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1337\Google ドライブ\QB Group\QB Financials\"/>
    </mc:Choice>
  </mc:AlternateContent>
  <xr:revisionPtr revIDLastSave="0" documentId="13_ncr:1_{73CB4063-E690-4710-8B26-15019DE6075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Anual Report" sheetId="2" r:id="rId1"/>
    <sheet name="Jan" sheetId="5" r:id="rId2"/>
    <sheet name="Feb" sheetId="3" r:id="rId3"/>
    <sheet name="March " sheetId="1" r:id="rId4"/>
    <sheet name="April" sheetId="4" r:id="rId5"/>
    <sheet name="May" sheetId="6" r:id="rId6"/>
    <sheet name="Jun" sheetId="7" r:id="rId7"/>
  </sheets>
  <definedNames>
    <definedName name="_xlnm._FilterDatabase" localSheetId="3" hidden="1">'March 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D43" i="2"/>
  <c r="S20" i="1" l="1"/>
  <c r="U19" i="4"/>
  <c r="E28" i="2"/>
  <c r="O24" i="4"/>
  <c r="O31" i="4"/>
  <c r="C34" i="2"/>
  <c r="D34" i="2"/>
  <c r="O10" i="4"/>
  <c r="R10" i="4" s="1"/>
  <c r="E10" i="4"/>
  <c r="R31" i="4"/>
  <c r="E31" i="4"/>
  <c r="R24" i="4"/>
  <c r="E24" i="4"/>
  <c r="O17" i="4"/>
  <c r="R17" i="4" s="1"/>
  <c r="E17" i="4"/>
  <c r="E40" i="2"/>
  <c r="C40" i="2"/>
  <c r="U21" i="1"/>
  <c r="O53" i="1"/>
  <c r="Q53" i="1"/>
  <c r="O17" i="7"/>
  <c r="R17" i="7" s="1"/>
  <c r="E17" i="7"/>
  <c r="O31" i="7"/>
  <c r="R31" i="7" s="1"/>
  <c r="E31" i="7"/>
  <c r="O33" i="7"/>
  <c r="R33" i="7" s="1"/>
  <c r="E33" i="7"/>
  <c r="O24" i="7"/>
  <c r="R24" i="7" s="1"/>
  <c r="E24" i="7"/>
  <c r="O25" i="7"/>
  <c r="R25" i="7" s="1"/>
  <c r="E25" i="7"/>
  <c r="O26" i="7"/>
  <c r="R26" i="7" s="1"/>
  <c r="E26" i="7"/>
  <c r="O19" i="7"/>
  <c r="R19" i="7" s="1"/>
  <c r="E19" i="7"/>
  <c r="R12" i="7"/>
  <c r="O12" i="7"/>
  <c r="E12" i="7"/>
  <c r="E45" i="7"/>
  <c r="E44" i="7"/>
  <c r="E43" i="7"/>
  <c r="E42" i="7"/>
  <c r="E41" i="7"/>
  <c r="E40" i="7"/>
  <c r="N38" i="7"/>
  <c r="L38" i="7"/>
  <c r="J38" i="7"/>
  <c r="I38" i="7"/>
  <c r="H38" i="7"/>
  <c r="G38" i="7"/>
  <c r="F38" i="7"/>
  <c r="D38" i="7"/>
  <c r="O36" i="7"/>
  <c r="R36" i="7" s="1"/>
  <c r="E36" i="7"/>
  <c r="R35" i="7"/>
  <c r="O35" i="7"/>
  <c r="E35" i="7"/>
  <c r="R34" i="7"/>
  <c r="O34" i="7"/>
  <c r="E34" i="7"/>
  <c r="O32" i="7"/>
  <c r="R32" i="7" s="1"/>
  <c r="E32" i="7"/>
  <c r="R29" i="7"/>
  <c r="O29" i="7"/>
  <c r="E29" i="7"/>
  <c r="O28" i="7"/>
  <c r="R28" i="7" s="1"/>
  <c r="E28" i="7"/>
  <c r="O27" i="7"/>
  <c r="R27" i="7" s="1"/>
  <c r="E27" i="7"/>
  <c r="O22" i="7"/>
  <c r="R22" i="7" s="1"/>
  <c r="E22" i="7"/>
  <c r="O21" i="7"/>
  <c r="R21" i="7" s="1"/>
  <c r="E21" i="7"/>
  <c r="R20" i="7"/>
  <c r="O20" i="7"/>
  <c r="E20" i="7"/>
  <c r="R18" i="7"/>
  <c r="O18" i="7"/>
  <c r="E18" i="7"/>
  <c r="O15" i="7"/>
  <c r="R15" i="7" s="1"/>
  <c r="E15" i="7"/>
  <c r="R14" i="7"/>
  <c r="O14" i="7"/>
  <c r="E14" i="7"/>
  <c r="O13" i="7"/>
  <c r="R13" i="7" s="1"/>
  <c r="E13" i="7"/>
  <c r="O11" i="7"/>
  <c r="R11" i="7" s="1"/>
  <c r="E11" i="7"/>
  <c r="R10" i="7"/>
  <c r="O10" i="7"/>
  <c r="E10" i="7"/>
  <c r="O8" i="7"/>
  <c r="R8" i="7" s="1"/>
  <c r="E8" i="7"/>
  <c r="O7" i="7"/>
  <c r="R7" i="7" s="1"/>
  <c r="E7" i="7"/>
  <c r="E38" i="7" s="1"/>
  <c r="O6" i="7"/>
  <c r="R6" i="7" s="1"/>
  <c r="E6" i="7"/>
  <c r="P3" i="7"/>
  <c r="J3" i="7"/>
  <c r="I3" i="7"/>
  <c r="H3" i="7"/>
  <c r="G3" i="7"/>
  <c r="F3" i="7"/>
  <c r="D3" i="7"/>
  <c r="R36" i="6"/>
  <c r="O36" i="6"/>
  <c r="E36" i="6"/>
  <c r="O35" i="6"/>
  <c r="R35" i="6" s="1"/>
  <c r="E35" i="6"/>
  <c r="O28" i="6"/>
  <c r="R28" i="6" s="1"/>
  <c r="E28" i="6"/>
  <c r="O21" i="6"/>
  <c r="R21" i="6" s="1"/>
  <c r="E21" i="6"/>
  <c r="O14" i="6"/>
  <c r="R14" i="6" s="1"/>
  <c r="E14" i="6"/>
  <c r="R7" i="6"/>
  <c r="O7" i="6"/>
  <c r="E7" i="6"/>
  <c r="O35" i="5"/>
  <c r="R35" i="5" s="1"/>
  <c r="E35" i="5"/>
  <c r="O28" i="5"/>
  <c r="R28" i="5" s="1"/>
  <c r="E28" i="5"/>
  <c r="R21" i="5"/>
  <c r="O21" i="5"/>
  <c r="E21" i="5"/>
  <c r="O14" i="5"/>
  <c r="R14" i="5" s="1"/>
  <c r="E14" i="5"/>
  <c r="O7" i="5"/>
  <c r="R7" i="5" s="1"/>
  <c r="E7" i="5"/>
  <c r="E45" i="6"/>
  <c r="E44" i="6"/>
  <c r="E43" i="6"/>
  <c r="E42" i="6"/>
  <c r="E41" i="6"/>
  <c r="E40" i="6"/>
  <c r="N38" i="6"/>
  <c r="L38" i="6"/>
  <c r="J38" i="6"/>
  <c r="I38" i="6"/>
  <c r="H38" i="6"/>
  <c r="G38" i="6"/>
  <c r="F38" i="6"/>
  <c r="D38" i="6"/>
  <c r="R34" i="6"/>
  <c r="O34" i="6"/>
  <c r="E34" i="6"/>
  <c r="O32" i="6"/>
  <c r="R32" i="6" s="1"/>
  <c r="E32" i="6"/>
  <c r="O31" i="6"/>
  <c r="R31" i="6" s="1"/>
  <c r="E31" i="6"/>
  <c r="O30" i="6"/>
  <c r="R30" i="6" s="1"/>
  <c r="E30" i="6"/>
  <c r="R29" i="6"/>
  <c r="O29" i="6"/>
  <c r="E29" i="6"/>
  <c r="O27" i="6"/>
  <c r="R27" i="6" s="1"/>
  <c r="E27" i="6"/>
  <c r="R25" i="6"/>
  <c r="O25" i="6"/>
  <c r="E25" i="6"/>
  <c r="O24" i="6"/>
  <c r="R24" i="6" s="1"/>
  <c r="E24" i="6"/>
  <c r="O23" i="6"/>
  <c r="R23" i="6" s="1"/>
  <c r="E23" i="6"/>
  <c r="O22" i="6"/>
  <c r="R22" i="6" s="1"/>
  <c r="E22" i="6"/>
  <c r="O20" i="6"/>
  <c r="R20" i="6" s="1"/>
  <c r="E20" i="6"/>
  <c r="O18" i="6"/>
  <c r="R18" i="6" s="1"/>
  <c r="E18" i="6"/>
  <c r="O17" i="6"/>
  <c r="R17" i="6" s="1"/>
  <c r="E17" i="6"/>
  <c r="O16" i="6"/>
  <c r="R16" i="6" s="1"/>
  <c r="E16" i="6"/>
  <c r="O15" i="6"/>
  <c r="R15" i="6" s="1"/>
  <c r="E15" i="6"/>
  <c r="R13" i="6"/>
  <c r="O13" i="6"/>
  <c r="E13" i="6"/>
  <c r="O11" i="6"/>
  <c r="R11" i="6" s="1"/>
  <c r="E11" i="6"/>
  <c r="E38" i="6" s="1"/>
  <c r="R10" i="6"/>
  <c r="O10" i="6"/>
  <c r="E10" i="6"/>
  <c r="O9" i="6"/>
  <c r="R9" i="6" s="1"/>
  <c r="E9" i="6"/>
  <c r="O8" i="6"/>
  <c r="E8" i="6"/>
  <c r="O6" i="6"/>
  <c r="R6" i="6" s="1"/>
  <c r="E6" i="6"/>
  <c r="E3" i="6" s="1"/>
  <c r="P3" i="6"/>
  <c r="J3" i="6"/>
  <c r="I3" i="6"/>
  <c r="H3" i="6"/>
  <c r="G3" i="6"/>
  <c r="F3" i="6"/>
  <c r="D3" i="6"/>
  <c r="E45" i="5"/>
  <c r="E44" i="5"/>
  <c r="E43" i="5"/>
  <c r="E42" i="5"/>
  <c r="E41" i="5"/>
  <c r="E40" i="5"/>
  <c r="N38" i="5"/>
  <c r="L38" i="5"/>
  <c r="J38" i="5"/>
  <c r="I38" i="5"/>
  <c r="H38" i="5"/>
  <c r="G38" i="5"/>
  <c r="F38" i="5"/>
  <c r="D38" i="5"/>
  <c r="O33" i="5"/>
  <c r="R33" i="5" s="1"/>
  <c r="E33" i="5"/>
  <c r="R32" i="5"/>
  <c r="O32" i="5"/>
  <c r="E32" i="5"/>
  <c r="O31" i="5"/>
  <c r="R31" i="5" s="1"/>
  <c r="E31" i="5"/>
  <c r="O30" i="5"/>
  <c r="R30" i="5" s="1"/>
  <c r="E30" i="5"/>
  <c r="O29" i="5"/>
  <c r="R29" i="5" s="1"/>
  <c r="E29" i="5"/>
  <c r="R26" i="5"/>
  <c r="O26" i="5"/>
  <c r="E26" i="5"/>
  <c r="O25" i="5"/>
  <c r="R25" i="5" s="1"/>
  <c r="E25" i="5"/>
  <c r="O24" i="5"/>
  <c r="R24" i="5" s="1"/>
  <c r="E24" i="5"/>
  <c r="R23" i="5"/>
  <c r="O23" i="5"/>
  <c r="E23" i="5"/>
  <c r="O22" i="5"/>
  <c r="R22" i="5" s="1"/>
  <c r="E22" i="5"/>
  <c r="O19" i="5"/>
  <c r="R19" i="5" s="1"/>
  <c r="E19" i="5"/>
  <c r="O18" i="5"/>
  <c r="R18" i="5" s="1"/>
  <c r="E18" i="5"/>
  <c r="O17" i="5"/>
  <c r="R17" i="5" s="1"/>
  <c r="E17" i="5"/>
  <c r="O16" i="5"/>
  <c r="R16" i="5" s="1"/>
  <c r="E16" i="5"/>
  <c r="O15" i="5"/>
  <c r="R15" i="5" s="1"/>
  <c r="E15" i="5"/>
  <c r="O12" i="5"/>
  <c r="R12" i="5" s="1"/>
  <c r="E12" i="5"/>
  <c r="R11" i="5"/>
  <c r="O11" i="5"/>
  <c r="E11" i="5"/>
  <c r="O10" i="5"/>
  <c r="R10" i="5" s="1"/>
  <c r="E10" i="5"/>
  <c r="O9" i="5"/>
  <c r="R9" i="5" s="1"/>
  <c r="E9" i="5"/>
  <c r="O8" i="5"/>
  <c r="R8" i="5" s="1"/>
  <c r="E8" i="5"/>
  <c r="O38" i="5"/>
  <c r="P3" i="5"/>
  <c r="J3" i="5"/>
  <c r="I3" i="5"/>
  <c r="H3" i="5"/>
  <c r="G3" i="5"/>
  <c r="F3" i="5"/>
  <c r="D3" i="5"/>
  <c r="Q3" i="5" s="1"/>
  <c r="D32" i="2"/>
  <c r="E45" i="4"/>
  <c r="E44" i="4"/>
  <c r="E43" i="4"/>
  <c r="E42" i="4"/>
  <c r="E41" i="4"/>
  <c r="E40" i="4"/>
  <c r="E45" i="1"/>
  <c r="E44" i="1"/>
  <c r="E43" i="1"/>
  <c r="E42" i="1"/>
  <c r="E41" i="1"/>
  <c r="E40" i="1"/>
  <c r="E45" i="3"/>
  <c r="E44" i="3"/>
  <c r="E43" i="3"/>
  <c r="E42" i="3"/>
  <c r="E41" i="3"/>
  <c r="E40" i="3"/>
  <c r="B40" i="2"/>
  <c r="H3" i="4"/>
  <c r="G6" i="2" s="1"/>
  <c r="O23" i="4"/>
  <c r="R23" i="4" s="1"/>
  <c r="E13" i="4"/>
  <c r="D30" i="3"/>
  <c r="N38" i="3"/>
  <c r="L38" i="3"/>
  <c r="J38" i="3"/>
  <c r="D28" i="2"/>
  <c r="D29" i="2"/>
  <c r="O6" i="4"/>
  <c r="O8" i="4"/>
  <c r="O34" i="4"/>
  <c r="R34" i="4" s="1"/>
  <c r="O33" i="4"/>
  <c r="R33" i="4" s="1"/>
  <c r="O32" i="4"/>
  <c r="R32" i="4" s="1"/>
  <c r="O30" i="4"/>
  <c r="O29" i="4"/>
  <c r="O27" i="4"/>
  <c r="O26" i="4"/>
  <c r="O25" i="4"/>
  <c r="O22" i="4"/>
  <c r="R22" i="4" s="1"/>
  <c r="O20" i="4"/>
  <c r="O19" i="4"/>
  <c r="O16" i="4"/>
  <c r="O15" i="4"/>
  <c r="O13" i="4"/>
  <c r="R13" i="4" s="1"/>
  <c r="O12" i="4"/>
  <c r="R12" i="4" s="1"/>
  <c r="O11" i="4"/>
  <c r="R11" i="4" s="1"/>
  <c r="O9" i="4"/>
  <c r="R9" i="4" s="1"/>
  <c r="E6" i="4"/>
  <c r="N38" i="4"/>
  <c r="L38" i="4"/>
  <c r="J38" i="4"/>
  <c r="I38" i="4"/>
  <c r="G38" i="4"/>
  <c r="F38" i="4"/>
  <c r="D38" i="4"/>
  <c r="E34" i="4"/>
  <c r="E33" i="4"/>
  <c r="E32" i="4"/>
  <c r="E30" i="4"/>
  <c r="E29" i="4"/>
  <c r="E27" i="4"/>
  <c r="R26" i="4"/>
  <c r="E26" i="4"/>
  <c r="R25" i="4"/>
  <c r="E25" i="4"/>
  <c r="E23" i="4"/>
  <c r="E22" i="4"/>
  <c r="E20" i="4"/>
  <c r="E19" i="4"/>
  <c r="E18" i="4"/>
  <c r="E16" i="4"/>
  <c r="E15" i="4"/>
  <c r="E12" i="4"/>
  <c r="E11" i="4"/>
  <c r="E9" i="4"/>
  <c r="E8" i="4"/>
  <c r="P3" i="4"/>
  <c r="J3" i="4"/>
  <c r="I6" i="2" s="1"/>
  <c r="I3" i="4"/>
  <c r="E30" i="2" s="1"/>
  <c r="G3" i="4"/>
  <c r="E21" i="2" s="1"/>
  <c r="F3" i="4"/>
  <c r="E31" i="2" s="1"/>
  <c r="D3" i="4"/>
  <c r="Q3" i="4" s="1"/>
  <c r="D40" i="2"/>
  <c r="C30" i="2"/>
  <c r="P3" i="3"/>
  <c r="I4" i="2"/>
  <c r="H4" i="2"/>
  <c r="G4" i="2"/>
  <c r="F4" i="2"/>
  <c r="E4" i="2"/>
  <c r="C36" i="2"/>
  <c r="C31" i="2"/>
  <c r="C21" i="2"/>
  <c r="H20" i="3"/>
  <c r="O13" i="3"/>
  <c r="E11" i="3"/>
  <c r="H9" i="3"/>
  <c r="P3" i="1"/>
  <c r="N38" i="1"/>
  <c r="L38" i="1"/>
  <c r="J38" i="1"/>
  <c r="E34" i="2" l="1"/>
  <c r="E36" i="2" s="1"/>
  <c r="R19" i="4"/>
  <c r="R15" i="4"/>
  <c r="H6" i="2"/>
  <c r="E6" i="2"/>
  <c r="F6" i="2"/>
  <c r="E19" i="2"/>
  <c r="E22" i="2" s="1"/>
  <c r="E23" i="2" s="1"/>
  <c r="C6" i="2"/>
  <c r="E3" i="7"/>
  <c r="I4" i="7"/>
  <c r="O3" i="7"/>
  <c r="F4" i="7"/>
  <c r="J4" i="7"/>
  <c r="E4" i="7"/>
  <c r="G4" i="7"/>
  <c r="H4" i="7"/>
  <c r="Q3" i="7"/>
  <c r="O38" i="7"/>
  <c r="O3" i="6"/>
  <c r="G4" i="6"/>
  <c r="F4" i="6"/>
  <c r="E4" i="6"/>
  <c r="H4" i="6"/>
  <c r="I4" i="6"/>
  <c r="J4" i="6"/>
  <c r="E38" i="5"/>
  <c r="I4" i="5"/>
  <c r="F4" i="5"/>
  <c r="H4" i="5"/>
  <c r="J4" i="5"/>
  <c r="G4" i="5"/>
  <c r="R8" i="6"/>
  <c r="O38" i="6"/>
  <c r="T20" i="6"/>
  <c r="Q3" i="6"/>
  <c r="O3" i="5"/>
  <c r="T20" i="5"/>
  <c r="E3" i="5"/>
  <c r="E4" i="5" s="1"/>
  <c r="H38" i="4"/>
  <c r="O18" i="4"/>
  <c r="R18" i="4" s="1"/>
  <c r="R30" i="4"/>
  <c r="R20" i="4"/>
  <c r="R16" i="4"/>
  <c r="R8" i="4"/>
  <c r="R29" i="4"/>
  <c r="R27" i="4"/>
  <c r="E38" i="4"/>
  <c r="E3" i="4"/>
  <c r="G4" i="4"/>
  <c r="J4" i="4"/>
  <c r="H4" i="4"/>
  <c r="I4" i="4"/>
  <c r="F4" i="4"/>
  <c r="I38" i="3"/>
  <c r="H38" i="3"/>
  <c r="G38" i="3"/>
  <c r="F38" i="3"/>
  <c r="D38" i="3"/>
  <c r="E36" i="3"/>
  <c r="E35" i="3"/>
  <c r="E34" i="3"/>
  <c r="E33" i="3"/>
  <c r="O33" i="3" s="1"/>
  <c r="R33" i="3" s="1"/>
  <c r="E32" i="3"/>
  <c r="O32" i="3" s="1"/>
  <c r="R32" i="3" s="1"/>
  <c r="E30" i="3"/>
  <c r="O30" i="3" s="1"/>
  <c r="E29" i="3"/>
  <c r="O29" i="3" s="1"/>
  <c r="R29" i="3" s="1"/>
  <c r="E28" i="3"/>
  <c r="O28" i="3" s="1"/>
  <c r="R28" i="3" s="1"/>
  <c r="E27" i="3"/>
  <c r="O27" i="3" s="1"/>
  <c r="R27" i="3" s="1"/>
  <c r="E26" i="3"/>
  <c r="O26" i="3" s="1"/>
  <c r="R26" i="3" s="1"/>
  <c r="E25" i="3"/>
  <c r="O25" i="3" s="1"/>
  <c r="R25" i="3" s="1"/>
  <c r="E23" i="3"/>
  <c r="O23" i="3" s="1"/>
  <c r="R23" i="3" s="1"/>
  <c r="E22" i="3"/>
  <c r="O22" i="3" s="1"/>
  <c r="R22" i="3" s="1"/>
  <c r="E21" i="3"/>
  <c r="O21" i="3" s="1"/>
  <c r="R21" i="3" s="1"/>
  <c r="E20" i="3"/>
  <c r="O20" i="3" s="1"/>
  <c r="R20" i="3" s="1"/>
  <c r="E19" i="3"/>
  <c r="O19" i="3" s="1"/>
  <c r="R19" i="3" s="1"/>
  <c r="E18" i="3"/>
  <c r="O18" i="3" s="1"/>
  <c r="R18" i="3" s="1"/>
  <c r="E16" i="3"/>
  <c r="O16" i="3" s="1"/>
  <c r="R16" i="3" s="1"/>
  <c r="E15" i="3"/>
  <c r="O15" i="3" s="1"/>
  <c r="R15" i="3" s="1"/>
  <c r="E14" i="3"/>
  <c r="O14" i="3" s="1"/>
  <c r="R14" i="3" s="1"/>
  <c r="E13" i="3"/>
  <c r="R13" i="3" s="1"/>
  <c r="E12" i="3"/>
  <c r="O12" i="3" s="1"/>
  <c r="R12" i="3" s="1"/>
  <c r="O11" i="3"/>
  <c r="R11" i="3" s="1"/>
  <c r="E9" i="3"/>
  <c r="O9" i="3" s="1"/>
  <c r="R9" i="3" s="1"/>
  <c r="E8" i="3"/>
  <c r="O8" i="3" s="1"/>
  <c r="R8" i="3" s="1"/>
  <c r="E7" i="3"/>
  <c r="O7" i="3" s="1"/>
  <c r="R7" i="3" s="1"/>
  <c r="E6" i="3"/>
  <c r="J3" i="3"/>
  <c r="I3" i="3"/>
  <c r="H3" i="3"/>
  <c r="G3" i="3"/>
  <c r="F3" i="3"/>
  <c r="D3" i="3"/>
  <c r="O7" i="1"/>
  <c r="R7" i="1" s="1"/>
  <c r="O19" i="1"/>
  <c r="R19" i="1" s="1"/>
  <c r="J3" i="1"/>
  <c r="I5" i="2" s="1"/>
  <c r="I3" i="1"/>
  <c r="H3" i="1"/>
  <c r="G3" i="1"/>
  <c r="F3" i="1"/>
  <c r="D3" i="1"/>
  <c r="Q3" i="1" s="1"/>
  <c r="E6" i="1"/>
  <c r="O6" i="1" s="1"/>
  <c r="I38" i="1"/>
  <c r="H38" i="1"/>
  <c r="F38" i="1"/>
  <c r="D38" i="1"/>
  <c r="E11" i="1"/>
  <c r="O11" i="1" s="1"/>
  <c r="R11" i="1" s="1"/>
  <c r="E7" i="1"/>
  <c r="E9" i="1"/>
  <c r="O9" i="1" s="1"/>
  <c r="R9" i="1" s="1"/>
  <c r="E12" i="1"/>
  <c r="O12" i="1" s="1"/>
  <c r="R12" i="1" s="1"/>
  <c r="E13" i="1"/>
  <c r="O13" i="1" s="1"/>
  <c r="E14" i="1"/>
  <c r="O14" i="1" s="1"/>
  <c r="R14" i="1" s="1"/>
  <c r="E15" i="1"/>
  <c r="O15" i="1" s="1"/>
  <c r="R15" i="1" s="1"/>
  <c r="E16" i="1"/>
  <c r="E18" i="1"/>
  <c r="O18" i="1" s="1"/>
  <c r="R18" i="1" s="1"/>
  <c r="E19" i="1"/>
  <c r="E20" i="1"/>
  <c r="O20" i="1" s="1"/>
  <c r="R20" i="1" s="1"/>
  <c r="E21" i="1"/>
  <c r="O21" i="1" s="1"/>
  <c r="R21" i="1" s="1"/>
  <c r="E22" i="1"/>
  <c r="O22" i="1" s="1"/>
  <c r="R22" i="1" s="1"/>
  <c r="E23" i="1"/>
  <c r="O23" i="1" s="1"/>
  <c r="R23" i="1" s="1"/>
  <c r="E25" i="1"/>
  <c r="O25" i="1" s="1"/>
  <c r="R25" i="1" s="1"/>
  <c r="E26" i="1"/>
  <c r="O26" i="1" s="1"/>
  <c r="R26" i="1" s="1"/>
  <c r="E27" i="1"/>
  <c r="O27" i="1" s="1"/>
  <c r="R27" i="1" s="1"/>
  <c r="E28" i="1"/>
  <c r="O28" i="1" s="1"/>
  <c r="R28" i="1" s="1"/>
  <c r="E29" i="1"/>
  <c r="E30" i="1"/>
  <c r="O30" i="1" s="1"/>
  <c r="R30" i="1" s="1"/>
  <c r="E32" i="1"/>
  <c r="O32" i="1" s="1"/>
  <c r="R32" i="1" s="1"/>
  <c r="E33" i="1"/>
  <c r="O33" i="1" s="1"/>
  <c r="R33" i="1" s="1"/>
  <c r="E34" i="1"/>
  <c r="O34" i="1" s="1"/>
  <c r="R34" i="1" s="1"/>
  <c r="E35" i="1"/>
  <c r="O35" i="1" s="1"/>
  <c r="R35" i="1" s="1"/>
  <c r="E36" i="1"/>
  <c r="O36" i="1" s="1"/>
  <c r="R36" i="1" s="1"/>
  <c r="E8" i="1"/>
  <c r="O8" i="1" s="1"/>
  <c r="R8" i="1" s="1"/>
  <c r="G38" i="1"/>
  <c r="K6" i="2" l="1"/>
  <c r="E4" i="4"/>
  <c r="D6" i="2"/>
  <c r="C4" i="2"/>
  <c r="K4" i="2" s="1"/>
  <c r="C19" i="2"/>
  <c r="R30" i="3"/>
  <c r="R38" i="3" s="1"/>
  <c r="O38" i="3"/>
  <c r="O16" i="1"/>
  <c r="R16" i="1" s="1"/>
  <c r="O29" i="1"/>
  <c r="R29" i="1" s="1"/>
  <c r="R38" i="1" s="1"/>
  <c r="O38" i="4"/>
  <c r="R6" i="4"/>
  <c r="O3" i="4"/>
  <c r="G5" i="2"/>
  <c r="G4" i="3"/>
  <c r="F4" i="3"/>
  <c r="J4" i="3"/>
  <c r="I4" i="3"/>
  <c r="H4" i="3"/>
  <c r="H5" i="2"/>
  <c r="D30" i="2"/>
  <c r="F5" i="2"/>
  <c r="D21" i="2"/>
  <c r="E5" i="2"/>
  <c r="D31" i="2"/>
  <c r="J4" i="1"/>
  <c r="I4" i="1"/>
  <c r="H4" i="1"/>
  <c r="G4" i="1"/>
  <c r="F4" i="1"/>
  <c r="C5" i="2"/>
  <c r="D19" i="2"/>
  <c r="T20" i="1"/>
  <c r="E38" i="3"/>
  <c r="E3" i="3"/>
  <c r="O6" i="3"/>
  <c r="R6" i="1"/>
  <c r="R13" i="1"/>
  <c r="E3" i="1"/>
  <c r="E38" i="1"/>
  <c r="D36" i="2" l="1"/>
  <c r="C22" i="2"/>
  <c r="C42" i="2" s="1"/>
  <c r="E4" i="3"/>
  <c r="D4" i="2"/>
  <c r="O38" i="1"/>
  <c r="O3" i="1"/>
  <c r="D22" i="2"/>
  <c r="K5" i="2"/>
  <c r="D5" i="2"/>
  <c r="E4" i="1"/>
  <c r="R6" i="3"/>
  <c r="O3" i="3"/>
  <c r="D23" i="2" l="1"/>
  <c r="D42" i="2"/>
  <c r="C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C29" authorId="0" shapeId="0" xr:uid="{876D8BD9-0523-4431-851E-93793DC8C2E6}">
      <text>
        <r>
          <rPr>
            <b/>
            <sz val="9"/>
            <color indexed="81"/>
            <rFont val="MS P ゴシック"/>
            <family val="3"/>
            <charset val="128"/>
          </rPr>
          <t>N HIRO:</t>
        </r>
        <r>
          <rPr>
            <sz val="9"/>
            <color indexed="81"/>
            <rFont val="MS P ゴシック"/>
            <family val="3"/>
            <charset val="128"/>
          </rPr>
          <t xml:space="preserve">
封筒金ロストの為の特別損失</t>
        </r>
      </text>
    </comment>
    <comment ref="C35" authorId="0" shapeId="0" xr:uid="{899D3DAF-1277-4AF3-9AFD-CBDF8C77915C}">
      <text>
        <r>
          <rPr>
            <b/>
            <sz val="9"/>
            <color indexed="81"/>
            <rFont val="MS P ゴシック"/>
            <family val="3"/>
            <charset val="128"/>
          </rPr>
          <t>N HIRO:</t>
        </r>
        <r>
          <rPr>
            <sz val="9"/>
            <color indexed="81"/>
            <rFont val="MS P ゴシック"/>
            <family val="3"/>
            <charset val="128"/>
          </rPr>
          <t xml:space="preserve">
西脇建て替え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R5" authorId="0" shapeId="0" xr:uid="{429E114F-49B9-47C4-9519-3CBA418B46A6}">
      <text>
        <r>
          <rPr>
            <sz val="9"/>
            <color indexed="81"/>
            <rFont val="MS P ゴシック"/>
            <family val="3"/>
            <charset val="128"/>
          </rPr>
          <t xml:space="preserve">赤表記は実際より多く日報に表記されている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R5" authorId="0" shapeId="0" xr:uid="{E46760E1-589F-44AF-998D-287050806D96}">
      <text>
        <r>
          <rPr>
            <sz val="9"/>
            <color indexed="81"/>
            <rFont val="MS P ゴシック"/>
            <family val="3"/>
            <charset val="128"/>
          </rPr>
          <t xml:space="preserve">赤表記は実際より多く日報に表記されている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R5" authorId="0" shapeId="0" xr:uid="{8AB79305-54F2-4274-9CB2-21AB530E8DBD}">
      <text>
        <r>
          <rPr>
            <sz val="9"/>
            <color indexed="81"/>
            <rFont val="MS P ゴシック"/>
            <family val="3"/>
            <charset val="128"/>
          </rPr>
          <t xml:space="preserve">赤表記は実際より多く日報に表記されている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R5" authorId="0" shapeId="0" xr:uid="{9DC7A834-CAE2-4642-96C0-E0FAFBDF0C5C}">
      <text>
        <r>
          <rPr>
            <sz val="9"/>
            <color indexed="81"/>
            <rFont val="MS P ゴシック"/>
            <family val="3"/>
            <charset val="128"/>
          </rPr>
          <t xml:space="preserve">赤表記は実際より多く日報に表記されている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R5" authorId="0" shapeId="0" xr:uid="{89ADB520-C3BB-4C07-968F-F1A2FE9A6593}">
      <text>
        <r>
          <rPr>
            <sz val="9"/>
            <color indexed="81"/>
            <rFont val="MS P ゴシック"/>
            <family val="3"/>
            <charset val="128"/>
          </rPr>
          <t xml:space="preserve">赤表記は実際より多く日報に表記されている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R5" authorId="0" shapeId="0" xr:uid="{6FA46E19-460E-459C-A303-4B75B062A84F}">
      <text>
        <r>
          <rPr>
            <sz val="9"/>
            <color indexed="81"/>
            <rFont val="MS P ゴシック"/>
            <family val="3"/>
            <charset val="128"/>
          </rPr>
          <t xml:space="preserve">赤表記は実際より多く日報に表記されている
</t>
        </r>
      </text>
    </comment>
  </commentList>
</comments>
</file>

<file path=xl/sharedStrings.xml><?xml version="1.0" encoding="utf-8"?>
<sst xmlns="http://schemas.openxmlformats.org/spreadsheetml/2006/main" count="760" uniqueCount="80">
  <si>
    <t>QB 月次売上レポート</t>
    <rPh sb="3" eb="5">
      <t>ゲツジ</t>
    </rPh>
    <rPh sb="5" eb="7">
      <t>ウリアゲ</t>
    </rPh>
    <phoneticPr fontId="1"/>
  </si>
  <si>
    <t>月</t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</si>
  <si>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</si>
  <si>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</si>
  <si>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</si>
  <si>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</si>
  <si>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</si>
  <si>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</si>
  <si>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</si>
  <si>
    <t>日</t>
  </si>
  <si>
    <t>火</t>
  </si>
  <si>
    <t>現金</t>
    <rPh sb="0" eb="2">
      <t>ゲンキン</t>
    </rPh>
    <phoneticPr fontId="1"/>
  </si>
  <si>
    <t>カード</t>
    <phoneticPr fontId="1"/>
  </si>
  <si>
    <t>領収書</t>
    <rPh sb="0" eb="3">
      <t>リョウシュウショ</t>
    </rPh>
    <phoneticPr fontId="1"/>
  </si>
  <si>
    <t>買い出し</t>
    <rPh sb="0" eb="1">
      <t>カ</t>
    </rPh>
    <rPh sb="2" eb="3">
      <t>ダ</t>
    </rPh>
    <phoneticPr fontId="1"/>
  </si>
  <si>
    <t>体入</t>
    <rPh sb="0" eb="2">
      <t>タイニュウ</t>
    </rPh>
    <phoneticPr fontId="1"/>
  </si>
  <si>
    <t>売上</t>
    <rPh sb="0" eb="2">
      <t>ウリアゲ</t>
    </rPh>
    <phoneticPr fontId="1"/>
  </si>
  <si>
    <t>総売上</t>
    <rPh sb="0" eb="3">
      <t>ソウウリアゲ</t>
    </rPh>
    <phoneticPr fontId="1"/>
  </si>
  <si>
    <t>総現金</t>
    <rPh sb="0" eb="3">
      <t>ソウゲンキン</t>
    </rPh>
    <phoneticPr fontId="1"/>
  </si>
  <si>
    <t>総カード</t>
    <rPh sb="0" eb="1">
      <t>ソウ</t>
    </rPh>
    <phoneticPr fontId="1"/>
  </si>
  <si>
    <t>買出し</t>
    <rPh sb="0" eb="2">
      <t>カイダ</t>
    </rPh>
    <phoneticPr fontId="1"/>
  </si>
  <si>
    <t>バック</t>
    <phoneticPr fontId="1"/>
  </si>
  <si>
    <t>-</t>
    <phoneticPr fontId="1"/>
  </si>
  <si>
    <t>QB 年間売上レポート</t>
    <rPh sb="3" eb="5">
      <t>ネンカン</t>
    </rPh>
    <rPh sb="5" eb="7">
      <t>ウリアゲ</t>
    </rPh>
    <phoneticPr fontId="1"/>
  </si>
  <si>
    <t>Jan</t>
    <phoneticPr fontId="1"/>
  </si>
  <si>
    <t>Feb</t>
    <phoneticPr fontId="1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</si>
  <si>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</si>
  <si>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</si>
  <si>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</si>
  <si>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</si>
  <si>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</si>
  <si>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</si>
  <si>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</si>
  <si>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</si>
  <si>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</si>
  <si>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</si>
  <si>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前借</t>
    <rPh sb="0" eb="2">
      <t>マエガリ</t>
    </rPh>
    <phoneticPr fontId="1"/>
  </si>
  <si>
    <t>封筒金</t>
    <rPh sb="0" eb="3">
      <t>フウトウキン</t>
    </rPh>
    <phoneticPr fontId="1"/>
  </si>
  <si>
    <t>つけ</t>
    <phoneticPr fontId="1"/>
  </si>
  <si>
    <t>差額</t>
    <rPh sb="0" eb="2">
      <t>サガク</t>
    </rPh>
    <phoneticPr fontId="1"/>
  </si>
  <si>
    <t>日報・封筒</t>
    <rPh sb="0" eb="2">
      <t>ニッポウ</t>
    </rPh>
    <rPh sb="3" eb="5">
      <t>フウトウ</t>
    </rPh>
    <phoneticPr fontId="1"/>
  </si>
  <si>
    <t>総封筒金</t>
    <rPh sb="0" eb="4">
      <t>ソウフウトウキン</t>
    </rPh>
    <phoneticPr fontId="1"/>
  </si>
  <si>
    <t>日報記載</t>
    <rPh sb="0" eb="2">
      <t>ニッポウ</t>
    </rPh>
    <rPh sb="2" eb="4">
      <t>キサイ</t>
    </rPh>
    <phoneticPr fontId="1"/>
  </si>
  <si>
    <t>1日平均</t>
    <rPh sb="1" eb="2">
      <t>ニチ</t>
    </rPh>
    <rPh sb="2" eb="4">
      <t>ヘイキン</t>
    </rPh>
    <phoneticPr fontId="1"/>
  </si>
  <si>
    <t>年次損益レポート</t>
    <rPh sb="0" eb="2">
      <t>ネンジ</t>
    </rPh>
    <rPh sb="2" eb="4">
      <t>ソンエキ</t>
    </rPh>
    <phoneticPr fontId="1"/>
  </si>
  <si>
    <t>家賃・光熱費</t>
    <rPh sb="0" eb="2">
      <t>ヤチン</t>
    </rPh>
    <rPh sb="3" eb="6">
      <t>コウネツヒ</t>
    </rPh>
    <phoneticPr fontId="1"/>
  </si>
  <si>
    <t>酒・仕入れ</t>
    <rPh sb="0" eb="1">
      <t>サケ</t>
    </rPh>
    <rPh sb="2" eb="4">
      <t>シイ</t>
    </rPh>
    <phoneticPr fontId="1"/>
  </si>
  <si>
    <t>通信費</t>
    <rPh sb="0" eb="3">
      <t>ツウシンヒ</t>
    </rPh>
    <phoneticPr fontId="1"/>
  </si>
  <si>
    <t>備品</t>
    <rPh sb="0" eb="2">
      <t>ビヒン</t>
    </rPh>
    <phoneticPr fontId="1"/>
  </si>
  <si>
    <t>カード手数料</t>
    <rPh sb="3" eb="6">
      <t>テスウリョウ</t>
    </rPh>
    <phoneticPr fontId="1"/>
  </si>
  <si>
    <t>銀行手数料</t>
    <rPh sb="0" eb="5">
      <t>ギンコウテスウリョウ</t>
    </rPh>
    <phoneticPr fontId="1"/>
  </si>
  <si>
    <t>広告宣伝費</t>
    <rPh sb="0" eb="5">
      <t>コウコクセンデンヒ</t>
    </rPh>
    <phoneticPr fontId="1"/>
  </si>
  <si>
    <t>雑費</t>
    <rPh sb="0" eb="2">
      <t>ザッピ</t>
    </rPh>
    <phoneticPr fontId="1"/>
  </si>
  <si>
    <t>食料品・仕入れ</t>
    <rPh sb="0" eb="3">
      <t>ショクリョウヒン</t>
    </rPh>
    <rPh sb="4" eb="6">
      <t>シイ</t>
    </rPh>
    <phoneticPr fontId="1"/>
  </si>
  <si>
    <t>人件費</t>
    <rPh sb="0" eb="3">
      <t>ジンケンヒ</t>
    </rPh>
    <phoneticPr fontId="1"/>
  </si>
  <si>
    <t>マネージメント料</t>
    <rPh sb="7" eb="8">
      <t>リョウ</t>
    </rPh>
    <phoneticPr fontId="1"/>
  </si>
  <si>
    <t>接待交際費</t>
    <rPh sb="0" eb="5">
      <t>セッタイコウサイヒ</t>
    </rPh>
    <phoneticPr fontId="1"/>
  </si>
  <si>
    <t>カラオケレンタル</t>
    <phoneticPr fontId="1"/>
  </si>
  <si>
    <t>JASRAC</t>
    <phoneticPr fontId="1"/>
  </si>
  <si>
    <t>粗利</t>
    <rPh sb="0" eb="2">
      <t>アラリ</t>
    </rPh>
    <phoneticPr fontId="1"/>
  </si>
  <si>
    <t>水道代</t>
    <rPh sb="0" eb="3">
      <t>スイドウダイ</t>
    </rPh>
    <phoneticPr fontId="1"/>
  </si>
  <si>
    <t>営業利益</t>
    <rPh sb="0" eb="4">
      <t>エイギョウリエキ</t>
    </rPh>
    <phoneticPr fontId="1"/>
  </si>
  <si>
    <t>交通費</t>
    <rPh sb="0" eb="3">
      <t>コウツウヒ</t>
    </rPh>
    <phoneticPr fontId="1"/>
  </si>
  <si>
    <t>目600</t>
    <rPh sb="0" eb="1">
      <t>モク</t>
    </rPh>
    <phoneticPr fontId="1"/>
  </si>
  <si>
    <t>1日平均</t>
    <rPh sb="1" eb="4">
      <t>ニチヘイキン</t>
    </rPh>
    <phoneticPr fontId="1"/>
  </si>
  <si>
    <t>給率</t>
    <rPh sb="0" eb="2">
      <t>キュウリツ</t>
    </rPh>
    <phoneticPr fontId="1"/>
  </si>
  <si>
    <t>源泉徴収</t>
    <rPh sb="0" eb="4">
      <t>ゲンセンチョウシュウ</t>
    </rPh>
    <phoneticPr fontId="1"/>
  </si>
  <si>
    <t>土</t>
    <phoneticPr fontId="1"/>
  </si>
  <si>
    <t>日</t>
    <phoneticPr fontId="1"/>
  </si>
  <si>
    <t>西脇：2月前借合計103500、うち43500携帯料金02・07</t>
    <rPh sb="0" eb="2">
      <t>ニシワキ</t>
    </rPh>
    <rPh sb="4" eb="5">
      <t>ガツ</t>
    </rPh>
    <rPh sb="5" eb="9">
      <t>マエガリゴウケイ</t>
    </rPh>
    <rPh sb="23" eb="27">
      <t>ケイタイリョウキン</t>
    </rPh>
    <phoneticPr fontId="1"/>
  </si>
  <si>
    <t>月</t>
    <rPh sb="0" eb="1">
      <t>ゲツ</t>
    </rPh>
    <phoneticPr fontId="1"/>
  </si>
  <si>
    <t>予定現金　1274119</t>
    <rPh sb="0" eb="2">
      <t>ヨテイ</t>
    </rPh>
    <rPh sb="2" eb="4">
      <t>ゲンキン</t>
    </rPh>
    <phoneticPr fontId="1"/>
  </si>
  <si>
    <t>15日時点7万円</t>
    <rPh sb="2" eb="3">
      <t>ニチ</t>
    </rPh>
    <rPh sb="3" eb="5">
      <t>ジテン</t>
    </rPh>
    <rPh sb="6" eb="8">
      <t>マンエン</t>
    </rPh>
    <phoneticPr fontId="1"/>
  </si>
  <si>
    <t>月</t>
    <phoneticPr fontId="1"/>
  </si>
  <si>
    <t>木</t>
    <phoneticPr fontId="1"/>
  </si>
  <si>
    <t>諸経費合計</t>
    <rPh sb="0" eb="3">
      <t>ショケイヒ</t>
    </rPh>
    <rPh sb="3" eb="5">
      <t>ゴウケイ</t>
    </rPh>
    <phoneticPr fontId="1"/>
  </si>
  <si>
    <t>人件費合計</t>
    <rPh sb="0" eb="5">
      <t>ジンケンヒゴウケイ</t>
    </rPh>
    <phoneticPr fontId="1"/>
  </si>
  <si>
    <t>余剰金</t>
    <rPh sb="0" eb="3">
      <t>ヨジョウキン</t>
    </rPh>
    <phoneticPr fontId="1"/>
  </si>
  <si>
    <t>*5月から日曜営業開始　瞳に発注</t>
    <rPh sb="2" eb="3">
      <t>ガツ</t>
    </rPh>
    <rPh sb="5" eb="7">
      <t>ニチヨウ</t>
    </rPh>
    <rPh sb="7" eb="9">
      <t>エイギョウ</t>
    </rPh>
    <rPh sb="9" eb="11">
      <t>カイシ</t>
    </rPh>
    <rPh sb="12" eb="13">
      <t>ヒトミ</t>
    </rPh>
    <rPh sb="14" eb="16">
      <t>ハッチュウ</t>
    </rPh>
    <phoneticPr fontId="1"/>
  </si>
  <si>
    <t>*昼間の女子をなくす</t>
    <rPh sb="1" eb="3">
      <t>ヒルマ</t>
    </rPh>
    <rPh sb="4" eb="6">
      <t>オンナコ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</si>
</sst>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_);[Red]\(#,##0\)"/>
    <numFmt numFmtId="178" formatCode="#,##0_ ;[Red]\-#,##0\ 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1E1E1E"/>
      <name val="Segoe UI"/>
      <family val="2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11"/>
      <color theme="0"/>
      <name val="Yu Gothic"/>
      <family val="2"/>
      <scheme val="minor"/>
    </font>
    <font>
      <sz val="11"/>
      <color theme="1"/>
      <name val="Yu Gothic"/>
      <family val="2"/>
      <scheme val="minor"/>
    </font>
    <font>
      <b/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5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center"/>
    </xf>
    <xf numFmtId="177" fontId="2" fillId="0" borderId="0" xfId="0" applyNumberFormat="1" applyFont="1" applyAlignment="1">
      <alignment horizontal="right" vertical="center" wrapText="1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6" fontId="0" fillId="0" borderId="3" xfId="0" applyNumberFormat="1" applyBorder="1"/>
    <xf numFmtId="176" fontId="0" fillId="3" borderId="2" xfId="0" applyNumberFormat="1" applyFill="1" applyBorder="1" applyAlignment="1">
      <alignment horizontal="center"/>
    </xf>
    <xf numFmtId="177" fontId="3" fillId="3" borderId="4" xfId="0" applyNumberFormat="1" applyFont="1" applyFill="1" applyBorder="1" applyAlignment="1">
      <alignment horizontal="center"/>
    </xf>
    <xf numFmtId="176" fontId="3" fillId="3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177" fontId="0" fillId="0" borderId="0" xfId="0" applyNumberFormat="1"/>
    <xf numFmtId="178" fontId="0" fillId="0" borderId="0" xfId="0" applyNumberFormat="1"/>
    <xf numFmtId="178" fontId="0" fillId="0" borderId="0" xfId="0" applyNumberFormat="1" applyAlignment="1">
      <alignment horizontal="center"/>
    </xf>
    <xf numFmtId="178" fontId="0" fillId="2" borderId="0" xfId="0" applyNumberFormat="1" applyFill="1" applyAlignment="1">
      <alignment horizontal="center"/>
    </xf>
    <xf numFmtId="178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78" fontId="0" fillId="0" borderId="5" xfId="0" applyNumberFormat="1" applyBorder="1" applyAlignment="1">
      <alignment horizontal="right"/>
    </xf>
    <xf numFmtId="178" fontId="0" fillId="0" borderId="7" xfId="0" applyNumberFormat="1" applyBorder="1" applyAlignment="1">
      <alignment horizontal="right"/>
    </xf>
    <xf numFmtId="178" fontId="0" fillId="0" borderId="8" xfId="0" applyNumberFormat="1" applyBorder="1" applyAlignment="1">
      <alignment horizontal="right"/>
    </xf>
    <xf numFmtId="178" fontId="0" fillId="0" borderId="9" xfId="0" applyNumberFormat="1" applyBorder="1" applyAlignment="1">
      <alignment horizontal="right"/>
    </xf>
    <xf numFmtId="178" fontId="0" fillId="0" borderId="10" xfId="0" applyNumberForma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7" borderId="14" xfId="0" applyFont="1" applyFill="1" applyBorder="1" applyAlignment="1">
      <alignment horizontal="right"/>
    </xf>
    <xf numFmtId="10" fontId="0" fillId="0" borderId="0" xfId="1" applyNumberFormat="1" applyFont="1" applyAlignment="1">
      <alignment horizontal="right"/>
    </xf>
    <xf numFmtId="0" fontId="4" fillId="6" borderId="0" xfId="0" applyFont="1" applyFill="1" applyAlignment="1">
      <alignment horizontal="right"/>
    </xf>
    <xf numFmtId="10" fontId="0" fillId="0" borderId="0" xfId="1" applyNumberFormat="1" applyFont="1" applyAlignment="1"/>
    <xf numFmtId="176" fontId="0" fillId="7" borderId="0" xfId="0" applyNumberFormat="1" applyFill="1" applyAlignment="1">
      <alignment horizontal="center"/>
    </xf>
    <xf numFmtId="176" fontId="0" fillId="7" borderId="0" xfId="0" applyNumberFormat="1" applyFill="1"/>
    <xf numFmtId="0" fontId="0" fillId="7" borderId="0" xfId="0" applyFill="1"/>
    <xf numFmtId="178" fontId="0" fillId="0" borderId="19" xfId="0" applyNumberFormat="1" applyBorder="1" applyAlignment="1">
      <alignment horizontal="right"/>
    </xf>
    <xf numFmtId="178" fontId="0" fillId="0" borderId="20" xfId="0" applyNumberFormat="1" applyBorder="1" applyAlignment="1">
      <alignment horizontal="right"/>
    </xf>
    <xf numFmtId="178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right"/>
    </xf>
    <xf numFmtId="178" fontId="0" fillId="7" borderId="19" xfId="0" applyNumberForma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0" fontId="3" fillId="6" borderId="12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right"/>
    </xf>
    <xf numFmtId="0" fontId="3" fillId="6" borderId="15" xfId="0" applyFont="1" applyFill="1" applyBorder="1" applyAlignment="1">
      <alignment horizontal="right"/>
    </xf>
    <xf numFmtId="0" fontId="3" fillId="6" borderId="16" xfId="0" applyFont="1" applyFill="1" applyBorder="1" applyAlignment="1">
      <alignment horizontal="right"/>
    </xf>
    <xf numFmtId="0" fontId="3" fillId="6" borderId="17" xfId="0" applyFont="1" applyFill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0" xfId="0" applyFont="1" applyAlignment="1">
      <alignment horizontal="right"/>
    </xf>
    <xf numFmtId="178" fontId="0" fillId="7" borderId="0" xfId="0" applyNumberFormat="1" applyFill="1" applyAlignment="1">
      <alignment horizontal="right"/>
    </xf>
    <xf numFmtId="0" fontId="3" fillId="6" borderId="3" xfId="0" applyFont="1" applyFill="1" applyBorder="1" applyAlignment="1">
      <alignment horizontal="right"/>
    </xf>
    <xf numFmtId="178" fontId="0" fillId="8" borderId="5" xfId="0" applyNumberFormat="1" applyFill="1" applyBorder="1" applyAlignment="1">
      <alignment horizontal="right"/>
    </xf>
    <xf numFmtId="0" fontId="0" fillId="0" borderId="0" xfId="0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年次売上推移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'Anual Report'!$B$3:$B$14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'Anual Report'!$C$3:$C$14</c:f>
              <c:numCache>
                <c:formatCode>#,##0_ </c:formatCode>
                <c:ptCount val="12"/>
                <c:pt idx="0">
                  <c:v>4000000</c:v>
                </c:pt>
                <c:pt idx="1">
                  <c:v>3580284</c:v>
                </c:pt>
                <c:pt idx="2">
                  <c:v>6281196</c:v>
                </c:pt>
                <c:pt idx="3">
                  <c:v>4463982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E-4B4A-A03F-DC6487F4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46607"/>
        <c:axId val="905750447"/>
      </c:lineChart>
      <c:catAx>
        <c:axId val="9057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750447"/>
        <c:crosses val="autoZero"/>
        <c:auto val="1"/>
        <c:lblAlgn val="ctr"/>
        <c:lblOffset val="100"/>
        <c:noMultiLvlLbl val="0"/>
      </c:catAx>
      <c:valAx>
        <c:axId val="9057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74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April!$D$40:$D$45</c:f>
              <c:strCache>
                <c:ptCount val="6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</c:strCache>
            </c:strRef>
          </c:cat>
          <c:val>
            <c:numRef>
              <c:f>April!$E$40:$E$45</c:f>
              <c:numCache>
                <c:formatCode>#,##0_);[Red]\(#,##0\)</c:formatCode>
                <c:ptCount val="6"/>
                <c:pt idx="0">
                  <c:v>1098420</c:v>
                </c:pt>
                <c:pt idx="1">
                  <c:v>748324</c:v>
                </c:pt>
                <c:pt idx="2">
                  <c:v>428640</c:v>
                </c:pt>
                <c:pt idx="3">
                  <c:v>390520</c:v>
                </c:pt>
                <c:pt idx="4">
                  <c:v>586440</c:v>
                </c:pt>
                <c:pt idx="5">
                  <c:v>1211638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C-4829-A4E2-6D957DA38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44784"/>
        <c:axId val="2122485088"/>
      </c:barChart>
      <c:catAx>
        <c:axId val="20166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485088"/>
        <c:crosses val="autoZero"/>
        <c:auto val="1"/>
        <c:lblAlgn val="ctr"/>
        <c:lblOffset val="100"/>
        <c:noMultiLvlLbl val="0"/>
      </c:catAx>
      <c:valAx>
        <c:axId val="21224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66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曜日別売上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Feb!$D$40:$D$45</c:f>
              <c:strCache>
                <c:ptCount val="6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</c:strCache>
            </c:strRef>
          </c:cat>
          <c:val>
            <c:numRef>
              <c:f>Feb!$E$40:$E$45</c:f>
              <c:numCache>
                <c:formatCode>#,##0_);[Red]\(#,##0\)</c:formatCode>
                <c:ptCount val="6"/>
                <c:pt idx="0">
                  <c:v>497852</c:v>
                </c:pt>
                <c:pt idx="1">
                  <c:v>530212</c:v>
                </c:pt>
                <c:pt idx="2">
                  <c:v>516628</c:v>
                </c:pt>
                <c:pt idx="3">
                  <c:v>405704</c:v>
                </c:pt>
                <c:pt idx="4">
                  <c:v>641520</c:v>
                </c:pt>
                <c:pt idx="5">
                  <c:v>988368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484F-91CE-3BAA34FA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105520"/>
        <c:axId val="1363374992"/>
      </c:barChart>
      <c:catAx>
        <c:axId val="14761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374992"/>
        <c:crosses val="autoZero"/>
        <c:auto val="1"/>
        <c:lblAlgn val="ctr"/>
        <c:lblOffset val="100"/>
        <c:noMultiLvlLbl val="0"/>
      </c:catAx>
      <c:valAx>
        <c:axId val="1363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61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曜日別売上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589074517681433"/>
          <c:y val="0.3146080806871791"/>
          <c:w val="0.72589716355863021"/>
          <c:h val="0.540669163844426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'March '!$D$40:$D$45</c:f>
              <c:strCache>
                <c:ptCount val="6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</c:strCache>
            </c:strRef>
          </c:cat>
          <c:val>
            <c:numRef>
              <c:f>'March '!$E$40:$E$45</c:f>
              <c:numCache>
                <c:formatCode>#,##0_);[Red]\(#,##0\)</c:formatCode>
                <c:ptCount val="6"/>
                <c:pt idx="0">
                  <c:v>680224</c:v>
                </c:pt>
                <c:pt idx="1">
                  <c:v>487220</c:v>
                </c:pt>
                <c:pt idx="2">
                  <c:v>861504</c:v>
                </c:pt>
                <c:pt idx="3">
                  <c:v>687492</c:v>
                </c:pt>
                <c:pt idx="4">
                  <c:v>2212360</c:v>
                </c:pt>
                <c:pt idx="5">
                  <c:v>1352396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C-449A-8EE2-07B07988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946000"/>
        <c:axId val="1468101712"/>
      </c:barChart>
      <c:catAx>
        <c:axId val="17399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101712"/>
        <c:crosses val="autoZero"/>
        <c:auto val="1"/>
        <c:lblAlgn val="ctr"/>
        <c:lblOffset val="100"/>
        <c:noMultiLvlLbl val="0"/>
      </c:catAx>
      <c:valAx>
        <c:axId val="14681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9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</a:t>
            </a:r>
            <a:r>
              <a:rPr lang="ja-JP" altLang="en-US"/>
              <a:t>月曜日売上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April!$D$40:$D$45</c:f>
              <c:strCache>
                <c:ptCount val="6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</c:strCache>
            </c:strRef>
          </c:cat>
          <c:val>
            <c:numRef>
              <c:f>April!$E$40:$E$45</c:f>
              <c:numCache>
                <c:formatCode>#,##0_);[Red]\(#,##0\)</c:formatCode>
                <c:ptCount val="6"/>
                <c:pt idx="0">
                  <c:v>1098420</c:v>
                </c:pt>
                <c:pt idx="1">
                  <c:v>748324</c:v>
                </c:pt>
                <c:pt idx="2">
                  <c:v>428640</c:v>
                </c:pt>
                <c:pt idx="3">
                  <c:v>390520</c:v>
                </c:pt>
                <c:pt idx="4">
                  <c:v>586440</c:v>
                </c:pt>
                <c:pt idx="5">
                  <c:v>1211638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A-4F19-8E59-44F27B97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44784"/>
        <c:axId val="2122485088"/>
      </c:barChart>
      <c:catAx>
        <c:axId val="20166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485088"/>
        <c:crosses val="autoZero"/>
        <c:auto val="1"/>
        <c:lblAlgn val="ctr"/>
        <c:lblOffset val="100"/>
        <c:noMultiLvlLbl val="0"/>
      </c:catAx>
      <c:valAx>
        <c:axId val="21224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66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</a:t>
            </a:r>
            <a:r>
              <a:rPr lang="ja-JP" altLang="en-US"/>
              <a:t>月曜日売上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April!$D$40:$D$45</c:f>
              <c:strCache>
                <c:ptCount val="6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</c:strCache>
            </c:strRef>
          </c:cat>
          <c:val>
            <c:numRef>
              <c:f>April!$E$40:$E$45</c:f>
              <c:numCache>
                <c:formatCode>#,##0_);[Red]\(#,##0\)</c:formatCode>
                <c:ptCount val="6"/>
                <c:pt idx="0">
                  <c:v>1098420</c:v>
                </c:pt>
                <c:pt idx="1">
                  <c:v>748324</c:v>
                </c:pt>
                <c:pt idx="2">
                  <c:v>428640</c:v>
                </c:pt>
                <c:pt idx="3">
                  <c:v>390520</c:v>
                </c:pt>
                <c:pt idx="4">
                  <c:v>586440</c:v>
                </c:pt>
                <c:pt idx="5">
                  <c:v>1211638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E-4C4F-A940-0E9E1E9F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44784"/>
        <c:axId val="2122485088"/>
      </c:barChart>
      <c:catAx>
        <c:axId val="20166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485088"/>
        <c:crosses val="autoZero"/>
        <c:auto val="1"/>
        <c:lblAlgn val="ctr"/>
        <c:lblOffset val="100"/>
        <c:noMultiLvlLbl val="0"/>
      </c:catAx>
      <c:valAx>
        <c:axId val="21224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66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６月曜日売上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April!$D$40:$D$45</c:f>
              <c:strCache>
                <c:ptCount val="6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</c:strCache>
            </c:strRef>
          </c:cat>
          <c:val>
            <c:numRef>
              <c:f>April!$E$40:$E$45</c:f>
              <c:numCache>
                <c:formatCode>#,##0_);[Red]\(#,##0\)</c:formatCode>
                <c:ptCount val="6"/>
                <c:pt idx="0">
                  <c:v>1098420</c:v>
                </c:pt>
                <c:pt idx="1">
                  <c:v>748324</c:v>
                </c:pt>
                <c:pt idx="2">
                  <c:v>428640</c:v>
                </c:pt>
                <c:pt idx="3">
                  <c:v>390520</c:v>
                </c:pt>
                <c:pt idx="4">
                  <c:v>586440</c:v>
                </c:pt>
                <c:pt idx="5">
                  <c:v>1211638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C-4715-BA86-6927885E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44784"/>
        <c:axId val="2122485088"/>
      </c:barChart>
      <c:catAx>
        <c:axId val="20166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485088"/>
        <c:crosses val="autoZero"/>
        <c:auto val="1"/>
        <c:lblAlgn val="ctr"/>
        <c:lblOffset val="100"/>
        <c:noMultiLvlLbl val="0"/>
      </c:catAx>
      <c:valAx>
        <c:axId val="21224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66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9525</xdr:rowOff>
    </xdr:from>
    <xdr:to>
      <xdr:col>17</xdr:col>
      <xdr:colOff>276225</xdr:colOff>
      <xdr:row>15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2C79BD-0FD5-CD8F-FE1C-6ED977450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773912</xdr:colOff>
      <xdr:row>38</xdr:row>
      <xdr:rowOff>195263</xdr:rowOff>
    </xdr:from>
    <xdr:to>
      <xdr:col>9</xdr:col>
      <xdr:colOff>33338</xdr:colOff>
      <xdr:row>47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31DFE1-A8FA-444B-9A3B-F19CB3C90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10954</xdr:colOff>
      <xdr:row>38</xdr:row>
      <xdr:rowOff>214310</xdr:rowOff>
    </xdr:from>
    <xdr:to>
      <xdr:col>8</xdr:col>
      <xdr:colOff>666750</xdr:colOff>
      <xdr:row>47</xdr:row>
      <xdr:rowOff>214312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D3F486-4D3C-0872-7822-3076C003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5239</xdr:colOff>
      <xdr:row>38</xdr:row>
      <xdr:rowOff>204310</xdr:rowOff>
    </xdr:from>
    <xdr:to>
      <xdr:col>9</xdr:col>
      <xdr:colOff>47625</xdr:colOff>
      <xdr:row>47</xdr:row>
      <xdr:rowOff>220980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AC1075A-69B5-8E5C-50FD-D8BEC4040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773912</xdr:colOff>
      <xdr:row>38</xdr:row>
      <xdr:rowOff>219078</xdr:rowOff>
    </xdr:from>
    <xdr:to>
      <xdr:col>9</xdr:col>
      <xdr:colOff>33338</xdr:colOff>
      <xdr:row>47</xdr:row>
      <xdr:rowOff>204790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4B348D-0D8F-8BDE-BD9A-5E9229F8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773912</xdr:colOff>
      <xdr:row>38</xdr:row>
      <xdr:rowOff>195263</xdr:rowOff>
    </xdr:from>
    <xdr:to>
      <xdr:col>9</xdr:col>
      <xdr:colOff>33338</xdr:colOff>
      <xdr:row>47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6DDE02-15EB-4667-BF25-FBE651683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773912</xdr:colOff>
      <xdr:row>38</xdr:row>
      <xdr:rowOff>195263</xdr:rowOff>
    </xdr:from>
    <xdr:to>
      <xdr:col>9</xdr:col>
      <xdr:colOff>33338</xdr:colOff>
      <xdr:row>47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B9A516-A37E-400A-9A0E-ECBB2A870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46F7-F507-4571-80DB-606696914BF2}">
  <dimension ref="A1:M43"/>
  <sheetViews>
    <sheetView tabSelected="1" topLeftCell="A2" workbookViewId="0">
      <selection activeCell="E29" sqref="E29"/>
    </sheetView>
  </sheetViews>
  <sheetFormatPr defaultRowHeight="17.649999999999999"/>
  <cols>
    <col min="1" max="1" width="15.3125" customWidth="1"/>
    <col min="2" max="2" width="10.1875" style="2" customWidth="1"/>
    <col min="3" max="3" width="12.5625" customWidth="1"/>
    <col min="4" max="13" width="10.1875" customWidth="1"/>
  </cols>
  <sheetData>
    <row r="1" spans="1:13">
      <c r="A1" s="15" t="s">
        <v>23</v>
      </c>
    </row>
    <row r="2" spans="1:13" s="40" customFormat="1">
      <c r="C2" s="40" t="s">
        <v>16</v>
      </c>
      <c r="D2" s="40" t="s">
        <v>11</v>
      </c>
      <c r="E2" s="40" t="s">
        <v>12</v>
      </c>
      <c r="F2" s="40" t="s">
        <v>20</v>
      </c>
      <c r="G2" s="40" t="s">
        <v>13</v>
      </c>
      <c r="H2" s="40" t="s">
        <v>15</v>
      </c>
      <c r="I2" s="40" t="s">
        <v>21</v>
      </c>
    </row>
    <row r="3" spans="1:13">
      <c r="B3" s="40" t="s">
        <v>24</v>
      </c>
      <c r="C3" s="3">
        <v>4000000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B4" s="40" t="s">
        <v>25</v>
      </c>
      <c r="C4" s="3">
        <f>Feb!D3</f>
        <v>3580284</v>
      </c>
      <c r="D4" s="3">
        <f>Feb!E3</f>
        <v>2573174</v>
      </c>
      <c r="E4" s="3">
        <f>Feb!G3</f>
        <v>41776</v>
      </c>
      <c r="F4" s="3">
        <f>Feb!G3</f>
        <v>41776</v>
      </c>
      <c r="G4" s="3">
        <f>Feb!H3</f>
        <v>467973</v>
      </c>
      <c r="H4" s="3">
        <f>Feb!I3</f>
        <v>109100</v>
      </c>
      <c r="I4" s="3">
        <f>Feb!J3</f>
        <v>321575</v>
      </c>
      <c r="J4" s="3"/>
      <c r="K4" s="3">
        <f>C4-SUM(F4:I4)</f>
        <v>2639860</v>
      </c>
      <c r="L4" s="3"/>
      <c r="M4" s="3"/>
    </row>
    <row r="5" spans="1:13">
      <c r="B5" s="40" t="s">
        <v>26</v>
      </c>
      <c r="C5" s="3">
        <f>'March '!D3</f>
        <v>6281196</v>
      </c>
      <c r="D5" s="3">
        <f>'March '!E3</f>
        <v>3750668</v>
      </c>
      <c r="E5" s="3">
        <f>'March '!F3</f>
        <v>2530528</v>
      </c>
      <c r="F5" s="3">
        <f>'March '!G3</f>
        <v>36692</v>
      </c>
      <c r="G5" s="3">
        <f>'March '!H3</f>
        <v>332452</v>
      </c>
      <c r="H5" s="3">
        <f>'March '!I3</f>
        <v>124918</v>
      </c>
      <c r="I5" s="3">
        <f>'March '!J3</f>
        <v>470347</v>
      </c>
      <c r="J5" s="3"/>
      <c r="K5" s="3">
        <f>C5-SUM(F5:I5)</f>
        <v>5316787</v>
      </c>
      <c r="L5" s="3"/>
      <c r="M5" s="3"/>
    </row>
    <row r="6" spans="1:13">
      <c r="B6" s="40" t="s">
        <v>27</v>
      </c>
      <c r="C6" s="3">
        <f>April!D3</f>
        <v>4463982</v>
      </c>
      <c r="D6" s="3">
        <f>April!E3</f>
        <v>2662782</v>
      </c>
      <c r="E6" s="3">
        <f>April!F3</f>
        <v>1801200</v>
      </c>
      <c r="F6" s="3">
        <f>April!G3</f>
        <v>41771</v>
      </c>
      <c r="G6" s="3">
        <f>April!H3</f>
        <v>103543</v>
      </c>
      <c r="H6" s="3">
        <f>April!I3</f>
        <v>65000</v>
      </c>
      <c r="I6" s="3">
        <f>April!J3</f>
        <v>286704</v>
      </c>
      <c r="J6" s="3"/>
      <c r="K6" s="3">
        <f>C6-SUM(F6:I6)</f>
        <v>3966964</v>
      </c>
      <c r="L6" s="3"/>
      <c r="M6" s="3"/>
    </row>
    <row r="7" spans="1:13">
      <c r="B7" s="40" t="s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B8" s="40" t="s">
        <v>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B9" s="40" t="s">
        <v>30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B10" s="40" t="s">
        <v>31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B11" s="40" t="s">
        <v>32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B12" s="40" t="s">
        <v>33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B13" s="40" t="s">
        <v>34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B14" s="40" t="s">
        <v>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6" spans="1:13">
      <c r="A16" s="15" t="s">
        <v>44</v>
      </c>
    </row>
    <row r="17" spans="1:13" ht="18" thickBot="1"/>
    <row r="18" spans="1:13" s="40" customFormat="1" ht="18" thickBot="1">
      <c r="B18" s="41" t="s">
        <v>24</v>
      </c>
      <c r="C18" s="42" t="s">
        <v>25</v>
      </c>
      <c r="D18" s="42" t="s">
        <v>26</v>
      </c>
      <c r="E18" s="42" t="s">
        <v>27</v>
      </c>
      <c r="F18" s="42" t="s">
        <v>28</v>
      </c>
      <c r="G18" s="42" t="s">
        <v>29</v>
      </c>
      <c r="H18" s="42" t="s">
        <v>30</v>
      </c>
      <c r="I18" s="42" t="s">
        <v>31</v>
      </c>
      <c r="J18" s="42" t="s">
        <v>32</v>
      </c>
      <c r="K18" s="42" t="s">
        <v>33</v>
      </c>
      <c r="L18" s="42" t="s">
        <v>34</v>
      </c>
      <c r="M18" s="43" t="s">
        <v>35</v>
      </c>
    </row>
    <row r="19" spans="1:13">
      <c r="A19" s="46" t="s">
        <v>16</v>
      </c>
      <c r="B19" s="25"/>
      <c r="C19" s="25">
        <f>Feb!D3</f>
        <v>3580284</v>
      </c>
      <c r="D19" s="25">
        <f>'March '!D3</f>
        <v>6281196</v>
      </c>
      <c r="E19" s="25">
        <f>April!D3</f>
        <v>4463982</v>
      </c>
      <c r="F19" s="25"/>
      <c r="G19" s="25"/>
      <c r="H19" s="25"/>
      <c r="I19" s="25"/>
      <c r="J19" s="25"/>
      <c r="K19" s="25"/>
      <c r="L19" s="25"/>
      <c r="M19" s="26"/>
    </row>
    <row r="20" spans="1:13">
      <c r="A20" s="47" t="s">
        <v>46</v>
      </c>
      <c r="B20" s="23">
        <v>468484</v>
      </c>
      <c r="C20" s="23">
        <v>713212</v>
      </c>
      <c r="D20" s="23">
        <v>415804</v>
      </c>
      <c r="E20" s="23">
        <v>114227</v>
      </c>
      <c r="F20" s="23"/>
      <c r="G20" s="23"/>
      <c r="H20" s="23"/>
      <c r="I20" s="23"/>
      <c r="J20" s="23"/>
      <c r="K20" s="23"/>
      <c r="L20" s="23"/>
      <c r="M20" s="27"/>
    </row>
    <row r="21" spans="1:13" ht="18" thickBot="1">
      <c r="A21" s="48" t="s">
        <v>53</v>
      </c>
      <c r="B21" s="24"/>
      <c r="C21" s="24">
        <f>Feb!G3</f>
        <v>41776</v>
      </c>
      <c r="D21" s="24">
        <f>'March '!G3</f>
        <v>36692</v>
      </c>
      <c r="E21" s="24">
        <f>April!G3</f>
        <v>41771</v>
      </c>
      <c r="F21" s="24"/>
      <c r="G21" s="24"/>
      <c r="H21" s="24"/>
      <c r="I21" s="24"/>
      <c r="J21" s="24"/>
      <c r="K21" s="24"/>
      <c r="L21" s="24"/>
      <c r="M21" s="28"/>
    </row>
    <row r="22" spans="1:13" ht="18" thickBot="1">
      <c r="A22" s="29" t="s">
        <v>59</v>
      </c>
      <c r="B22" s="24"/>
      <c r="C22" s="24">
        <f>C19-(C20+C21)</f>
        <v>2825296</v>
      </c>
      <c r="D22" s="24">
        <f>D19-(D20+D21)</f>
        <v>5828700</v>
      </c>
      <c r="E22" s="24">
        <f>E19-(E20+E21)</f>
        <v>4307984</v>
      </c>
      <c r="F22" s="24"/>
      <c r="G22" s="24"/>
      <c r="H22" s="24"/>
      <c r="I22" s="24"/>
      <c r="J22" s="24"/>
      <c r="K22" s="24"/>
      <c r="L22" s="24"/>
      <c r="M22" s="28"/>
    </row>
    <row r="23" spans="1:13" ht="18" thickBot="1">
      <c r="A23" s="22"/>
      <c r="B23" s="23"/>
      <c r="C23" s="31">
        <f>C22/C19</f>
        <v>0.78912622574075131</v>
      </c>
      <c r="D23" s="31">
        <f>D22/D19</f>
        <v>0.92796021649380145</v>
      </c>
      <c r="E23" s="31">
        <f>E22/E19</f>
        <v>0.96505407055852821</v>
      </c>
      <c r="F23" s="23"/>
      <c r="G23" s="23"/>
      <c r="H23" s="23"/>
      <c r="I23" s="23"/>
      <c r="J23" s="23"/>
      <c r="K23" s="23"/>
      <c r="L23" s="23"/>
      <c r="M23" s="23"/>
    </row>
    <row r="24" spans="1:13">
      <c r="A24" s="49" t="s">
        <v>45</v>
      </c>
      <c r="B24" s="25">
        <v>391726</v>
      </c>
      <c r="C24" s="25">
        <v>405083</v>
      </c>
      <c r="D24" s="25">
        <v>410220</v>
      </c>
      <c r="E24" s="25">
        <v>408009</v>
      </c>
      <c r="F24" s="25"/>
      <c r="G24" s="25"/>
      <c r="H24" s="25"/>
      <c r="I24" s="25"/>
      <c r="J24" s="25"/>
      <c r="K24" s="25"/>
      <c r="L24" s="25"/>
      <c r="M24" s="26"/>
    </row>
    <row r="25" spans="1:13">
      <c r="A25" s="50" t="s">
        <v>60</v>
      </c>
      <c r="B25" s="23"/>
      <c r="C25" s="23">
        <v>4050</v>
      </c>
      <c r="D25" s="23">
        <v>3723</v>
      </c>
      <c r="E25" s="23"/>
      <c r="F25" s="23"/>
      <c r="G25" s="23"/>
      <c r="H25" s="23"/>
      <c r="I25" s="23"/>
      <c r="J25" s="23"/>
      <c r="K25" s="23"/>
      <c r="L25" s="23"/>
      <c r="M25" s="27"/>
    </row>
    <row r="26" spans="1:13">
      <c r="A26" s="50" t="s">
        <v>57</v>
      </c>
      <c r="B26" s="23">
        <v>46200</v>
      </c>
      <c r="C26" s="23">
        <v>46200</v>
      </c>
      <c r="D26" s="23">
        <v>46200</v>
      </c>
      <c r="E26" s="23">
        <v>46200</v>
      </c>
      <c r="F26" s="23">
        <v>46200</v>
      </c>
      <c r="G26" s="23">
        <v>46200</v>
      </c>
      <c r="H26" s="23">
        <v>46200</v>
      </c>
      <c r="I26" s="23">
        <v>46200</v>
      </c>
      <c r="J26" s="23">
        <v>46200</v>
      </c>
      <c r="K26" s="23">
        <v>46200</v>
      </c>
      <c r="L26" s="23">
        <v>46200</v>
      </c>
      <c r="M26" s="27">
        <v>46200</v>
      </c>
    </row>
    <row r="27" spans="1:13">
      <c r="A27" s="50" t="s">
        <v>58</v>
      </c>
      <c r="B27" s="23">
        <v>3850</v>
      </c>
      <c r="C27" s="23">
        <v>3850</v>
      </c>
      <c r="D27" s="23">
        <v>3850</v>
      </c>
      <c r="E27" s="23">
        <v>3850</v>
      </c>
      <c r="F27" s="23">
        <v>3850</v>
      </c>
      <c r="G27" s="23">
        <v>3850</v>
      </c>
      <c r="H27" s="23">
        <v>3850</v>
      </c>
      <c r="I27" s="23">
        <v>3850</v>
      </c>
      <c r="J27" s="23">
        <v>3850</v>
      </c>
      <c r="K27" s="23">
        <v>3850</v>
      </c>
      <c r="L27" s="23">
        <v>3850</v>
      </c>
      <c r="M27" s="27">
        <v>3850</v>
      </c>
    </row>
    <row r="28" spans="1:13">
      <c r="A28" s="50" t="s">
        <v>47</v>
      </c>
      <c r="B28" s="23"/>
      <c r="C28" s="23">
        <v>25000</v>
      </c>
      <c r="D28" s="23">
        <f>5170+5500+4500+3800+1738+15840+5225</f>
        <v>41773</v>
      </c>
      <c r="E28" s="23">
        <f>5170+5225</f>
        <v>10395</v>
      </c>
      <c r="F28" s="23"/>
      <c r="G28" s="23"/>
      <c r="H28" s="23"/>
      <c r="I28" s="23"/>
      <c r="J28" s="23"/>
      <c r="K28" s="23"/>
      <c r="L28" s="23"/>
      <c r="M28" s="27"/>
    </row>
    <row r="29" spans="1:13">
      <c r="A29" s="50" t="s">
        <v>48</v>
      </c>
      <c r="B29" s="23"/>
      <c r="C29" s="23">
        <v>150000</v>
      </c>
      <c r="D29" s="23">
        <f>10880+3640</f>
        <v>14520</v>
      </c>
      <c r="E29" s="23">
        <v>23972</v>
      </c>
      <c r="F29" s="23"/>
      <c r="G29" s="23"/>
      <c r="H29" s="23"/>
      <c r="I29" s="23"/>
      <c r="J29" s="23"/>
      <c r="K29" s="23"/>
      <c r="L29" s="23"/>
      <c r="M29" s="27"/>
    </row>
    <row r="30" spans="1:13">
      <c r="A30" s="50" t="s">
        <v>62</v>
      </c>
      <c r="B30" s="23"/>
      <c r="C30" s="23">
        <f>Feb!I3+4080</f>
        <v>113180</v>
      </c>
      <c r="D30" s="23">
        <f>'March '!I3+1060</f>
        <v>125978</v>
      </c>
      <c r="E30" s="23">
        <f>April!I3</f>
        <v>65000</v>
      </c>
      <c r="F30" s="23"/>
      <c r="G30" s="23"/>
      <c r="H30" s="23"/>
      <c r="I30" s="23"/>
      <c r="J30" s="23"/>
      <c r="K30" s="23"/>
      <c r="L30" s="23"/>
      <c r="M30" s="27"/>
    </row>
    <row r="31" spans="1:13">
      <c r="A31" s="50" t="s">
        <v>49</v>
      </c>
      <c r="B31" s="23"/>
      <c r="C31" s="23">
        <f>Feb!F3*3.5%</f>
        <v>35248.850000000006</v>
      </c>
      <c r="D31" s="23">
        <f>('March '!F3)*3.5%</f>
        <v>88568.48000000001</v>
      </c>
      <c r="E31" s="23">
        <f>April!F3*3.5%</f>
        <v>63042.000000000007</v>
      </c>
      <c r="F31" s="23"/>
      <c r="G31" s="23"/>
      <c r="H31" s="23"/>
      <c r="I31" s="23"/>
      <c r="J31" s="23"/>
      <c r="K31" s="23"/>
      <c r="L31" s="23"/>
      <c r="M31" s="27"/>
    </row>
    <row r="32" spans="1:13">
      <c r="A32" s="50" t="s">
        <v>50</v>
      </c>
      <c r="B32" s="23">
        <v>3250</v>
      </c>
      <c r="C32" s="23">
        <v>1500</v>
      </c>
      <c r="D32" s="23">
        <f>1177+2790+3110</f>
        <v>7077</v>
      </c>
      <c r="E32" s="23"/>
      <c r="F32" s="23"/>
      <c r="G32" s="23"/>
      <c r="H32" s="23"/>
      <c r="I32" s="23"/>
      <c r="J32" s="23"/>
      <c r="K32" s="23"/>
      <c r="L32" s="23"/>
      <c r="M32" s="27"/>
    </row>
    <row r="33" spans="1:13">
      <c r="A33" s="50" t="s">
        <v>51</v>
      </c>
      <c r="B33" s="23">
        <v>60500</v>
      </c>
      <c r="C33" s="23">
        <v>60500</v>
      </c>
      <c r="D33" s="23">
        <v>60500</v>
      </c>
      <c r="E33" s="23">
        <v>60500</v>
      </c>
      <c r="F33" s="23">
        <v>60500</v>
      </c>
      <c r="G33" s="23">
        <v>60500</v>
      </c>
      <c r="H33" s="23">
        <v>60500</v>
      </c>
      <c r="I33" s="23">
        <v>60500</v>
      </c>
      <c r="J33" s="23">
        <v>60500</v>
      </c>
      <c r="K33" s="23">
        <v>60500</v>
      </c>
      <c r="L33" s="23">
        <v>60500</v>
      </c>
      <c r="M33" s="27">
        <v>60500</v>
      </c>
    </row>
    <row r="34" spans="1:13">
      <c r="A34" s="50" t="s">
        <v>52</v>
      </c>
      <c r="B34" s="23"/>
      <c r="C34" s="54">
        <f>Feb!H3+20000</f>
        <v>487973</v>
      </c>
      <c r="D34" s="23">
        <f>'March '!H3+20000</f>
        <v>352452</v>
      </c>
      <c r="E34" s="23">
        <f>April!H3-23972-10395</f>
        <v>69176</v>
      </c>
      <c r="F34" s="23"/>
      <c r="G34" s="23"/>
      <c r="H34" s="23"/>
      <c r="I34" s="23"/>
      <c r="J34" s="23"/>
      <c r="K34" s="23"/>
      <c r="L34" s="23"/>
      <c r="M34" s="27"/>
    </row>
    <row r="35" spans="1:13" ht="18" thickBot="1">
      <c r="A35" s="55" t="s">
        <v>56</v>
      </c>
      <c r="B35" s="24"/>
      <c r="C35" s="56">
        <v>331376</v>
      </c>
      <c r="D35" s="24">
        <v>0</v>
      </c>
      <c r="E35" s="24"/>
      <c r="F35" s="24"/>
      <c r="G35" s="24"/>
      <c r="H35" s="24"/>
      <c r="I35" s="24"/>
      <c r="J35" s="24"/>
      <c r="K35" s="24"/>
      <c r="L35" s="24"/>
      <c r="M35" s="28"/>
    </row>
    <row r="36" spans="1:13" ht="18" thickBot="1">
      <c r="A36" s="44" t="s">
        <v>75</v>
      </c>
      <c r="B36" s="37"/>
      <c r="C36" s="45">
        <f>SUM(C24:C35)</f>
        <v>1663960.85</v>
      </c>
      <c r="D36" s="37">
        <f>SUM(D24:D35)</f>
        <v>1154861.48</v>
      </c>
      <c r="E36" s="37">
        <f>SUM(E24:E35)</f>
        <v>750144</v>
      </c>
      <c r="F36" s="37"/>
      <c r="G36" s="37"/>
      <c r="H36" s="37"/>
      <c r="I36" s="37"/>
      <c r="J36" s="37"/>
      <c r="K36" s="37"/>
      <c r="L36" s="37"/>
      <c r="M36" s="38"/>
    </row>
    <row r="37" spans="1:13">
      <c r="A37" s="49" t="s">
        <v>55</v>
      </c>
      <c r="B37" s="25"/>
      <c r="C37" s="25">
        <v>500000</v>
      </c>
      <c r="D37" s="25">
        <v>800000</v>
      </c>
      <c r="E37" s="25"/>
      <c r="F37" s="25"/>
      <c r="G37" s="25"/>
      <c r="H37" s="25"/>
      <c r="I37" s="25"/>
      <c r="J37" s="25"/>
      <c r="K37" s="25"/>
      <c r="L37" s="25"/>
      <c r="M37" s="26"/>
    </row>
    <row r="38" spans="1:13">
      <c r="A38" s="50" t="s">
        <v>54</v>
      </c>
      <c r="B38" s="23"/>
      <c r="C38" s="23">
        <v>2054216</v>
      </c>
      <c r="D38" s="23">
        <v>2800850</v>
      </c>
      <c r="E38" s="23"/>
      <c r="F38" s="23"/>
      <c r="G38" s="23"/>
      <c r="H38" s="23"/>
      <c r="I38" s="23"/>
      <c r="J38" s="23"/>
      <c r="K38" s="23"/>
      <c r="L38" s="23"/>
      <c r="M38" s="27"/>
    </row>
    <row r="39" spans="1:13" ht="18" thickBot="1">
      <c r="A39" s="51" t="s">
        <v>66</v>
      </c>
      <c r="B39" s="24"/>
      <c r="C39" s="24">
        <v>233584</v>
      </c>
      <c r="D39" s="24">
        <v>285885</v>
      </c>
      <c r="E39" s="24"/>
      <c r="F39" s="24"/>
      <c r="G39" s="24"/>
      <c r="H39" s="24"/>
      <c r="I39" s="24"/>
      <c r="J39" s="24"/>
      <c r="K39" s="24"/>
      <c r="L39" s="24"/>
      <c r="M39" s="28"/>
    </row>
    <row r="40" spans="1:13" s="22" customFormat="1" ht="18" thickBot="1">
      <c r="A40" s="52" t="s">
        <v>76</v>
      </c>
      <c r="B40" s="37">
        <f>SUM(B24:B39)</f>
        <v>505526</v>
      </c>
      <c r="C40" s="37">
        <f>SUM(C37:C39)</f>
        <v>2787800</v>
      </c>
      <c r="D40" s="37">
        <f>SUM(D37:D39)</f>
        <v>3886735</v>
      </c>
      <c r="E40" s="37">
        <f>SUM(E37:E39)</f>
        <v>0</v>
      </c>
      <c r="F40" s="37"/>
      <c r="G40" s="37"/>
      <c r="H40" s="37"/>
      <c r="I40" s="37"/>
      <c r="J40" s="37"/>
      <c r="K40" s="37"/>
      <c r="L40" s="37"/>
      <c r="M40" s="38"/>
    </row>
    <row r="41" spans="1:13" s="22" customFormat="1">
      <c r="A41" s="5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30" t="s">
        <v>61</v>
      </c>
      <c r="B42" s="39"/>
      <c r="C42" s="39">
        <f>C22-C36-C40</f>
        <v>-1626464.85</v>
      </c>
      <c r="D42" s="39">
        <f>D22-D36-D40</f>
        <v>787103.51999999955</v>
      </c>
      <c r="E42" s="39"/>
      <c r="F42" s="39"/>
      <c r="G42" s="39"/>
      <c r="H42" s="39"/>
      <c r="I42" s="39"/>
      <c r="J42" s="39"/>
      <c r="K42" s="39"/>
      <c r="L42" s="39"/>
      <c r="M42" s="39"/>
    </row>
    <row r="43" spans="1:13">
      <c r="A43" s="32" t="s">
        <v>65</v>
      </c>
      <c r="B43" s="18"/>
      <c r="C43" s="33">
        <f>C40/C19</f>
        <v>0.77865331353602119</v>
      </c>
      <c r="D43" s="33">
        <f>D40/D19</f>
        <v>0.61878900133031989</v>
      </c>
      <c r="E43" s="17"/>
      <c r="F43" s="17"/>
      <c r="G43" s="17"/>
      <c r="H43" s="17"/>
      <c r="I43" s="17"/>
      <c r="J43" s="17"/>
      <c r="K43" s="17"/>
      <c r="L43" s="17"/>
      <c r="M43" s="17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040E-6564-4BCF-B2D4-2AA185B22183}">
  <dimension ref="A1:U45"/>
  <sheetViews>
    <sheetView workbookViewId="0">
      <pane xSplit="3" ySplit="5" topLeftCell="D32" activePane="bottomRight" state="frozen"/>
      <selection pane="topRight" activeCell="D1" sqref="D1"/>
      <selection pane="bottomLeft" activeCell="A6" sqref="A6"/>
      <selection pane="bottomRight" activeCell="G16" sqref="G16"/>
    </sheetView>
  </sheetViews>
  <sheetFormatPr defaultRowHeight="17.649999999999999"/>
  <cols>
    <col min="1" max="1" width="3.8125" customWidth="1"/>
    <col min="3" max="3" width="9" style="2"/>
    <col min="4" max="4" width="9.375" style="3" bestFit="1" customWidth="1"/>
    <col min="5" max="5" width="10.3125" style="5" customWidth="1"/>
    <col min="6" max="6" width="11.125" style="3" customWidth="1"/>
    <col min="7" max="9" width="9" style="3"/>
    <col min="11" max="11" width="1.1875" customWidth="1"/>
    <col min="13" max="13" width="1.1875" customWidth="1"/>
    <col min="14" max="14" width="10.1875" customWidth="1"/>
    <col min="15" max="15" width="9.375" style="17" bestFit="1" customWidth="1"/>
    <col min="17" max="17" width="9.375" bestFit="1" customWidth="1"/>
    <col min="20" max="20" width="9.375" bestFit="1" customWidth="1"/>
  </cols>
  <sheetData>
    <row r="1" spans="1:18" ht="18" thickBot="1">
      <c r="A1" s="15" t="s">
        <v>0</v>
      </c>
    </row>
    <row r="2" spans="1:18" s="2" customFormat="1" ht="18" thickBot="1">
      <c r="D2" s="11" t="s">
        <v>17</v>
      </c>
      <c r="E2" s="12" t="s">
        <v>18</v>
      </c>
      <c r="F2" s="13" t="s">
        <v>19</v>
      </c>
      <c r="G2" s="13" t="s">
        <v>20</v>
      </c>
      <c r="H2" s="13" t="s">
        <v>13</v>
      </c>
      <c r="I2" s="13" t="s">
        <v>15</v>
      </c>
      <c r="J2" s="14" t="s">
        <v>21</v>
      </c>
      <c r="O2" s="20" t="s">
        <v>41</v>
      </c>
      <c r="P2" s="21" t="s">
        <v>43</v>
      </c>
      <c r="Q2" s="21" t="s">
        <v>63</v>
      </c>
    </row>
    <row r="3" spans="1:18" ht="18.399999999999999" thickTop="1" thickBot="1">
      <c r="D3" s="10">
        <f t="shared" ref="D3:J3" si="0">SUM(D6:D36)</f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L3" s="3"/>
      <c r="O3" s="17">
        <f>SUM(O6:O36)</f>
        <v>0</v>
      </c>
      <c r="P3" s="3" t="e">
        <f>AVERAGE(D6:D36)</f>
        <v>#DIV/0!</v>
      </c>
      <c r="Q3" s="3">
        <f>6000000-D3</f>
        <v>6000000</v>
      </c>
    </row>
    <row r="4" spans="1:18">
      <c r="E4" s="31" t="e">
        <f t="shared" ref="E4:J4" si="1">E3/$D$3</f>
        <v>#DIV/0!</v>
      </c>
      <c r="F4" s="31" t="e">
        <f t="shared" si="1"/>
        <v>#DIV/0!</v>
      </c>
      <c r="G4" s="31" t="e">
        <f t="shared" si="1"/>
        <v>#DIV/0!</v>
      </c>
      <c r="H4" s="31" t="e">
        <f t="shared" si="1"/>
        <v>#DIV/0!</v>
      </c>
      <c r="I4" s="31" t="e">
        <f t="shared" si="1"/>
        <v>#DIV/0!</v>
      </c>
      <c r="J4" s="31" t="e">
        <f t="shared" si="1"/>
        <v>#DIV/0!</v>
      </c>
    </row>
    <row r="5" spans="1:18" s="2" customFormat="1">
      <c r="D5" s="4" t="s">
        <v>16</v>
      </c>
      <c r="E5" s="6" t="s">
        <v>11</v>
      </c>
      <c r="F5" s="4" t="s">
        <v>12</v>
      </c>
      <c r="G5" s="4" t="s">
        <v>14</v>
      </c>
      <c r="H5" s="4" t="s">
        <v>13</v>
      </c>
      <c r="I5" s="4" t="s">
        <v>15</v>
      </c>
      <c r="J5" s="2" t="s">
        <v>21</v>
      </c>
      <c r="L5" s="2" t="s">
        <v>36</v>
      </c>
      <c r="N5" s="2" t="s">
        <v>38</v>
      </c>
      <c r="O5" s="18" t="s">
        <v>37</v>
      </c>
      <c r="Q5" s="2" t="s">
        <v>42</v>
      </c>
      <c r="R5" s="2" t="s">
        <v>39</v>
      </c>
    </row>
    <row r="6" spans="1:18">
      <c r="B6" s="1">
        <v>44927</v>
      </c>
      <c r="C6" s="2" t="s">
        <v>68</v>
      </c>
      <c r="D6" s="8" t="s">
        <v>22</v>
      </c>
      <c r="E6" s="9" t="s">
        <v>22</v>
      </c>
      <c r="F6" s="8" t="s">
        <v>22</v>
      </c>
      <c r="G6" s="8" t="s">
        <v>22</v>
      </c>
      <c r="H6" s="8" t="s">
        <v>22</v>
      </c>
      <c r="I6" s="8" t="s">
        <v>22</v>
      </c>
      <c r="J6" s="8" t="s">
        <v>22</v>
      </c>
      <c r="K6" s="3"/>
      <c r="L6" s="8" t="s">
        <v>22</v>
      </c>
      <c r="N6" s="8" t="s">
        <v>22</v>
      </c>
      <c r="O6" s="19" t="s">
        <v>22</v>
      </c>
      <c r="P6" s="8" t="s">
        <v>22</v>
      </c>
      <c r="Q6" s="8" t="s">
        <v>22</v>
      </c>
      <c r="R6" s="8" t="s">
        <v>22</v>
      </c>
    </row>
    <row r="7" spans="1:18">
      <c r="B7" s="1">
        <v>44928</v>
      </c>
      <c r="C7" s="2" t="s">
        <v>1</v>
      </c>
      <c r="E7" s="7" t="str">
        <f>IF(D7-F7=0,"-",D7-F7)</f>
        <v>-</v>
      </c>
      <c r="J7" s="3"/>
      <c r="K7" s="3"/>
      <c r="L7" s="3"/>
      <c r="O7" s="17">
        <f t="shared" ref="O7" si="2">D7-SUM(F7:N7)</f>
        <v>0</v>
      </c>
      <c r="R7" s="16">
        <f t="shared" ref="R7" si="3">O7-Q7</f>
        <v>0</v>
      </c>
    </row>
    <row r="8" spans="1:18">
      <c r="B8" s="1">
        <v>44929</v>
      </c>
      <c r="C8" s="2" t="s">
        <v>10</v>
      </c>
      <c r="E8" s="7" t="str">
        <f>IF(D8-F8=0,"-",D8-F8)</f>
        <v>-</v>
      </c>
      <c r="J8" s="3"/>
      <c r="K8" s="3"/>
      <c r="L8" s="3"/>
      <c r="O8" s="17">
        <f t="shared" ref="O8:O12" si="4">D8-SUM(F8:N8)</f>
        <v>0</v>
      </c>
      <c r="R8" s="16">
        <f t="shared" ref="R8:R33" si="5">O8-Q8</f>
        <v>0</v>
      </c>
    </row>
    <row r="9" spans="1:18">
      <c r="B9" s="1">
        <v>44930</v>
      </c>
      <c r="C9" s="2" t="s">
        <v>2</v>
      </c>
      <c r="E9" s="7" t="str">
        <f t="shared" ref="E9:E33" si="6">IF(D9-F9=0,"-",D9-F9)</f>
        <v>-</v>
      </c>
      <c r="J9" s="3"/>
      <c r="K9" s="3"/>
      <c r="L9" s="3"/>
      <c r="O9" s="17">
        <f t="shared" si="4"/>
        <v>0</v>
      </c>
      <c r="R9" s="16">
        <f t="shared" si="5"/>
        <v>0</v>
      </c>
    </row>
    <row r="10" spans="1:18">
      <c r="B10" s="1">
        <v>44931</v>
      </c>
      <c r="C10" s="2" t="s">
        <v>4</v>
      </c>
      <c r="D10" s="34"/>
      <c r="E10" s="7" t="str">
        <f t="shared" si="6"/>
        <v>-</v>
      </c>
      <c r="F10" s="34"/>
      <c r="G10" s="34"/>
      <c r="H10" s="34"/>
      <c r="I10" s="34"/>
      <c r="J10" s="34"/>
      <c r="K10" s="35"/>
      <c r="L10" s="34"/>
      <c r="M10" s="36"/>
      <c r="N10" s="34"/>
      <c r="O10" s="17">
        <f t="shared" si="4"/>
        <v>0</v>
      </c>
      <c r="P10" s="34"/>
      <c r="Q10" s="34"/>
      <c r="R10" s="16">
        <f t="shared" si="5"/>
        <v>0</v>
      </c>
    </row>
    <row r="11" spans="1:18">
      <c r="B11" s="1">
        <v>44932</v>
      </c>
      <c r="C11" s="2" t="s">
        <v>6</v>
      </c>
      <c r="E11" s="7" t="str">
        <f t="shared" si="6"/>
        <v>-</v>
      </c>
      <c r="J11" s="3"/>
      <c r="K11" s="3"/>
      <c r="L11" s="3"/>
      <c r="N11" s="3"/>
      <c r="O11" s="17">
        <f t="shared" si="4"/>
        <v>0</v>
      </c>
      <c r="R11" s="16">
        <f t="shared" si="5"/>
        <v>0</v>
      </c>
    </row>
    <row r="12" spans="1:18">
      <c r="B12" s="1">
        <v>44933</v>
      </c>
      <c r="C12" s="2" t="s">
        <v>8</v>
      </c>
      <c r="E12" s="7" t="str">
        <f t="shared" si="6"/>
        <v>-</v>
      </c>
      <c r="J12" s="3"/>
      <c r="K12" s="3"/>
      <c r="L12" s="3"/>
      <c r="N12" s="3"/>
      <c r="O12" s="17">
        <f t="shared" si="4"/>
        <v>0</v>
      </c>
      <c r="R12" s="16">
        <f t="shared" si="5"/>
        <v>0</v>
      </c>
    </row>
    <row r="13" spans="1:18">
      <c r="B13" s="1">
        <v>44934</v>
      </c>
      <c r="C13" s="2" t="s">
        <v>9</v>
      </c>
      <c r="D13" s="8" t="s">
        <v>22</v>
      </c>
      <c r="E13" s="9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22</v>
      </c>
      <c r="K13" s="3"/>
      <c r="L13" s="8" t="s">
        <v>22</v>
      </c>
      <c r="N13" s="8" t="s">
        <v>22</v>
      </c>
      <c r="O13" s="19" t="s">
        <v>22</v>
      </c>
      <c r="P13" s="8" t="s">
        <v>22</v>
      </c>
      <c r="Q13" s="8" t="s">
        <v>22</v>
      </c>
      <c r="R13" s="8" t="s">
        <v>22</v>
      </c>
    </row>
    <row r="14" spans="1:18">
      <c r="B14" s="1">
        <v>44935</v>
      </c>
      <c r="C14" s="2" t="s">
        <v>1</v>
      </c>
      <c r="E14" s="7" t="str">
        <f>IF(D14-F14=0,"-",D14-F14)</f>
        <v>-</v>
      </c>
      <c r="J14" s="3"/>
      <c r="K14" s="3"/>
      <c r="L14" s="3"/>
      <c r="O14" s="17">
        <f t="shared" ref="O14" si="7">D14-SUM(F14:N14)</f>
        <v>0</v>
      </c>
      <c r="R14" s="16">
        <f t="shared" ref="R14" si="8">O14-Q14</f>
        <v>0</v>
      </c>
    </row>
    <row r="15" spans="1:18">
      <c r="B15" s="1">
        <v>44936</v>
      </c>
      <c r="C15" s="2" t="s">
        <v>10</v>
      </c>
      <c r="E15" s="7" t="str">
        <f t="shared" si="6"/>
        <v>-</v>
      </c>
      <c r="J15" s="3"/>
      <c r="K15" s="3"/>
      <c r="L15" s="3"/>
      <c r="O15" s="17">
        <f t="shared" ref="O15:O19" si="9">D15-SUM(F15:N15)</f>
        <v>0</v>
      </c>
      <c r="R15" s="16">
        <f t="shared" si="5"/>
        <v>0</v>
      </c>
    </row>
    <row r="16" spans="1:18">
      <c r="B16" s="1">
        <v>44937</v>
      </c>
      <c r="C16" s="2" t="s">
        <v>2</v>
      </c>
      <c r="E16" s="7" t="str">
        <f t="shared" si="6"/>
        <v>-</v>
      </c>
      <c r="J16" s="3"/>
      <c r="K16" s="3"/>
      <c r="L16" s="3"/>
      <c r="O16" s="17">
        <f t="shared" si="9"/>
        <v>0</v>
      </c>
      <c r="R16" s="16">
        <f t="shared" si="5"/>
        <v>0</v>
      </c>
    </row>
    <row r="17" spans="2:21">
      <c r="B17" s="1">
        <v>44938</v>
      </c>
      <c r="C17" s="2" t="s">
        <v>4</v>
      </c>
      <c r="D17" s="34"/>
      <c r="E17" s="7" t="str">
        <f t="shared" si="6"/>
        <v>-</v>
      </c>
      <c r="F17" s="34"/>
      <c r="G17" s="34"/>
      <c r="H17" s="34"/>
      <c r="I17" s="34"/>
      <c r="J17" s="34"/>
      <c r="K17" s="35"/>
      <c r="L17" s="34"/>
      <c r="M17" s="36"/>
      <c r="N17" s="34"/>
      <c r="O17" s="17">
        <f t="shared" si="9"/>
        <v>0</v>
      </c>
      <c r="P17" s="34"/>
      <c r="Q17" s="34"/>
      <c r="R17" s="16">
        <f t="shared" si="5"/>
        <v>0</v>
      </c>
    </row>
    <row r="18" spans="2:21">
      <c r="B18" s="1">
        <v>44939</v>
      </c>
      <c r="C18" s="2" t="s">
        <v>6</v>
      </c>
      <c r="E18" s="7" t="str">
        <f t="shared" si="6"/>
        <v>-</v>
      </c>
      <c r="J18" s="3"/>
      <c r="K18" s="3"/>
      <c r="L18" s="3"/>
      <c r="N18" s="3"/>
      <c r="O18" s="17">
        <f t="shared" si="9"/>
        <v>0</v>
      </c>
      <c r="R18" s="16">
        <f t="shared" si="5"/>
        <v>0</v>
      </c>
    </row>
    <row r="19" spans="2:21">
      <c r="B19" s="1">
        <v>44940</v>
      </c>
      <c r="C19" s="2" t="s">
        <v>8</v>
      </c>
      <c r="E19" s="7" t="str">
        <f t="shared" si="6"/>
        <v>-</v>
      </c>
      <c r="J19" s="3"/>
      <c r="K19" s="3"/>
      <c r="L19" s="3"/>
      <c r="N19" s="3"/>
      <c r="O19" s="17">
        <f t="shared" si="9"/>
        <v>0</v>
      </c>
      <c r="R19" s="16">
        <f t="shared" si="5"/>
        <v>0</v>
      </c>
    </row>
    <row r="20" spans="2:21">
      <c r="B20" s="1">
        <v>44941</v>
      </c>
      <c r="C20" s="2" t="s">
        <v>9</v>
      </c>
      <c r="D20" s="8" t="s">
        <v>22</v>
      </c>
      <c r="E20" s="9" t="s">
        <v>22</v>
      </c>
      <c r="F20" s="8" t="s">
        <v>22</v>
      </c>
      <c r="G20" s="8" t="s">
        <v>22</v>
      </c>
      <c r="H20" s="8" t="s">
        <v>22</v>
      </c>
      <c r="I20" s="8" t="s">
        <v>22</v>
      </c>
      <c r="J20" s="8" t="s">
        <v>22</v>
      </c>
      <c r="K20" s="3"/>
      <c r="L20" s="8" t="s">
        <v>22</v>
      </c>
      <c r="N20" s="8" t="s">
        <v>22</v>
      </c>
      <c r="O20" s="19" t="s">
        <v>22</v>
      </c>
      <c r="P20" s="8" t="s">
        <v>22</v>
      </c>
      <c r="Q20" s="8" t="s">
        <v>22</v>
      </c>
      <c r="R20" s="8" t="s">
        <v>22</v>
      </c>
      <c r="T20" s="17">
        <f>SUM(O6:O20)</f>
        <v>0</v>
      </c>
      <c r="U20">
        <v>70000</v>
      </c>
    </row>
    <row r="21" spans="2:21">
      <c r="B21" s="1">
        <v>44942</v>
      </c>
      <c r="C21" s="2" t="s">
        <v>1</v>
      </c>
      <c r="E21" s="7" t="str">
        <f>IF(D21-F21=0,"-",D21-F21)</f>
        <v>-</v>
      </c>
      <c r="J21" s="3"/>
      <c r="K21" s="3"/>
      <c r="L21" s="3"/>
      <c r="O21" s="17">
        <f t="shared" ref="O21" si="10">D21-SUM(F21:N21)</f>
        <v>0</v>
      </c>
      <c r="R21" s="16">
        <f t="shared" ref="R21" si="11">O21-Q21</f>
        <v>0</v>
      </c>
    </row>
    <row r="22" spans="2:21">
      <c r="B22" s="1">
        <v>44943</v>
      </c>
      <c r="C22" s="2" t="s">
        <v>10</v>
      </c>
      <c r="E22" s="7" t="str">
        <f t="shared" si="6"/>
        <v>-</v>
      </c>
      <c r="J22" s="3"/>
      <c r="K22" s="3"/>
      <c r="L22" s="3"/>
      <c r="N22" s="3"/>
      <c r="O22" s="17">
        <f t="shared" ref="O22:O26" si="12">D22-SUM(F22:N22)</f>
        <v>0</v>
      </c>
      <c r="R22" s="16">
        <f t="shared" si="5"/>
        <v>0</v>
      </c>
    </row>
    <row r="23" spans="2:21">
      <c r="B23" s="1">
        <v>44944</v>
      </c>
      <c r="C23" s="2" t="s">
        <v>2</v>
      </c>
      <c r="E23" s="7" t="str">
        <f t="shared" si="6"/>
        <v>-</v>
      </c>
      <c r="J23" s="3"/>
      <c r="K23" s="3"/>
      <c r="L23" s="3"/>
      <c r="N23" s="3"/>
      <c r="O23" s="17">
        <f t="shared" si="12"/>
        <v>0</v>
      </c>
      <c r="R23" s="16">
        <f>O23-Q23</f>
        <v>0</v>
      </c>
    </row>
    <row r="24" spans="2:21">
      <c r="B24" s="1">
        <v>44945</v>
      </c>
      <c r="C24" s="2" t="s">
        <v>4</v>
      </c>
      <c r="D24" s="34"/>
      <c r="E24" s="7" t="str">
        <f t="shared" si="6"/>
        <v>-</v>
      </c>
      <c r="F24" s="34"/>
      <c r="G24" s="34"/>
      <c r="H24" s="34"/>
      <c r="I24" s="34"/>
      <c r="J24" s="34"/>
      <c r="K24" s="35"/>
      <c r="L24" s="34"/>
      <c r="M24" s="36"/>
      <c r="N24" s="34"/>
      <c r="O24" s="17">
        <f t="shared" si="12"/>
        <v>0</v>
      </c>
      <c r="P24" s="34" t="s">
        <v>22</v>
      </c>
      <c r="Q24" s="34"/>
      <c r="R24" s="16">
        <f t="shared" si="5"/>
        <v>0</v>
      </c>
    </row>
    <row r="25" spans="2:21">
      <c r="B25" s="1">
        <v>44946</v>
      </c>
      <c r="C25" s="2" t="s">
        <v>6</v>
      </c>
      <c r="E25" s="7" t="str">
        <f t="shared" si="6"/>
        <v>-</v>
      </c>
      <c r="J25" s="3"/>
      <c r="K25" s="3"/>
      <c r="L25" s="3"/>
      <c r="N25" s="3"/>
      <c r="O25" s="17">
        <f t="shared" si="12"/>
        <v>0</v>
      </c>
      <c r="R25" s="16">
        <f t="shared" si="5"/>
        <v>0</v>
      </c>
    </row>
    <row r="26" spans="2:21">
      <c r="B26" s="1">
        <v>44947</v>
      </c>
      <c r="C26" s="2" t="s">
        <v>8</v>
      </c>
      <c r="E26" s="7" t="str">
        <f t="shared" si="6"/>
        <v>-</v>
      </c>
      <c r="J26" s="3"/>
      <c r="K26" s="3"/>
      <c r="L26" s="3"/>
      <c r="N26" s="3"/>
      <c r="O26" s="17">
        <f t="shared" si="12"/>
        <v>0</v>
      </c>
      <c r="R26" s="16">
        <f t="shared" si="5"/>
        <v>0</v>
      </c>
    </row>
    <row r="27" spans="2:21">
      <c r="B27" s="1">
        <v>44948</v>
      </c>
      <c r="C27" s="2" t="s">
        <v>9</v>
      </c>
      <c r="D27" s="8" t="s">
        <v>22</v>
      </c>
      <c r="E27" s="9" t="s">
        <v>22</v>
      </c>
      <c r="F27" s="8" t="s">
        <v>22</v>
      </c>
      <c r="G27" s="8" t="s">
        <v>22</v>
      </c>
      <c r="H27" s="8" t="s">
        <v>22</v>
      </c>
      <c r="I27" s="8" t="s">
        <v>22</v>
      </c>
      <c r="J27" s="8" t="s">
        <v>22</v>
      </c>
      <c r="K27" s="3"/>
      <c r="L27" s="8" t="s">
        <v>22</v>
      </c>
      <c r="N27" s="8" t="s">
        <v>22</v>
      </c>
      <c r="O27" s="19" t="s">
        <v>22</v>
      </c>
      <c r="P27" s="8" t="s">
        <v>22</v>
      </c>
      <c r="Q27" s="8" t="s">
        <v>22</v>
      </c>
      <c r="R27" s="8" t="s">
        <v>22</v>
      </c>
    </row>
    <row r="28" spans="2:21">
      <c r="B28" s="1">
        <v>44949</v>
      </c>
      <c r="C28" s="2" t="s">
        <v>1</v>
      </c>
      <c r="E28" s="7" t="str">
        <f>IF(D28-F28=0,"-",D28-F28)</f>
        <v>-</v>
      </c>
      <c r="J28" s="3"/>
      <c r="K28" s="3"/>
      <c r="L28" s="3"/>
      <c r="O28" s="17">
        <f t="shared" ref="O28" si="13">D28-SUM(F28:N28)</f>
        <v>0</v>
      </c>
      <c r="R28" s="16">
        <f t="shared" ref="R28" si="14">O28-Q28</f>
        <v>0</v>
      </c>
    </row>
    <row r="29" spans="2:21">
      <c r="B29" s="1">
        <v>44950</v>
      </c>
      <c r="C29" s="2" t="s">
        <v>10</v>
      </c>
      <c r="E29" s="7" t="str">
        <f t="shared" si="6"/>
        <v>-</v>
      </c>
      <c r="J29" s="3"/>
      <c r="K29" s="3"/>
      <c r="L29" s="3"/>
      <c r="N29" s="3"/>
      <c r="O29" s="17">
        <f t="shared" ref="O29:O33" si="15">D29-SUM(F29:N29)</f>
        <v>0</v>
      </c>
      <c r="R29" s="16">
        <f t="shared" si="5"/>
        <v>0</v>
      </c>
    </row>
    <row r="30" spans="2:21">
      <c r="B30" s="1">
        <v>44951</v>
      </c>
      <c r="C30" s="2" t="s">
        <v>2</v>
      </c>
      <c r="E30" s="7" t="str">
        <f t="shared" si="6"/>
        <v>-</v>
      </c>
      <c r="J30" s="3"/>
      <c r="K30" s="3"/>
      <c r="L30" s="3"/>
      <c r="N30" s="3"/>
      <c r="O30" s="17">
        <f t="shared" si="15"/>
        <v>0</v>
      </c>
      <c r="R30" s="16">
        <f t="shared" si="5"/>
        <v>0</v>
      </c>
    </row>
    <row r="31" spans="2:21">
      <c r="B31" s="1">
        <v>44952</v>
      </c>
      <c r="C31" s="2" t="s">
        <v>4</v>
      </c>
      <c r="D31" s="34"/>
      <c r="E31" s="7" t="str">
        <f t="shared" si="6"/>
        <v>-</v>
      </c>
      <c r="F31" s="34"/>
      <c r="G31" s="34"/>
      <c r="H31" s="34"/>
      <c r="I31" s="34"/>
      <c r="J31" s="34"/>
      <c r="K31" s="35"/>
      <c r="L31" s="34"/>
      <c r="M31" s="36"/>
      <c r="N31" s="34"/>
      <c r="O31" s="17">
        <f t="shared" si="15"/>
        <v>0</v>
      </c>
      <c r="P31" s="34" t="s">
        <v>22</v>
      </c>
      <c r="Q31" s="34"/>
      <c r="R31" s="16">
        <f t="shared" si="5"/>
        <v>0</v>
      </c>
    </row>
    <row r="32" spans="2:21">
      <c r="B32" s="1">
        <v>44953</v>
      </c>
      <c r="C32" s="2" t="s">
        <v>6</v>
      </c>
      <c r="E32" s="7" t="str">
        <f t="shared" si="6"/>
        <v>-</v>
      </c>
      <c r="J32" s="3"/>
      <c r="K32" s="3"/>
      <c r="L32" s="3"/>
      <c r="N32" s="3"/>
      <c r="O32" s="17">
        <f t="shared" si="15"/>
        <v>0</v>
      </c>
      <c r="R32" s="16">
        <f t="shared" si="5"/>
        <v>0</v>
      </c>
    </row>
    <row r="33" spans="2:18">
      <c r="B33" s="1">
        <v>44954</v>
      </c>
      <c r="C33" s="2" t="s">
        <v>8</v>
      </c>
      <c r="E33" s="7" t="str">
        <f t="shared" si="6"/>
        <v>-</v>
      </c>
      <c r="J33" s="3"/>
      <c r="K33" s="3"/>
      <c r="L33" s="3"/>
      <c r="N33" s="3"/>
      <c r="O33" s="17">
        <f t="shared" si="15"/>
        <v>0</v>
      </c>
      <c r="R33" s="16">
        <f t="shared" si="5"/>
        <v>0</v>
      </c>
    </row>
    <row r="34" spans="2:18">
      <c r="B34" s="1">
        <v>44955</v>
      </c>
      <c r="C34" s="2" t="s">
        <v>9</v>
      </c>
      <c r="D34" s="8" t="s">
        <v>22</v>
      </c>
      <c r="E34" s="9" t="s">
        <v>22</v>
      </c>
      <c r="F34" s="8" t="s">
        <v>22</v>
      </c>
      <c r="G34" s="8" t="s">
        <v>22</v>
      </c>
      <c r="H34" s="8" t="s">
        <v>22</v>
      </c>
      <c r="I34" s="8" t="s">
        <v>22</v>
      </c>
      <c r="J34" s="8" t="s">
        <v>22</v>
      </c>
      <c r="K34" s="3"/>
      <c r="L34" s="8" t="s">
        <v>22</v>
      </c>
      <c r="N34" s="8" t="s">
        <v>22</v>
      </c>
      <c r="O34" s="19" t="s">
        <v>22</v>
      </c>
      <c r="P34" s="8" t="s">
        <v>22</v>
      </c>
      <c r="Q34" s="8" t="s">
        <v>22</v>
      </c>
      <c r="R34" s="8" t="s">
        <v>22</v>
      </c>
    </row>
    <row r="35" spans="2:18">
      <c r="B35" s="1">
        <v>44956</v>
      </c>
      <c r="C35" s="2" t="s">
        <v>1</v>
      </c>
      <c r="E35" s="7" t="str">
        <f>IF(D35-F35=0,"-",D35-F35)</f>
        <v>-</v>
      </c>
      <c r="J35" s="3"/>
      <c r="K35" s="3"/>
      <c r="L35" s="3"/>
      <c r="O35" s="17">
        <f t="shared" ref="O35" si="16">D35-SUM(F35:N35)</f>
        <v>0</v>
      </c>
      <c r="R35" s="16">
        <f t="shared" ref="R35" si="17">O35-Q35</f>
        <v>0</v>
      </c>
    </row>
    <row r="36" spans="2:18">
      <c r="B36" s="1">
        <v>44957</v>
      </c>
      <c r="C36" s="2" t="s">
        <v>10</v>
      </c>
      <c r="E36" s="7"/>
      <c r="J36" s="3"/>
      <c r="K36" s="3"/>
      <c r="R36" s="16"/>
    </row>
    <row r="37" spans="2:18">
      <c r="J37" s="3"/>
      <c r="K37" s="3"/>
    </row>
    <row r="38" spans="2:18">
      <c r="D38" s="3">
        <f t="shared" ref="D38:O38" si="18">SUM(D6:D36)</f>
        <v>0</v>
      </c>
      <c r="E38" s="3">
        <f t="shared" si="18"/>
        <v>0</v>
      </c>
      <c r="F38" s="3">
        <f t="shared" si="18"/>
        <v>0</v>
      </c>
      <c r="G38" s="3">
        <f t="shared" si="18"/>
        <v>0</v>
      </c>
      <c r="H38" s="3">
        <f t="shared" si="18"/>
        <v>0</v>
      </c>
      <c r="I38" s="3">
        <f t="shared" si="18"/>
        <v>0</v>
      </c>
      <c r="J38" s="3">
        <f t="shared" si="18"/>
        <v>0</v>
      </c>
      <c r="K38" s="3"/>
      <c r="L38" s="3">
        <f t="shared" si="18"/>
        <v>0</v>
      </c>
      <c r="N38" s="3">
        <f t="shared" si="18"/>
        <v>0</v>
      </c>
      <c r="O38" s="3">
        <f t="shared" si="18"/>
        <v>0</v>
      </c>
    </row>
    <row r="39" spans="2:18">
      <c r="E39" s="3"/>
    </row>
    <row r="40" spans="2:18">
      <c r="D40" s="4" t="s">
        <v>70</v>
      </c>
      <c r="E40" s="5">
        <f t="shared" ref="E40:E45" si="19">SUMIF($C$6:$C$36,D40,$D$6:$D$36)</f>
        <v>0</v>
      </c>
    </row>
    <row r="41" spans="2:18">
      <c r="D41" s="4" t="s">
        <v>10</v>
      </c>
      <c r="E41" s="5">
        <f t="shared" si="19"/>
        <v>0</v>
      </c>
    </row>
    <row r="42" spans="2:18">
      <c r="D42" s="4" t="s">
        <v>2</v>
      </c>
      <c r="E42" s="5">
        <f t="shared" si="19"/>
        <v>0</v>
      </c>
    </row>
    <row r="43" spans="2:18">
      <c r="D43" s="4" t="s">
        <v>4</v>
      </c>
      <c r="E43" s="5">
        <f t="shared" si="19"/>
        <v>0</v>
      </c>
    </row>
    <row r="44" spans="2:18">
      <c r="D44" s="4" t="s">
        <v>6</v>
      </c>
      <c r="E44" s="5">
        <f t="shared" si="19"/>
        <v>0</v>
      </c>
    </row>
    <row r="45" spans="2:18">
      <c r="D45" s="4" t="s">
        <v>8</v>
      </c>
      <c r="E45" s="5">
        <f t="shared" si="19"/>
        <v>0</v>
      </c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4D63-2066-4410-8776-8576299DEF54}">
  <sheetPr transitionEvaluation="1"/>
  <dimension ref="A1:R45"/>
  <sheetViews>
    <sheetView workbookViewId="0">
      <pane xSplit="3" ySplit="5" topLeftCell="D37" activePane="bottomRight" state="frozen"/>
      <selection pane="topRight" activeCell="D1" sqref="D1"/>
      <selection pane="bottomLeft" activeCell="A6" sqref="A6"/>
      <selection pane="bottomRight" activeCell="I35" sqref="I35"/>
    </sheetView>
  </sheetViews>
  <sheetFormatPr defaultRowHeight="17.649999999999999"/>
  <cols>
    <col min="1" max="1" width="3.8125" customWidth="1"/>
    <col min="3" max="3" width="9" style="2"/>
    <col min="4" max="4" width="9.375" style="3" bestFit="1" customWidth="1"/>
    <col min="5" max="5" width="10.875" style="5" customWidth="1"/>
    <col min="6" max="6" width="11.875" style="3" customWidth="1"/>
    <col min="7" max="9" width="9" style="3"/>
    <col min="11" max="11" width="1.1875" customWidth="1"/>
    <col min="13" max="13" width="1.1875" customWidth="1"/>
    <col min="14" max="14" width="10.1875" customWidth="1"/>
    <col min="15" max="15" width="9.375" style="17" bestFit="1" customWidth="1"/>
  </cols>
  <sheetData>
    <row r="1" spans="1:18" ht="18" thickBot="1">
      <c r="A1" s="15" t="s">
        <v>0</v>
      </c>
    </row>
    <row r="2" spans="1:18" s="2" customFormat="1" ht="18" thickBot="1">
      <c r="D2" s="11" t="s">
        <v>17</v>
      </c>
      <c r="E2" s="12" t="s">
        <v>18</v>
      </c>
      <c r="F2" s="13" t="s">
        <v>19</v>
      </c>
      <c r="G2" s="13" t="s">
        <v>20</v>
      </c>
      <c r="H2" s="13" t="s">
        <v>13</v>
      </c>
      <c r="I2" s="13" t="s">
        <v>15</v>
      </c>
      <c r="J2" s="14" t="s">
        <v>21</v>
      </c>
      <c r="O2" s="20" t="s">
        <v>41</v>
      </c>
      <c r="P2" s="21" t="s">
        <v>64</v>
      </c>
    </row>
    <row r="3" spans="1:18" ht="18.399999999999999" thickTop="1" thickBot="1">
      <c r="D3" s="10">
        <f t="shared" ref="D3:J3" si="0">SUM(D6:D36)</f>
        <v>3580284</v>
      </c>
      <c r="E3" s="10">
        <f t="shared" si="0"/>
        <v>2573174</v>
      </c>
      <c r="F3" s="10">
        <f t="shared" si="0"/>
        <v>1007110</v>
      </c>
      <c r="G3" s="10">
        <f t="shared" si="0"/>
        <v>41776</v>
      </c>
      <c r="H3" s="10">
        <f t="shared" si="0"/>
        <v>467973</v>
      </c>
      <c r="I3" s="10">
        <f t="shared" si="0"/>
        <v>109100</v>
      </c>
      <c r="J3" s="10">
        <f t="shared" si="0"/>
        <v>321575</v>
      </c>
      <c r="O3" s="17">
        <f>SUM(O6:O36)</f>
        <v>1464250</v>
      </c>
      <c r="P3" s="3">
        <f>AVERAGE(D6:D33)</f>
        <v>149178.5</v>
      </c>
    </row>
    <row r="4" spans="1:18">
      <c r="E4" s="31">
        <f t="shared" ref="E4:J4" si="1">E3/$D$3</f>
        <v>0.71870667243157249</v>
      </c>
      <c r="F4" s="31">
        <f t="shared" si="1"/>
        <v>0.28129332756842751</v>
      </c>
      <c r="G4" s="31">
        <f t="shared" si="1"/>
        <v>1.1668348097525224E-2</v>
      </c>
      <c r="H4" s="31">
        <f t="shared" si="1"/>
        <v>0.13070834604182238</v>
      </c>
      <c r="I4" s="31">
        <f t="shared" si="1"/>
        <v>3.0472442968211461E-2</v>
      </c>
      <c r="J4" s="31">
        <f t="shared" si="1"/>
        <v>8.9818293744295147E-2</v>
      </c>
    </row>
    <row r="5" spans="1:18" s="2" customFormat="1">
      <c r="D5" s="4" t="s">
        <v>16</v>
      </c>
      <c r="E5" s="6" t="s">
        <v>11</v>
      </c>
      <c r="F5" s="4" t="s">
        <v>12</v>
      </c>
      <c r="G5" s="4" t="s">
        <v>14</v>
      </c>
      <c r="H5" s="4" t="s">
        <v>13</v>
      </c>
      <c r="I5" s="4" t="s">
        <v>15</v>
      </c>
      <c r="J5" s="2" t="s">
        <v>21</v>
      </c>
      <c r="L5" s="2" t="s">
        <v>36</v>
      </c>
      <c r="N5" s="2" t="s">
        <v>38</v>
      </c>
      <c r="O5" s="18" t="s">
        <v>37</v>
      </c>
      <c r="Q5" s="2" t="s">
        <v>40</v>
      </c>
      <c r="R5" s="2" t="s">
        <v>39</v>
      </c>
    </row>
    <row r="6" spans="1:18">
      <c r="B6" s="1">
        <v>44958</v>
      </c>
      <c r="C6" s="2" t="s">
        <v>3</v>
      </c>
      <c r="D6" s="3">
        <v>49428</v>
      </c>
      <c r="E6" s="7">
        <f>IF(D6-F6=0,"",D6-F6)</f>
        <v>24480</v>
      </c>
      <c r="F6" s="3">
        <v>24948</v>
      </c>
      <c r="G6" s="3">
        <v>2034</v>
      </c>
      <c r="H6" s="3">
        <v>7200</v>
      </c>
      <c r="I6" s="3">
        <v>14000</v>
      </c>
      <c r="J6" s="3">
        <v>4700</v>
      </c>
      <c r="K6" s="3"/>
      <c r="L6" s="3">
        <v>10000</v>
      </c>
      <c r="N6" s="3">
        <v>0</v>
      </c>
      <c r="O6" s="17">
        <f>E6-(G6+H6+I6+J6+L6+N6)</f>
        <v>-13454</v>
      </c>
      <c r="Q6">
        <v>-13454</v>
      </c>
      <c r="R6" s="16">
        <f t="shared" ref="R6:R22" si="2">O6-Q6</f>
        <v>0</v>
      </c>
    </row>
    <row r="7" spans="1:18">
      <c r="B7" s="1">
        <v>44959</v>
      </c>
      <c r="C7" s="2" t="s">
        <v>5</v>
      </c>
      <c r="D7" s="3">
        <v>84216</v>
      </c>
      <c r="E7" s="7">
        <f>IF(D7-F7=0,"",D7-F7)</f>
        <v>84216</v>
      </c>
      <c r="F7" s="3">
        <v>0</v>
      </c>
      <c r="G7" s="3">
        <v>3515</v>
      </c>
      <c r="H7" s="3">
        <v>4800</v>
      </c>
      <c r="I7" s="3">
        <v>0</v>
      </c>
      <c r="J7" s="3">
        <v>2200</v>
      </c>
      <c r="K7" s="3"/>
      <c r="L7" s="3">
        <v>10000</v>
      </c>
      <c r="N7" s="3">
        <v>0</v>
      </c>
      <c r="O7" s="17">
        <f>E7-(G7+H7+I7+J7+L7+N7)</f>
        <v>63701</v>
      </c>
      <c r="Q7">
        <v>63501</v>
      </c>
      <c r="R7" s="16">
        <f t="shared" si="2"/>
        <v>200</v>
      </c>
    </row>
    <row r="8" spans="1:18">
      <c r="B8" s="1">
        <v>44960</v>
      </c>
      <c r="C8" s="2" t="s">
        <v>7</v>
      </c>
      <c r="D8" s="3">
        <v>99660</v>
      </c>
      <c r="E8" s="7">
        <f>IF(D8-F8=0,"-",D8-F8)</f>
        <v>99660</v>
      </c>
      <c r="F8" s="3">
        <v>0</v>
      </c>
      <c r="G8" s="3">
        <v>0</v>
      </c>
      <c r="H8" s="3">
        <v>0</v>
      </c>
      <c r="I8" s="3">
        <v>0</v>
      </c>
      <c r="J8" s="3">
        <v>10100</v>
      </c>
      <c r="K8" s="3"/>
      <c r="L8" s="3">
        <v>10000</v>
      </c>
      <c r="N8">
        <v>4000</v>
      </c>
      <c r="O8" s="17">
        <f>E8-(G8+H8+I8+J8+L8+N8)</f>
        <v>75560</v>
      </c>
      <c r="Q8">
        <v>75560</v>
      </c>
      <c r="R8" s="16">
        <f t="shared" si="2"/>
        <v>0</v>
      </c>
    </row>
    <row r="9" spans="1:18">
      <c r="B9" s="1">
        <v>44961</v>
      </c>
      <c r="C9" s="2" t="s">
        <v>8</v>
      </c>
      <c r="D9" s="3">
        <v>254860</v>
      </c>
      <c r="E9" s="7">
        <f t="shared" ref="E9:E36" si="3">IF(D9-F9=0,"-",D9-F9)</f>
        <v>207340</v>
      </c>
      <c r="F9" s="3">
        <v>47520</v>
      </c>
      <c r="G9" s="3">
        <v>0</v>
      </c>
      <c r="H9" s="3">
        <f>7300+17197</f>
        <v>24497</v>
      </c>
      <c r="I9" s="3">
        <v>16500</v>
      </c>
      <c r="J9" s="3">
        <v>22500</v>
      </c>
      <c r="K9" s="3"/>
      <c r="L9" s="3">
        <v>10000</v>
      </c>
      <c r="N9">
        <v>-4000</v>
      </c>
      <c r="O9" s="17">
        <f>E9-(G9+H9+I9+J9+L9+N9)</f>
        <v>137843</v>
      </c>
      <c r="Q9">
        <v>137843</v>
      </c>
      <c r="R9" s="16">
        <f t="shared" si="2"/>
        <v>0</v>
      </c>
    </row>
    <row r="10" spans="1:18">
      <c r="B10" s="1">
        <v>44962</v>
      </c>
      <c r="C10" s="2" t="s">
        <v>9</v>
      </c>
      <c r="D10" s="8" t="s">
        <v>22</v>
      </c>
      <c r="E10" s="9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3"/>
      <c r="L10" s="8" t="s">
        <v>22</v>
      </c>
      <c r="N10" s="8" t="s">
        <v>22</v>
      </c>
      <c r="O10" s="19" t="s">
        <v>22</v>
      </c>
      <c r="P10" s="8" t="s">
        <v>22</v>
      </c>
      <c r="Q10" s="8" t="s">
        <v>22</v>
      </c>
      <c r="R10" s="8" t="s">
        <v>22</v>
      </c>
    </row>
    <row r="11" spans="1:18">
      <c r="B11" s="1">
        <v>44963</v>
      </c>
      <c r="C11" s="2" t="s">
        <v>1</v>
      </c>
      <c r="D11" s="3">
        <v>101640</v>
      </c>
      <c r="E11" s="7">
        <f t="shared" si="3"/>
        <v>98640</v>
      </c>
      <c r="F11" s="3">
        <v>3000</v>
      </c>
      <c r="G11" s="3">
        <v>0</v>
      </c>
      <c r="H11" s="3">
        <v>31680</v>
      </c>
      <c r="I11" s="3">
        <v>0</v>
      </c>
      <c r="J11" s="3">
        <v>9000</v>
      </c>
      <c r="K11" s="3"/>
      <c r="L11" s="3">
        <v>10000</v>
      </c>
      <c r="N11" s="3">
        <v>0</v>
      </c>
      <c r="O11" s="17">
        <f t="shared" ref="O11:O16" si="4">E11-(G11+H11+I11+J11+L11+N11)</f>
        <v>47960</v>
      </c>
      <c r="Q11">
        <v>47960</v>
      </c>
      <c r="R11" s="16">
        <f t="shared" si="2"/>
        <v>0</v>
      </c>
    </row>
    <row r="12" spans="1:18">
      <c r="B12" s="1">
        <v>44964</v>
      </c>
      <c r="C12" s="2" t="s">
        <v>10</v>
      </c>
      <c r="D12" s="3">
        <v>126160</v>
      </c>
      <c r="E12" s="7">
        <f t="shared" si="3"/>
        <v>39600</v>
      </c>
      <c r="F12" s="3">
        <v>86560</v>
      </c>
      <c r="G12" s="3">
        <v>0</v>
      </c>
      <c r="H12" s="3">
        <v>2788</v>
      </c>
      <c r="I12" s="3">
        <v>0</v>
      </c>
      <c r="J12" s="3">
        <v>9400</v>
      </c>
      <c r="K12" s="3"/>
      <c r="L12" s="3">
        <v>48500</v>
      </c>
      <c r="N12" s="3">
        <v>0</v>
      </c>
      <c r="O12" s="17">
        <f t="shared" si="4"/>
        <v>-21088</v>
      </c>
      <c r="Q12">
        <v>912</v>
      </c>
      <c r="R12" s="16">
        <f t="shared" si="2"/>
        <v>-22000</v>
      </c>
    </row>
    <row r="13" spans="1:18">
      <c r="B13" s="1">
        <v>44965</v>
      </c>
      <c r="C13" s="2" t="s">
        <v>2</v>
      </c>
      <c r="D13" s="3">
        <v>82368</v>
      </c>
      <c r="E13" s="7">
        <f t="shared" si="3"/>
        <v>82368</v>
      </c>
      <c r="F13" s="3">
        <v>0</v>
      </c>
      <c r="G13" s="3">
        <v>2780</v>
      </c>
      <c r="H13" s="3">
        <v>3800</v>
      </c>
      <c r="I13" s="3">
        <v>0</v>
      </c>
      <c r="J13" s="3">
        <v>2400</v>
      </c>
      <c r="K13" s="3"/>
      <c r="L13" s="3">
        <v>5000</v>
      </c>
      <c r="N13" s="3">
        <v>0</v>
      </c>
      <c r="O13" s="17">
        <f t="shared" si="4"/>
        <v>68388</v>
      </c>
      <c r="Q13">
        <v>68388</v>
      </c>
      <c r="R13" s="16">
        <f t="shared" si="2"/>
        <v>0</v>
      </c>
    </row>
    <row r="14" spans="1:18">
      <c r="B14" s="1">
        <v>44966</v>
      </c>
      <c r="C14" s="2" t="s">
        <v>4</v>
      </c>
      <c r="D14" s="3">
        <v>154772</v>
      </c>
      <c r="E14" s="7">
        <f t="shared" si="3"/>
        <v>124212</v>
      </c>
      <c r="F14" s="3">
        <v>30560</v>
      </c>
      <c r="G14" s="3">
        <v>9200</v>
      </c>
      <c r="H14" s="3">
        <v>2600</v>
      </c>
      <c r="I14" s="3">
        <v>0</v>
      </c>
      <c r="J14" s="3">
        <v>10100</v>
      </c>
      <c r="K14" s="3"/>
      <c r="L14" s="3">
        <v>5000</v>
      </c>
      <c r="N14" s="3">
        <v>0</v>
      </c>
      <c r="O14" s="17">
        <f t="shared" si="4"/>
        <v>97312</v>
      </c>
      <c r="Q14">
        <v>97312</v>
      </c>
      <c r="R14" s="16">
        <f t="shared" si="2"/>
        <v>0</v>
      </c>
    </row>
    <row r="15" spans="1:18">
      <c r="B15" s="1">
        <v>44967</v>
      </c>
      <c r="C15" s="2" t="s">
        <v>6</v>
      </c>
      <c r="D15" s="3">
        <v>178560</v>
      </c>
      <c r="E15" s="7">
        <f t="shared" si="3"/>
        <v>178560</v>
      </c>
      <c r="F15" s="3">
        <v>0</v>
      </c>
      <c r="G15" s="3">
        <v>0</v>
      </c>
      <c r="H15" s="3">
        <v>69420</v>
      </c>
      <c r="I15" s="3">
        <v>0</v>
      </c>
      <c r="J15" s="3">
        <v>22700</v>
      </c>
      <c r="K15" s="3"/>
      <c r="L15" s="3">
        <v>10000</v>
      </c>
      <c r="N15">
        <v>0</v>
      </c>
      <c r="O15" s="17">
        <f t="shared" si="4"/>
        <v>76440</v>
      </c>
      <c r="Q15">
        <v>76440</v>
      </c>
      <c r="R15" s="16">
        <f t="shared" si="2"/>
        <v>0</v>
      </c>
    </row>
    <row r="16" spans="1:18">
      <c r="B16" s="1">
        <v>44968</v>
      </c>
      <c r="C16" s="2" t="s">
        <v>8</v>
      </c>
      <c r="D16" s="3">
        <v>332228</v>
      </c>
      <c r="E16" s="7">
        <f t="shared" si="3"/>
        <v>185048</v>
      </c>
      <c r="F16" s="3">
        <v>147180</v>
      </c>
      <c r="G16" s="3">
        <v>0</v>
      </c>
      <c r="H16" s="3">
        <v>57356</v>
      </c>
      <c r="I16" s="3">
        <v>0</v>
      </c>
      <c r="J16" s="3">
        <v>32875</v>
      </c>
      <c r="K16" s="3"/>
      <c r="L16" s="3">
        <v>10000</v>
      </c>
      <c r="N16">
        <v>8000</v>
      </c>
      <c r="O16" s="17">
        <f t="shared" si="4"/>
        <v>76817</v>
      </c>
      <c r="Q16">
        <v>62817</v>
      </c>
      <c r="R16" s="16">
        <f t="shared" si="2"/>
        <v>14000</v>
      </c>
    </row>
    <row r="17" spans="2:18">
      <c r="B17" s="1">
        <v>44969</v>
      </c>
      <c r="C17" s="2" t="s">
        <v>9</v>
      </c>
      <c r="D17" s="8" t="s">
        <v>22</v>
      </c>
      <c r="E17" s="9" t="s">
        <v>22</v>
      </c>
      <c r="F17" s="8" t="s">
        <v>22</v>
      </c>
      <c r="G17" s="8" t="s">
        <v>22</v>
      </c>
      <c r="H17" s="8" t="s">
        <v>22</v>
      </c>
      <c r="I17" s="8" t="s">
        <v>22</v>
      </c>
      <c r="J17" s="8" t="s">
        <v>22</v>
      </c>
      <c r="K17" s="3"/>
      <c r="L17" s="8" t="s">
        <v>22</v>
      </c>
      <c r="N17" s="8" t="s">
        <v>22</v>
      </c>
      <c r="O17" s="19" t="s">
        <v>22</v>
      </c>
      <c r="P17" s="8" t="s">
        <v>22</v>
      </c>
      <c r="Q17" s="8" t="s">
        <v>22</v>
      </c>
      <c r="R17" s="8" t="s">
        <v>22</v>
      </c>
    </row>
    <row r="18" spans="2:18">
      <c r="B18" s="1">
        <v>44970</v>
      </c>
      <c r="C18" s="2" t="s">
        <v>1</v>
      </c>
      <c r="D18" s="3">
        <v>149652</v>
      </c>
      <c r="E18" s="7">
        <f t="shared" si="3"/>
        <v>116256</v>
      </c>
      <c r="F18" s="3">
        <v>33396</v>
      </c>
      <c r="G18" s="3">
        <v>954</v>
      </c>
      <c r="H18" s="3">
        <v>18600</v>
      </c>
      <c r="I18" s="3">
        <v>18600</v>
      </c>
      <c r="J18" s="3">
        <v>13400</v>
      </c>
      <c r="K18" s="3"/>
      <c r="L18" s="3">
        <v>10000</v>
      </c>
      <c r="N18" s="3">
        <v>0</v>
      </c>
      <c r="O18" s="17">
        <f t="shared" ref="O18:O23" si="5">E18-(G18+H18+I18+J18+L18+N18)</f>
        <v>54702</v>
      </c>
      <c r="Q18">
        <v>47702</v>
      </c>
      <c r="R18" s="16">
        <f t="shared" si="2"/>
        <v>7000</v>
      </c>
    </row>
    <row r="19" spans="2:18">
      <c r="B19" s="1">
        <v>44971</v>
      </c>
      <c r="C19" s="2" t="s">
        <v>10</v>
      </c>
      <c r="D19" s="3">
        <v>137940</v>
      </c>
      <c r="E19" s="7">
        <f t="shared" si="3"/>
        <v>52770</v>
      </c>
      <c r="F19" s="3">
        <v>85170</v>
      </c>
      <c r="G19" s="3">
        <v>7379</v>
      </c>
      <c r="H19" s="3">
        <v>1980</v>
      </c>
      <c r="I19" s="3">
        <v>15000</v>
      </c>
      <c r="J19" s="3">
        <v>7500</v>
      </c>
      <c r="K19" s="3">
        <v>22500</v>
      </c>
      <c r="L19" s="3">
        <v>10000</v>
      </c>
      <c r="N19" s="3">
        <v>0</v>
      </c>
      <c r="O19" s="17">
        <f t="shared" si="5"/>
        <v>10911</v>
      </c>
      <c r="Q19">
        <v>10911</v>
      </c>
      <c r="R19" s="16">
        <f t="shared" si="2"/>
        <v>0</v>
      </c>
    </row>
    <row r="20" spans="2:18">
      <c r="B20" s="1">
        <v>44972</v>
      </c>
      <c r="C20" s="2" t="s">
        <v>2</v>
      </c>
      <c r="D20" s="3">
        <v>227192</v>
      </c>
      <c r="E20" s="7">
        <f t="shared" si="3"/>
        <v>169772</v>
      </c>
      <c r="F20" s="3">
        <v>57420</v>
      </c>
      <c r="G20" s="3">
        <v>0</v>
      </c>
      <c r="H20" s="3">
        <f>7840+11000</f>
        <v>18840</v>
      </c>
      <c r="I20" s="3">
        <v>18000</v>
      </c>
      <c r="J20" s="3">
        <v>20950</v>
      </c>
      <c r="K20" s="3"/>
      <c r="L20" s="3">
        <v>0</v>
      </c>
      <c r="N20" s="3">
        <v>0</v>
      </c>
      <c r="O20" s="17">
        <f t="shared" si="5"/>
        <v>111982</v>
      </c>
      <c r="Q20">
        <v>111982</v>
      </c>
      <c r="R20" s="16">
        <f t="shared" si="2"/>
        <v>0</v>
      </c>
    </row>
    <row r="21" spans="2:18">
      <c r="B21" s="1">
        <v>44973</v>
      </c>
      <c r="C21" s="2" t="s">
        <v>4</v>
      </c>
      <c r="D21" s="3">
        <v>72600</v>
      </c>
      <c r="E21" s="7">
        <f t="shared" si="3"/>
        <v>72600</v>
      </c>
      <c r="F21" s="3">
        <v>0</v>
      </c>
      <c r="G21" s="3">
        <v>0</v>
      </c>
      <c r="H21" s="3">
        <v>18556</v>
      </c>
      <c r="I21" s="3">
        <v>0</v>
      </c>
      <c r="J21" s="3">
        <v>8800</v>
      </c>
      <c r="K21" s="3"/>
      <c r="L21" s="3">
        <v>5000</v>
      </c>
      <c r="N21" s="3">
        <v>0</v>
      </c>
      <c r="O21" s="17">
        <f t="shared" si="5"/>
        <v>40244</v>
      </c>
      <c r="Q21">
        <v>40224</v>
      </c>
      <c r="R21" s="16">
        <f t="shared" si="2"/>
        <v>20</v>
      </c>
    </row>
    <row r="22" spans="2:18">
      <c r="B22" s="1">
        <v>44974</v>
      </c>
      <c r="C22" s="2" t="s">
        <v>6</v>
      </c>
      <c r="D22" s="3">
        <v>273820</v>
      </c>
      <c r="E22" s="7">
        <f t="shared" si="3"/>
        <v>136320</v>
      </c>
      <c r="F22" s="3">
        <v>137500</v>
      </c>
      <c r="G22" s="3">
        <v>0</v>
      </c>
      <c r="H22" s="3">
        <v>5800</v>
      </c>
      <c r="I22" s="3">
        <v>0</v>
      </c>
      <c r="J22" s="3">
        <v>26150</v>
      </c>
      <c r="K22" s="3"/>
      <c r="L22" s="3">
        <v>5000</v>
      </c>
      <c r="N22" s="3">
        <v>0</v>
      </c>
      <c r="O22" s="17">
        <f t="shared" si="5"/>
        <v>99370</v>
      </c>
      <c r="Q22">
        <v>99370</v>
      </c>
      <c r="R22" s="16">
        <f t="shared" si="2"/>
        <v>0</v>
      </c>
    </row>
    <row r="23" spans="2:18">
      <c r="B23" s="1">
        <v>44975</v>
      </c>
      <c r="C23" s="2" t="s">
        <v>8</v>
      </c>
      <c r="D23" s="3">
        <v>206780</v>
      </c>
      <c r="E23" s="7">
        <f t="shared" si="3"/>
        <v>180020</v>
      </c>
      <c r="F23" s="3">
        <v>26760</v>
      </c>
      <c r="G23" s="3">
        <v>4182</v>
      </c>
      <c r="H23" s="3">
        <v>8100</v>
      </c>
      <c r="I23" s="3">
        <v>0</v>
      </c>
      <c r="J23" s="3">
        <v>23950</v>
      </c>
      <c r="K23" s="3"/>
      <c r="L23" s="3">
        <v>0</v>
      </c>
      <c r="N23" s="3">
        <v>0</v>
      </c>
      <c r="O23" s="17">
        <f t="shared" si="5"/>
        <v>143788</v>
      </c>
      <c r="Q23">
        <v>143788</v>
      </c>
      <c r="R23" s="16">
        <f>O23-Q23</f>
        <v>0</v>
      </c>
    </row>
    <row r="24" spans="2:18">
      <c r="B24" s="1">
        <v>44976</v>
      </c>
      <c r="C24" s="2" t="s">
        <v>9</v>
      </c>
      <c r="D24" s="8" t="s">
        <v>22</v>
      </c>
      <c r="E24" s="9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8" t="s">
        <v>22</v>
      </c>
      <c r="K24" s="3"/>
      <c r="L24" s="8" t="s">
        <v>22</v>
      </c>
      <c r="N24" s="8" t="s">
        <v>22</v>
      </c>
      <c r="O24" s="19" t="s">
        <v>22</v>
      </c>
      <c r="P24" s="8" t="s">
        <v>22</v>
      </c>
      <c r="Q24" s="8" t="s">
        <v>22</v>
      </c>
      <c r="R24" s="8" t="s">
        <v>22</v>
      </c>
    </row>
    <row r="25" spans="2:18">
      <c r="B25" s="1">
        <v>44977</v>
      </c>
      <c r="C25" s="2" t="s">
        <v>1</v>
      </c>
      <c r="D25" s="3">
        <v>139920</v>
      </c>
      <c r="E25" s="7">
        <f t="shared" si="3"/>
        <v>139920</v>
      </c>
      <c r="F25" s="3">
        <v>0</v>
      </c>
      <c r="G25" s="3">
        <v>0</v>
      </c>
      <c r="H25" s="3">
        <v>0</v>
      </c>
      <c r="I25" s="3">
        <v>0</v>
      </c>
      <c r="J25" s="3">
        <v>10100</v>
      </c>
      <c r="K25" s="3"/>
      <c r="L25" s="3">
        <v>5000</v>
      </c>
      <c r="N25" s="3">
        <v>0</v>
      </c>
      <c r="O25" s="17">
        <f t="shared" ref="O25:O30" si="6">E25-(G25+H25+I25+J25+L25+N25)</f>
        <v>124820</v>
      </c>
      <c r="Q25">
        <v>124820</v>
      </c>
      <c r="R25" s="16">
        <f t="shared" ref="R25:R30" si="7">O25-Q25</f>
        <v>0</v>
      </c>
    </row>
    <row r="26" spans="2:18">
      <c r="B26" s="1">
        <v>44978</v>
      </c>
      <c r="C26" s="2" t="s">
        <v>10</v>
      </c>
      <c r="D26" s="3">
        <v>131340</v>
      </c>
      <c r="E26" s="7">
        <f t="shared" si="3"/>
        <v>114840</v>
      </c>
      <c r="F26" s="3">
        <v>16500</v>
      </c>
      <c r="G26" s="3">
        <v>0</v>
      </c>
      <c r="H26" s="3">
        <v>0</v>
      </c>
      <c r="I26" s="3">
        <v>0</v>
      </c>
      <c r="J26" s="3">
        <v>11400</v>
      </c>
      <c r="K26" s="3"/>
      <c r="L26" s="3">
        <v>0</v>
      </c>
      <c r="N26" s="3">
        <v>0</v>
      </c>
      <c r="O26" s="17">
        <f t="shared" si="6"/>
        <v>103440</v>
      </c>
      <c r="Q26">
        <v>103440</v>
      </c>
      <c r="R26" s="16">
        <f t="shared" si="7"/>
        <v>0</v>
      </c>
    </row>
    <row r="27" spans="2:18">
      <c r="B27" s="1">
        <v>44979</v>
      </c>
      <c r="C27" s="2" t="s">
        <v>2</v>
      </c>
      <c r="D27" s="3">
        <v>157640</v>
      </c>
      <c r="E27" s="7">
        <f t="shared" si="3"/>
        <v>157640</v>
      </c>
      <c r="F27" s="3">
        <v>0</v>
      </c>
      <c r="G27" s="3">
        <v>4450</v>
      </c>
      <c r="H27" s="3">
        <v>85550</v>
      </c>
      <c r="I27" s="3">
        <v>6000</v>
      </c>
      <c r="J27" s="3">
        <v>18100</v>
      </c>
      <c r="K27" s="3"/>
      <c r="L27" s="3">
        <v>5000</v>
      </c>
      <c r="N27" s="3">
        <v>0</v>
      </c>
      <c r="O27" s="17">
        <f t="shared" si="6"/>
        <v>38540</v>
      </c>
      <c r="Q27">
        <v>38540</v>
      </c>
      <c r="R27" s="16">
        <f t="shared" si="7"/>
        <v>0</v>
      </c>
    </row>
    <row r="28" spans="2:18">
      <c r="B28" s="1">
        <v>44980</v>
      </c>
      <c r="C28" s="2" t="s">
        <v>4</v>
      </c>
      <c r="D28" s="3">
        <v>94116</v>
      </c>
      <c r="E28" s="7">
        <f t="shared" si="3"/>
        <v>29040</v>
      </c>
      <c r="F28" s="3">
        <v>65076</v>
      </c>
      <c r="G28" s="3">
        <v>1753</v>
      </c>
      <c r="H28" s="3">
        <v>9000</v>
      </c>
      <c r="I28" s="3">
        <v>0</v>
      </c>
      <c r="J28" s="3">
        <v>3600</v>
      </c>
      <c r="K28" s="3"/>
      <c r="L28" s="3">
        <v>0</v>
      </c>
      <c r="N28" s="3">
        <v>0</v>
      </c>
      <c r="O28" s="17">
        <f t="shared" si="6"/>
        <v>14687</v>
      </c>
      <c r="Q28">
        <v>14387</v>
      </c>
      <c r="R28" s="16">
        <f t="shared" si="7"/>
        <v>300</v>
      </c>
    </row>
    <row r="29" spans="2:18">
      <c r="B29" s="1">
        <v>44981</v>
      </c>
      <c r="C29" s="2" t="s">
        <v>6</v>
      </c>
      <c r="D29" s="3">
        <v>89480</v>
      </c>
      <c r="E29" s="7">
        <f t="shared" si="3"/>
        <v>34040</v>
      </c>
      <c r="F29" s="3">
        <v>55440</v>
      </c>
      <c r="G29" s="3">
        <v>0</v>
      </c>
      <c r="H29" s="3">
        <v>9400</v>
      </c>
      <c r="I29" s="3">
        <v>7000</v>
      </c>
      <c r="J29" s="3">
        <v>11700</v>
      </c>
      <c r="K29" s="3"/>
      <c r="L29" s="3">
        <v>0</v>
      </c>
      <c r="N29" s="3">
        <v>0</v>
      </c>
      <c r="O29" s="17">
        <f t="shared" si="6"/>
        <v>5940</v>
      </c>
      <c r="Q29">
        <v>5940</v>
      </c>
      <c r="R29" s="16">
        <f t="shared" si="7"/>
        <v>0</v>
      </c>
    </row>
    <row r="30" spans="2:18">
      <c r="B30" s="1">
        <v>44982</v>
      </c>
      <c r="C30" s="2" t="s">
        <v>8</v>
      </c>
      <c r="D30" s="3">
        <f>202500-8000</f>
        <v>194500</v>
      </c>
      <c r="E30" s="7">
        <f t="shared" si="3"/>
        <v>164140</v>
      </c>
      <c r="F30" s="3">
        <v>30360</v>
      </c>
      <c r="G30" s="3">
        <v>0</v>
      </c>
      <c r="H30" s="3">
        <v>75006</v>
      </c>
      <c r="I30" s="3">
        <v>7000</v>
      </c>
      <c r="J30" s="3">
        <v>20650</v>
      </c>
      <c r="K30" s="3"/>
      <c r="L30" s="3">
        <v>0</v>
      </c>
      <c r="N30" s="3">
        <v>-8000</v>
      </c>
      <c r="O30" s="17">
        <f t="shared" si="6"/>
        <v>69484</v>
      </c>
      <c r="Q30">
        <v>69484</v>
      </c>
      <c r="R30" s="16">
        <f t="shared" si="7"/>
        <v>0</v>
      </c>
    </row>
    <row r="31" spans="2:18">
      <c r="B31" s="1">
        <v>44983</v>
      </c>
      <c r="C31" s="2" t="s">
        <v>9</v>
      </c>
      <c r="D31" s="8" t="s">
        <v>22</v>
      </c>
      <c r="E31" s="9" t="s">
        <v>22</v>
      </c>
      <c r="F31" s="8" t="s">
        <v>22</v>
      </c>
      <c r="G31" s="8" t="s">
        <v>22</v>
      </c>
      <c r="H31" s="8" t="s">
        <v>22</v>
      </c>
      <c r="I31" s="8" t="s">
        <v>22</v>
      </c>
      <c r="J31" s="8" t="s">
        <v>22</v>
      </c>
      <c r="K31" s="3"/>
      <c r="L31" s="8" t="s">
        <v>22</v>
      </c>
      <c r="N31" s="8" t="s">
        <v>22</v>
      </c>
      <c r="O31" s="19" t="s">
        <v>22</v>
      </c>
      <c r="P31" s="8" t="s">
        <v>22</v>
      </c>
      <c r="Q31" s="8" t="s">
        <v>22</v>
      </c>
      <c r="R31" s="8" t="s">
        <v>22</v>
      </c>
    </row>
    <row r="32" spans="2:18">
      <c r="B32" s="1">
        <v>44984</v>
      </c>
      <c r="C32" s="2" t="s">
        <v>1</v>
      </c>
      <c r="D32" s="3">
        <v>106640</v>
      </c>
      <c r="E32" s="7">
        <f t="shared" si="3"/>
        <v>30080</v>
      </c>
      <c r="F32" s="3">
        <v>76560</v>
      </c>
      <c r="G32" s="3">
        <v>2516</v>
      </c>
      <c r="H32" s="3">
        <v>13000</v>
      </c>
      <c r="I32" s="3">
        <v>7000</v>
      </c>
      <c r="J32" s="3">
        <v>7350</v>
      </c>
      <c r="K32" s="3"/>
      <c r="L32" s="3">
        <v>0</v>
      </c>
      <c r="N32" s="3">
        <v>0</v>
      </c>
      <c r="O32" s="17">
        <f t="shared" ref="O32:O33" si="8">E32-(G32+H32+I32+J32+L32+N32)</f>
        <v>214</v>
      </c>
      <c r="Q32">
        <v>234</v>
      </c>
      <c r="R32" s="16">
        <f t="shared" ref="R32:R33" si="9">O32-Q32</f>
        <v>-20</v>
      </c>
    </row>
    <row r="33" spans="2:18">
      <c r="B33" s="1">
        <v>44985</v>
      </c>
      <c r="C33" s="2" t="s">
        <v>10</v>
      </c>
      <c r="D33" s="3">
        <v>134772</v>
      </c>
      <c r="E33" s="7">
        <f t="shared" si="3"/>
        <v>51612</v>
      </c>
      <c r="F33" s="3">
        <v>83160</v>
      </c>
      <c r="G33" s="3">
        <v>3013</v>
      </c>
      <c r="H33" s="3">
        <v>0</v>
      </c>
      <c r="I33" s="3">
        <v>0</v>
      </c>
      <c r="J33" s="3">
        <v>11950</v>
      </c>
      <c r="K33" s="3"/>
      <c r="L33" s="3">
        <v>0</v>
      </c>
      <c r="N33" s="3">
        <v>0</v>
      </c>
      <c r="O33" s="17">
        <f t="shared" si="8"/>
        <v>36649</v>
      </c>
      <c r="Q33">
        <v>36649</v>
      </c>
      <c r="R33" s="16">
        <f t="shared" si="9"/>
        <v>0</v>
      </c>
    </row>
    <row r="34" spans="2:18">
      <c r="B34" s="1"/>
      <c r="E34" s="7" t="str">
        <f t="shared" si="3"/>
        <v>-</v>
      </c>
      <c r="J34" s="3"/>
      <c r="K34" s="3"/>
      <c r="R34" s="16"/>
    </row>
    <row r="35" spans="2:18">
      <c r="B35" s="1"/>
      <c r="E35" s="7" t="str">
        <f t="shared" si="3"/>
        <v>-</v>
      </c>
      <c r="J35" s="3"/>
      <c r="K35" s="3"/>
      <c r="R35" s="16"/>
    </row>
    <row r="36" spans="2:18">
      <c r="B36" s="1"/>
      <c r="E36" s="7" t="str">
        <f t="shared" si="3"/>
        <v>-</v>
      </c>
      <c r="J36" s="3"/>
      <c r="K36" s="3"/>
      <c r="R36" s="16"/>
    </row>
    <row r="37" spans="2:18">
      <c r="J37" s="3"/>
      <c r="K37" s="3"/>
    </row>
    <row r="38" spans="2:18">
      <c r="D38" s="3">
        <f t="shared" ref="D38:O38" si="10">SUM(D6:D36)</f>
        <v>3580284</v>
      </c>
      <c r="E38" s="3">
        <f t="shared" si="10"/>
        <v>2573174</v>
      </c>
      <c r="F38" s="3">
        <f t="shared" si="10"/>
        <v>1007110</v>
      </c>
      <c r="G38" s="3">
        <f t="shared" si="10"/>
        <v>41776</v>
      </c>
      <c r="H38" s="3">
        <f t="shared" si="10"/>
        <v>467973</v>
      </c>
      <c r="I38" s="3">
        <f t="shared" si="10"/>
        <v>109100</v>
      </c>
      <c r="J38" s="3">
        <f t="shared" si="10"/>
        <v>321575</v>
      </c>
      <c r="K38" s="3"/>
      <c r="L38" s="3">
        <f t="shared" si="10"/>
        <v>168500</v>
      </c>
      <c r="N38" s="3">
        <f t="shared" si="10"/>
        <v>0</v>
      </c>
      <c r="O38" s="3">
        <f t="shared" si="10"/>
        <v>1464250</v>
      </c>
      <c r="R38" s="3">
        <f t="shared" ref="R38" si="11">SUM(R6:R36)</f>
        <v>-500</v>
      </c>
    </row>
    <row r="39" spans="2:18">
      <c r="E39" s="3"/>
    </row>
    <row r="40" spans="2:18">
      <c r="D40" s="4" t="s">
        <v>70</v>
      </c>
      <c r="E40" s="5">
        <f t="shared" ref="E40:E45" si="12">SUMIF($C$6:$C$36,D40,$D$6:$D$36)</f>
        <v>497852</v>
      </c>
    </row>
    <row r="41" spans="2:18">
      <c r="D41" s="4" t="s">
        <v>10</v>
      </c>
      <c r="E41" s="5">
        <f t="shared" si="12"/>
        <v>530212</v>
      </c>
    </row>
    <row r="42" spans="2:18">
      <c r="D42" s="4" t="s">
        <v>2</v>
      </c>
      <c r="E42" s="5">
        <f t="shared" si="12"/>
        <v>516628</v>
      </c>
    </row>
    <row r="43" spans="2:18">
      <c r="D43" s="4" t="s">
        <v>4</v>
      </c>
      <c r="E43" s="5">
        <f t="shared" si="12"/>
        <v>405704</v>
      </c>
    </row>
    <row r="44" spans="2:18">
      <c r="D44" s="4" t="s">
        <v>6</v>
      </c>
      <c r="E44" s="5">
        <f t="shared" si="12"/>
        <v>641520</v>
      </c>
    </row>
    <row r="45" spans="2:18">
      <c r="D45" s="4" t="s">
        <v>8</v>
      </c>
      <c r="E45" s="5">
        <f t="shared" si="12"/>
        <v>988368</v>
      </c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U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36" sqref="D36"/>
    </sheetView>
  </sheetViews>
  <sheetFormatPr defaultRowHeight="17.649999999999999"/>
  <cols>
    <col min="1" max="1" width="3.8125" customWidth="1"/>
    <col min="3" max="3" width="9" style="2"/>
    <col min="4" max="4" width="9.375" style="3" bestFit="1" customWidth="1"/>
    <col min="5" max="5" width="10.3125" style="5" customWidth="1"/>
    <col min="6" max="6" width="11.125" style="3" customWidth="1"/>
    <col min="7" max="9" width="9" style="3"/>
    <col min="11" max="11" width="1.1875" customWidth="1"/>
    <col min="13" max="13" width="1.1875" customWidth="1"/>
    <col min="14" max="14" width="10.1875" customWidth="1"/>
    <col min="15" max="15" width="9.375" style="17" bestFit="1" customWidth="1"/>
    <col min="17" max="17" width="9.375" bestFit="1" customWidth="1"/>
    <col min="19" max="21" width="9.375" bestFit="1" customWidth="1"/>
  </cols>
  <sheetData>
    <row r="1" spans="1:20" ht="18" thickBot="1">
      <c r="A1" s="15" t="s">
        <v>0</v>
      </c>
    </row>
    <row r="2" spans="1:20" s="2" customFormat="1" ht="18" thickBot="1">
      <c r="D2" s="11" t="s">
        <v>17</v>
      </c>
      <c r="E2" s="12" t="s">
        <v>18</v>
      </c>
      <c r="F2" s="13" t="s">
        <v>19</v>
      </c>
      <c r="G2" s="13" t="s">
        <v>20</v>
      </c>
      <c r="H2" s="13" t="s">
        <v>13</v>
      </c>
      <c r="I2" s="13" t="s">
        <v>15</v>
      </c>
      <c r="J2" s="14" t="s">
        <v>21</v>
      </c>
      <c r="O2" s="20" t="s">
        <v>41</v>
      </c>
      <c r="P2" s="21" t="s">
        <v>43</v>
      </c>
      <c r="Q2" s="21" t="s">
        <v>63</v>
      </c>
    </row>
    <row r="3" spans="1:20" ht="18.399999999999999" thickTop="1" thickBot="1">
      <c r="D3" s="10">
        <f t="shared" ref="D3:J3" si="0">SUM(D6:D36)</f>
        <v>6281196</v>
      </c>
      <c r="E3" s="10">
        <f t="shared" si="0"/>
        <v>3750668</v>
      </c>
      <c r="F3" s="10">
        <f t="shared" si="0"/>
        <v>2530528</v>
      </c>
      <c r="G3" s="10">
        <f t="shared" si="0"/>
        <v>36692</v>
      </c>
      <c r="H3" s="10">
        <f t="shared" si="0"/>
        <v>332452</v>
      </c>
      <c r="I3" s="10">
        <f t="shared" si="0"/>
        <v>124918</v>
      </c>
      <c r="J3" s="10">
        <f t="shared" si="0"/>
        <v>470347</v>
      </c>
      <c r="L3" s="3"/>
      <c r="O3" s="17">
        <f>SUM(O6:O36)</f>
        <v>2546259</v>
      </c>
      <c r="P3" s="3">
        <f>AVERAGE(D6:D36)</f>
        <v>232636.88888888888</v>
      </c>
      <c r="Q3" s="3">
        <f>6000000-D3</f>
        <v>-281196</v>
      </c>
      <c r="T3" t="s">
        <v>69</v>
      </c>
    </row>
    <row r="4" spans="1:20">
      <c r="E4" s="31">
        <f t="shared" ref="E4:J4" si="1">E3/$D$3</f>
        <v>0.59712640713647525</v>
      </c>
      <c r="F4" s="31">
        <f t="shared" si="1"/>
        <v>0.4028735928635247</v>
      </c>
      <c r="G4" s="31">
        <f t="shared" si="1"/>
        <v>5.8415626578123018E-3</v>
      </c>
      <c r="H4" s="31">
        <f t="shared" si="1"/>
        <v>5.2928136616020263E-2</v>
      </c>
      <c r="I4" s="31">
        <f t="shared" si="1"/>
        <v>1.9887613760181978E-2</v>
      </c>
      <c r="J4" s="31">
        <f t="shared" si="1"/>
        <v>7.4881758187453476E-2</v>
      </c>
      <c r="T4" t="s">
        <v>71</v>
      </c>
    </row>
    <row r="5" spans="1:20" s="2" customFormat="1">
      <c r="D5" s="4" t="s">
        <v>16</v>
      </c>
      <c r="E5" s="6" t="s">
        <v>11</v>
      </c>
      <c r="F5" s="4" t="s">
        <v>12</v>
      </c>
      <c r="G5" s="4" t="s">
        <v>14</v>
      </c>
      <c r="H5" s="4" t="s">
        <v>13</v>
      </c>
      <c r="I5" s="4" t="s">
        <v>15</v>
      </c>
      <c r="J5" s="2" t="s">
        <v>21</v>
      </c>
      <c r="L5" s="2" t="s">
        <v>36</v>
      </c>
      <c r="N5" s="2" t="s">
        <v>38</v>
      </c>
      <c r="O5" s="18" t="s">
        <v>37</v>
      </c>
      <c r="Q5" s="2" t="s">
        <v>42</v>
      </c>
      <c r="R5" s="2" t="s">
        <v>39</v>
      </c>
      <c r="T5" s="2" t="s">
        <v>72</v>
      </c>
    </row>
    <row r="6" spans="1:20">
      <c r="B6" s="1">
        <v>44986</v>
      </c>
      <c r="C6" s="2" t="s">
        <v>3</v>
      </c>
      <c r="D6" s="3">
        <v>229680</v>
      </c>
      <c r="E6" s="7">
        <f>IF(D6-F6=0,"",D6-F6)</f>
        <v>6600</v>
      </c>
      <c r="F6" s="3">
        <v>223080</v>
      </c>
      <c r="G6" s="3">
        <v>0</v>
      </c>
      <c r="H6" s="3">
        <v>0</v>
      </c>
      <c r="I6" s="3">
        <v>0</v>
      </c>
      <c r="J6" s="3">
        <v>12150</v>
      </c>
      <c r="K6" s="3"/>
      <c r="L6" s="3">
        <v>0</v>
      </c>
      <c r="N6" s="3">
        <v>0</v>
      </c>
      <c r="O6" s="17">
        <f>E6-(G6+H6+I6+J6+L6+N6)</f>
        <v>-5550</v>
      </c>
      <c r="Q6">
        <v>-5550</v>
      </c>
      <c r="R6" s="16">
        <f t="shared" ref="R6:R22" si="2">O6-Q6</f>
        <v>0</v>
      </c>
    </row>
    <row r="7" spans="1:20">
      <c r="B7" s="1">
        <v>44987</v>
      </c>
      <c r="C7" s="2" t="s">
        <v>5</v>
      </c>
      <c r="D7" s="3">
        <v>42768</v>
      </c>
      <c r="E7" s="7">
        <f>IF(D7-F7=0,"",D7-F7)</f>
        <v>33528</v>
      </c>
      <c r="F7" s="3">
        <v>9240</v>
      </c>
      <c r="G7" s="3">
        <v>0</v>
      </c>
      <c r="H7" s="3">
        <v>3400</v>
      </c>
      <c r="I7" s="3">
        <v>0</v>
      </c>
      <c r="J7" s="3">
        <v>2200</v>
      </c>
      <c r="K7" s="3"/>
      <c r="L7" s="3">
        <v>10000</v>
      </c>
      <c r="N7" s="3">
        <v>0</v>
      </c>
      <c r="O7" s="17">
        <f>E7-(G7+H7+I7+J7+L7+N7)</f>
        <v>17928</v>
      </c>
      <c r="Q7">
        <v>17928</v>
      </c>
      <c r="R7" s="16">
        <f t="shared" si="2"/>
        <v>0</v>
      </c>
    </row>
    <row r="8" spans="1:20">
      <c r="B8" s="1">
        <v>44988</v>
      </c>
      <c r="C8" s="2" t="s">
        <v>7</v>
      </c>
      <c r="D8" s="3">
        <v>722640</v>
      </c>
      <c r="E8" s="7">
        <f>IF(D8-F8=0,"-",D8-F8)</f>
        <v>577240</v>
      </c>
      <c r="F8" s="3">
        <v>145400</v>
      </c>
      <c r="G8" s="3">
        <v>3047</v>
      </c>
      <c r="H8" s="3">
        <v>900</v>
      </c>
      <c r="I8" s="3">
        <v>6000</v>
      </c>
      <c r="J8" s="3">
        <v>15500</v>
      </c>
      <c r="K8" s="3"/>
      <c r="L8" s="3">
        <v>10000</v>
      </c>
      <c r="N8">
        <v>0</v>
      </c>
      <c r="O8" s="17">
        <f>E8-(G8+H8+I8+J8+L8+N8)</f>
        <v>541793</v>
      </c>
      <c r="Q8">
        <v>541793</v>
      </c>
      <c r="R8" s="16">
        <f t="shared" si="2"/>
        <v>0</v>
      </c>
    </row>
    <row r="9" spans="1:20">
      <c r="B9" s="1">
        <v>44989</v>
      </c>
      <c r="C9" s="2" t="s">
        <v>8</v>
      </c>
      <c r="D9" s="3">
        <v>299720</v>
      </c>
      <c r="E9" s="7">
        <f t="shared" ref="E9:E36" si="3">IF(D9-F9=0,"-",D9-F9)</f>
        <v>67800</v>
      </c>
      <c r="F9" s="3">
        <v>231920</v>
      </c>
      <c r="G9" s="3">
        <v>865</v>
      </c>
      <c r="H9" s="3">
        <v>7500</v>
      </c>
      <c r="I9" s="3">
        <v>6000</v>
      </c>
      <c r="J9" s="3">
        <v>14900</v>
      </c>
      <c r="K9" s="3"/>
      <c r="L9" s="3">
        <v>10000</v>
      </c>
      <c r="N9">
        <v>0</v>
      </c>
      <c r="O9" s="17">
        <f>E9-(G9+H9+I9+J9+L9+N9)</f>
        <v>28535</v>
      </c>
      <c r="Q9">
        <v>28535</v>
      </c>
      <c r="R9" s="16">
        <f t="shared" si="2"/>
        <v>0</v>
      </c>
    </row>
    <row r="10" spans="1:20">
      <c r="B10" s="1">
        <v>44990</v>
      </c>
      <c r="C10" s="2" t="s">
        <v>9</v>
      </c>
      <c r="D10" s="8" t="s">
        <v>22</v>
      </c>
      <c r="E10" s="9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3"/>
      <c r="L10" s="8" t="s">
        <v>22</v>
      </c>
      <c r="N10" s="8" t="s">
        <v>22</v>
      </c>
      <c r="O10" s="19" t="s">
        <v>22</v>
      </c>
      <c r="P10" s="8" t="s">
        <v>22</v>
      </c>
      <c r="Q10" s="8" t="s">
        <v>22</v>
      </c>
      <c r="R10" s="8" t="s">
        <v>22</v>
      </c>
    </row>
    <row r="11" spans="1:20">
      <c r="B11" s="1">
        <v>44991</v>
      </c>
      <c r="C11" s="2" t="s">
        <v>1</v>
      </c>
      <c r="D11" s="3">
        <v>104320</v>
      </c>
      <c r="E11" s="7">
        <f t="shared" si="3"/>
        <v>85840</v>
      </c>
      <c r="F11" s="3">
        <v>18480</v>
      </c>
      <c r="G11" s="3">
        <v>1949</v>
      </c>
      <c r="H11" s="3">
        <v>0</v>
      </c>
      <c r="I11" s="3">
        <v>0</v>
      </c>
      <c r="J11" s="3">
        <v>8900</v>
      </c>
      <c r="K11" s="3"/>
      <c r="L11" s="3">
        <v>10000</v>
      </c>
      <c r="N11" s="3">
        <v>0</v>
      </c>
      <c r="O11" s="17">
        <f t="shared" ref="O11:O16" si="4">E11-(G11+H11+I11+J11+L11+N11)</f>
        <v>64991</v>
      </c>
      <c r="Q11">
        <v>64991</v>
      </c>
      <c r="R11" s="16">
        <f t="shared" si="2"/>
        <v>0</v>
      </c>
      <c r="S11" s="3"/>
    </row>
    <row r="12" spans="1:20">
      <c r="B12" s="1">
        <v>44992</v>
      </c>
      <c r="C12" s="2" t="s">
        <v>10</v>
      </c>
      <c r="D12" s="3">
        <v>105360</v>
      </c>
      <c r="E12" s="7">
        <f t="shared" si="3"/>
        <v>94800</v>
      </c>
      <c r="F12" s="3">
        <v>10560</v>
      </c>
      <c r="G12" s="3">
        <v>0</v>
      </c>
      <c r="H12" s="3">
        <v>27100</v>
      </c>
      <c r="I12" s="3">
        <v>0</v>
      </c>
      <c r="J12" s="3">
        <v>13600</v>
      </c>
      <c r="K12" s="3"/>
      <c r="L12" s="3">
        <v>5000</v>
      </c>
      <c r="N12" s="3">
        <v>0</v>
      </c>
      <c r="O12" s="17">
        <f t="shared" si="4"/>
        <v>49100</v>
      </c>
      <c r="Q12">
        <v>49100</v>
      </c>
      <c r="R12" s="16">
        <f t="shared" si="2"/>
        <v>0</v>
      </c>
    </row>
    <row r="13" spans="1:20">
      <c r="B13" s="1">
        <v>44993</v>
      </c>
      <c r="C13" s="2" t="s">
        <v>2</v>
      </c>
      <c r="D13" s="3">
        <v>140900</v>
      </c>
      <c r="E13" s="7">
        <f t="shared" si="3"/>
        <v>85900</v>
      </c>
      <c r="F13" s="3">
        <v>55000</v>
      </c>
      <c r="G13" s="3">
        <v>0</v>
      </c>
      <c r="H13" s="3">
        <v>33827</v>
      </c>
      <c r="I13" s="3">
        <v>5000</v>
      </c>
      <c r="J13" s="3">
        <v>8800</v>
      </c>
      <c r="K13" s="3"/>
      <c r="L13" s="3">
        <v>10000</v>
      </c>
      <c r="N13" s="3">
        <v>0</v>
      </c>
      <c r="O13" s="17">
        <f t="shared" si="4"/>
        <v>28273</v>
      </c>
      <c r="Q13">
        <v>28273</v>
      </c>
      <c r="R13" s="16">
        <f t="shared" si="2"/>
        <v>0</v>
      </c>
    </row>
    <row r="14" spans="1:20">
      <c r="B14" s="1">
        <v>44994</v>
      </c>
      <c r="C14" s="2" t="s">
        <v>4</v>
      </c>
      <c r="D14" s="3">
        <v>252060</v>
      </c>
      <c r="E14" s="7">
        <f t="shared" si="3"/>
        <v>252060</v>
      </c>
      <c r="F14" s="3">
        <v>0</v>
      </c>
      <c r="G14" s="3">
        <v>4015</v>
      </c>
      <c r="H14" s="3">
        <v>0</v>
      </c>
      <c r="I14" s="3">
        <v>0</v>
      </c>
      <c r="J14" s="3">
        <v>2400</v>
      </c>
      <c r="K14" s="3"/>
      <c r="L14" s="3">
        <v>5000</v>
      </c>
      <c r="N14" s="3">
        <v>0</v>
      </c>
      <c r="O14" s="17">
        <f t="shared" si="4"/>
        <v>240645</v>
      </c>
      <c r="Q14">
        <v>240645</v>
      </c>
      <c r="R14" s="16">
        <f t="shared" si="2"/>
        <v>0</v>
      </c>
    </row>
    <row r="15" spans="1:20">
      <c r="B15" s="1">
        <v>44995</v>
      </c>
      <c r="C15" s="2" t="s">
        <v>6</v>
      </c>
      <c r="D15" s="3">
        <v>159040</v>
      </c>
      <c r="E15" s="7">
        <f t="shared" si="3"/>
        <v>159040</v>
      </c>
      <c r="F15" s="3">
        <v>0</v>
      </c>
      <c r="G15" s="3">
        <v>0</v>
      </c>
      <c r="H15" s="3">
        <v>0</v>
      </c>
      <c r="I15" s="3">
        <v>7000</v>
      </c>
      <c r="J15" s="3">
        <v>19100</v>
      </c>
      <c r="K15" s="3"/>
      <c r="L15" s="3">
        <v>15000</v>
      </c>
      <c r="N15">
        <v>31000</v>
      </c>
      <c r="O15" s="17">
        <f t="shared" si="4"/>
        <v>86940</v>
      </c>
      <c r="Q15">
        <v>86940</v>
      </c>
      <c r="R15" s="16">
        <f t="shared" si="2"/>
        <v>0</v>
      </c>
    </row>
    <row r="16" spans="1:20">
      <c r="B16" s="1">
        <v>44996</v>
      </c>
      <c r="C16" s="2" t="s">
        <v>8</v>
      </c>
      <c r="D16" s="3">
        <v>263400</v>
      </c>
      <c r="E16" s="7">
        <f t="shared" si="3"/>
        <v>201360</v>
      </c>
      <c r="F16" s="3">
        <v>62040</v>
      </c>
      <c r="G16" s="3">
        <v>0</v>
      </c>
      <c r="H16" s="3">
        <v>2900</v>
      </c>
      <c r="I16" s="3">
        <v>7000</v>
      </c>
      <c r="J16" s="3">
        <v>28500</v>
      </c>
      <c r="K16" s="3"/>
      <c r="L16" s="3">
        <v>15000</v>
      </c>
      <c r="N16">
        <v>-31000</v>
      </c>
      <c r="O16" s="17">
        <f t="shared" si="4"/>
        <v>178960</v>
      </c>
      <c r="Q16">
        <v>178960</v>
      </c>
      <c r="R16" s="16">
        <f t="shared" si="2"/>
        <v>0</v>
      </c>
    </row>
    <row r="17" spans="2:21">
      <c r="B17" s="1">
        <v>44997</v>
      </c>
      <c r="C17" s="2" t="s">
        <v>9</v>
      </c>
      <c r="D17" s="8" t="s">
        <v>22</v>
      </c>
      <c r="E17" s="9" t="s">
        <v>22</v>
      </c>
      <c r="F17" s="8" t="s">
        <v>22</v>
      </c>
      <c r="G17" s="8" t="s">
        <v>22</v>
      </c>
      <c r="H17" s="8" t="s">
        <v>22</v>
      </c>
      <c r="I17" s="8" t="s">
        <v>22</v>
      </c>
      <c r="J17" s="8" t="s">
        <v>22</v>
      </c>
      <c r="K17" s="3"/>
      <c r="L17" s="8" t="s">
        <v>22</v>
      </c>
      <c r="N17" s="8" t="s">
        <v>22</v>
      </c>
      <c r="O17" s="19" t="s">
        <v>22</v>
      </c>
      <c r="P17" s="8" t="s">
        <v>22</v>
      </c>
      <c r="Q17" s="8" t="s">
        <v>22</v>
      </c>
      <c r="R17" s="8" t="s">
        <v>22</v>
      </c>
    </row>
    <row r="18" spans="2:21">
      <c r="B18" s="1">
        <v>44998</v>
      </c>
      <c r="C18" s="2" t="s">
        <v>1</v>
      </c>
      <c r="D18" s="3">
        <v>160724</v>
      </c>
      <c r="E18" s="7">
        <f t="shared" si="3"/>
        <v>114920</v>
      </c>
      <c r="F18" s="3">
        <v>45804</v>
      </c>
      <c r="G18" s="3">
        <v>767</v>
      </c>
      <c r="H18" s="3">
        <v>15200</v>
      </c>
      <c r="I18" s="3">
        <v>15646</v>
      </c>
      <c r="J18" s="3">
        <v>18950</v>
      </c>
      <c r="K18" s="3"/>
      <c r="L18" s="3">
        <v>15000</v>
      </c>
      <c r="N18" s="3">
        <v>0</v>
      </c>
      <c r="O18" s="17">
        <f t="shared" ref="O18:O23" si="5">E18-(G18+H18+I18+J18+L18+N18)</f>
        <v>49357</v>
      </c>
      <c r="Q18">
        <v>49357</v>
      </c>
      <c r="R18" s="16">
        <f t="shared" si="2"/>
        <v>0</v>
      </c>
    </row>
    <row r="19" spans="2:21">
      <c r="B19" s="1">
        <v>44999</v>
      </c>
      <c r="C19" s="2" t="s">
        <v>10</v>
      </c>
      <c r="D19" s="3">
        <v>241480</v>
      </c>
      <c r="E19" s="7">
        <f t="shared" si="3"/>
        <v>21200</v>
      </c>
      <c r="F19" s="3">
        <v>220280</v>
      </c>
      <c r="G19" s="3">
        <v>0</v>
      </c>
      <c r="H19" s="3">
        <v>16410</v>
      </c>
      <c r="I19" s="3">
        <v>0</v>
      </c>
      <c r="J19" s="3">
        <v>8000</v>
      </c>
      <c r="K19" s="3"/>
      <c r="L19" s="3">
        <v>10000</v>
      </c>
      <c r="N19" s="3">
        <v>0</v>
      </c>
      <c r="O19" s="17">
        <f t="shared" si="5"/>
        <v>-13210</v>
      </c>
      <c r="Q19">
        <v>-13210</v>
      </c>
      <c r="R19" s="16">
        <f t="shared" si="2"/>
        <v>0</v>
      </c>
    </row>
    <row r="20" spans="2:21">
      <c r="B20" s="1">
        <v>45000</v>
      </c>
      <c r="C20" s="2" t="s">
        <v>2</v>
      </c>
      <c r="D20" s="3">
        <v>162100</v>
      </c>
      <c r="E20" s="7">
        <f t="shared" si="3"/>
        <v>129100</v>
      </c>
      <c r="F20" s="3">
        <v>33000</v>
      </c>
      <c r="G20" s="3">
        <v>831</v>
      </c>
      <c r="H20" s="3">
        <v>22291</v>
      </c>
      <c r="I20" s="3">
        <v>8000</v>
      </c>
      <c r="J20" s="3">
        <v>13600</v>
      </c>
      <c r="K20" s="3"/>
      <c r="L20" s="3">
        <v>5000</v>
      </c>
      <c r="N20" s="3">
        <v>0</v>
      </c>
      <c r="O20" s="17">
        <f t="shared" si="5"/>
        <v>79378</v>
      </c>
      <c r="Q20">
        <v>79378</v>
      </c>
      <c r="R20" s="16">
        <f t="shared" si="2"/>
        <v>0</v>
      </c>
      <c r="S20" s="3">
        <f>SUM(D6:D20)</f>
        <v>2884192</v>
      </c>
      <c r="T20" s="17">
        <f>SUM(O6:O20)</f>
        <v>1347140</v>
      </c>
      <c r="U20">
        <v>70000</v>
      </c>
    </row>
    <row r="21" spans="2:21">
      <c r="B21" s="1">
        <v>45001</v>
      </c>
      <c r="C21" s="2" t="s">
        <v>4</v>
      </c>
      <c r="D21" s="3">
        <v>81680</v>
      </c>
      <c r="E21" s="7">
        <f t="shared" si="3"/>
        <v>56600</v>
      </c>
      <c r="F21" s="3">
        <v>25080</v>
      </c>
      <c r="G21" s="3">
        <v>0</v>
      </c>
      <c r="H21" s="3">
        <v>0</v>
      </c>
      <c r="I21" s="3">
        <v>0</v>
      </c>
      <c r="J21" s="3">
        <v>5100</v>
      </c>
      <c r="K21" s="3"/>
      <c r="L21" s="3">
        <v>5000</v>
      </c>
      <c r="N21" s="3">
        <v>0</v>
      </c>
      <c r="O21" s="17">
        <f t="shared" si="5"/>
        <v>46500</v>
      </c>
      <c r="Q21">
        <v>46500</v>
      </c>
      <c r="R21" s="16">
        <f t="shared" si="2"/>
        <v>0</v>
      </c>
      <c r="U21" s="17">
        <f>SUM(O20:O36)</f>
        <v>1278497</v>
      </c>
    </row>
    <row r="22" spans="2:21">
      <c r="B22" s="1">
        <v>45002</v>
      </c>
      <c r="C22" s="2" t="s">
        <v>6</v>
      </c>
      <c r="D22" s="3">
        <v>199960</v>
      </c>
      <c r="E22" s="7">
        <f t="shared" si="3"/>
        <v>80920</v>
      </c>
      <c r="F22" s="3">
        <v>119040</v>
      </c>
      <c r="G22" s="3">
        <v>1643</v>
      </c>
      <c r="H22" s="3">
        <v>2100</v>
      </c>
      <c r="I22" s="3">
        <v>8000</v>
      </c>
      <c r="J22" s="3">
        <v>24650</v>
      </c>
      <c r="K22" s="3"/>
      <c r="L22" s="3">
        <v>5000</v>
      </c>
      <c r="N22" s="3">
        <v>0</v>
      </c>
      <c r="O22" s="17">
        <f t="shared" si="5"/>
        <v>39527</v>
      </c>
      <c r="Q22">
        <v>39527</v>
      </c>
      <c r="R22" s="16">
        <f t="shared" si="2"/>
        <v>0</v>
      </c>
    </row>
    <row r="23" spans="2:21">
      <c r="B23" s="1">
        <v>45003</v>
      </c>
      <c r="C23" s="2" t="s">
        <v>8</v>
      </c>
      <c r="D23" s="3">
        <v>466464</v>
      </c>
      <c r="E23" s="7">
        <f t="shared" si="3"/>
        <v>272664</v>
      </c>
      <c r="F23" s="3">
        <v>193800</v>
      </c>
      <c r="G23" s="3">
        <v>1227</v>
      </c>
      <c r="H23" s="3">
        <v>900</v>
      </c>
      <c r="I23" s="3">
        <v>7000</v>
      </c>
      <c r="J23" s="3">
        <v>50150</v>
      </c>
      <c r="K23" s="3"/>
      <c r="L23" s="3">
        <v>0</v>
      </c>
      <c r="N23" s="3">
        <v>0</v>
      </c>
      <c r="O23" s="17">
        <f t="shared" si="5"/>
        <v>213387</v>
      </c>
      <c r="Q23">
        <v>213387</v>
      </c>
      <c r="R23" s="16">
        <f>O23-Q23</f>
        <v>0</v>
      </c>
    </row>
    <row r="24" spans="2:21">
      <c r="B24" s="1">
        <v>45004</v>
      </c>
      <c r="C24" s="2" t="s">
        <v>9</v>
      </c>
      <c r="D24" s="8" t="s">
        <v>22</v>
      </c>
      <c r="E24" s="9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8" t="s">
        <v>22</v>
      </c>
      <c r="K24" s="3"/>
      <c r="L24" s="8" t="s">
        <v>22</v>
      </c>
      <c r="N24" s="8" t="s">
        <v>22</v>
      </c>
      <c r="O24" s="19" t="s">
        <v>22</v>
      </c>
      <c r="P24" s="8" t="s">
        <v>22</v>
      </c>
      <c r="Q24" s="8" t="s">
        <v>22</v>
      </c>
      <c r="R24" s="8" t="s">
        <v>22</v>
      </c>
    </row>
    <row r="25" spans="2:21">
      <c r="B25" s="1">
        <v>45005</v>
      </c>
      <c r="C25" s="2" t="s">
        <v>1</v>
      </c>
      <c r="D25" s="3">
        <v>225380</v>
      </c>
      <c r="E25" s="7">
        <f t="shared" si="3"/>
        <v>142580</v>
      </c>
      <c r="F25" s="3">
        <v>82800</v>
      </c>
      <c r="G25" s="3">
        <v>338</v>
      </c>
      <c r="H25" s="3">
        <v>27380</v>
      </c>
      <c r="I25" s="3">
        <v>5000</v>
      </c>
      <c r="J25" s="3">
        <v>20850</v>
      </c>
      <c r="K25" s="3"/>
      <c r="L25" s="3">
        <v>5000</v>
      </c>
      <c r="N25" s="3">
        <v>0</v>
      </c>
      <c r="O25" s="17">
        <f t="shared" ref="O25:O30" si="6">E25-(G25+H25+I25+J25+L25+N25)</f>
        <v>84012</v>
      </c>
      <c r="Q25">
        <v>84092</v>
      </c>
      <c r="R25" s="16">
        <f t="shared" ref="R25:R30" si="7">O25-Q25</f>
        <v>-80</v>
      </c>
    </row>
    <row r="26" spans="2:21">
      <c r="B26" s="1">
        <v>45006</v>
      </c>
      <c r="C26" s="2" t="s">
        <v>10</v>
      </c>
      <c r="D26" s="3">
        <v>51480</v>
      </c>
      <c r="E26" s="7">
        <f t="shared" si="3"/>
        <v>51480</v>
      </c>
      <c r="F26" s="3">
        <v>0</v>
      </c>
      <c r="G26" s="3">
        <v>0</v>
      </c>
      <c r="H26" s="3">
        <v>0</v>
      </c>
      <c r="I26" s="3">
        <v>5000</v>
      </c>
      <c r="J26" s="3">
        <v>1100</v>
      </c>
      <c r="K26" s="3"/>
      <c r="L26" s="3">
        <v>10000</v>
      </c>
      <c r="N26" s="3">
        <v>0</v>
      </c>
      <c r="O26" s="17">
        <f t="shared" si="6"/>
        <v>35380</v>
      </c>
      <c r="Q26">
        <v>35380</v>
      </c>
      <c r="R26" s="16">
        <f t="shared" si="7"/>
        <v>0</v>
      </c>
    </row>
    <row r="27" spans="2:21">
      <c r="B27" s="1">
        <v>45007</v>
      </c>
      <c r="C27" s="2" t="s">
        <v>2</v>
      </c>
      <c r="D27" s="3">
        <v>215504</v>
      </c>
      <c r="E27" s="7">
        <f t="shared" si="3"/>
        <v>185144</v>
      </c>
      <c r="F27" s="3">
        <v>30360</v>
      </c>
      <c r="G27" s="3">
        <v>1424</v>
      </c>
      <c r="H27" s="3">
        <v>18754</v>
      </c>
      <c r="I27" s="3">
        <v>5000</v>
      </c>
      <c r="J27" s="3">
        <v>21500</v>
      </c>
      <c r="K27" s="3"/>
      <c r="L27" s="3">
        <v>10000</v>
      </c>
      <c r="N27" s="3">
        <v>0</v>
      </c>
      <c r="O27" s="17">
        <f t="shared" si="6"/>
        <v>128466</v>
      </c>
      <c r="Q27">
        <v>128466</v>
      </c>
      <c r="R27" s="16">
        <f t="shared" si="7"/>
        <v>0</v>
      </c>
    </row>
    <row r="28" spans="2:21">
      <c r="B28" s="1">
        <v>45008</v>
      </c>
      <c r="C28" s="2" t="s">
        <v>4</v>
      </c>
      <c r="D28" s="3">
        <v>144164</v>
      </c>
      <c r="E28" s="7">
        <f t="shared" si="3"/>
        <v>21384</v>
      </c>
      <c r="F28" s="3">
        <v>122780</v>
      </c>
      <c r="G28" s="3">
        <v>802</v>
      </c>
      <c r="H28" s="3">
        <v>2700</v>
      </c>
      <c r="I28" s="3">
        <v>0</v>
      </c>
      <c r="J28" s="3">
        <v>7500</v>
      </c>
      <c r="K28" s="3"/>
      <c r="L28" s="3">
        <v>10000</v>
      </c>
      <c r="N28">
        <v>0</v>
      </c>
      <c r="O28" s="17">
        <f t="shared" si="6"/>
        <v>382</v>
      </c>
      <c r="Q28">
        <v>382</v>
      </c>
      <c r="R28" s="16">
        <f t="shared" si="7"/>
        <v>0</v>
      </c>
    </row>
    <row r="29" spans="2:21">
      <c r="B29" s="1">
        <v>45009</v>
      </c>
      <c r="C29" s="2" t="s">
        <v>6</v>
      </c>
      <c r="D29" s="3">
        <v>476048</v>
      </c>
      <c r="E29" s="7">
        <f t="shared" si="3"/>
        <v>190316</v>
      </c>
      <c r="F29" s="3">
        <v>285732</v>
      </c>
      <c r="G29" s="3">
        <v>10059</v>
      </c>
      <c r="H29" s="3">
        <v>98900</v>
      </c>
      <c r="I29" s="3">
        <v>6000</v>
      </c>
      <c r="J29" s="3">
        <v>27000</v>
      </c>
      <c r="K29" s="3"/>
      <c r="L29" s="3">
        <v>20000</v>
      </c>
      <c r="N29" s="3">
        <v>0</v>
      </c>
      <c r="O29" s="17">
        <f>E29-(G29+H29+I29+J29+L29+N29)</f>
        <v>28357</v>
      </c>
      <c r="Q29">
        <v>28357</v>
      </c>
      <c r="R29" s="16">
        <f t="shared" si="7"/>
        <v>0</v>
      </c>
    </row>
    <row r="30" spans="2:21">
      <c r="B30" s="1">
        <v>45010</v>
      </c>
      <c r="C30" s="2" t="s">
        <v>8</v>
      </c>
      <c r="D30" s="3">
        <v>322812</v>
      </c>
      <c r="E30" s="7">
        <f t="shared" si="3"/>
        <v>186060</v>
      </c>
      <c r="F30" s="3">
        <v>136752</v>
      </c>
      <c r="G30" s="3">
        <v>2955</v>
      </c>
      <c r="H30" s="3">
        <v>0</v>
      </c>
      <c r="I30" s="3">
        <v>5000</v>
      </c>
      <c r="J30" s="3">
        <v>27800</v>
      </c>
      <c r="K30" s="3"/>
      <c r="L30" s="3">
        <v>10000</v>
      </c>
      <c r="N30" s="3">
        <v>0</v>
      </c>
      <c r="O30" s="17">
        <f t="shared" si="6"/>
        <v>140305</v>
      </c>
      <c r="Q30">
        <v>140305</v>
      </c>
      <c r="R30" s="16">
        <f t="shared" si="7"/>
        <v>0</v>
      </c>
    </row>
    <row r="31" spans="2:21">
      <c r="B31" s="1">
        <v>45011</v>
      </c>
      <c r="C31" s="2" t="s">
        <v>9</v>
      </c>
      <c r="D31" s="8" t="s">
        <v>22</v>
      </c>
      <c r="E31" s="9" t="s">
        <v>22</v>
      </c>
      <c r="F31" s="8" t="s">
        <v>22</v>
      </c>
      <c r="G31" s="8" t="s">
        <v>22</v>
      </c>
      <c r="H31" s="8" t="s">
        <v>22</v>
      </c>
      <c r="I31" s="8" t="s">
        <v>22</v>
      </c>
      <c r="J31" s="8" t="s">
        <v>22</v>
      </c>
      <c r="K31" s="3"/>
      <c r="L31" s="8" t="s">
        <v>22</v>
      </c>
      <c r="N31" s="8" t="s">
        <v>22</v>
      </c>
      <c r="O31" s="19" t="s">
        <v>22</v>
      </c>
      <c r="P31" s="8" t="s">
        <v>22</v>
      </c>
      <c r="Q31" s="8" t="s">
        <v>22</v>
      </c>
      <c r="R31" s="8" t="s">
        <v>22</v>
      </c>
    </row>
    <row r="32" spans="2:21">
      <c r="B32" s="1">
        <v>45012</v>
      </c>
      <c r="C32" s="2" t="s">
        <v>1</v>
      </c>
      <c r="D32" s="3">
        <v>189800</v>
      </c>
      <c r="E32" s="7">
        <f t="shared" si="3"/>
        <v>161420</v>
      </c>
      <c r="F32" s="3">
        <v>28380</v>
      </c>
      <c r="G32" s="3">
        <v>4064</v>
      </c>
      <c r="H32" s="3">
        <v>1300</v>
      </c>
      <c r="I32" s="3">
        <v>7272</v>
      </c>
      <c r="J32" s="3">
        <v>12000</v>
      </c>
      <c r="K32" s="3"/>
      <c r="L32" s="3">
        <v>5000</v>
      </c>
      <c r="N32" s="3">
        <v>0</v>
      </c>
      <c r="O32" s="17">
        <f>E32-(G32+H32+I32+J32+L32+N32)</f>
        <v>131784</v>
      </c>
      <c r="Q32">
        <v>130984</v>
      </c>
      <c r="R32" s="16">
        <f t="shared" ref="R32:R36" si="8">O32-Q32</f>
        <v>800</v>
      </c>
    </row>
    <row r="33" spans="2:18">
      <c r="B33" s="1">
        <v>45013</v>
      </c>
      <c r="C33" s="2" t="s">
        <v>10</v>
      </c>
      <c r="D33" s="3">
        <v>88900</v>
      </c>
      <c r="E33" s="7">
        <f t="shared" si="3"/>
        <v>47700</v>
      </c>
      <c r="F33" s="3">
        <v>41200</v>
      </c>
      <c r="G33" s="3">
        <v>0</v>
      </c>
      <c r="H33" s="3">
        <v>6540</v>
      </c>
      <c r="I33" s="3">
        <v>5000</v>
      </c>
      <c r="J33" s="3">
        <v>11600</v>
      </c>
      <c r="K33" s="3"/>
      <c r="L33" s="3">
        <v>15000</v>
      </c>
      <c r="N33" s="3">
        <v>0</v>
      </c>
      <c r="O33" s="17">
        <f t="shared" ref="O33:O36" si="9">E33-(G33+H33+I33+J33+L33+N33)</f>
        <v>9560</v>
      </c>
      <c r="Q33">
        <v>9560</v>
      </c>
      <c r="R33" s="16">
        <f t="shared" si="8"/>
        <v>0</v>
      </c>
    </row>
    <row r="34" spans="2:18">
      <c r="B34" s="1">
        <v>45014</v>
      </c>
      <c r="C34" s="2" t="s">
        <v>2</v>
      </c>
      <c r="D34" s="3">
        <v>113320</v>
      </c>
      <c r="E34" s="7">
        <f t="shared" si="3"/>
        <v>53920</v>
      </c>
      <c r="F34" s="3">
        <v>59400</v>
      </c>
      <c r="G34" s="3">
        <v>555</v>
      </c>
      <c r="H34" s="3">
        <v>0</v>
      </c>
      <c r="I34" s="3">
        <v>5000</v>
      </c>
      <c r="J34" s="3">
        <v>15200</v>
      </c>
      <c r="K34" s="3"/>
      <c r="L34" s="3">
        <v>5000</v>
      </c>
      <c r="N34" s="3">
        <v>0</v>
      </c>
      <c r="O34" s="17">
        <f t="shared" si="9"/>
        <v>28165</v>
      </c>
      <c r="Q34">
        <v>28165</v>
      </c>
      <c r="R34" s="16">
        <f t="shared" si="8"/>
        <v>0</v>
      </c>
    </row>
    <row r="35" spans="2:18">
      <c r="B35" s="1">
        <v>45015</v>
      </c>
      <c r="C35" s="2" t="s">
        <v>4</v>
      </c>
      <c r="D35" s="3">
        <v>166820</v>
      </c>
      <c r="E35" s="7">
        <f t="shared" si="3"/>
        <v>143060</v>
      </c>
      <c r="F35" s="3">
        <v>23760</v>
      </c>
      <c r="G35" s="3">
        <v>1928</v>
      </c>
      <c r="H35" s="3">
        <v>3000</v>
      </c>
      <c r="I35" s="3">
        <v>6000</v>
      </c>
      <c r="J35" s="3">
        <v>22900</v>
      </c>
      <c r="K35" s="3"/>
      <c r="L35" s="3">
        <v>10000</v>
      </c>
      <c r="N35" s="3">
        <v>0</v>
      </c>
      <c r="O35" s="17">
        <f t="shared" si="9"/>
        <v>99232</v>
      </c>
      <c r="Q35">
        <v>99232</v>
      </c>
      <c r="R35" s="16">
        <f t="shared" si="8"/>
        <v>0</v>
      </c>
    </row>
    <row r="36" spans="2:18">
      <c r="B36" s="1">
        <v>45016</v>
      </c>
      <c r="C36" s="2" t="s">
        <v>6</v>
      </c>
      <c r="D36" s="3">
        <v>654672</v>
      </c>
      <c r="E36" s="7">
        <f t="shared" si="3"/>
        <v>328032</v>
      </c>
      <c r="F36" s="3">
        <v>326640</v>
      </c>
      <c r="G36" s="3">
        <v>223</v>
      </c>
      <c r="H36" s="3">
        <v>41350</v>
      </c>
      <c r="I36" s="3">
        <v>6000</v>
      </c>
      <c r="J36" s="3">
        <v>56397</v>
      </c>
      <c r="K36" s="3"/>
      <c r="L36" s="3">
        <v>10000</v>
      </c>
      <c r="N36" s="3">
        <v>0</v>
      </c>
      <c r="O36" s="17">
        <f t="shared" si="9"/>
        <v>214062</v>
      </c>
      <c r="Q36">
        <v>214062</v>
      </c>
      <c r="R36" s="16">
        <f t="shared" si="8"/>
        <v>0</v>
      </c>
    </row>
    <row r="37" spans="2:18">
      <c r="J37" s="3"/>
      <c r="K37" s="3"/>
    </row>
    <row r="38" spans="2:18">
      <c r="D38" s="3">
        <f t="shared" ref="D38:O38" si="10">SUM(D6:D36)</f>
        <v>6281196</v>
      </c>
      <c r="E38" s="3">
        <f t="shared" si="10"/>
        <v>3750668</v>
      </c>
      <c r="F38" s="3">
        <f t="shared" si="10"/>
        <v>2530528</v>
      </c>
      <c r="G38" s="3">
        <f t="shared" si="10"/>
        <v>36692</v>
      </c>
      <c r="H38" s="3">
        <f t="shared" si="10"/>
        <v>332452</v>
      </c>
      <c r="I38" s="3">
        <f t="shared" si="10"/>
        <v>124918</v>
      </c>
      <c r="J38" s="3">
        <f t="shared" si="10"/>
        <v>470347</v>
      </c>
      <c r="K38" s="3"/>
      <c r="L38" s="3">
        <f t="shared" si="10"/>
        <v>240000</v>
      </c>
      <c r="N38" s="3">
        <f t="shared" si="10"/>
        <v>0</v>
      </c>
      <c r="O38" s="3">
        <f t="shared" si="10"/>
        <v>2546259</v>
      </c>
      <c r="R38" s="16">
        <f>SUM(R6:R36)</f>
        <v>720</v>
      </c>
    </row>
    <row r="39" spans="2:18">
      <c r="E39" s="3"/>
    </row>
    <row r="40" spans="2:18">
      <c r="D40" s="4" t="s">
        <v>70</v>
      </c>
      <c r="E40" s="5">
        <f t="shared" ref="E40:E45" si="11">SUMIF($C$6:$C$36,D40,$D$6:$D$36)</f>
        <v>680224</v>
      </c>
      <c r="N40">
        <v>195000</v>
      </c>
      <c r="P40">
        <v>10880</v>
      </c>
    </row>
    <row r="41" spans="2:18">
      <c r="D41" s="4" t="s">
        <v>10</v>
      </c>
      <c r="E41" s="5">
        <f t="shared" si="11"/>
        <v>487220</v>
      </c>
      <c r="N41">
        <v>500000</v>
      </c>
      <c r="P41">
        <v>3640</v>
      </c>
    </row>
    <row r="42" spans="2:18">
      <c r="D42" s="4" t="s">
        <v>2</v>
      </c>
      <c r="E42" s="5">
        <f t="shared" si="11"/>
        <v>861504</v>
      </c>
      <c r="N42">
        <v>3490</v>
      </c>
      <c r="P42">
        <v>1738</v>
      </c>
    </row>
    <row r="43" spans="2:18">
      <c r="D43" s="4" t="s">
        <v>4</v>
      </c>
      <c r="E43" s="5">
        <f t="shared" si="11"/>
        <v>687492</v>
      </c>
      <c r="N43">
        <v>400000</v>
      </c>
      <c r="P43">
        <v>15840</v>
      </c>
    </row>
    <row r="44" spans="2:18">
      <c r="D44" s="4" t="s">
        <v>6</v>
      </c>
      <c r="E44" s="5">
        <f t="shared" si="11"/>
        <v>2212360</v>
      </c>
      <c r="N44">
        <v>377000</v>
      </c>
      <c r="P44">
        <v>5225</v>
      </c>
    </row>
    <row r="45" spans="2:18">
      <c r="D45" s="4" t="s">
        <v>8</v>
      </c>
      <c r="E45" s="5">
        <f t="shared" si="11"/>
        <v>1352396</v>
      </c>
      <c r="N45">
        <v>117000</v>
      </c>
      <c r="P45">
        <v>5500</v>
      </c>
    </row>
    <row r="46" spans="2:18">
      <c r="N46">
        <v>160000</v>
      </c>
      <c r="P46">
        <v>40000</v>
      </c>
    </row>
    <row r="47" spans="2:18">
      <c r="N47">
        <v>500000</v>
      </c>
      <c r="P47">
        <v>500000</v>
      </c>
    </row>
    <row r="48" spans="2:18">
      <c r="N48">
        <v>356000</v>
      </c>
      <c r="P48">
        <v>500000</v>
      </c>
    </row>
    <row r="49" spans="14:17">
      <c r="N49">
        <v>300000</v>
      </c>
      <c r="P49">
        <v>500000</v>
      </c>
    </row>
    <row r="50" spans="14:17">
      <c r="P50">
        <v>1738</v>
      </c>
    </row>
    <row r="51" spans="14:17">
      <c r="P51">
        <v>150000</v>
      </c>
      <c r="Q51" s="1">
        <v>44987</v>
      </c>
    </row>
    <row r="52" spans="14:17">
      <c r="P52">
        <v>1320</v>
      </c>
    </row>
    <row r="53" spans="14:17">
      <c r="O53">
        <f>SUM(N40:N52)</f>
        <v>2908490</v>
      </c>
      <c r="Q53">
        <f>SUM(P40:P52)</f>
        <v>1735881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F7D4-E31D-40E0-A498-E13471747EBB}">
  <dimension ref="A1:U45"/>
  <sheetViews>
    <sheetView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D45" sqref="D45"/>
    </sheetView>
  </sheetViews>
  <sheetFormatPr defaultRowHeight="17.649999999999999"/>
  <cols>
    <col min="1" max="1" width="3.8125" customWidth="1"/>
    <col min="3" max="3" width="9" style="2"/>
    <col min="4" max="4" width="9.375" style="3" bestFit="1" customWidth="1"/>
    <col min="5" max="5" width="10.3125" style="5" customWidth="1"/>
    <col min="6" max="6" width="11.125" style="3" customWidth="1"/>
    <col min="7" max="9" width="9" style="3"/>
    <col min="11" max="11" width="1.1875" customWidth="1"/>
    <col min="13" max="13" width="1.1875" customWidth="1"/>
    <col min="14" max="14" width="10.1875" customWidth="1"/>
    <col min="15" max="15" width="10.375" style="17" customWidth="1"/>
    <col min="17" max="17" width="9.375" bestFit="1" customWidth="1"/>
    <col min="19" max="19" width="9" style="22"/>
    <col min="20" max="21" width="9.375" bestFit="1" customWidth="1"/>
  </cols>
  <sheetData>
    <row r="1" spans="1:20" ht="18" thickBot="1">
      <c r="A1" s="15" t="s">
        <v>0</v>
      </c>
      <c r="S1" s="57" t="s">
        <v>78</v>
      </c>
    </row>
    <row r="2" spans="1:20" s="2" customFormat="1" ht="18" thickBot="1">
      <c r="D2" s="11" t="s">
        <v>17</v>
      </c>
      <c r="E2" s="12" t="s">
        <v>18</v>
      </c>
      <c r="F2" s="13" t="s">
        <v>19</v>
      </c>
      <c r="G2" s="13" t="s">
        <v>20</v>
      </c>
      <c r="H2" s="13" t="s">
        <v>13</v>
      </c>
      <c r="I2" s="13" t="s">
        <v>62</v>
      </c>
      <c r="J2" s="14" t="s">
        <v>21</v>
      </c>
      <c r="O2" s="20" t="s">
        <v>41</v>
      </c>
      <c r="P2" s="21" t="s">
        <v>43</v>
      </c>
      <c r="Q2" s="21" t="s">
        <v>63</v>
      </c>
      <c r="S2" s="57" t="s">
        <v>79</v>
      </c>
    </row>
    <row r="3" spans="1:20" ht="18.399999999999999" thickTop="1" thickBot="1">
      <c r="D3" s="10">
        <f t="shared" ref="D3:J3" si="0">SUM(D6:D36)</f>
        <v>4463982</v>
      </c>
      <c r="E3" s="10">
        <f t="shared" si="0"/>
        <v>2662782</v>
      </c>
      <c r="F3" s="10">
        <f t="shared" si="0"/>
        <v>1801200</v>
      </c>
      <c r="G3" s="10">
        <f t="shared" si="0"/>
        <v>41771</v>
      </c>
      <c r="H3" s="10">
        <f t="shared" si="0"/>
        <v>103543</v>
      </c>
      <c r="I3" s="10">
        <f t="shared" si="0"/>
        <v>65000</v>
      </c>
      <c r="J3" s="10">
        <f t="shared" si="0"/>
        <v>286704</v>
      </c>
      <c r="L3" s="3"/>
      <c r="O3" s="17">
        <f>SUM(O6:O36)</f>
        <v>1986844</v>
      </c>
      <c r="P3" s="3">
        <f>AVERAGE(D6:D36)</f>
        <v>297598.8</v>
      </c>
      <c r="Q3" s="3">
        <f>6000000-D3</f>
        <v>1536018</v>
      </c>
    </row>
    <row r="4" spans="1:20">
      <c r="E4" s="31">
        <f t="shared" ref="E4:J4" si="1">E3/$D$3</f>
        <v>0.59650374934307526</v>
      </c>
      <c r="F4" s="31">
        <f t="shared" si="1"/>
        <v>0.40349625065692468</v>
      </c>
      <c r="G4" s="31">
        <f t="shared" si="1"/>
        <v>9.3573405985956041E-3</v>
      </c>
      <c r="H4" s="31">
        <f t="shared" si="1"/>
        <v>2.3195210016527846E-2</v>
      </c>
      <c r="I4" s="31">
        <f t="shared" si="1"/>
        <v>1.4560990613313405E-2</v>
      </c>
      <c r="J4" s="31">
        <f t="shared" si="1"/>
        <v>6.4226065427683179E-2</v>
      </c>
    </row>
    <row r="5" spans="1:20" s="2" customFormat="1">
      <c r="D5" s="4" t="s">
        <v>16</v>
      </c>
      <c r="E5" s="6" t="s">
        <v>11</v>
      </c>
      <c r="F5" s="4" t="s">
        <v>12</v>
      </c>
      <c r="G5" s="4" t="s">
        <v>14</v>
      </c>
      <c r="H5" s="4" t="s">
        <v>13</v>
      </c>
      <c r="I5" s="4" t="s">
        <v>62</v>
      </c>
      <c r="J5" s="2" t="s">
        <v>21</v>
      </c>
      <c r="L5" s="2" t="s">
        <v>36</v>
      </c>
      <c r="N5" s="2" t="s">
        <v>38</v>
      </c>
      <c r="O5" s="18" t="s">
        <v>37</v>
      </c>
      <c r="Q5" s="2" t="s">
        <v>42</v>
      </c>
      <c r="R5" s="2" t="s">
        <v>39</v>
      </c>
      <c r="S5" s="22"/>
    </row>
    <row r="6" spans="1:20">
      <c r="B6" s="1">
        <v>45017</v>
      </c>
      <c r="C6" s="2" t="s">
        <v>67</v>
      </c>
      <c r="D6" s="3">
        <v>445300</v>
      </c>
      <c r="E6" s="7">
        <f>IF(D6-F6=0,"-",D6-F6)</f>
        <v>295300</v>
      </c>
      <c r="F6" s="3">
        <v>150000</v>
      </c>
      <c r="G6" s="3">
        <v>6690</v>
      </c>
      <c r="H6" s="3">
        <v>6358</v>
      </c>
      <c r="I6" s="3">
        <v>7000</v>
      </c>
      <c r="J6" s="3">
        <v>24750</v>
      </c>
      <c r="K6" s="3"/>
      <c r="L6" s="3">
        <v>10000</v>
      </c>
      <c r="N6" s="3">
        <v>0</v>
      </c>
      <c r="O6" s="17">
        <f t="shared" ref="O6:O13" si="2">D6-SUM(F6:N6)</f>
        <v>240502</v>
      </c>
      <c r="Q6">
        <v>240502</v>
      </c>
      <c r="R6" s="16">
        <f t="shared" ref="R6:R22" si="3">O6-Q6</f>
        <v>0</v>
      </c>
    </row>
    <row r="7" spans="1:20">
      <c r="B7" s="1">
        <v>45018</v>
      </c>
      <c r="C7" s="2" t="s">
        <v>68</v>
      </c>
      <c r="D7" s="8" t="s">
        <v>22</v>
      </c>
      <c r="E7" s="9" t="s">
        <v>22</v>
      </c>
      <c r="F7" s="8" t="s">
        <v>22</v>
      </c>
      <c r="G7" s="8" t="s">
        <v>22</v>
      </c>
      <c r="H7" s="8" t="s">
        <v>22</v>
      </c>
      <c r="I7" s="8" t="s">
        <v>22</v>
      </c>
      <c r="J7" s="8" t="s">
        <v>22</v>
      </c>
      <c r="K7" s="3"/>
      <c r="L7" s="8" t="s">
        <v>22</v>
      </c>
      <c r="N7" s="8" t="s">
        <v>22</v>
      </c>
      <c r="O7" s="19" t="s">
        <v>22</v>
      </c>
      <c r="P7" s="8" t="s">
        <v>22</v>
      </c>
      <c r="Q7" s="8" t="s">
        <v>22</v>
      </c>
      <c r="R7" s="8" t="s">
        <v>22</v>
      </c>
    </row>
    <row r="8" spans="1:20">
      <c r="B8" s="1">
        <v>45019</v>
      </c>
      <c r="C8" s="2" t="s">
        <v>1</v>
      </c>
      <c r="D8" s="3">
        <v>539820</v>
      </c>
      <c r="E8" s="7">
        <f>IF(D8-F8=0,"-",D8-F8)</f>
        <v>117500</v>
      </c>
      <c r="F8" s="3">
        <v>422320</v>
      </c>
      <c r="G8" s="3">
        <v>5800</v>
      </c>
      <c r="H8" s="3">
        <v>0</v>
      </c>
      <c r="I8" s="3">
        <v>6000</v>
      </c>
      <c r="J8" s="3">
        <v>25100</v>
      </c>
      <c r="K8" s="3"/>
      <c r="L8" s="3">
        <v>10000</v>
      </c>
      <c r="N8">
        <v>11880</v>
      </c>
      <c r="O8" s="17">
        <f t="shared" si="2"/>
        <v>58720</v>
      </c>
      <c r="Q8">
        <v>58720</v>
      </c>
      <c r="R8" s="16">
        <f t="shared" si="3"/>
        <v>0</v>
      </c>
    </row>
    <row r="9" spans="1:20">
      <c r="B9" s="1">
        <v>45020</v>
      </c>
      <c r="C9" s="2" t="s">
        <v>10</v>
      </c>
      <c r="D9" s="3">
        <v>102732</v>
      </c>
      <c r="E9" s="7">
        <f t="shared" ref="E9:E34" si="4">IF(D9-F9=0,"-",D9-F9)</f>
        <v>45840</v>
      </c>
      <c r="F9" s="3">
        <v>56892</v>
      </c>
      <c r="G9" s="3">
        <v>0</v>
      </c>
      <c r="H9" s="3">
        <v>400</v>
      </c>
      <c r="I9" s="3">
        <v>0</v>
      </c>
      <c r="J9" s="3">
        <v>6500</v>
      </c>
      <c r="K9" s="3"/>
      <c r="L9" s="3">
        <v>10000</v>
      </c>
      <c r="N9" s="3">
        <v>0</v>
      </c>
      <c r="O9" s="17">
        <f t="shared" si="2"/>
        <v>28940</v>
      </c>
      <c r="Q9">
        <v>28940</v>
      </c>
      <c r="R9" s="16">
        <f t="shared" si="3"/>
        <v>0</v>
      </c>
    </row>
    <row r="10" spans="1:20">
      <c r="B10" s="1">
        <v>45021</v>
      </c>
      <c r="C10" s="2" t="s">
        <v>2</v>
      </c>
      <c r="D10" s="3">
        <v>77180</v>
      </c>
      <c r="E10" s="7">
        <f t="shared" ref="E10" si="5">IF(D10-F10=0,"-",D10-F10)</f>
        <v>65300</v>
      </c>
      <c r="F10" s="3">
        <v>11880</v>
      </c>
      <c r="G10" s="3">
        <v>0</v>
      </c>
      <c r="H10" s="3">
        <v>2100</v>
      </c>
      <c r="I10" s="3">
        <v>0</v>
      </c>
      <c r="J10" s="3">
        <v>6100</v>
      </c>
      <c r="K10" s="3"/>
      <c r="L10" s="3">
        <v>10000</v>
      </c>
      <c r="N10" s="3">
        <v>0</v>
      </c>
      <c r="O10" s="17">
        <f t="shared" si="2"/>
        <v>47100</v>
      </c>
      <c r="Q10">
        <v>47100</v>
      </c>
      <c r="R10" s="16">
        <f t="shared" ref="R10" si="6">O10-Q10</f>
        <v>0</v>
      </c>
    </row>
    <row r="11" spans="1:20">
      <c r="B11" s="1">
        <v>45022</v>
      </c>
      <c r="C11" s="2" t="s">
        <v>4</v>
      </c>
      <c r="D11" s="3">
        <v>129080</v>
      </c>
      <c r="E11" s="7">
        <f t="shared" si="4"/>
        <v>129080</v>
      </c>
      <c r="F11" s="3">
        <v>0</v>
      </c>
      <c r="G11" s="3">
        <v>5650</v>
      </c>
      <c r="H11" s="3">
        <v>0</v>
      </c>
      <c r="I11" s="3">
        <v>0</v>
      </c>
      <c r="J11" s="3">
        <v>7454</v>
      </c>
      <c r="K11" s="3"/>
      <c r="L11" s="3">
        <v>10000</v>
      </c>
      <c r="N11" s="3">
        <v>0</v>
      </c>
      <c r="O11" s="17">
        <f t="shared" si="2"/>
        <v>105976</v>
      </c>
      <c r="Q11">
        <v>105976</v>
      </c>
      <c r="R11" s="16">
        <f t="shared" si="3"/>
        <v>0</v>
      </c>
    </row>
    <row r="12" spans="1:20">
      <c r="B12" s="1">
        <v>45023</v>
      </c>
      <c r="C12" s="2" t="s">
        <v>6</v>
      </c>
      <c r="D12" s="3">
        <v>249660</v>
      </c>
      <c r="E12" s="7">
        <f t="shared" si="4"/>
        <v>196860</v>
      </c>
      <c r="F12" s="3">
        <v>52800</v>
      </c>
      <c r="G12" s="3">
        <v>1173</v>
      </c>
      <c r="H12" s="3">
        <v>23972</v>
      </c>
      <c r="I12" s="3">
        <v>8000</v>
      </c>
      <c r="J12" s="3">
        <v>24800</v>
      </c>
      <c r="K12" s="3"/>
      <c r="L12" s="3">
        <v>10000</v>
      </c>
      <c r="N12" s="3">
        <v>0</v>
      </c>
      <c r="O12" s="17">
        <f t="shared" si="2"/>
        <v>128915</v>
      </c>
      <c r="Q12">
        <v>128915</v>
      </c>
      <c r="R12" s="16">
        <f t="shared" si="3"/>
        <v>0</v>
      </c>
    </row>
    <row r="13" spans="1:20">
      <c r="B13" s="1">
        <v>45024</v>
      </c>
      <c r="C13" s="2" t="s">
        <v>8</v>
      </c>
      <c r="D13" s="3">
        <v>538400</v>
      </c>
      <c r="E13" s="7">
        <f t="shared" si="4"/>
        <v>363680</v>
      </c>
      <c r="F13" s="3">
        <v>174720</v>
      </c>
      <c r="G13" s="3">
        <v>0</v>
      </c>
      <c r="H13" s="3">
        <v>6900</v>
      </c>
      <c r="I13" s="3">
        <v>5000</v>
      </c>
      <c r="J13" s="3">
        <v>36800</v>
      </c>
      <c r="K13" s="3"/>
      <c r="L13" s="3">
        <v>10000</v>
      </c>
      <c r="N13" s="3">
        <v>0</v>
      </c>
      <c r="O13" s="17">
        <f t="shared" si="2"/>
        <v>304980</v>
      </c>
      <c r="Q13">
        <v>304980</v>
      </c>
      <c r="R13" s="16">
        <f t="shared" si="3"/>
        <v>0</v>
      </c>
    </row>
    <row r="14" spans="1:20">
      <c r="B14" s="1">
        <v>45025</v>
      </c>
      <c r="C14" s="2" t="s">
        <v>9</v>
      </c>
      <c r="D14" s="8" t="s">
        <v>22</v>
      </c>
      <c r="E14" s="9" t="s">
        <v>22</v>
      </c>
      <c r="F14" s="8" t="s">
        <v>22</v>
      </c>
      <c r="G14" s="8" t="s">
        <v>22</v>
      </c>
      <c r="H14" s="8" t="s">
        <v>22</v>
      </c>
      <c r="I14" s="8" t="s">
        <v>22</v>
      </c>
      <c r="J14" s="8" t="s">
        <v>22</v>
      </c>
      <c r="K14" s="3"/>
      <c r="L14" s="8" t="s">
        <v>22</v>
      </c>
      <c r="N14" s="8" t="s">
        <v>22</v>
      </c>
      <c r="O14" s="19" t="s">
        <v>22</v>
      </c>
      <c r="P14" s="8" t="s">
        <v>22</v>
      </c>
      <c r="Q14" s="8" t="s">
        <v>22</v>
      </c>
      <c r="R14" s="8" t="s">
        <v>22</v>
      </c>
    </row>
    <row r="15" spans="1:20">
      <c r="B15" s="1">
        <v>45026</v>
      </c>
      <c r="C15" s="2" t="s">
        <v>1</v>
      </c>
      <c r="D15" s="3">
        <v>470240</v>
      </c>
      <c r="E15" s="7">
        <f t="shared" si="4"/>
        <v>59320</v>
      </c>
      <c r="F15" s="3">
        <v>410920</v>
      </c>
      <c r="G15" s="3">
        <v>1787</v>
      </c>
      <c r="H15" s="3">
        <v>0</v>
      </c>
      <c r="I15" s="3">
        <v>5000</v>
      </c>
      <c r="J15" s="3">
        <v>28200</v>
      </c>
      <c r="K15" s="3"/>
      <c r="L15" s="3">
        <v>15000</v>
      </c>
      <c r="N15" s="3">
        <v>0</v>
      </c>
      <c r="O15" s="17">
        <f t="shared" ref="O15:O20" si="7">D15-SUM(F15:N15)</f>
        <v>9333</v>
      </c>
      <c r="Q15">
        <v>9333</v>
      </c>
      <c r="R15" s="16">
        <f t="shared" si="3"/>
        <v>0</v>
      </c>
    </row>
    <row r="16" spans="1:20">
      <c r="B16" s="1">
        <v>45027</v>
      </c>
      <c r="C16" s="2" t="s">
        <v>10</v>
      </c>
      <c r="D16" s="3">
        <v>565252</v>
      </c>
      <c r="E16" s="7">
        <f t="shared" si="4"/>
        <v>471532</v>
      </c>
      <c r="F16" s="3">
        <v>93720</v>
      </c>
      <c r="G16" s="3">
        <v>9700</v>
      </c>
      <c r="H16" s="3">
        <v>9548</v>
      </c>
      <c r="I16" s="3">
        <v>0</v>
      </c>
      <c r="J16" s="3">
        <v>29750</v>
      </c>
      <c r="K16" s="3"/>
      <c r="L16" s="3">
        <v>10000</v>
      </c>
      <c r="N16" s="3">
        <v>18480</v>
      </c>
      <c r="O16" s="17">
        <f t="shared" si="7"/>
        <v>394054</v>
      </c>
      <c r="Q16">
        <v>394054</v>
      </c>
      <c r="R16" s="16">
        <f t="shared" si="3"/>
        <v>0</v>
      </c>
      <c r="S16" s="22" t="s">
        <v>77</v>
      </c>
      <c r="T16">
        <v>1638</v>
      </c>
    </row>
    <row r="17" spans="2:21">
      <c r="B17" s="1">
        <v>45028</v>
      </c>
      <c r="C17" s="2" t="s">
        <v>2</v>
      </c>
      <c r="D17" s="3">
        <v>351460</v>
      </c>
      <c r="E17" s="7">
        <f t="shared" ref="E17" si="8">IF(D17-F17=0,"-",D17-F17)</f>
        <v>108840</v>
      </c>
      <c r="F17" s="3">
        <v>242620</v>
      </c>
      <c r="G17" s="3">
        <v>4800</v>
      </c>
      <c r="H17" s="3">
        <v>4700</v>
      </c>
      <c r="I17" s="3">
        <v>0</v>
      </c>
      <c r="J17" s="3">
        <v>15100</v>
      </c>
      <c r="K17" s="3"/>
      <c r="L17" s="3">
        <v>10000</v>
      </c>
      <c r="N17" s="3">
        <v>0</v>
      </c>
      <c r="O17" s="17">
        <f t="shared" ref="O17" si="9">D17-SUM(F17:N17)</f>
        <v>74240</v>
      </c>
      <c r="Q17">
        <v>74240</v>
      </c>
      <c r="R17" s="16">
        <f t="shared" ref="R17" si="10">O17-Q17</f>
        <v>0</v>
      </c>
    </row>
    <row r="18" spans="2:21">
      <c r="B18" s="1">
        <v>45029</v>
      </c>
      <c r="C18" s="2" t="s">
        <v>4</v>
      </c>
      <c r="D18" s="3">
        <v>261440</v>
      </c>
      <c r="E18" s="7">
        <f t="shared" si="4"/>
        <v>223160</v>
      </c>
      <c r="F18" s="3">
        <v>38280</v>
      </c>
      <c r="G18" s="3">
        <v>0</v>
      </c>
      <c r="H18" s="3">
        <v>36065</v>
      </c>
      <c r="I18" s="3">
        <v>13000</v>
      </c>
      <c r="J18" s="3">
        <v>13850</v>
      </c>
      <c r="K18" s="3"/>
      <c r="L18" s="3">
        <v>10000</v>
      </c>
      <c r="N18" s="3">
        <v>0</v>
      </c>
      <c r="O18" s="17">
        <f t="shared" si="7"/>
        <v>150245</v>
      </c>
      <c r="Q18">
        <v>150245</v>
      </c>
      <c r="R18" s="16">
        <f t="shared" si="3"/>
        <v>0</v>
      </c>
      <c r="S18" s="22" t="s">
        <v>77</v>
      </c>
      <c r="T18">
        <v>100000</v>
      </c>
    </row>
    <row r="19" spans="2:21">
      <c r="B19" s="1">
        <v>45030</v>
      </c>
      <c r="C19" s="2" t="s">
        <v>6</v>
      </c>
      <c r="D19" s="3">
        <v>336780</v>
      </c>
      <c r="E19" s="7">
        <f t="shared" si="4"/>
        <v>250980</v>
      </c>
      <c r="F19" s="3">
        <v>85800</v>
      </c>
      <c r="G19" s="3">
        <v>3493</v>
      </c>
      <c r="H19" s="3">
        <v>0</v>
      </c>
      <c r="I19" s="3">
        <v>7000</v>
      </c>
      <c r="J19" s="3">
        <v>30650</v>
      </c>
      <c r="K19" s="3"/>
      <c r="L19" s="3">
        <v>10000</v>
      </c>
      <c r="N19" s="3">
        <v>0</v>
      </c>
      <c r="O19" s="17">
        <f t="shared" si="7"/>
        <v>199837</v>
      </c>
      <c r="Q19">
        <v>199837</v>
      </c>
      <c r="R19" s="16">
        <f t="shared" si="3"/>
        <v>0</v>
      </c>
      <c r="U19" s="22">
        <f>SUM(Q6:Q19)</f>
        <v>1742842</v>
      </c>
    </row>
    <row r="20" spans="2:21">
      <c r="B20" s="1">
        <v>45031</v>
      </c>
      <c r="C20" s="2" t="s">
        <v>8</v>
      </c>
      <c r="D20" s="3">
        <v>227938</v>
      </c>
      <c r="E20" s="7">
        <f t="shared" si="4"/>
        <v>171970</v>
      </c>
      <c r="F20" s="3">
        <v>55968</v>
      </c>
      <c r="G20" s="3">
        <v>2678</v>
      </c>
      <c r="H20" s="3">
        <v>0</v>
      </c>
      <c r="I20" s="3">
        <v>6000</v>
      </c>
      <c r="J20" s="3">
        <v>25350</v>
      </c>
      <c r="K20" s="3"/>
      <c r="L20" s="3">
        <v>0</v>
      </c>
      <c r="N20" s="3">
        <v>0</v>
      </c>
      <c r="O20" s="17">
        <f t="shared" si="7"/>
        <v>137942</v>
      </c>
      <c r="Q20">
        <v>137942</v>
      </c>
      <c r="R20" s="16">
        <f t="shared" si="3"/>
        <v>0</v>
      </c>
      <c r="S20" s="22" t="s">
        <v>77</v>
      </c>
      <c r="T20" s="17">
        <v>300</v>
      </c>
      <c r="U20" s="3"/>
    </row>
    <row r="21" spans="2:21">
      <c r="B21" s="1">
        <v>45032</v>
      </c>
      <c r="C21" s="2" t="s">
        <v>9</v>
      </c>
      <c r="D21" s="8" t="s">
        <v>22</v>
      </c>
      <c r="E21" s="9" t="s">
        <v>22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3"/>
      <c r="L21" s="8" t="s">
        <v>22</v>
      </c>
      <c r="N21" s="8" t="s">
        <v>22</v>
      </c>
      <c r="O21" s="19" t="s">
        <v>22</v>
      </c>
      <c r="P21" s="8" t="s">
        <v>22</v>
      </c>
      <c r="Q21" s="8" t="s">
        <v>22</v>
      </c>
      <c r="R21" s="8" t="s">
        <v>22</v>
      </c>
    </row>
    <row r="22" spans="2:21">
      <c r="B22" s="1">
        <v>45033</v>
      </c>
      <c r="C22" s="2" t="s">
        <v>1</v>
      </c>
      <c r="D22" s="3">
        <v>88360</v>
      </c>
      <c r="E22" s="7">
        <f t="shared" si="4"/>
        <v>88360</v>
      </c>
      <c r="F22" s="3">
        <v>0</v>
      </c>
      <c r="H22" s="3">
        <v>13500</v>
      </c>
      <c r="I22" s="3">
        <v>8000</v>
      </c>
      <c r="J22" s="3">
        <v>9700</v>
      </c>
      <c r="K22" s="3"/>
      <c r="L22" s="3">
        <v>10000</v>
      </c>
      <c r="N22" s="3"/>
      <c r="O22" s="17">
        <f t="shared" ref="O22:O27" si="11">D22-SUM(F22:N22)</f>
        <v>47160</v>
      </c>
      <c r="Q22">
        <v>47160</v>
      </c>
      <c r="R22" s="16">
        <f t="shared" si="3"/>
        <v>0</v>
      </c>
    </row>
    <row r="23" spans="2:21">
      <c r="B23" s="1">
        <v>45034</v>
      </c>
      <c r="C23" s="2" t="s">
        <v>10</v>
      </c>
      <c r="D23" s="3">
        <v>80340</v>
      </c>
      <c r="E23" s="7">
        <f t="shared" si="4"/>
        <v>75060</v>
      </c>
      <c r="F23" s="3">
        <v>5280</v>
      </c>
      <c r="G23" s="3">
        <v>0</v>
      </c>
      <c r="H23" s="3">
        <v>0</v>
      </c>
      <c r="I23" s="3">
        <v>0</v>
      </c>
      <c r="J23" s="3">
        <v>2600</v>
      </c>
      <c r="K23" s="3"/>
      <c r="L23" s="3">
        <v>10000</v>
      </c>
      <c r="N23" s="3">
        <v>3560</v>
      </c>
      <c r="O23" s="17">
        <f t="shared" si="11"/>
        <v>58900</v>
      </c>
      <c r="Q23">
        <v>58900</v>
      </c>
      <c r="R23" s="16">
        <f>O23-Q23</f>
        <v>0</v>
      </c>
    </row>
    <row r="24" spans="2:21">
      <c r="B24" s="1">
        <v>45035</v>
      </c>
      <c r="C24" s="2" t="s">
        <v>2</v>
      </c>
      <c r="E24" s="7" t="str">
        <f t="shared" ref="E24" si="12">IF(D24-F24=0,"-",D24-F24)</f>
        <v>-</v>
      </c>
      <c r="J24" s="3"/>
      <c r="K24" s="3"/>
      <c r="L24" s="3"/>
      <c r="N24" s="3"/>
      <c r="O24" s="17">
        <f>D24-SUM(F24:N24)</f>
        <v>0</v>
      </c>
      <c r="R24" s="16">
        <f t="shared" ref="R24" si="13">O24-Q24</f>
        <v>0</v>
      </c>
    </row>
    <row r="25" spans="2:21">
      <c r="B25" s="1">
        <v>45036</v>
      </c>
      <c r="C25" s="2" t="s">
        <v>4</v>
      </c>
      <c r="E25" s="7" t="str">
        <f t="shared" si="4"/>
        <v>-</v>
      </c>
      <c r="J25" s="3"/>
      <c r="K25" s="3"/>
      <c r="L25" s="3"/>
      <c r="N25" s="3"/>
      <c r="O25" s="17">
        <f t="shared" si="11"/>
        <v>0</v>
      </c>
      <c r="R25" s="16">
        <f t="shared" ref="R25:R31" si="14">O25-Q25</f>
        <v>0</v>
      </c>
    </row>
    <row r="26" spans="2:21">
      <c r="B26" s="1">
        <v>45037</v>
      </c>
      <c r="C26" s="2" t="s">
        <v>6</v>
      </c>
      <c r="E26" s="7" t="str">
        <f t="shared" si="4"/>
        <v>-</v>
      </c>
      <c r="J26" s="3"/>
      <c r="K26" s="3"/>
      <c r="L26" s="3"/>
      <c r="N26" s="3"/>
      <c r="O26" s="17">
        <f t="shared" si="11"/>
        <v>0</v>
      </c>
      <c r="R26" s="16">
        <f t="shared" si="14"/>
        <v>0</v>
      </c>
    </row>
    <row r="27" spans="2:21">
      <c r="B27" s="1">
        <v>45038</v>
      </c>
      <c r="C27" s="2" t="s">
        <v>8</v>
      </c>
      <c r="E27" s="7" t="str">
        <f t="shared" si="4"/>
        <v>-</v>
      </c>
      <c r="J27" s="3"/>
      <c r="K27" s="3"/>
      <c r="L27" s="3"/>
      <c r="N27" s="3"/>
      <c r="O27" s="17">
        <f t="shared" si="11"/>
        <v>0</v>
      </c>
      <c r="R27" s="16">
        <f t="shared" si="14"/>
        <v>0</v>
      </c>
    </row>
    <row r="28" spans="2:21">
      <c r="B28" s="1">
        <v>45039</v>
      </c>
      <c r="C28" s="2" t="s">
        <v>9</v>
      </c>
      <c r="D28" s="8" t="s">
        <v>22</v>
      </c>
      <c r="E28" s="9" t="s">
        <v>22</v>
      </c>
      <c r="F28" s="8" t="s">
        <v>22</v>
      </c>
      <c r="G28" s="8" t="s">
        <v>22</v>
      </c>
      <c r="H28" s="8" t="s">
        <v>22</v>
      </c>
      <c r="I28" s="8" t="s">
        <v>22</v>
      </c>
      <c r="J28" s="8" t="s">
        <v>22</v>
      </c>
      <c r="K28" s="3"/>
      <c r="L28" s="8" t="s">
        <v>22</v>
      </c>
      <c r="N28" s="8" t="s">
        <v>22</v>
      </c>
      <c r="O28" s="19" t="s">
        <v>22</v>
      </c>
      <c r="P28" s="8" t="s">
        <v>22</v>
      </c>
      <c r="Q28" s="8" t="s">
        <v>22</v>
      </c>
      <c r="R28" s="8" t="s">
        <v>22</v>
      </c>
    </row>
    <row r="29" spans="2:21">
      <c r="B29" s="1">
        <v>45040</v>
      </c>
      <c r="C29" s="2" t="s">
        <v>1</v>
      </c>
      <c r="E29" s="7" t="str">
        <f t="shared" si="4"/>
        <v>-</v>
      </c>
      <c r="J29" s="3"/>
      <c r="K29" s="3"/>
      <c r="L29" s="3"/>
      <c r="N29" s="3"/>
      <c r="O29" s="17">
        <f t="shared" ref="O29:O34" si="15">D29-SUM(F29:N29)</f>
        <v>0</v>
      </c>
      <c r="R29" s="16">
        <f t="shared" si="14"/>
        <v>0</v>
      </c>
    </row>
    <row r="30" spans="2:21">
      <c r="B30" s="1">
        <v>45041</v>
      </c>
      <c r="C30" s="2" t="s">
        <v>10</v>
      </c>
      <c r="E30" s="7" t="str">
        <f t="shared" si="4"/>
        <v>-</v>
      </c>
      <c r="J30" s="3"/>
      <c r="K30" s="3"/>
      <c r="L30" s="3"/>
      <c r="N30" s="3"/>
      <c r="O30" s="17">
        <f t="shared" si="15"/>
        <v>0</v>
      </c>
      <c r="R30" s="16">
        <f t="shared" si="14"/>
        <v>0</v>
      </c>
    </row>
    <row r="31" spans="2:21">
      <c r="B31" s="1">
        <v>45042</v>
      </c>
      <c r="C31" s="2" t="s">
        <v>2</v>
      </c>
      <c r="E31" s="7" t="str">
        <f t="shared" ref="E31" si="16">IF(D31-F31=0,"-",D31-F31)</f>
        <v>-</v>
      </c>
      <c r="J31" s="3"/>
      <c r="K31" s="3"/>
      <c r="L31" s="3"/>
      <c r="N31" s="3"/>
      <c r="O31" s="17">
        <f>D31-SUM(F31:N31)</f>
        <v>0</v>
      </c>
      <c r="R31" s="16">
        <f t="shared" si="14"/>
        <v>0</v>
      </c>
    </row>
    <row r="32" spans="2:21">
      <c r="B32" s="1">
        <v>45043</v>
      </c>
      <c r="C32" s="2" t="s">
        <v>4</v>
      </c>
      <c r="E32" s="7" t="str">
        <f t="shared" si="4"/>
        <v>-</v>
      </c>
      <c r="J32" s="3"/>
      <c r="K32" s="3"/>
      <c r="L32" s="3"/>
      <c r="N32" s="3"/>
      <c r="O32" s="17">
        <f t="shared" si="15"/>
        <v>0</v>
      </c>
      <c r="R32" s="16">
        <f t="shared" ref="R32:R34" si="17">O32-Q32</f>
        <v>0</v>
      </c>
    </row>
    <row r="33" spans="2:18">
      <c r="B33" s="1">
        <v>45044</v>
      </c>
      <c r="C33" s="2" t="s">
        <v>6</v>
      </c>
      <c r="E33" s="7" t="str">
        <f t="shared" si="4"/>
        <v>-</v>
      </c>
      <c r="J33" s="3"/>
      <c r="K33" s="3"/>
      <c r="L33" s="3"/>
      <c r="N33" s="3"/>
      <c r="O33" s="17">
        <f t="shared" si="15"/>
        <v>0</v>
      </c>
      <c r="R33" s="16">
        <f t="shared" si="17"/>
        <v>0</v>
      </c>
    </row>
    <row r="34" spans="2:18">
      <c r="B34" s="1">
        <v>45045</v>
      </c>
      <c r="C34" s="2" t="s">
        <v>8</v>
      </c>
      <c r="E34" s="7" t="str">
        <f t="shared" si="4"/>
        <v>-</v>
      </c>
      <c r="J34" s="3"/>
      <c r="K34" s="3"/>
      <c r="L34" s="3"/>
      <c r="N34" s="3"/>
      <c r="O34" s="17">
        <f t="shared" si="15"/>
        <v>0</v>
      </c>
      <c r="R34" s="16">
        <f t="shared" si="17"/>
        <v>0</v>
      </c>
    </row>
    <row r="35" spans="2:18">
      <c r="B35" s="1">
        <v>45046</v>
      </c>
      <c r="C35" s="2" t="s">
        <v>9</v>
      </c>
      <c r="D35" s="8" t="s">
        <v>22</v>
      </c>
      <c r="E35" s="9" t="s">
        <v>22</v>
      </c>
      <c r="F35" s="8" t="s">
        <v>22</v>
      </c>
      <c r="G35" s="8" t="s">
        <v>22</v>
      </c>
      <c r="H35" s="8" t="s">
        <v>22</v>
      </c>
      <c r="I35" s="8" t="s">
        <v>22</v>
      </c>
      <c r="J35" s="8" t="s">
        <v>22</v>
      </c>
      <c r="K35" s="3"/>
      <c r="L35" s="8" t="s">
        <v>22</v>
      </c>
      <c r="N35" s="8" t="s">
        <v>22</v>
      </c>
      <c r="O35" s="19" t="s">
        <v>22</v>
      </c>
      <c r="P35" s="8" t="s">
        <v>22</v>
      </c>
      <c r="Q35" s="8" t="s">
        <v>22</v>
      </c>
      <c r="R35" s="8" t="s">
        <v>22</v>
      </c>
    </row>
    <row r="36" spans="2:18">
      <c r="B36" s="1"/>
      <c r="E36" s="7"/>
      <c r="J36" s="3"/>
      <c r="K36" s="3"/>
      <c r="R36" s="16"/>
    </row>
    <row r="37" spans="2:18">
      <c r="J37" s="3"/>
      <c r="K37" s="3"/>
    </row>
    <row r="38" spans="2:18">
      <c r="D38" s="3">
        <f t="shared" ref="D38:O38" si="18">SUM(D6:D36)</f>
        <v>4463982</v>
      </c>
      <c r="E38" s="3">
        <f t="shared" si="18"/>
        <v>2662782</v>
      </c>
      <c r="F38" s="3">
        <f t="shared" si="18"/>
        <v>1801200</v>
      </c>
      <c r="G38" s="3">
        <f t="shared" si="18"/>
        <v>41771</v>
      </c>
      <c r="H38" s="3">
        <f t="shared" si="18"/>
        <v>103543</v>
      </c>
      <c r="I38" s="3">
        <f t="shared" si="18"/>
        <v>65000</v>
      </c>
      <c r="J38" s="3">
        <f t="shared" si="18"/>
        <v>286704</v>
      </c>
      <c r="K38" s="3"/>
      <c r="L38" s="3">
        <f t="shared" si="18"/>
        <v>145000</v>
      </c>
      <c r="N38" s="3">
        <f t="shared" si="18"/>
        <v>33920</v>
      </c>
      <c r="O38" s="3">
        <f t="shared" si="18"/>
        <v>1986844</v>
      </c>
    </row>
    <row r="39" spans="2:18">
      <c r="E39" s="3"/>
    </row>
    <row r="40" spans="2:18">
      <c r="D40" s="4" t="s">
        <v>70</v>
      </c>
      <c r="E40" s="5">
        <f t="shared" ref="E40:E45" si="19">SUMIF($C$6:$C$36,D40,$D$6:$D$36)</f>
        <v>1098420</v>
      </c>
    </row>
    <row r="41" spans="2:18">
      <c r="D41" s="4" t="s">
        <v>10</v>
      </c>
      <c r="E41" s="5">
        <f t="shared" si="19"/>
        <v>748324</v>
      </c>
    </row>
    <row r="42" spans="2:18">
      <c r="D42" s="4" t="s">
        <v>2</v>
      </c>
      <c r="E42" s="5">
        <f t="shared" si="19"/>
        <v>428640</v>
      </c>
    </row>
    <row r="43" spans="2:18">
      <c r="D43" s="4" t="s">
        <v>4</v>
      </c>
      <c r="E43" s="5">
        <f t="shared" si="19"/>
        <v>390520</v>
      </c>
    </row>
    <row r="44" spans="2:18">
      <c r="D44" s="4" t="s">
        <v>6</v>
      </c>
      <c r="E44" s="5">
        <f t="shared" si="19"/>
        <v>586440</v>
      </c>
    </row>
    <row r="45" spans="2:18">
      <c r="D45" s="4" t="s">
        <v>8</v>
      </c>
      <c r="E45" s="5">
        <f t="shared" si="19"/>
        <v>1211638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6329-2FF0-43B4-B3AB-4DD32C29B73A}">
  <dimension ref="A1:U4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44" sqref="L44"/>
    </sheetView>
  </sheetViews>
  <sheetFormatPr defaultRowHeight="17.649999999999999"/>
  <cols>
    <col min="1" max="1" width="3.8125" customWidth="1"/>
    <col min="3" max="3" width="9" style="2"/>
    <col min="4" max="4" width="9.375" style="3" bestFit="1" customWidth="1"/>
    <col min="5" max="5" width="10.3125" style="5" customWidth="1"/>
    <col min="6" max="6" width="11.125" style="3" customWidth="1"/>
    <col min="7" max="9" width="9" style="3"/>
    <col min="11" max="11" width="1.1875" customWidth="1"/>
    <col min="13" max="13" width="1.1875" customWidth="1"/>
    <col min="14" max="14" width="10.1875" customWidth="1"/>
    <col min="15" max="15" width="9.375" style="17" bestFit="1" customWidth="1"/>
    <col min="17" max="17" width="9.375" bestFit="1" customWidth="1"/>
    <col min="20" max="20" width="9.375" bestFit="1" customWidth="1"/>
  </cols>
  <sheetData>
    <row r="1" spans="1:18" ht="18" thickBot="1">
      <c r="A1" s="15" t="s">
        <v>0</v>
      </c>
    </row>
    <row r="2" spans="1:18" s="2" customFormat="1" ht="18" thickBot="1">
      <c r="D2" s="11" t="s">
        <v>17</v>
      </c>
      <c r="E2" s="12" t="s">
        <v>18</v>
      </c>
      <c r="F2" s="13" t="s">
        <v>19</v>
      </c>
      <c r="G2" s="13" t="s">
        <v>20</v>
      </c>
      <c r="H2" s="13" t="s">
        <v>13</v>
      </c>
      <c r="I2" s="13" t="s">
        <v>15</v>
      </c>
      <c r="J2" s="14" t="s">
        <v>21</v>
      </c>
      <c r="O2" s="20" t="s">
        <v>41</v>
      </c>
      <c r="P2" s="21" t="s">
        <v>43</v>
      </c>
      <c r="Q2" s="21" t="s">
        <v>63</v>
      </c>
    </row>
    <row r="3" spans="1:18" ht="18.399999999999999" thickTop="1" thickBot="1">
      <c r="D3" s="10">
        <f t="shared" ref="D3:J3" si="0">SUM(D6:D36)</f>
        <v>445300</v>
      </c>
      <c r="E3" s="10">
        <f t="shared" si="0"/>
        <v>295300</v>
      </c>
      <c r="F3" s="10">
        <f t="shared" si="0"/>
        <v>150000</v>
      </c>
      <c r="G3" s="10">
        <f t="shared" si="0"/>
        <v>6690</v>
      </c>
      <c r="H3" s="10">
        <f t="shared" si="0"/>
        <v>6358</v>
      </c>
      <c r="I3" s="10">
        <f t="shared" si="0"/>
        <v>7000</v>
      </c>
      <c r="J3" s="10">
        <f t="shared" si="0"/>
        <v>24750</v>
      </c>
      <c r="L3" s="3"/>
      <c r="O3" s="17">
        <f>SUM(O6:O36)</f>
        <v>240502</v>
      </c>
      <c r="P3" s="3">
        <f>AVERAGE(D6:D36)</f>
        <v>445300</v>
      </c>
      <c r="Q3" s="3">
        <f>6000000-D3</f>
        <v>5554700</v>
      </c>
    </row>
    <row r="4" spans="1:18">
      <c r="E4" s="31">
        <f t="shared" ref="E4:J4" si="1">E3/$D$3</f>
        <v>0.66314843925443523</v>
      </c>
      <c r="F4" s="31">
        <f t="shared" si="1"/>
        <v>0.33685156074556477</v>
      </c>
      <c r="G4" s="31">
        <f t="shared" si="1"/>
        <v>1.5023579609252189E-2</v>
      </c>
      <c r="H4" s="31">
        <f t="shared" si="1"/>
        <v>1.4278014821468673E-2</v>
      </c>
      <c r="I4" s="31">
        <f t="shared" si="1"/>
        <v>1.571973950145969E-2</v>
      </c>
      <c r="J4" s="31">
        <f t="shared" si="1"/>
        <v>5.5580507523018192E-2</v>
      </c>
    </row>
    <row r="5" spans="1:18" s="2" customFormat="1">
      <c r="D5" s="4" t="s">
        <v>16</v>
      </c>
      <c r="E5" s="6" t="s">
        <v>11</v>
      </c>
      <c r="F5" s="4" t="s">
        <v>12</v>
      </c>
      <c r="G5" s="4" t="s">
        <v>14</v>
      </c>
      <c r="H5" s="4" t="s">
        <v>13</v>
      </c>
      <c r="I5" s="4" t="s">
        <v>15</v>
      </c>
      <c r="J5" s="2" t="s">
        <v>21</v>
      </c>
      <c r="L5" s="2" t="s">
        <v>36</v>
      </c>
      <c r="N5" s="2" t="s">
        <v>38</v>
      </c>
      <c r="O5" s="18" t="s">
        <v>37</v>
      </c>
      <c r="Q5" s="2" t="s">
        <v>42</v>
      </c>
      <c r="R5" s="2" t="s">
        <v>39</v>
      </c>
    </row>
    <row r="6" spans="1:18">
      <c r="B6" s="1">
        <v>45047</v>
      </c>
      <c r="C6" s="2" t="s">
        <v>73</v>
      </c>
      <c r="D6" s="3">
        <v>445300</v>
      </c>
      <c r="E6" s="7">
        <f>IF(D6-F6=0,"-",D6-F6)</f>
        <v>295300</v>
      </c>
      <c r="F6" s="3">
        <v>150000</v>
      </c>
      <c r="G6" s="3">
        <v>6690</v>
      </c>
      <c r="H6" s="3">
        <v>6358</v>
      </c>
      <c r="I6" s="3">
        <v>7000</v>
      </c>
      <c r="J6" s="3">
        <v>24750</v>
      </c>
      <c r="K6" s="3"/>
      <c r="L6" s="3">
        <v>10000</v>
      </c>
      <c r="N6" s="3">
        <v>0</v>
      </c>
      <c r="O6" s="17">
        <f t="shared" ref="O6:O13" si="2">D6-SUM(F6:N6)</f>
        <v>240502</v>
      </c>
      <c r="Q6">
        <v>240736</v>
      </c>
      <c r="R6" s="16">
        <f t="shared" ref="R6:R34" si="3">O6-Q6</f>
        <v>-234</v>
      </c>
    </row>
    <row r="7" spans="1:18">
      <c r="B7" s="1">
        <v>45048</v>
      </c>
      <c r="C7" s="2" t="s">
        <v>10</v>
      </c>
      <c r="E7" s="7" t="str">
        <f>IF(D7-F7=0,"-",D7-F7)</f>
        <v>-</v>
      </c>
      <c r="J7" s="3"/>
      <c r="K7" s="3"/>
      <c r="L7" s="3"/>
      <c r="O7" s="17">
        <f t="shared" ref="O7" si="4">D7-SUM(F7:N7)</f>
        <v>0</v>
      </c>
      <c r="R7" s="16">
        <f t="shared" ref="R7" si="5">O7-Q7</f>
        <v>0</v>
      </c>
    </row>
    <row r="8" spans="1:18">
      <c r="B8" s="1">
        <v>45049</v>
      </c>
      <c r="C8" s="2" t="s">
        <v>2</v>
      </c>
      <c r="E8" s="7" t="str">
        <f>IF(D8-F8=0,"-",D8-F8)</f>
        <v>-</v>
      </c>
      <c r="J8" s="3"/>
      <c r="K8" s="3"/>
      <c r="L8" s="3"/>
      <c r="O8" s="17">
        <f t="shared" si="2"/>
        <v>0</v>
      </c>
      <c r="R8" s="16">
        <f t="shared" si="3"/>
        <v>0</v>
      </c>
    </row>
    <row r="9" spans="1:18">
      <c r="B9" s="1">
        <v>45050</v>
      </c>
      <c r="C9" s="2" t="s">
        <v>4</v>
      </c>
      <c r="E9" s="7" t="str">
        <f t="shared" ref="E9:E34" si="6">IF(D9-F9=0,"-",D9-F9)</f>
        <v>-</v>
      </c>
      <c r="J9" s="3"/>
      <c r="K9" s="3"/>
      <c r="L9" s="3"/>
      <c r="O9" s="17">
        <f t="shared" si="2"/>
        <v>0</v>
      </c>
      <c r="R9" s="16">
        <f t="shared" si="3"/>
        <v>0</v>
      </c>
    </row>
    <row r="10" spans="1:18">
      <c r="B10" s="1">
        <v>45051</v>
      </c>
      <c r="C10" s="2" t="s">
        <v>6</v>
      </c>
      <c r="D10" s="34"/>
      <c r="E10" s="7" t="str">
        <f t="shared" si="6"/>
        <v>-</v>
      </c>
      <c r="F10" s="34"/>
      <c r="G10" s="34"/>
      <c r="H10" s="34"/>
      <c r="I10" s="34"/>
      <c r="J10" s="34"/>
      <c r="K10" s="35"/>
      <c r="L10" s="34"/>
      <c r="M10" s="36"/>
      <c r="N10" s="34"/>
      <c r="O10" s="17">
        <f t="shared" si="2"/>
        <v>0</v>
      </c>
      <c r="P10" s="34"/>
      <c r="Q10" s="34"/>
      <c r="R10" s="16">
        <f t="shared" si="3"/>
        <v>0</v>
      </c>
    </row>
    <row r="11" spans="1:18">
      <c r="B11" s="1">
        <v>45052</v>
      </c>
      <c r="C11" s="2" t="s">
        <v>8</v>
      </c>
      <c r="E11" s="7" t="str">
        <f t="shared" si="6"/>
        <v>-</v>
      </c>
      <c r="J11" s="3"/>
      <c r="K11" s="3"/>
      <c r="L11" s="3"/>
      <c r="N11" s="3"/>
      <c r="O11" s="17">
        <f t="shared" si="2"/>
        <v>0</v>
      </c>
      <c r="R11" s="16">
        <f t="shared" si="3"/>
        <v>0</v>
      </c>
    </row>
    <row r="12" spans="1:18">
      <c r="B12" s="1">
        <v>45053</v>
      </c>
      <c r="C12" s="2" t="s">
        <v>9</v>
      </c>
      <c r="D12" s="8" t="s">
        <v>22</v>
      </c>
      <c r="E12" s="9" t="s">
        <v>22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  <c r="K12" s="3"/>
      <c r="L12" s="8" t="s">
        <v>22</v>
      </c>
      <c r="N12" s="8" t="s">
        <v>22</v>
      </c>
      <c r="O12" s="19" t="s">
        <v>22</v>
      </c>
      <c r="P12" s="8" t="s">
        <v>22</v>
      </c>
      <c r="Q12" s="8" t="s">
        <v>22</v>
      </c>
      <c r="R12" s="8" t="s">
        <v>22</v>
      </c>
    </row>
    <row r="13" spans="1:18">
      <c r="B13" s="1">
        <v>45054</v>
      </c>
      <c r="C13" s="2" t="s">
        <v>1</v>
      </c>
      <c r="E13" s="7" t="str">
        <f t="shared" si="6"/>
        <v>-</v>
      </c>
      <c r="J13" s="3"/>
      <c r="K13" s="3"/>
      <c r="L13" s="3"/>
      <c r="N13" s="3"/>
      <c r="O13" s="17">
        <f t="shared" si="2"/>
        <v>0</v>
      </c>
      <c r="R13" s="16">
        <f t="shared" si="3"/>
        <v>0</v>
      </c>
    </row>
    <row r="14" spans="1:18">
      <c r="B14" s="1">
        <v>45055</v>
      </c>
      <c r="C14" s="2" t="s">
        <v>10</v>
      </c>
      <c r="E14" s="7" t="str">
        <f>IF(D14-F14=0,"-",D14-F14)</f>
        <v>-</v>
      </c>
      <c r="J14" s="3"/>
      <c r="K14" s="3"/>
      <c r="L14" s="3"/>
      <c r="O14" s="17">
        <f t="shared" ref="O14" si="7">D14-SUM(F14:N14)</f>
        <v>0</v>
      </c>
      <c r="R14" s="16">
        <f t="shared" ref="R14" si="8">O14-Q14</f>
        <v>0</v>
      </c>
    </row>
    <row r="15" spans="1:18">
      <c r="B15" s="1">
        <v>45056</v>
      </c>
      <c r="C15" s="2" t="s">
        <v>2</v>
      </c>
      <c r="E15" s="7" t="str">
        <f t="shared" si="6"/>
        <v>-</v>
      </c>
      <c r="J15" s="3"/>
      <c r="K15" s="3"/>
      <c r="L15" s="3"/>
      <c r="O15" s="17">
        <f t="shared" ref="O15:O21" si="9">D15-SUM(F15:N15)</f>
        <v>0</v>
      </c>
      <c r="R15" s="16">
        <f t="shared" si="3"/>
        <v>0</v>
      </c>
    </row>
    <row r="16" spans="1:18">
      <c r="B16" s="1">
        <v>45057</v>
      </c>
      <c r="C16" s="2" t="s">
        <v>4</v>
      </c>
      <c r="E16" s="7" t="str">
        <f t="shared" si="6"/>
        <v>-</v>
      </c>
      <c r="J16" s="3"/>
      <c r="K16" s="3"/>
      <c r="L16" s="3"/>
      <c r="O16" s="17">
        <f t="shared" si="9"/>
        <v>0</v>
      </c>
      <c r="R16" s="16">
        <f t="shared" si="3"/>
        <v>0</v>
      </c>
    </row>
    <row r="17" spans="2:21">
      <c r="B17" s="1">
        <v>45058</v>
      </c>
      <c r="C17" s="2" t="s">
        <v>6</v>
      </c>
      <c r="D17" s="34"/>
      <c r="E17" s="7" t="str">
        <f t="shared" si="6"/>
        <v>-</v>
      </c>
      <c r="F17" s="34"/>
      <c r="G17" s="34"/>
      <c r="H17" s="34"/>
      <c r="I17" s="34"/>
      <c r="J17" s="34"/>
      <c r="K17" s="35"/>
      <c r="L17" s="34"/>
      <c r="M17" s="36"/>
      <c r="N17" s="34"/>
      <c r="O17" s="17">
        <f t="shared" si="9"/>
        <v>0</v>
      </c>
      <c r="P17" s="34"/>
      <c r="Q17" s="34"/>
      <c r="R17" s="16">
        <f t="shared" si="3"/>
        <v>0</v>
      </c>
    </row>
    <row r="18" spans="2:21">
      <c r="B18" s="1">
        <v>45059</v>
      </c>
      <c r="C18" s="2" t="s">
        <v>8</v>
      </c>
      <c r="E18" s="7" t="str">
        <f t="shared" si="6"/>
        <v>-</v>
      </c>
      <c r="J18" s="3"/>
      <c r="K18" s="3"/>
      <c r="L18" s="3"/>
      <c r="N18" s="3"/>
      <c r="O18" s="17">
        <f t="shared" si="9"/>
        <v>0</v>
      </c>
      <c r="R18" s="16">
        <f t="shared" si="3"/>
        <v>0</v>
      </c>
    </row>
    <row r="19" spans="2:21">
      <c r="B19" s="1">
        <v>45060</v>
      </c>
      <c r="C19" s="2" t="s">
        <v>9</v>
      </c>
      <c r="D19" s="8" t="s">
        <v>22</v>
      </c>
      <c r="E19" s="9" t="s">
        <v>22</v>
      </c>
      <c r="F19" s="8" t="s">
        <v>22</v>
      </c>
      <c r="G19" s="8" t="s">
        <v>22</v>
      </c>
      <c r="H19" s="8" t="s">
        <v>22</v>
      </c>
      <c r="I19" s="8" t="s">
        <v>22</v>
      </c>
      <c r="J19" s="8" t="s">
        <v>22</v>
      </c>
      <c r="K19" s="3"/>
      <c r="L19" s="8" t="s">
        <v>22</v>
      </c>
      <c r="N19" s="8" t="s">
        <v>22</v>
      </c>
      <c r="O19" s="19" t="s">
        <v>22</v>
      </c>
      <c r="P19" s="8" t="s">
        <v>22</v>
      </c>
      <c r="Q19" s="8" t="s">
        <v>22</v>
      </c>
      <c r="R19" s="8" t="s">
        <v>22</v>
      </c>
    </row>
    <row r="20" spans="2:21">
      <c r="B20" s="1">
        <v>45061</v>
      </c>
      <c r="C20" s="2" t="s">
        <v>1</v>
      </c>
      <c r="E20" s="7" t="str">
        <f t="shared" si="6"/>
        <v>-</v>
      </c>
      <c r="J20" s="3"/>
      <c r="K20" s="3"/>
      <c r="L20" s="3"/>
      <c r="N20" s="3"/>
      <c r="O20" s="17">
        <f t="shared" si="9"/>
        <v>0</v>
      </c>
      <c r="R20" s="16">
        <f t="shared" si="3"/>
        <v>0</v>
      </c>
      <c r="T20" s="17">
        <f>SUM(O6:O20)</f>
        <v>240502</v>
      </c>
      <c r="U20">
        <v>70000</v>
      </c>
    </row>
    <row r="21" spans="2:21">
      <c r="B21" s="1">
        <v>45062</v>
      </c>
      <c r="C21" s="2" t="s">
        <v>10</v>
      </c>
      <c r="E21" s="7" t="str">
        <f>IF(D21-F21=0,"-",D21-F21)</f>
        <v>-</v>
      </c>
      <c r="J21" s="3"/>
      <c r="K21" s="3"/>
      <c r="L21" s="3"/>
      <c r="O21" s="17">
        <f t="shared" si="9"/>
        <v>0</v>
      </c>
      <c r="R21" s="16">
        <f t="shared" ref="R21" si="10">O21-Q21</f>
        <v>0</v>
      </c>
    </row>
    <row r="22" spans="2:21">
      <c r="B22" s="1">
        <v>45063</v>
      </c>
      <c r="C22" s="2" t="s">
        <v>2</v>
      </c>
      <c r="E22" s="7" t="str">
        <f t="shared" si="6"/>
        <v>-</v>
      </c>
      <c r="J22" s="3"/>
      <c r="K22" s="3"/>
      <c r="L22" s="3"/>
      <c r="N22" s="3"/>
      <c r="O22" s="17">
        <f t="shared" ref="O22:O27" si="11">D22-SUM(F22:N22)</f>
        <v>0</v>
      </c>
      <c r="R22" s="16">
        <f t="shared" si="3"/>
        <v>0</v>
      </c>
    </row>
    <row r="23" spans="2:21">
      <c r="B23" s="1">
        <v>45064</v>
      </c>
      <c r="C23" s="2" t="s">
        <v>4</v>
      </c>
      <c r="E23" s="7" t="str">
        <f t="shared" si="6"/>
        <v>-</v>
      </c>
      <c r="J23" s="3"/>
      <c r="K23" s="3"/>
      <c r="L23" s="3"/>
      <c r="N23" s="3"/>
      <c r="O23" s="17">
        <f t="shared" si="11"/>
        <v>0</v>
      </c>
      <c r="R23" s="16">
        <f>O23-Q23</f>
        <v>0</v>
      </c>
    </row>
    <row r="24" spans="2:21">
      <c r="B24" s="1">
        <v>45065</v>
      </c>
      <c r="C24" s="2" t="s">
        <v>6</v>
      </c>
      <c r="D24" s="34"/>
      <c r="E24" s="7" t="str">
        <f t="shared" si="6"/>
        <v>-</v>
      </c>
      <c r="F24" s="34"/>
      <c r="G24" s="34"/>
      <c r="H24" s="34"/>
      <c r="I24" s="34"/>
      <c r="J24" s="34"/>
      <c r="K24" s="35"/>
      <c r="L24" s="34"/>
      <c r="M24" s="36"/>
      <c r="N24" s="34"/>
      <c r="O24" s="17">
        <f t="shared" si="11"/>
        <v>0</v>
      </c>
      <c r="P24" s="34" t="s">
        <v>22</v>
      </c>
      <c r="Q24" s="34"/>
      <c r="R24" s="16">
        <f t="shared" si="3"/>
        <v>0</v>
      </c>
    </row>
    <row r="25" spans="2:21">
      <c r="B25" s="1">
        <v>45066</v>
      </c>
      <c r="C25" s="2" t="s">
        <v>8</v>
      </c>
      <c r="E25" s="7" t="str">
        <f t="shared" si="6"/>
        <v>-</v>
      </c>
      <c r="J25" s="3"/>
      <c r="K25" s="3"/>
      <c r="L25" s="3"/>
      <c r="N25" s="3"/>
      <c r="O25" s="17">
        <f t="shared" si="11"/>
        <v>0</v>
      </c>
      <c r="R25" s="16">
        <f t="shared" si="3"/>
        <v>0</v>
      </c>
    </row>
    <row r="26" spans="2:21">
      <c r="B26" s="1">
        <v>45067</v>
      </c>
      <c r="C26" s="2" t="s">
        <v>9</v>
      </c>
      <c r="D26" s="8" t="s">
        <v>22</v>
      </c>
      <c r="E26" s="9" t="s">
        <v>22</v>
      </c>
      <c r="F26" s="8" t="s">
        <v>22</v>
      </c>
      <c r="G26" s="8" t="s">
        <v>22</v>
      </c>
      <c r="H26" s="8" t="s">
        <v>22</v>
      </c>
      <c r="I26" s="8" t="s">
        <v>22</v>
      </c>
      <c r="J26" s="8" t="s">
        <v>22</v>
      </c>
      <c r="K26" s="3"/>
      <c r="L26" s="8" t="s">
        <v>22</v>
      </c>
      <c r="N26" s="8" t="s">
        <v>22</v>
      </c>
      <c r="O26" s="19" t="s">
        <v>22</v>
      </c>
      <c r="P26" s="8" t="s">
        <v>22</v>
      </c>
      <c r="Q26" s="8" t="s">
        <v>22</v>
      </c>
      <c r="R26" s="8" t="s">
        <v>22</v>
      </c>
    </row>
    <row r="27" spans="2:21">
      <c r="B27" s="1">
        <v>45068</v>
      </c>
      <c r="C27" s="2" t="s">
        <v>1</v>
      </c>
      <c r="E27" s="7" t="str">
        <f t="shared" si="6"/>
        <v>-</v>
      </c>
      <c r="J27" s="3"/>
      <c r="K27" s="3"/>
      <c r="L27" s="3"/>
      <c r="N27" s="3"/>
      <c r="O27" s="17">
        <f t="shared" si="11"/>
        <v>0</v>
      </c>
      <c r="R27" s="16">
        <f t="shared" si="3"/>
        <v>0</v>
      </c>
    </row>
    <row r="28" spans="2:21">
      <c r="B28" s="1">
        <v>45069</v>
      </c>
      <c r="C28" s="2" t="s">
        <v>10</v>
      </c>
      <c r="E28" s="7" t="str">
        <f>IF(D28-F28=0,"-",D28-F28)</f>
        <v>-</v>
      </c>
      <c r="J28" s="3"/>
      <c r="K28" s="3"/>
      <c r="L28" s="3"/>
      <c r="O28" s="17">
        <f t="shared" ref="O28" si="12">D28-SUM(F28:N28)</f>
        <v>0</v>
      </c>
      <c r="R28" s="16">
        <f t="shared" ref="R28" si="13">O28-Q28</f>
        <v>0</v>
      </c>
    </row>
    <row r="29" spans="2:21">
      <c r="B29" s="1">
        <v>45070</v>
      </c>
      <c r="C29" s="2" t="s">
        <v>2</v>
      </c>
      <c r="E29" s="7" t="str">
        <f t="shared" si="6"/>
        <v>-</v>
      </c>
      <c r="J29" s="3"/>
      <c r="K29" s="3"/>
      <c r="L29" s="3"/>
      <c r="N29" s="3"/>
      <c r="O29" s="17">
        <f t="shared" ref="O29:O34" si="14">D29-SUM(F29:N29)</f>
        <v>0</v>
      </c>
      <c r="R29" s="16">
        <f t="shared" si="3"/>
        <v>0</v>
      </c>
    </row>
    <row r="30" spans="2:21">
      <c r="B30" s="1">
        <v>45071</v>
      </c>
      <c r="C30" s="2" t="s">
        <v>4</v>
      </c>
      <c r="E30" s="7" t="str">
        <f t="shared" si="6"/>
        <v>-</v>
      </c>
      <c r="J30" s="3"/>
      <c r="K30" s="3"/>
      <c r="L30" s="3"/>
      <c r="N30" s="3"/>
      <c r="O30" s="17">
        <f t="shared" si="14"/>
        <v>0</v>
      </c>
      <c r="R30" s="16">
        <f t="shared" si="3"/>
        <v>0</v>
      </c>
    </row>
    <row r="31" spans="2:21">
      <c r="B31" s="1">
        <v>45072</v>
      </c>
      <c r="C31" s="2" t="s">
        <v>6</v>
      </c>
      <c r="D31" s="34"/>
      <c r="E31" s="7" t="str">
        <f t="shared" si="6"/>
        <v>-</v>
      </c>
      <c r="F31" s="34"/>
      <c r="G31" s="34"/>
      <c r="H31" s="34"/>
      <c r="I31" s="34"/>
      <c r="J31" s="34"/>
      <c r="K31" s="35"/>
      <c r="L31" s="34"/>
      <c r="M31" s="36"/>
      <c r="N31" s="34"/>
      <c r="O31" s="17">
        <f t="shared" si="14"/>
        <v>0</v>
      </c>
      <c r="P31" s="34" t="s">
        <v>22</v>
      </c>
      <c r="Q31" s="34"/>
      <c r="R31" s="16">
        <f t="shared" si="3"/>
        <v>0</v>
      </c>
    </row>
    <row r="32" spans="2:21">
      <c r="B32" s="1">
        <v>45073</v>
      </c>
      <c r="C32" s="2" t="s">
        <v>8</v>
      </c>
      <c r="E32" s="7" t="str">
        <f t="shared" si="6"/>
        <v>-</v>
      </c>
      <c r="J32" s="3"/>
      <c r="K32" s="3"/>
      <c r="L32" s="3"/>
      <c r="N32" s="3"/>
      <c r="O32" s="17">
        <f t="shared" si="14"/>
        <v>0</v>
      </c>
      <c r="R32" s="16">
        <f t="shared" si="3"/>
        <v>0</v>
      </c>
    </row>
    <row r="33" spans="2:18">
      <c r="B33" s="1">
        <v>45074</v>
      </c>
      <c r="C33" s="2" t="s">
        <v>9</v>
      </c>
      <c r="D33" s="8" t="s">
        <v>22</v>
      </c>
      <c r="E33" s="9" t="s">
        <v>22</v>
      </c>
      <c r="F33" s="8" t="s">
        <v>22</v>
      </c>
      <c r="G33" s="8" t="s">
        <v>22</v>
      </c>
      <c r="H33" s="8" t="s">
        <v>22</v>
      </c>
      <c r="I33" s="8" t="s">
        <v>22</v>
      </c>
      <c r="J33" s="8" t="s">
        <v>22</v>
      </c>
      <c r="K33" s="3"/>
      <c r="L33" s="8" t="s">
        <v>22</v>
      </c>
      <c r="N33" s="8" t="s">
        <v>22</v>
      </c>
      <c r="O33" s="19" t="s">
        <v>22</v>
      </c>
      <c r="P33" s="8" t="s">
        <v>22</v>
      </c>
      <c r="Q33" s="8" t="s">
        <v>22</v>
      </c>
      <c r="R33" s="8" t="s">
        <v>22</v>
      </c>
    </row>
    <row r="34" spans="2:18">
      <c r="B34" s="1">
        <v>45075</v>
      </c>
      <c r="C34" s="2" t="s">
        <v>1</v>
      </c>
      <c r="E34" s="7" t="str">
        <f t="shared" si="6"/>
        <v>-</v>
      </c>
      <c r="J34" s="3"/>
      <c r="K34" s="3"/>
      <c r="L34" s="3"/>
      <c r="N34" s="3"/>
      <c r="O34" s="17">
        <f t="shared" si="14"/>
        <v>0</v>
      </c>
      <c r="R34" s="16">
        <f t="shared" si="3"/>
        <v>0</v>
      </c>
    </row>
    <row r="35" spans="2:18">
      <c r="B35" s="1">
        <v>45076</v>
      </c>
      <c r="C35" s="2" t="s">
        <v>10</v>
      </c>
      <c r="E35" s="7" t="str">
        <f>IF(D35-F35=0,"-",D35-F35)</f>
        <v>-</v>
      </c>
      <c r="J35" s="3"/>
      <c r="K35" s="3"/>
      <c r="L35" s="3"/>
      <c r="O35" s="17">
        <f t="shared" ref="O35:O36" si="15">D35-SUM(F35:N35)</f>
        <v>0</v>
      </c>
      <c r="R35" s="16">
        <f t="shared" ref="R35:R36" si="16">O35-Q35</f>
        <v>0</v>
      </c>
    </row>
    <row r="36" spans="2:18">
      <c r="B36" s="1">
        <v>45077</v>
      </c>
      <c r="C36" s="2" t="s">
        <v>2</v>
      </c>
      <c r="E36" s="7" t="str">
        <f>IF(D36-F36=0,"-",D36-F36)</f>
        <v>-</v>
      </c>
      <c r="J36" s="3"/>
      <c r="K36" s="3"/>
      <c r="L36" s="3"/>
      <c r="O36" s="17">
        <f t="shared" si="15"/>
        <v>0</v>
      </c>
      <c r="R36" s="16">
        <f t="shared" si="16"/>
        <v>0</v>
      </c>
    </row>
    <row r="37" spans="2:18">
      <c r="J37" s="3"/>
      <c r="K37" s="3"/>
    </row>
    <row r="38" spans="2:18">
      <c r="D38" s="3">
        <f t="shared" ref="D38:O38" si="17">SUM(D6:D36)</f>
        <v>445300</v>
      </c>
      <c r="E38" s="3">
        <f t="shared" si="17"/>
        <v>295300</v>
      </c>
      <c r="F38" s="3">
        <f t="shared" si="17"/>
        <v>150000</v>
      </c>
      <c r="G38" s="3">
        <f t="shared" si="17"/>
        <v>6690</v>
      </c>
      <c r="H38" s="3">
        <f t="shared" si="17"/>
        <v>6358</v>
      </c>
      <c r="I38" s="3">
        <f t="shared" si="17"/>
        <v>7000</v>
      </c>
      <c r="J38" s="3">
        <f t="shared" si="17"/>
        <v>24750</v>
      </c>
      <c r="K38" s="3"/>
      <c r="L38" s="3">
        <f t="shared" si="17"/>
        <v>10000</v>
      </c>
      <c r="N38" s="3">
        <f t="shared" si="17"/>
        <v>0</v>
      </c>
      <c r="O38" s="3">
        <f t="shared" si="17"/>
        <v>240502</v>
      </c>
    </row>
    <row r="39" spans="2:18">
      <c r="E39" s="3"/>
    </row>
    <row r="40" spans="2:18">
      <c r="D40" s="4" t="s">
        <v>70</v>
      </c>
      <c r="E40" s="5">
        <f t="shared" ref="E40:E45" si="18">SUMIF($C$6:$C$36,D40,$D$6:$D$36)</f>
        <v>445300</v>
      </c>
    </row>
    <row r="41" spans="2:18">
      <c r="D41" s="4" t="s">
        <v>10</v>
      </c>
      <c r="E41" s="5">
        <f t="shared" si="18"/>
        <v>0</v>
      </c>
    </row>
    <row r="42" spans="2:18">
      <c r="D42" s="4" t="s">
        <v>2</v>
      </c>
      <c r="E42" s="5">
        <f t="shared" si="18"/>
        <v>0</v>
      </c>
    </row>
    <row r="43" spans="2:18">
      <c r="D43" s="4" t="s">
        <v>4</v>
      </c>
      <c r="E43" s="5">
        <f t="shared" si="18"/>
        <v>0</v>
      </c>
    </row>
    <row r="44" spans="2:18">
      <c r="D44" s="4" t="s">
        <v>6</v>
      </c>
      <c r="E44" s="5">
        <f t="shared" si="18"/>
        <v>0</v>
      </c>
    </row>
    <row r="45" spans="2:18">
      <c r="D45" s="4" t="s">
        <v>8</v>
      </c>
      <c r="E45" s="5">
        <f t="shared" si="18"/>
        <v>0</v>
      </c>
    </row>
  </sheetData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555D-F0D8-4E7D-9214-9F1F4ADC7B8D}">
  <dimension ref="A1:T4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S20" sqref="S20"/>
    </sheetView>
  </sheetViews>
  <sheetFormatPr defaultRowHeight="17.649999999999999"/>
  <cols>
    <col min="1" max="1" width="3.8125" customWidth="1"/>
    <col min="3" max="3" width="9" style="2"/>
    <col min="4" max="4" width="9.375" style="3" bestFit="1" customWidth="1"/>
    <col min="5" max="5" width="10.3125" style="5" customWidth="1"/>
    <col min="6" max="6" width="11.125" style="3" customWidth="1"/>
    <col min="7" max="9" width="9" style="3"/>
    <col min="11" max="11" width="1.1875" customWidth="1"/>
    <col min="13" max="13" width="1.1875" customWidth="1"/>
    <col min="14" max="14" width="10.1875" customWidth="1"/>
    <col min="15" max="15" width="9.375" style="17" bestFit="1" customWidth="1"/>
    <col min="17" max="17" width="9.375" bestFit="1" customWidth="1"/>
    <col min="20" max="20" width="9.375" bestFit="1" customWidth="1"/>
  </cols>
  <sheetData>
    <row r="1" spans="1:18" ht="18" thickBot="1">
      <c r="A1" s="15" t="s">
        <v>0</v>
      </c>
    </row>
    <row r="2" spans="1:18" s="2" customFormat="1" ht="18" thickBot="1">
      <c r="D2" s="11" t="s">
        <v>17</v>
      </c>
      <c r="E2" s="12" t="s">
        <v>18</v>
      </c>
      <c r="F2" s="13" t="s">
        <v>19</v>
      </c>
      <c r="G2" s="13" t="s">
        <v>20</v>
      </c>
      <c r="H2" s="13" t="s">
        <v>13</v>
      </c>
      <c r="I2" s="13" t="s">
        <v>15</v>
      </c>
      <c r="J2" s="14" t="s">
        <v>21</v>
      </c>
      <c r="O2" s="20" t="s">
        <v>41</v>
      </c>
      <c r="P2" s="21" t="s">
        <v>43</v>
      </c>
      <c r="Q2" s="21" t="s">
        <v>63</v>
      </c>
    </row>
    <row r="3" spans="1:18" ht="18.399999999999999" thickTop="1" thickBot="1">
      <c r="D3" s="10">
        <f t="shared" ref="D3:J3" si="0">SUM(D6:D36)</f>
        <v>445300</v>
      </c>
      <c r="E3" s="10">
        <f t="shared" si="0"/>
        <v>295300</v>
      </c>
      <c r="F3" s="10">
        <f t="shared" si="0"/>
        <v>150000</v>
      </c>
      <c r="G3" s="10">
        <f t="shared" si="0"/>
        <v>6690</v>
      </c>
      <c r="H3" s="10">
        <f t="shared" si="0"/>
        <v>6358</v>
      </c>
      <c r="I3" s="10">
        <f t="shared" si="0"/>
        <v>7000</v>
      </c>
      <c r="J3" s="10">
        <f t="shared" si="0"/>
        <v>24750</v>
      </c>
      <c r="L3" s="3"/>
      <c r="O3" s="17">
        <f>SUM(O6:O36)</f>
        <v>240502</v>
      </c>
      <c r="P3" s="3">
        <f>AVERAGE(D6:D36)</f>
        <v>445300</v>
      </c>
      <c r="Q3" s="3">
        <f>6000000-D3</f>
        <v>5554700</v>
      </c>
    </row>
    <row r="4" spans="1:18">
      <c r="E4" s="31">
        <f t="shared" ref="E4:J4" si="1">E3/$D$3</f>
        <v>0.66314843925443523</v>
      </c>
      <c r="F4" s="31">
        <f t="shared" si="1"/>
        <v>0.33685156074556477</v>
      </c>
      <c r="G4" s="31">
        <f t="shared" si="1"/>
        <v>1.5023579609252189E-2</v>
      </c>
      <c r="H4" s="31">
        <f t="shared" si="1"/>
        <v>1.4278014821468673E-2</v>
      </c>
      <c r="I4" s="31">
        <f t="shared" si="1"/>
        <v>1.571973950145969E-2</v>
      </c>
      <c r="J4" s="31">
        <f t="shared" si="1"/>
        <v>5.5580507523018192E-2</v>
      </c>
    </row>
    <row r="5" spans="1:18" s="2" customFormat="1">
      <c r="D5" s="4" t="s">
        <v>16</v>
      </c>
      <c r="E5" s="6" t="s">
        <v>11</v>
      </c>
      <c r="F5" s="4" t="s">
        <v>12</v>
      </c>
      <c r="G5" s="4" t="s">
        <v>14</v>
      </c>
      <c r="H5" s="4" t="s">
        <v>13</v>
      </c>
      <c r="I5" s="4" t="s">
        <v>15</v>
      </c>
      <c r="J5" s="2" t="s">
        <v>21</v>
      </c>
      <c r="L5" s="2" t="s">
        <v>36</v>
      </c>
      <c r="N5" s="2" t="s">
        <v>38</v>
      </c>
      <c r="O5" s="18" t="s">
        <v>37</v>
      </c>
      <c r="Q5" s="2" t="s">
        <v>42</v>
      </c>
      <c r="R5" s="2" t="s">
        <v>39</v>
      </c>
    </row>
    <row r="6" spans="1:18">
      <c r="B6" s="1">
        <v>45078</v>
      </c>
      <c r="C6" s="2" t="s">
        <v>74</v>
      </c>
      <c r="D6" s="3">
        <v>445300</v>
      </c>
      <c r="E6" s="7">
        <f>IF(D6-F6=0,"-",D6-F6)</f>
        <v>295300</v>
      </c>
      <c r="F6" s="3">
        <v>150000</v>
      </c>
      <c r="G6" s="3">
        <v>6690</v>
      </c>
      <c r="H6" s="3">
        <v>6358</v>
      </c>
      <c r="I6" s="3">
        <v>7000</v>
      </c>
      <c r="J6" s="3">
        <v>24750</v>
      </c>
      <c r="K6" s="3"/>
      <c r="L6" s="3">
        <v>10000</v>
      </c>
      <c r="N6" s="3">
        <v>0</v>
      </c>
      <c r="O6" s="17">
        <f t="shared" ref="O6:O21" si="2">D6-SUM(F6:N6)</f>
        <v>240502</v>
      </c>
      <c r="Q6">
        <v>240736</v>
      </c>
      <c r="R6" s="16">
        <f t="shared" ref="R6:R36" si="3">O6-Q6</f>
        <v>-234</v>
      </c>
    </row>
    <row r="7" spans="1:18">
      <c r="B7" s="1">
        <v>45079</v>
      </c>
      <c r="C7" s="2" t="s">
        <v>6</v>
      </c>
      <c r="E7" s="7" t="str">
        <f>IF(D7-F7=0,"-",D7-F7)</f>
        <v>-</v>
      </c>
      <c r="J7" s="3"/>
      <c r="K7" s="3"/>
      <c r="L7" s="3"/>
      <c r="O7" s="17">
        <f t="shared" si="2"/>
        <v>0</v>
      </c>
      <c r="R7" s="16">
        <f t="shared" si="3"/>
        <v>0</v>
      </c>
    </row>
    <row r="8" spans="1:18">
      <c r="B8" s="1">
        <v>45080</v>
      </c>
      <c r="C8" s="2" t="s">
        <v>8</v>
      </c>
      <c r="E8" s="7" t="str">
        <f>IF(D8-F8=0,"-",D8-F8)</f>
        <v>-</v>
      </c>
      <c r="J8" s="3"/>
      <c r="K8" s="3"/>
      <c r="L8" s="3"/>
      <c r="O8" s="17">
        <f t="shared" si="2"/>
        <v>0</v>
      </c>
      <c r="R8" s="16">
        <f t="shared" si="3"/>
        <v>0</v>
      </c>
    </row>
    <row r="9" spans="1:18">
      <c r="B9" s="1">
        <v>45081</v>
      </c>
      <c r="C9" s="2" t="s">
        <v>9</v>
      </c>
      <c r="D9" s="8" t="s">
        <v>22</v>
      </c>
      <c r="E9" s="9" t="s">
        <v>22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3"/>
      <c r="L9" s="8" t="s">
        <v>22</v>
      </c>
      <c r="N9" s="8" t="s">
        <v>22</v>
      </c>
      <c r="O9" s="19" t="s">
        <v>22</v>
      </c>
      <c r="P9" s="8" t="s">
        <v>22</v>
      </c>
      <c r="Q9" s="8" t="s">
        <v>22</v>
      </c>
      <c r="R9" s="8" t="s">
        <v>22</v>
      </c>
    </row>
    <row r="10" spans="1:18">
      <c r="B10" s="1">
        <v>45082</v>
      </c>
      <c r="C10" s="2" t="s">
        <v>1</v>
      </c>
      <c r="D10" s="34"/>
      <c r="E10" s="7" t="str">
        <f t="shared" ref="E10:E34" si="4">IF(D10-F10=0,"-",D10-F10)</f>
        <v>-</v>
      </c>
      <c r="F10" s="34"/>
      <c r="G10" s="34"/>
      <c r="H10" s="34"/>
      <c r="I10" s="34"/>
      <c r="J10" s="34"/>
      <c r="K10" s="35"/>
      <c r="L10" s="34"/>
      <c r="M10" s="36"/>
      <c r="N10" s="34"/>
      <c r="O10" s="17">
        <f t="shared" si="2"/>
        <v>0</v>
      </c>
      <c r="P10" s="34"/>
      <c r="Q10" s="34"/>
      <c r="R10" s="16">
        <f t="shared" si="3"/>
        <v>0</v>
      </c>
    </row>
    <row r="11" spans="1:18">
      <c r="B11" s="1">
        <v>45083</v>
      </c>
      <c r="C11" s="2" t="s">
        <v>10</v>
      </c>
      <c r="E11" s="7" t="str">
        <f t="shared" si="4"/>
        <v>-</v>
      </c>
      <c r="J11" s="3"/>
      <c r="K11" s="3"/>
      <c r="L11" s="3"/>
      <c r="N11" s="3"/>
      <c r="O11" s="17">
        <f t="shared" si="2"/>
        <v>0</v>
      </c>
      <c r="R11" s="16">
        <f t="shared" si="3"/>
        <v>0</v>
      </c>
    </row>
    <row r="12" spans="1:18">
      <c r="B12" s="1">
        <v>45084</v>
      </c>
      <c r="C12" s="2" t="s">
        <v>2</v>
      </c>
      <c r="E12" s="7" t="str">
        <f>IF(D12-F12=0,"-",D12-F12)</f>
        <v>-</v>
      </c>
      <c r="J12" s="3"/>
      <c r="K12" s="3"/>
      <c r="L12" s="3"/>
      <c r="O12" s="17">
        <f t="shared" ref="O12" si="5">D12-SUM(F12:N12)</f>
        <v>0</v>
      </c>
      <c r="R12" s="16">
        <f t="shared" ref="R12" si="6">O12-Q12</f>
        <v>0</v>
      </c>
    </row>
    <row r="13" spans="1:18">
      <c r="B13" s="1">
        <v>45085</v>
      </c>
      <c r="C13" s="2" t="s">
        <v>4</v>
      </c>
      <c r="E13" s="7" t="str">
        <f t="shared" si="4"/>
        <v>-</v>
      </c>
      <c r="J13" s="3"/>
      <c r="K13" s="3"/>
      <c r="L13" s="3"/>
      <c r="N13" s="3"/>
      <c r="O13" s="17">
        <f t="shared" si="2"/>
        <v>0</v>
      </c>
      <c r="R13" s="16">
        <f t="shared" si="3"/>
        <v>0</v>
      </c>
    </row>
    <row r="14" spans="1:18">
      <c r="B14" s="1">
        <v>45086</v>
      </c>
      <c r="C14" s="2" t="s">
        <v>6</v>
      </c>
      <c r="E14" s="7" t="str">
        <f>IF(D14-F14=0,"-",D14-F14)</f>
        <v>-</v>
      </c>
      <c r="J14" s="3"/>
      <c r="K14" s="3"/>
      <c r="L14" s="3"/>
      <c r="O14" s="17">
        <f t="shared" si="2"/>
        <v>0</v>
      </c>
      <c r="R14" s="16">
        <f t="shared" si="3"/>
        <v>0</v>
      </c>
    </row>
    <row r="15" spans="1:18">
      <c r="B15" s="1">
        <v>45087</v>
      </c>
      <c r="C15" s="2" t="s">
        <v>8</v>
      </c>
      <c r="E15" s="7" t="str">
        <f t="shared" si="4"/>
        <v>-</v>
      </c>
      <c r="J15" s="3"/>
      <c r="K15" s="3"/>
      <c r="L15" s="3"/>
      <c r="O15" s="17">
        <f t="shared" si="2"/>
        <v>0</v>
      </c>
      <c r="R15" s="16">
        <f t="shared" si="3"/>
        <v>0</v>
      </c>
    </row>
    <row r="16" spans="1:18">
      <c r="B16" s="1">
        <v>45088</v>
      </c>
      <c r="C16" s="2" t="s">
        <v>9</v>
      </c>
      <c r="D16" s="8" t="s">
        <v>22</v>
      </c>
      <c r="E16" s="9" t="s">
        <v>22</v>
      </c>
      <c r="F16" s="8" t="s">
        <v>22</v>
      </c>
      <c r="G16" s="8" t="s">
        <v>22</v>
      </c>
      <c r="H16" s="8" t="s">
        <v>22</v>
      </c>
      <c r="I16" s="8" t="s">
        <v>22</v>
      </c>
      <c r="J16" s="8" t="s">
        <v>22</v>
      </c>
      <c r="K16" s="3"/>
      <c r="L16" s="8" t="s">
        <v>22</v>
      </c>
      <c r="N16" s="8" t="s">
        <v>22</v>
      </c>
      <c r="O16" s="19" t="s">
        <v>22</v>
      </c>
      <c r="P16" s="8" t="s">
        <v>22</v>
      </c>
      <c r="Q16" s="8" t="s">
        <v>22</v>
      </c>
      <c r="R16" s="8" t="s">
        <v>22</v>
      </c>
    </row>
    <row r="17" spans="2:20">
      <c r="B17" s="1">
        <v>45089</v>
      </c>
      <c r="C17" s="2" t="s">
        <v>1</v>
      </c>
      <c r="E17" s="7" t="str">
        <f>IF(D17-F17=0,"-",D17-F17)</f>
        <v>-</v>
      </c>
      <c r="J17" s="3"/>
      <c r="K17" s="3"/>
      <c r="L17" s="3"/>
      <c r="O17" s="17">
        <f t="shared" ref="O17" si="7">D17-SUM(F17:N17)</f>
        <v>0</v>
      </c>
      <c r="R17" s="16">
        <f t="shared" ref="R17" si="8">O17-Q17</f>
        <v>0</v>
      </c>
    </row>
    <row r="18" spans="2:20">
      <c r="B18" s="1">
        <v>45090</v>
      </c>
      <c r="C18" s="2" t="s">
        <v>10</v>
      </c>
      <c r="E18" s="7" t="str">
        <f t="shared" si="4"/>
        <v>-</v>
      </c>
      <c r="J18" s="3"/>
      <c r="K18" s="3"/>
      <c r="L18" s="3"/>
      <c r="N18" s="3"/>
      <c r="O18" s="17">
        <f t="shared" si="2"/>
        <v>0</v>
      </c>
      <c r="R18" s="16">
        <f t="shared" si="3"/>
        <v>0</v>
      </c>
    </row>
    <row r="19" spans="2:20">
      <c r="B19" s="1">
        <v>45091</v>
      </c>
      <c r="C19" s="2" t="s">
        <v>2</v>
      </c>
      <c r="E19" s="7" t="str">
        <f>IF(D19-F19=0,"-",D19-F19)</f>
        <v>-</v>
      </c>
      <c r="J19" s="3"/>
      <c r="K19" s="3"/>
      <c r="L19" s="3"/>
      <c r="O19" s="17">
        <f t="shared" ref="O19" si="9">D19-SUM(F19:N19)</f>
        <v>0</v>
      </c>
      <c r="R19" s="16">
        <f t="shared" ref="R19" si="10">O19-Q19</f>
        <v>0</v>
      </c>
    </row>
    <row r="20" spans="2:20">
      <c r="B20" s="1">
        <v>45092</v>
      </c>
      <c r="C20" s="2" t="s">
        <v>4</v>
      </c>
      <c r="E20" s="7" t="str">
        <f t="shared" si="4"/>
        <v>-</v>
      </c>
      <c r="J20" s="3"/>
      <c r="K20" s="3"/>
      <c r="L20" s="3"/>
      <c r="N20" s="3"/>
      <c r="O20" s="17">
        <f t="shared" si="2"/>
        <v>0</v>
      </c>
      <c r="R20" s="16">
        <f t="shared" si="3"/>
        <v>0</v>
      </c>
      <c r="T20" s="17"/>
    </row>
    <row r="21" spans="2:20">
      <c r="B21" s="1">
        <v>45093</v>
      </c>
      <c r="C21" s="2" t="s">
        <v>6</v>
      </c>
      <c r="E21" s="7" t="str">
        <f>IF(D21-F21=0,"-",D21-F21)</f>
        <v>-</v>
      </c>
      <c r="J21" s="3"/>
      <c r="K21" s="3"/>
      <c r="L21" s="3"/>
      <c r="O21" s="17">
        <f t="shared" si="2"/>
        <v>0</v>
      </c>
      <c r="R21" s="16">
        <f t="shared" si="3"/>
        <v>0</v>
      </c>
    </row>
    <row r="22" spans="2:20">
      <c r="B22" s="1">
        <v>45094</v>
      </c>
      <c r="C22" s="2" t="s">
        <v>8</v>
      </c>
      <c r="E22" s="7" t="str">
        <f t="shared" si="4"/>
        <v>-</v>
      </c>
      <c r="J22" s="3"/>
      <c r="K22" s="3"/>
      <c r="L22" s="3"/>
      <c r="N22" s="3"/>
      <c r="O22" s="17">
        <f t="shared" ref="O22:O27" si="11">D22-SUM(F22:N22)</f>
        <v>0</v>
      </c>
      <c r="R22" s="16">
        <f t="shared" si="3"/>
        <v>0</v>
      </c>
    </row>
    <row r="23" spans="2:20">
      <c r="B23" s="1">
        <v>45095</v>
      </c>
      <c r="C23" s="2" t="s">
        <v>9</v>
      </c>
      <c r="D23" s="8" t="s">
        <v>22</v>
      </c>
      <c r="E23" s="9" t="s">
        <v>22</v>
      </c>
      <c r="F23" s="8" t="s">
        <v>22</v>
      </c>
      <c r="G23" s="8" t="s">
        <v>22</v>
      </c>
      <c r="H23" s="8" t="s">
        <v>22</v>
      </c>
      <c r="I23" s="8" t="s">
        <v>22</v>
      </c>
      <c r="J23" s="8" t="s">
        <v>22</v>
      </c>
      <c r="K23" s="3"/>
      <c r="L23" s="8" t="s">
        <v>22</v>
      </c>
      <c r="N23" s="8" t="s">
        <v>22</v>
      </c>
      <c r="O23" s="19" t="s">
        <v>22</v>
      </c>
      <c r="P23" s="8" t="s">
        <v>22</v>
      </c>
      <c r="Q23" s="8" t="s">
        <v>22</v>
      </c>
      <c r="R23" s="8" t="s">
        <v>22</v>
      </c>
    </row>
    <row r="24" spans="2:20">
      <c r="B24" s="1">
        <v>45096</v>
      </c>
      <c r="C24" s="2" t="s">
        <v>1</v>
      </c>
      <c r="E24" s="7" t="str">
        <f>IF(D24-F24=0,"-",D24-F24)</f>
        <v>-</v>
      </c>
      <c r="J24" s="3"/>
      <c r="K24" s="3"/>
      <c r="L24" s="3"/>
      <c r="O24" s="17">
        <f t="shared" ref="O24" si="12">D24-SUM(F24:N24)</f>
        <v>0</v>
      </c>
      <c r="R24" s="16">
        <f t="shared" ref="R24" si="13">O24-Q24</f>
        <v>0</v>
      </c>
    </row>
    <row r="25" spans="2:20">
      <c r="B25" s="1">
        <v>45097</v>
      </c>
      <c r="C25" s="2" t="s">
        <v>10</v>
      </c>
      <c r="E25" s="7" t="str">
        <f>IF(D25-F25=0,"-",D25-F25)</f>
        <v>-</v>
      </c>
      <c r="J25" s="3"/>
      <c r="K25" s="3"/>
      <c r="L25" s="3"/>
      <c r="O25" s="17">
        <f t="shared" ref="O25" si="14">D25-SUM(F25:N25)</f>
        <v>0</v>
      </c>
      <c r="R25" s="16">
        <f t="shared" ref="R25" si="15">O25-Q25</f>
        <v>0</v>
      </c>
    </row>
    <row r="26" spans="2:20">
      <c r="B26" s="1">
        <v>45098</v>
      </c>
      <c r="C26" s="2" t="s">
        <v>2</v>
      </c>
      <c r="E26" s="7" t="str">
        <f>IF(D26-F26=0,"-",D26-F26)</f>
        <v>-</v>
      </c>
      <c r="J26" s="3"/>
      <c r="K26" s="3"/>
      <c r="L26" s="3"/>
      <c r="O26" s="17">
        <f t="shared" ref="O26" si="16">D26-SUM(F26:N26)</f>
        <v>0</v>
      </c>
      <c r="R26" s="16">
        <f t="shared" ref="R26" si="17">O26-Q26</f>
        <v>0</v>
      </c>
    </row>
    <row r="27" spans="2:20">
      <c r="B27" s="1">
        <v>45099</v>
      </c>
      <c r="C27" s="2" t="s">
        <v>4</v>
      </c>
      <c r="E27" s="7" t="str">
        <f t="shared" si="4"/>
        <v>-</v>
      </c>
      <c r="J27" s="3"/>
      <c r="K27" s="3"/>
      <c r="L27" s="3"/>
      <c r="N27" s="3"/>
      <c r="O27" s="17">
        <f t="shared" si="11"/>
        <v>0</v>
      </c>
      <c r="R27" s="16">
        <f t="shared" si="3"/>
        <v>0</v>
      </c>
    </row>
    <row r="28" spans="2:20">
      <c r="B28" s="1">
        <v>45100</v>
      </c>
      <c r="C28" s="2" t="s">
        <v>6</v>
      </c>
      <c r="E28" s="7" t="str">
        <f>IF(D28-F28=0,"-",D28-F28)</f>
        <v>-</v>
      </c>
      <c r="J28" s="3"/>
      <c r="K28" s="3"/>
      <c r="L28" s="3"/>
      <c r="O28" s="17">
        <f t="shared" ref="O28" si="18">D28-SUM(F28:N28)</f>
        <v>0</v>
      </c>
      <c r="R28" s="16">
        <f t="shared" si="3"/>
        <v>0</v>
      </c>
    </row>
    <row r="29" spans="2:20">
      <c r="B29" s="1">
        <v>45101</v>
      </c>
      <c r="C29" s="2" t="s">
        <v>8</v>
      </c>
      <c r="E29" s="7" t="str">
        <f t="shared" si="4"/>
        <v>-</v>
      </c>
      <c r="J29" s="3"/>
      <c r="K29" s="3"/>
      <c r="L29" s="3"/>
      <c r="N29" s="3"/>
      <c r="O29" s="17">
        <f t="shared" ref="O29:O34" si="19">D29-SUM(F29:N29)</f>
        <v>0</v>
      </c>
      <c r="R29" s="16">
        <f t="shared" si="3"/>
        <v>0</v>
      </c>
    </row>
    <row r="30" spans="2:20">
      <c r="B30" s="1">
        <v>45102</v>
      </c>
      <c r="C30" s="2" t="s">
        <v>9</v>
      </c>
      <c r="D30" s="8" t="s">
        <v>22</v>
      </c>
      <c r="E30" s="9" t="s">
        <v>22</v>
      </c>
      <c r="F30" s="8" t="s">
        <v>22</v>
      </c>
      <c r="G30" s="8" t="s">
        <v>22</v>
      </c>
      <c r="H30" s="8" t="s">
        <v>22</v>
      </c>
      <c r="I30" s="8" t="s">
        <v>22</v>
      </c>
      <c r="J30" s="8" t="s">
        <v>22</v>
      </c>
      <c r="K30" s="3"/>
      <c r="L30" s="8" t="s">
        <v>22</v>
      </c>
      <c r="N30" s="8" t="s">
        <v>22</v>
      </c>
      <c r="O30" s="19" t="s">
        <v>22</v>
      </c>
      <c r="P30" s="8" t="s">
        <v>22</v>
      </c>
      <c r="Q30" s="8" t="s">
        <v>22</v>
      </c>
      <c r="R30" s="8" t="s">
        <v>22</v>
      </c>
    </row>
    <row r="31" spans="2:20">
      <c r="B31" s="1">
        <v>45103</v>
      </c>
      <c r="C31" s="2" t="s">
        <v>1</v>
      </c>
      <c r="E31" s="7" t="str">
        <f>IF(D31-F31=0,"-",D31-F31)</f>
        <v>-</v>
      </c>
      <c r="J31" s="3"/>
      <c r="K31" s="3"/>
      <c r="L31" s="3"/>
      <c r="O31" s="17">
        <f t="shared" ref="O31" si="20">D31-SUM(F31:N31)</f>
        <v>0</v>
      </c>
      <c r="R31" s="16">
        <f t="shared" ref="R31" si="21">O31-Q31</f>
        <v>0</v>
      </c>
    </row>
    <row r="32" spans="2:20">
      <c r="B32" s="1">
        <v>45104</v>
      </c>
      <c r="C32" s="2" t="s">
        <v>10</v>
      </c>
      <c r="E32" s="7" t="str">
        <f t="shared" si="4"/>
        <v>-</v>
      </c>
      <c r="J32" s="3"/>
      <c r="K32" s="3"/>
      <c r="L32" s="3"/>
      <c r="N32" s="3"/>
      <c r="O32" s="17">
        <f t="shared" si="19"/>
        <v>0</v>
      </c>
      <c r="R32" s="16">
        <f t="shared" si="3"/>
        <v>0</v>
      </c>
    </row>
    <row r="33" spans="2:18">
      <c r="B33" s="1">
        <v>45105</v>
      </c>
      <c r="C33" s="2" t="s">
        <v>2</v>
      </c>
      <c r="E33" s="7" t="str">
        <f>IF(D33-F33=0,"-",D33-F33)</f>
        <v>-</v>
      </c>
      <c r="J33" s="3"/>
      <c r="K33" s="3"/>
      <c r="L33" s="3"/>
      <c r="O33" s="17">
        <f t="shared" ref="O33" si="22">D33-SUM(F33:N33)</f>
        <v>0</v>
      </c>
      <c r="R33" s="16">
        <f t="shared" ref="R33" si="23">O33-Q33</f>
        <v>0</v>
      </c>
    </row>
    <row r="34" spans="2:18">
      <c r="B34" s="1">
        <v>45106</v>
      </c>
      <c r="C34" s="2" t="s">
        <v>4</v>
      </c>
      <c r="E34" s="7" t="str">
        <f t="shared" si="4"/>
        <v>-</v>
      </c>
      <c r="J34" s="3"/>
      <c r="K34" s="3"/>
      <c r="L34" s="3"/>
      <c r="N34" s="3"/>
      <c r="O34" s="17">
        <f t="shared" si="19"/>
        <v>0</v>
      </c>
      <c r="R34" s="16">
        <f t="shared" si="3"/>
        <v>0</v>
      </c>
    </row>
    <row r="35" spans="2:18">
      <c r="B35" s="1">
        <v>45107</v>
      </c>
      <c r="C35" s="2" t="s">
        <v>6</v>
      </c>
      <c r="E35" s="7" t="str">
        <f>IF(D35-F35=0,"-",D35-F35)</f>
        <v>-</v>
      </c>
      <c r="J35" s="3"/>
      <c r="K35" s="3"/>
      <c r="L35" s="3"/>
      <c r="O35" s="17">
        <f t="shared" ref="O35:O36" si="24">D35-SUM(F35:N35)</f>
        <v>0</v>
      </c>
      <c r="R35" s="16">
        <f t="shared" si="3"/>
        <v>0</v>
      </c>
    </row>
    <row r="36" spans="2:18">
      <c r="B36" s="1"/>
      <c r="E36" s="7" t="str">
        <f>IF(D36-F36=0,"-",D36-F36)</f>
        <v>-</v>
      </c>
      <c r="J36" s="3"/>
      <c r="K36" s="3"/>
      <c r="L36" s="3"/>
      <c r="O36" s="17">
        <f t="shared" si="24"/>
        <v>0</v>
      </c>
      <c r="R36" s="16">
        <f t="shared" si="3"/>
        <v>0</v>
      </c>
    </row>
    <row r="37" spans="2:18">
      <c r="J37" s="3"/>
      <c r="K37" s="3"/>
    </row>
    <row r="38" spans="2:18">
      <c r="D38" s="3">
        <f t="shared" ref="D38:O38" si="25">SUM(D6:D36)</f>
        <v>445300</v>
      </c>
      <c r="E38" s="3">
        <f t="shared" si="25"/>
        <v>295300</v>
      </c>
      <c r="F38" s="3">
        <f t="shared" si="25"/>
        <v>150000</v>
      </c>
      <c r="G38" s="3">
        <f t="shared" si="25"/>
        <v>6690</v>
      </c>
      <c r="H38" s="3">
        <f t="shared" si="25"/>
        <v>6358</v>
      </c>
      <c r="I38" s="3">
        <f t="shared" si="25"/>
        <v>7000</v>
      </c>
      <c r="J38" s="3">
        <f t="shared" si="25"/>
        <v>24750</v>
      </c>
      <c r="K38" s="3"/>
      <c r="L38" s="3">
        <f t="shared" si="25"/>
        <v>10000</v>
      </c>
      <c r="N38" s="3">
        <f t="shared" si="25"/>
        <v>0</v>
      </c>
      <c r="O38" s="3">
        <f t="shared" si="25"/>
        <v>240502</v>
      </c>
    </row>
    <row r="39" spans="2:18">
      <c r="E39" s="3"/>
    </row>
    <row r="40" spans="2:18">
      <c r="D40" s="4" t="s">
        <v>70</v>
      </c>
      <c r="E40" s="5">
        <f t="shared" ref="E40:E45" si="26">SUMIF($C$6:$C$36,D40,$D$6:$D$36)</f>
        <v>0</v>
      </c>
    </row>
    <row r="41" spans="2:18">
      <c r="D41" s="4" t="s">
        <v>10</v>
      </c>
      <c r="E41" s="5">
        <f t="shared" si="26"/>
        <v>0</v>
      </c>
    </row>
    <row r="42" spans="2:18">
      <c r="D42" s="4" t="s">
        <v>2</v>
      </c>
      <c r="E42" s="5">
        <f t="shared" si="26"/>
        <v>0</v>
      </c>
    </row>
    <row r="43" spans="2:18">
      <c r="D43" s="4" t="s">
        <v>4</v>
      </c>
      <c r="E43" s="5">
        <f t="shared" si="26"/>
        <v>445300</v>
      </c>
    </row>
    <row r="44" spans="2:18">
      <c r="D44" s="4" t="s">
        <v>6</v>
      </c>
      <c r="E44" s="5">
        <f t="shared" si="26"/>
        <v>0</v>
      </c>
    </row>
    <row r="45" spans="2:18">
      <c r="D45" s="4" t="s">
        <v>8</v>
      </c>
      <c r="E45" s="5">
        <f t="shared" si="26"/>
        <v>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z 1 / V n w G 2 P e l A A A A 9 g A A A B I A H A B D b 2 5 m a W c v U G F j a 2 F n Z S 5 4 b W w g o h g A K K A U A A A A A A A A A A A A A A A A A A A A A A A A A A A A h Y 9 N D o I w G E S v Q r q n f x p D y E d Z u D O S k J g Y t 0 2 t U I V i a B H u 5 s I j e Q U x i r p z O W / e Y u Z + v U E 6 1 F V w 0 a 0 z j U 0 Q w x Q F 2 q p m b 2 y R o M 4 f w g i l A n K p T r L Q w S h b F w 9 u n 6 D S + 3 N M S N / 3 u J / h p i 0 I p 5 S R X b b e q F L X E n 1 k 8 1 8 O j X V e W q W R g O 1 r j O C Y s T m O F h x T I B O E z N i v w M e 9 z / Y H w r K r f N d q c Z T h K g c y R S D v D + I B U E s D B B Q A A g A I A C s 9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P X 9 W K I p H u A 4 A A A A R A A A A E w A c A E Z v c m 1 1 b G F z L 1 N l Y 3 R p b 2 4 x L m 0 g o h g A K K A U A A A A A A A A A A A A A A A A A A A A A A A A A A A A K 0 5 N L s n M z 1 M I h t C G 1 g B Q S w E C L Q A U A A I A C A A r P X 9 W f A b Y 9 6 U A A A D 2 A A A A E g A A A A A A A A A A A A A A A A A A A A A A Q 2 9 u Z m l n L 1 B h Y 2 t h Z 2 U u e G 1 s U E s B A i 0 A F A A C A A g A K z 1 / V g / K 6 a u k A A A A 6 Q A A A B M A A A A A A A A A A A A A A A A A 8 Q A A A F t D b 2 5 0 Z W 5 0 X 1 R 5 c G V z X S 5 4 b W x Q S w E C L Q A U A A I A C A A r P X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h M 9 c C A y I k + e R W e O K 5 q + f A A A A A A C A A A A A A A Q Z g A A A A E A A C A A A A C F G m O E 4 g O D K 0 J w F 7 Q 3 h M / E X p K 7 c p Z + p O / 2 V s R r B 1 o H R Q A A A A A O g A A A A A I A A C A A A A C P K w F N 9 Y r f I S F K 6 Y N x 3 4 j n v H r t t x p N F g c A O e F f L R v Q f l A A A A A 8 r G y 6 H X d l A 9 C D 1 U A C p I 4 N o F M 5 X 8 b c v 6 g S T W L Z l t Z Z e B h M 8 5 f S l x 4 V I c R + W n l 7 s e O m C S 7 f 3 a c U 0 q z i 1 s 2 / 4 M 6 + M / g j Q o W L l P r j a J i y Q q R / X U A A A A B U B n I n y K k 6 v f C K P p F x W 9 o + 9 O n 3 f v c A o I j s 6 r F u 7 P / n A f m 1 6 q W G 4 Q / 3 T N E k D 9 S R R n a 4 N G Z D T G T b 1 G C H v + 0 w 9 + Q k < / D a t a M a s h u p > 
</file>

<file path=customXml/itemProps1.xml><?xml version="1.0" encoding="utf-8"?>
<ds:datastoreItem xmlns:ds="http://schemas.openxmlformats.org/officeDocument/2006/customXml" ds:itemID="{23FE1745-CA3B-4834-BBE7-DF4D129ACB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Anual Report</vt:lpstr>
      <vt:lpstr>Jan</vt:lpstr>
      <vt:lpstr>Feb</vt:lpstr>
      <vt:lpstr>March </vt:lpstr>
      <vt:lpstr>April</vt:lpstr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N HIRO</cp:lastModifiedBy>
  <dcterms:created xsi:type="dcterms:W3CDTF">2015-06-05T18:19:34Z</dcterms:created>
  <dcterms:modified xsi:type="dcterms:W3CDTF">2023-04-18T21:05:30Z</dcterms:modified>
</cp:coreProperties>
</file>