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CH" sheetId="1" r:id="rId1"/>
    <sheet name="RM-JUNE" sheetId="4" r:id="rId2"/>
    <sheet name="CUTTING" sheetId="5" r:id="rId3"/>
    <sheet name="FORGING+DISPATCH" sheetId="6" r:id="rId4"/>
    <sheet name="NOT INCLUDUED U-I MATERIAL" sheetId="7" r:id="rId5"/>
  </sheets>
  <externalReferences>
    <externalReference r:id="rId6"/>
  </externalReferences>
  <definedNames>
    <definedName name="_xlnm._FilterDatabase" localSheetId="1" hidden="1">'RM-JUNE'!$A$2:$Q$950</definedName>
    <definedName name="_xlnm._FilterDatabase" localSheetId="0" hidden="1">SCH!$A$2:$N$299</definedName>
    <definedName name="_xlnm.Print_Area" localSheetId="1">'RM-JUNE'!$A$1:$R$949</definedName>
  </definedNames>
  <calcPr calcId="145621"/>
</workbook>
</file>

<file path=xl/calcChain.xml><?xml version="1.0" encoding="utf-8"?>
<calcChain xmlns="http://schemas.openxmlformats.org/spreadsheetml/2006/main">
  <c r="K922" i="4" l="1"/>
  <c r="I922" i="4"/>
  <c r="H922" i="4"/>
  <c r="J922" i="4" s="1"/>
  <c r="G922" i="4"/>
  <c r="L922" i="4" s="1"/>
  <c r="G923" i="4"/>
  <c r="H923" i="4"/>
  <c r="I923" i="4"/>
  <c r="J923" i="4" s="1"/>
  <c r="K923" i="4"/>
  <c r="G924" i="4"/>
  <c r="L924" i="4" s="1"/>
  <c r="M924" i="4" s="1"/>
  <c r="H924" i="4"/>
  <c r="I924" i="4"/>
  <c r="J924" i="4" s="1"/>
  <c r="K924" i="4"/>
  <c r="N923" i="4"/>
  <c r="N922" i="4"/>
  <c r="L923" i="4" l="1"/>
  <c r="M923" i="4" s="1"/>
  <c r="M922" i="4"/>
  <c r="O922" i="4" s="1"/>
  <c r="D14" i="7"/>
  <c r="D10" i="7"/>
  <c r="D8" i="7"/>
  <c r="D31" i="7" l="1"/>
  <c r="I807" i="4"/>
  <c r="J807" i="4" s="1"/>
  <c r="N663" i="4" l="1"/>
  <c r="N869" i="4" l="1"/>
  <c r="N776" i="4" l="1"/>
  <c r="N773" i="4"/>
  <c r="N810" i="4"/>
  <c r="N643" i="4"/>
  <c r="N675" i="4"/>
  <c r="N367" i="4"/>
  <c r="N366" i="4" l="1"/>
  <c r="N794" i="4"/>
  <c r="N642" i="4"/>
  <c r="N378" i="4"/>
  <c r="N344" i="4"/>
  <c r="N704" i="4"/>
  <c r="N754" i="4"/>
  <c r="N738" i="4"/>
  <c r="N686" i="4"/>
  <c r="N373" i="4"/>
  <c r="N108" i="4"/>
  <c r="N905" i="4"/>
  <c r="N519" i="4"/>
  <c r="N811" i="4"/>
  <c r="N763" i="4"/>
  <c r="N901" i="4"/>
  <c r="N847" i="4"/>
  <c r="N938" i="4"/>
  <c r="N823" i="4"/>
  <c r="N765" i="4"/>
  <c r="N530" i="4"/>
  <c r="N544" i="4"/>
  <c r="N253" i="4"/>
  <c r="N370" i="4"/>
  <c r="N113" i="4"/>
  <c r="N863" i="4"/>
  <c r="K865" i="4"/>
  <c r="I865" i="4"/>
  <c r="H865" i="4"/>
  <c r="G865" i="4"/>
  <c r="K864" i="4"/>
  <c r="I864" i="4"/>
  <c r="H864" i="4"/>
  <c r="G864" i="4"/>
  <c r="N138" i="4"/>
  <c r="N912" i="4"/>
  <c r="N911" i="4"/>
  <c r="N68" i="4"/>
  <c r="N56" i="4"/>
  <c r="N689" i="4"/>
  <c r="N936" i="4"/>
  <c r="N128" i="4"/>
  <c r="N384" i="4"/>
  <c r="N655" i="4"/>
  <c r="N907" i="4"/>
  <c r="N836" i="4"/>
  <c r="N919" i="4"/>
  <c r="N825" i="4"/>
  <c r="N20" i="4"/>
  <c r="L864" i="4" l="1"/>
  <c r="L865" i="4"/>
  <c r="J865" i="4"/>
  <c r="J864" i="4"/>
  <c r="F13" i="6"/>
  <c r="M864" i="4" l="1"/>
  <c r="M865" i="4"/>
  <c r="F4" i="6"/>
  <c r="F138" i="6"/>
  <c r="F136" i="6"/>
  <c r="F135" i="6"/>
  <c r="F134" i="6"/>
  <c r="F133" i="6"/>
  <c r="K132" i="6"/>
  <c r="F132" i="6" s="1"/>
  <c r="F131" i="6"/>
  <c r="F129" i="6"/>
  <c r="F127" i="6"/>
  <c r="F126" i="6"/>
  <c r="F123" i="6"/>
  <c r="K121" i="6"/>
  <c r="F121" i="6" s="1"/>
  <c r="N687" i="4" l="1"/>
  <c r="N732" i="4"/>
  <c r="N731" i="4"/>
  <c r="N100" i="4"/>
  <c r="N80" i="4"/>
  <c r="N638" i="4"/>
  <c r="N607" i="4"/>
  <c r="N447" i="4" l="1"/>
  <c r="N349" i="4"/>
  <c r="N330" i="4"/>
  <c r="N319" i="4"/>
  <c r="N63" i="4"/>
  <c r="N3" i="4"/>
  <c r="K721" i="4" l="1"/>
  <c r="I721" i="4"/>
  <c r="H721" i="4"/>
  <c r="G721" i="4"/>
  <c r="L721" i="4" s="1"/>
  <c r="K720" i="4"/>
  <c r="I720" i="4"/>
  <c r="H720" i="4"/>
  <c r="G720" i="4"/>
  <c r="L720" i="4" s="1"/>
  <c r="K719" i="4"/>
  <c r="I719" i="4"/>
  <c r="H719" i="4"/>
  <c r="G719" i="4"/>
  <c r="L719" i="4" s="1"/>
  <c r="K718" i="4"/>
  <c r="I718" i="4"/>
  <c r="H718" i="4"/>
  <c r="G718" i="4"/>
  <c r="L718" i="4" s="1"/>
  <c r="K717" i="4"/>
  <c r="I717" i="4"/>
  <c r="H717" i="4"/>
  <c r="G717" i="4"/>
  <c r="L717" i="4" s="1"/>
  <c r="K716" i="4"/>
  <c r="I716" i="4"/>
  <c r="H716" i="4"/>
  <c r="G716" i="4"/>
  <c r="L716" i="4" s="1"/>
  <c r="K715" i="4"/>
  <c r="I715" i="4"/>
  <c r="H715" i="4"/>
  <c r="G715" i="4"/>
  <c r="K687" i="4"/>
  <c r="H687" i="4"/>
  <c r="G687" i="4"/>
  <c r="L687" i="4" s="1"/>
  <c r="K600" i="4"/>
  <c r="I600" i="4"/>
  <c r="H600" i="4"/>
  <c r="G600" i="4"/>
  <c r="K599" i="4"/>
  <c r="I599" i="4"/>
  <c r="H599" i="4"/>
  <c r="G599" i="4"/>
  <c r="K598" i="4"/>
  <c r="I598" i="4"/>
  <c r="H598" i="4"/>
  <c r="G598" i="4"/>
  <c r="K597" i="4"/>
  <c r="I597" i="4"/>
  <c r="H597" i="4"/>
  <c r="G597" i="4"/>
  <c r="K601" i="4"/>
  <c r="I601" i="4"/>
  <c r="H601" i="4"/>
  <c r="G601" i="4"/>
  <c r="K547" i="4"/>
  <c r="I547" i="4"/>
  <c r="H547" i="4"/>
  <c r="G547" i="4"/>
  <c r="K546" i="4"/>
  <c r="I546" i="4"/>
  <c r="H546" i="4"/>
  <c r="G546" i="4"/>
  <c r="K545" i="4"/>
  <c r="I545" i="4"/>
  <c r="H545" i="4"/>
  <c r="G545" i="4"/>
  <c r="K544" i="4"/>
  <c r="I544" i="4"/>
  <c r="H544" i="4"/>
  <c r="G544" i="4"/>
  <c r="G548" i="4"/>
  <c r="H548" i="4"/>
  <c r="I548" i="4"/>
  <c r="K548" i="4"/>
  <c r="K538" i="4"/>
  <c r="I538" i="4"/>
  <c r="H538" i="4"/>
  <c r="G538" i="4"/>
  <c r="K537" i="4"/>
  <c r="I537" i="4"/>
  <c r="H537" i="4"/>
  <c r="G537" i="4"/>
  <c r="K536" i="4"/>
  <c r="I536" i="4"/>
  <c r="H536" i="4"/>
  <c r="G536" i="4"/>
  <c r="K535" i="4"/>
  <c r="I535" i="4"/>
  <c r="H535" i="4"/>
  <c r="G535" i="4"/>
  <c r="K534" i="4"/>
  <c r="I534" i="4"/>
  <c r="H534" i="4"/>
  <c r="G534" i="4"/>
  <c r="K533" i="4"/>
  <c r="I533" i="4"/>
  <c r="H533" i="4"/>
  <c r="G533" i="4"/>
  <c r="K532" i="4"/>
  <c r="I532" i="4"/>
  <c r="H532" i="4"/>
  <c r="G532" i="4"/>
  <c r="K531" i="4"/>
  <c r="I531" i="4"/>
  <c r="H531" i="4"/>
  <c r="G531" i="4"/>
  <c r="K530" i="4"/>
  <c r="I530" i="4"/>
  <c r="H530" i="4"/>
  <c r="G530" i="4"/>
  <c r="K539" i="4"/>
  <c r="I539" i="4"/>
  <c r="H539" i="4"/>
  <c r="G539" i="4"/>
  <c r="K520" i="4"/>
  <c r="I520" i="4"/>
  <c r="H520" i="4"/>
  <c r="G520" i="4"/>
  <c r="K519" i="4"/>
  <c r="G519" i="4"/>
  <c r="G521" i="4"/>
  <c r="H521" i="4"/>
  <c r="I521" i="4"/>
  <c r="K521" i="4"/>
  <c r="K477" i="4"/>
  <c r="I477" i="4"/>
  <c r="H477" i="4"/>
  <c r="G477" i="4"/>
  <c r="K476" i="4"/>
  <c r="I476" i="4"/>
  <c r="H476" i="4"/>
  <c r="G476" i="4"/>
  <c r="K475" i="4"/>
  <c r="I475" i="4"/>
  <c r="H475" i="4"/>
  <c r="G475" i="4"/>
  <c r="K474" i="4"/>
  <c r="I474" i="4"/>
  <c r="H474" i="4"/>
  <c r="G474" i="4"/>
  <c r="K473" i="4"/>
  <c r="I473" i="4"/>
  <c r="H473" i="4"/>
  <c r="G473" i="4"/>
  <c r="K472" i="4"/>
  <c r="I472" i="4"/>
  <c r="H472" i="4"/>
  <c r="G472" i="4"/>
  <c r="K471" i="4"/>
  <c r="I471" i="4"/>
  <c r="H471" i="4"/>
  <c r="G471" i="4"/>
  <c r="K470" i="4"/>
  <c r="I470" i="4"/>
  <c r="H470" i="4"/>
  <c r="G470" i="4"/>
  <c r="K469" i="4"/>
  <c r="I469" i="4"/>
  <c r="H469" i="4"/>
  <c r="G469" i="4"/>
  <c r="K468" i="4"/>
  <c r="I468" i="4"/>
  <c r="H468" i="4"/>
  <c r="G468" i="4"/>
  <c r="K467" i="4"/>
  <c r="I467" i="4"/>
  <c r="H467" i="4"/>
  <c r="G467" i="4"/>
  <c r="K466" i="4"/>
  <c r="I466" i="4"/>
  <c r="H466" i="4"/>
  <c r="G466" i="4"/>
  <c r="K465" i="4"/>
  <c r="I465" i="4"/>
  <c r="H465" i="4"/>
  <c r="G465" i="4"/>
  <c r="K464" i="4"/>
  <c r="I464" i="4"/>
  <c r="H464" i="4"/>
  <c r="G464" i="4"/>
  <c r="K463" i="4"/>
  <c r="I463" i="4"/>
  <c r="H463" i="4"/>
  <c r="G463" i="4"/>
  <c r="K462" i="4"/>
  <c r="H462" i="4"/>
  <c r="G462" i="4"/>
  <c r="L462" i="4" s="1"/>
  <c r="K461" i="4"/>
  <c r="I461" i="4"/>
  <c r="H461" i="4"/>
  <c r="G461" i="4"/>
  <c r="K460" i="4"/>
  <c r="I460" i="4"/>
  <c r="H460" i="4"/>
  <c r="G460" i="4"/>
  <c r="K459" i="4"/>
  <c r="I459" i="4"/>
  <c r="H459" i="4"/>
  <c r="G459" i="4"/>
  <c r="K458" i="4"/>
  <c r="I458" i="4"/>
  <c r="H458" i="4"/>
  <c r="G458" i="4"/>
  <c r="K457" i="4"/>
  <c r="I457" i="4"/>
  <c r="H457" i="4"/>
  <c r="G457" i="4"/>
  <c r="K456" i="4"/>
  <c r="I456" i="4"/>
  <c r="H456" i="4"/>
  <c r="G456" i="4"/>
  <c r="K455" i="4"/>
  <c r="I455" i="4"/>
  <c r="H455" i="4"/>
  <c r="G455" i="4"/>
  <c r="K454" i="4"/>
  <c r="I454" i="4"/>
  <c r="H454" i="4"/>
  <c r="G454" i="4"/>
  <c r="K453" i="4"/>
  <c r="H453" i="4"/>
  <c r="G453" i="4"/>
  <c r="L453" i="4" s="1"/>
  <c r="K452" i="4"/>
  <c r="I452" i="4"/>
  <c r="H452" i="4"/>
  <c r="G452" i="4"/>
  <c r="K451" i="4"/>
  <c r="I451" i="4"/>
  <c r="H451" i="4"/>
  <c r="G451" i="4"/>
  <c r="K450" i="4"/>
  <c r="I450" i="4"/>
  <c r="H450" i="4"/>
  <c r="G450" i="4"/>
  <c r="K449" i="4"/>
  <c r="I449" i="4"/>
  <c r="H449" i="4"/>
  <c r="G449" i="4"/>
  <c r="K448" i="4"/>
  <c r="I448" i="4"/>
  <c r="H448" i="4"/>
  <c r="G448" i="4"/>
  <c r="K447" i="4"/>
  <c r="I447" i="4"/>
  <c r="H447" i="4"/>
  <c r="G447" i="4"/>
  <c r="K478" i="4"/>
  <c r="I478" i="4"/>
  <c r="H478" i="4"/>
  <c r="G478" i="4"/>
  <c r="K440" i="4"/>
  <c r="I440" i="4"/>
  <c r="H440" i="4"/>
  <c r="G440" i="4"/>
  <c r="K439" i="4"/>
  <c r="I439" i="4"/>
  <c r="H439" i="4"/>
  <c r="G439" i="4"/>
  <c r="K438" i="4"/>
  <c r="I438" i="4"/>
  <c r="H438" i="4"/>
  <c r="G438" i="4"/>
  <c r="K441" i="4"/>
  <c r="I441" i="4"/>
  <c r="H441" i="4"/>
  <c r="G441" i="4"/>
  <c r="K412" i="4"/>
  <c r="I412" i="4"/>
  <c r="H412" i="4"/>
  <c r="G412" i="4"/>
  <c r="K411" i="4"/>
  <c r="I411" i="4"/>
  <c r="H411" i="4"/>
  <c r="G411" i="4"/>
  <c r="K410" i="4"/>
  <c r="I410" i="4"/>
  <c r="H410" i="4"/>
  <c r="G410" i="4"/>
  <c r="K409" i="4"/>
  <c r="I409" i="4"/>
  <c r="H409" i="4"/>
  <c r="G409" i="4"/>
  <c r="K408" i="4"/>
  <c r="I408" i="4"/>
  <c r="H408" i="4"/>
  <c r="G408" i="4"/>
  <c r="K407" i="4"/>
  <c r="I407" i="4"/>
  <c r="H407" i="4"/>
  <c r="G407" i="4"/>
  <c r="K406" i="4"/>
  <c r="I406" i="4"/>
  <c r="H406" i="4"/>
  <c r="G406" i="4"/>
  <c r="K405" i="4"/>
  <c r="H405" i="4"/>
  <c r="G405" i="4"/>
  <c r="K404" i="4"/>
  <c r="I404" i="4"/>
  <c r="H404" i="4"/>
  <c r="G404" i="4"/>
  <c r="K403" i="4"/>
  <c r="I403" i="4"/>
  <c r="H403" i="4"/>
  <c r="G403" i="4"/>
  <c r="K402" i="4"/>
  <c r="H402" i="4"/>
  <c r="G402" i="4"/>
  <c r="K401" i="4"/>
  <c r="I401" i="4"/>
  <c r="H401" i="4"/>
  <c r="G401" i="4"/>
  <c r="K400" i="4"/>
  <c r="I400" i="4"/>
  <c r="H400" i="4"/>
  <c r="G400" i="4"/>
  <c r="K399" i="4"/>
  <c r="I399" i="4"/>
  <c r="H399" i="4"/>
  <c r="G399" i="4"/>
  <c r="K398" i="4"/>
  <c r="I398" i="4"/>
  <c r="H398" i="4"/>
  <c r="G398" i="4"/>
  <c r="K397" i="4"/>
  <c r="I397" i="4"/>
  <c r="G397" i="4"/>
  <c r="K396" i="4"/>
  <c r="H396" i="4"/>
  <c r="G396" i="4"/>
  <c r="K395" i="4"/>
  <c r="I395" i="4"/>
  <c r="H395" i="4"/>
  <c r="G395" i="4"/>
  <c r="K394" i="4"/>
  <c r="I394" i="4"/>
  <c r="H394" i="4"/>
  <c r="G394" i="4"/>
  <c r="K393" i="4"/>
  <c r="I393" i="4"/>
  <c r="H393" i="4"/>
  <c r="G393" i="4"/>
  <c r="K392" i="4"/>
  <c r="I392" i="4"/>
  <c r="H392" i="4"/>
  <c r="G392" i="4"/>
  <c r="K391" i="4"/>
  <c r="I391" i="4"/>
  <c r="H391" i="4"/>
  <c r="G391" i="4"/>
  <c r="K390" i="4"/>
  <c r="I390" i="4"/>
  <c r="H390" i="4"/>
  <c r="G390" i="4"/>
  <c r="K389" i="4"/>
  <c r="I389" i="4"/>
  <c r="H389" i="4"/>
  <c r="G389" i="4"/>
  <c r="K388" i="4"/>
  <c r="I388" i="4"/>
  <c r="H388" i="4"/>
  <c r="G388" i="4"/>
  <c r="K387" i="4"/>
  <c r="I387" i="4"/>
  <c r="H387" i="4"/>
  <c r="G387" i="4"/>
  <c r="K386" i="4"/>
  <c r="I386" i="4"/>
  <c r="H386" i="4"/>
  <c r="G386" i="4"/>
  <c r="K385" i="4"/>
  <c r="I385" i="4"/>
  <c r="H385" i="4"/>
  <c r="G385" i="4"/>
  <c r="K384" i="4"/>
  <c r="I384" i="4"/>
  <c r="H384" i="4"/>
  <c r="G384" i="4"/>
  <c r="K413" i="4"/>
  <c r="I413" i="4"/>
  <c r="H413" i="4"/>
  <c r="G413" i="4"/>
  <c r="K381" i="4"/>
  <c r="I381" i="4"/>
  <c r="H381" i="4"/>
  <c r="G381" i="4"/>
  <c r="K380" i="4"/>
  <c r="I380" i="4"/>
  <c r="H380" i="4"/>
  <c r="G380" i="4"/>
  <c r="K379" i="4"/>
  <c r="H379" i="4"/>
  <c r="G379" i="4"/>
  <c r="K378" i="4"/>
  <c r="I378" i="4"/>
  <c r="H378" i="4"/>
  <c r="G378" i="4"/>
  <c r="K382" i="4"/>
  <c r="I382" i="4"/>
  <c r="H382" i="4"/>
  <c r="G382" i="4"/>
  <c r="K373" i="4"/>
  <c r="I373" i="4"/>
  <c r="H373" i="4"/>
  <c r="G373" i="4"/>
  <c r="G374" i="4"/>
  <c r="H374" i="4"/>
  <c r="I374" i="4"/>
  <c r="K374" i="4"/>
  <c r="K369" i="4"/>
  <c r="I369" i="4"/>
  <c r="H369" i="4"/>
  <c r="G369" i="4"/>
  <c r="K368" i="4"/>
  <c r="I368" i="4"/>
  <c r="H368" i="4"/>
  <c r="G368" i="4"/>
  <c r="K367" i="4"/>
  <c r="I367" i="4"/>
  <c r="H367" i="4"/>
  <c r="G367" i="4"/>
  <c r="K354" i="4"/>
  <c r="I354" i="4"/>
  <c r="H354" i="4"/>
  <c r="G354" i="4"/>
  <c r="K353" i="4"/>
  <c r="I353" i="4"/>
  <c r="H353" i="4"/>
  <c r="G353" i="4"/>
  <c r="K352" i="4"/>
  <c r="I352" i="4"/>
  <c r="H352" i="4"/>
  <c r="G352" i="4"/>
  <c r="K351" i="4"/>
  <c r="H351" i="4"/>
  <c r="G351" i="4"/>
  <c r="K350" i="4"/>
  <c r="I350" i="4"/>
  <c r="H350" i="4"/>
  <c r="G350" i="4"/>
  <c r="K349" i="4"/>
  <c r="I349" i="4"/>
  <c r="H349" i="4"/>
  <c r="G349" i="4"/>
  <c r="K355" i="4"/>
  <c r="I355" i="4"/>
  <c r="H355" i="4"/>
  <c r="G355" i="4"/>
  <c r="K344" i="4"/>
  <c r="I344" i="4"/>
  <c r="H344" i="4"/>
  <c r="G344" i="4"/>
  <c r="G345" i="4"/>
  <c r="H345" i="4"/>
  <c r="I345" i="4"/>
  <c r="K345" i="4"/>
  <c r="K333" i="4"/>
  <c r="I333" i="4"/>
  <c r="H333" i="4"/>
  <c r="G333" i="4"/>
  <c r="K332" i="4"/>
  <c r="I332" i="4"/>
  <c r="H332" i="4"/>
  <c r="G332" i="4"/>
  <c r="K331" i="4"/>
  <c r="I331" i="4"/>
  <c r="H331" i="4"/>
  <c r="G331" i="4"/>
  <c r="K330" i="4"/>
  <c r="I330" i="4"/>
  <c r="H330" i="4"/>
  <c r="G330" i="4"/>
  <c r="K334" i="4"/>
  <c r="I334" i="4"/>
  <c r="H334" i="4"/>
  <c r="G334" i="4"/>
  <c r="K322" i="4"/>
  <c r="I322" i="4"/>
  <c r="H322" i="4"/>
  <c r="G322" i="4"/>
  <c r="K323" i="4"/>
  <c r="I323" i="4"/>
  <c r="H323" i="4"/>
  <c r="G323" i="4"/>
  <c r="K320" i="4"/>
  <c r="I320" i="4"/>
  <c r="G320" i="4"/>
  <c r="L320" i="4" s="1"/>
  <c r="K319" i="4"/>
  <c r="I319" i="4"/>
  <c r="G319" i="4"/>
  <c r="L319" i="4" s="1"/>
  <c r="K281" i="4"/>
  <c r="H281" i="4"/>
  <c r="G281" i="4"/>
  <c r="K280" i="4"/>
  <c r="I280" i="4"/>
  <c r="H280" i="4"/>
  <c r="G280" i="4"/>
  <c r="K279" i="4"/>
  <c r="H279" i="4"/>
  <c r="G279" i="4"/>
  <c r="K278" i="4"/>
  <c r="I278" i="4"/>
  <c r="H278" i="4"/>
  <c r="G278" i="4"/>
  <c r="K277" i="4"/>
  <c r="I277" i="4"/>
  <c r="H277" i="4"/>
  <c r="G277" i="4"/>
  <c r="K276" i="4"/>
  <c r="I276" i="4"/>
  <c r="H276" i="4"/>
  <c r="G276" i="4"/>
  <c r="K275" i="4"/>
  <c r="I275" i="4"/>
  <c r="H275" i="4"/>
  <c r="G275" i="4"/>
  <c r="K274" i="4"/>
  <c r="I274" i="4"/>
  <c r="H274" i="4"/>
  <c r="G274" i="4"/>
  <c r="K273" i="4"/>
  <c r="I273" i="4"/>
  <c r="H273" i="4"/>
  <c r="G273" i="4"/>
  <c r="K272" i="4"/>
  <c r="I272" i="4"/>
  <c r="H272" i="4"/>
  <c r="G272" i="4"/>
  <c r="K271" i="4"/>
  <c r="I271" i="4"/>
  <c r="H271" i="4"/>
  <c r="G271" i="4"/>
  <c r="K270" i="4"/>
  <c r="I270" i="4"/>
  <c r="H270" i="4"/>
  <c r="G270" i="4"/>
  <c r="K269" i="4"/>
  <c r="I269" i="4"/>
  <c r="H269" i="4"/>
  <c r="G269" i="4"/>
  <c r="K268" i="4"/>
  <c r="I268" i="4"/>
  <c r="H268" i="4"/>
  <c r="G268" i="4"/>
  <c r="K267" i="4"/>
  <c r="H267" i="4"/>
  <c r="G267" i="4"/>
  <c r="K266" i="4"/>
  <c r="I266" i="4"/>
  <c r="H266" i="4"/>
  <c r="G266" i="4"/>
  <c r="K265" i="4"/>
  <c r="I265" i="4"/>
  <c r="H265" i="4"/>
  <c r="G265" i="4"/>
  <c r="K264" i="4"/>
  <c r="I264" i="4"/>
  <c r="H264" i="4"/>
  <c r="G264" i="4"/>
  <c r="K263" i="4"/>
  <c r="I263" i="4"/>
  <c r="H263" i="4"/>
  <c r="G263" i="4"/>
  <c r="K262" i="4"/>
  <c r="I262" i="4"/>
  <c r="H262" i="4"/>
  <c r="G262" i="4"/>
  <c r="K261" i="4"/>
  <c r="I261" i="4"/>
  <c r="H261" i="4"/>
  <c r="G261" i="4"/>
  <c r="K260" i="4"/>
  <c r="H260" i="4"/>
  <c r="G260" i="4"/>
  <c r="K259" i="4"/>
  <c r="H259" i="4"/>
  <c r="G259" i="4"/>
  <c r="K258" i="4"/>
  <c r="H258" i="4"/>
  <c r="G258" i="4"/>
  <c r="K257" i="4"/>
  <c r="I257" i="4"/>
  <c r="H257" i="4"/>
  <c r="G257" i="4"/>
  <c r="K256" i="4"/>
  <c r="H256" i="4"/>
  <c r="G256" i="4"/>
  <c r="K255" i="4"/>
  <c r="H255" i="4"/>
  <c r="G255" i="4"/>
  <c r="K254" i="4"/>
  <c r="I254" i="4"/>
  <c r="H254" i="4"/>
  <c r="G254" i="4"/>
  <c r="K253" i="4"/>
  <c r="I253" i="4"/>
  <c r="H253" i="4"/>
  <c r="G253" i="4"/>
  <c r="K282" i="4"/>
  <c r="I282" i="4"/>
  <c r="H282" i="4"/>
  <c r="G282" i="4"/>
  <c r="K172" i="4"/>
  <c r="I172" i="4"/>
  <c r="H172" i="4"/>
  <c r="G172" i="4"/>
  <c r="K171" i="4"/>
  <c r="I171" i="4"/>
  <c r="H171" i="4"/>
  <c r="G171" i="4"/>
  <c r="K170" i="4"/>
  <c r="I170" i="4"/>
  <c r="H170" i="4"/>
  <c r="G170" i="4"/>
  <c r="K169" i="4"/>
  <c r="I169" i="4"/>
  <c r="H169" i="4"/>
  <c r="G169" i="4"/>
  <c r="K168" i="4"/>
  <c r="I168" i="4"/>
  <c r="H168" i="4"/>
  <c r="G168" i="4"/>
  <c r="K167" i="4"/>
  <c r="I167" i="4"/>
  <c r="H167" i="4"/>
  <c r="G167" i="4"/>
  <c r="K166" i="4"/>
  <c r="I166" i="4"/>
  <c r="H166" i="4"/>
  <c r="G166" i="4"/>
  <c r="K165" i="4"/>
  <c r="I165" i="4"/>
  <c r="H165" i="4"/>
  <c r="G165" i="4"/>
  <c r="K164" i="4"/>
  <c r="H164" i="4"/>
  <c r="G164" i="4"/>
  <c r="K163" i="4"/>
  <c r="I163" i="4"/>
  <c r="H163" i="4"/>
  <c r="G163" i="4"/>
  <c r="K162" i="4"/>
  <c r="I162" i="4"/>
  <c r="H162" i="4"/>
  <c r="G162" i="4"/>
  <c r="K161" i="4"/>
  <c r="I161" i="4"/>
  <c r="H161" i="4"/>
  <c r="G161" i="4"/>
  <c r="K160" i="4"/>
  <c r="I160" i="4"/>
  <c r="H160" i="4"/>
  <c r="G160" i="4"/>
  <c r="K159" i="4"/>
  <c r="I159" i="4"/>
  <c r="H159" i="4"/>
  <c r="G159" i="4"/>
  <c r="K158" i="4"/>
  <c r="I158" i="4"/>
  <c r="H158" i="4"/>
  <c r="G158" i="4"/>
  <c r="K157" i="4"/>
  <c r="I157" i="4"/>
  <c r="H157" i="4"/>
  <c r="G157" i="4"/>
  <c r="K156" i="4"/>
  <c r="I156" i="4"/>
  <c r="H156" i="4"/>
  <c r="G156" i="4"/>
  <c r="K155" i="4"/>
  <c r="I155" i="4"/>
  <c r="H155" i="4"/>
  <c r="G155" i="4"/>
  <c r="K154" i="4"/>
  <c r="I154" i="4"/>
  <c r="H154" i="4"/>
  <c r="G154" i="4"/>
  <c r="K153" i="4"/>
  <c r="I153" i="4"/>
  <c r="H153" i="4"/>
  <c r="G153" i="4"/>
  <c r="K152" i="4"/>
  <c r="I152" i="4"/>
  <c r="H152" i="4"/>
  <c r="G152" i="4"/>
  <c r="K151" i="4"/>
  <c r="I151" i="4"/>
  <c r="H151" i="4"/>
  <c r="G151" i="4"/>
  <c r="K150" i="4"/>
  <c r="I150" i="4"/>
  <c r="H150" i="4"/>
  <c r="G150" i="4"/>
  <c r="K149" i="4"/>
  <c r="I149" i="4"/>
  <c r="H149" i="4"/>
  <c r="G149" i="4"/>
  <c r="K148" i="4"/>
  <c r="I148" i="4"/>
  <c r="H148" i="4"/>
  <c r="G148" i="4"/>
  <c r="K147" i="4"/>
  <c r="I147" i="4"/>
  <c r="H147" i="4"/>
  <c r="G147" i="4"/>
  <c r="K146" i="4"/>
  <c r="I146" i="4"/>
  <c r="H146" i="4"/>
  <c r="G146" i="4"/>
  <c r="K145" i="4"/>
  <c r="H145" i="4"/>
  <c r="G145" i="4"/>
  <c r="K144" i="4"/>
  <c r="I144" i="4"/>
  <c r="H144" i="4"/>
  <c r="G144" i="4"/>
  <c r="K143" i="4"/>
  <c r="I143" i="4"/>
  <c r="H143" i="4"/>
  <c r="G143" i="4"/>
  <c r="K142" i="4"/>
  <c r="I142" i="4"/>
  <c r="H142" i="4"/>
  <c r="G142" i="4"/>
  <c r="K141" i="4"/>
  <c r="I141" i="4"/>
  <c r="H141" i="4"/>
  <c r="G141" i="4"/>
  <c r="K140" i="4"/>
  <c r="I140" i="4"/>
  <c r="H140" i="4"/>
  <c r="G140" i="4"/>
  <c r="K139" i="4"/>
  <c r="I139" i="4"/>
  <c r="H139" i="4"/>
  <c r="G139" i="4"/>
  <c r="K138" i="4"/>
  <c r="I138" i="4"/>
  <c r="H138" i="4"/>
  <c r="G138" i="4"/>
  <c r="K173" i="4"/>
  <c r="I173" i="4"/>
  <c r="H173" i="4"/>
  <c r="G173" i="4"/>
  <c r="K129" i="4"/>
  <c r="I129" i="4"/>
  <c r="H129" i="4"/>
  <c r="G129" i="4"/>
  <c r="K128" i="4"/>
  <c r="I128" i="4"/>
  <c r="H128" i="4"/>
  <c r="G128" i="4"/>
  <c r="K130" i="4"/>
  <c r="I130" i="4"/>
  <c r="H130" i="4"/>
  <c r="G130" i="4"/>
  <c r="K795" i="4"/>
  <c r="I795" i="4"/>
  <c r="H795" i="4"/>
  <c r="G795" i="4"/>
  <c r="K114" i="4"/>
  <c r="H114" i="4"/>
  <c r="G114" i="4"/>
  <c r="K113" i="4"/>
  <c r="I113" i="4"/>
  <c r="H113" i="4"/>
  <c r="G113" i="4"/>
  <c r="K115" i="4"/>
  <c r="I115" i="4"/>
  <c r="H115" i="4"/>
  <c r="G115" i="4"/>
  <c r="K714" i="4"/>
  <c r="H714" i="4"/>
  <c r="G714" i="4"/>
  <c r="K644" i="4"/>
  <c r="I644" i="4"/>
  <c r="H644" i="4"/>
  <c r="G644" i="4"/>
  <c r="K528" i="4"/>
  <c r="I528" i="4"/>
  <c r="H528" i="4"/>
  <c r="G528" i="4"/>
  <c r="L281" i="4" l="1"/>
  <c r="L114" i="4"/>
  <c r="L145" i="4"/>
  <c r="L454" i="4"/>
  <c r="L456" i="4"/>
  <c r="L457" i="4"/>
  <c r="L458" i="4"/>
  <c r="L460" i="4"/>
  <c r="L461" i="4"/>
  <c r="L115" i="4"/>
  <c r="L113" i="4"/>
  <c r="L146" i="4"/>
  <c r="L148" i="4"/>
  <c r="L149" i="4"/>
  <c r="L150" i="4"/>
  <c r="L151" i="4"/>
  <c r="L152" i="4"/>
  <c r="L153" i="4"/>
  <c r="L154" i="4"/>
  <c r="L155" i="4"/>
  <c r="L156" i="4"/>
  <c r="L157" i="4"/>
  <c r="L528" i="4"/>
  <c r="L795" i="4"/>
  <c r="L130" i="4"/>
  <c r="L128" i="4"/>
  <c r="L129" i="4"/>
  <c r="L173" i="4"/>
  <c r="L138" i="4"/>
  <c r="L140" i="4"/>
  <c r="L141" i="4"/>
  <c r="L142" i="4"/>
  <c r="L144" i="4"/>
  <c r="L334" i="4"/>
  <c r="L330" i="4"/>
  <c r="L331" i="4"/>
  <c r="L332" i="4"/>
  <c r="L333" i="4"/>
  <c r="L344" i="4"/>
  <c r="L355" i="4"/>
  <c r="L349" i="4"/>
  <c r="L350" i="4"/>
  <c r="L385" i="4"/>
  <c r="L386" i="4"/>
  <c r="L387" i="4"/>
  <c r="L389" i="4"/>
  <c r="L390" i="4"/>
  <c r="L391" i="4"/>
  <c r="L393" i="4"/>
  <c r="L394" i="4"/>
  <c r="L448" i="4"/>
  <c r="L449" i="4"/>
  <c r="L450" i="4"/>
  <c r="L452" i="4"/>
  <c r="L463" i="4"/>
  <c r="L464" i="4"/>
  <c r="L465" i="4"/>
  <c r="L466" i="4"/>
  <c r="L468" i="4"/>
  <c r="L469" i="4"/>
  <c r="L470" i="4"/>
  <c r="L472" i="4"/>
  <c r="L473" i="4"/>
  <c r="L531" i="4"/>
  <c r="L532" i="4"/>
  <c r="L533" i="4"/>
  <c r="L534" i="4"/>
  <c r="L535" i="4"/>
  <c r="L536" i="4"/>
  <c r="L537" i="4"/>
  <c r="L544" i="4"/>
  <c r="L545" i="4"/>
  <c r="L546" i="4"/>
  <c r="L547" i="4"/>
  <c r="L601" i="4"/>
  <c r="L597" i="4"/>
  <c r="L598" i="4"/>
  <c r="L599" i="4"/>
  <c r="L600" i="4"/>
  <c r="J715" i="4"/>
  <c r="J716" i="4"/>
  <c r="M716" i="4" s="1"/>
  <c r="J718" i="4"/>
  <c r="M718" i="4" s="1"/>
  <c r="J719" i="4"/>
  <c r="M719" i="4" s="1"/>
  <c r="J720" i="4"/>
  <c r="M720" i="4" s="1"/>
  <c r="L715" i="4"/>
  <c r="J717" i="4"/>
  <c r="J721" i="4"/>
  <c r="M721" i="4" s="1"/>
  <c r="M717" i="4"/>
  <c r="J600" i="4"/>
  <c r="J547" i="4"/>
  <c r="M547" i="4" s="1"/>
  <c r="J601" i="4"/>
  <c r="M601" i="4" s="1"/>
  <c r="J597" i="4"/>
  <c r="M597" i="4" s="1"/>
  <c r="J598" i="4"/>
  <c r="M598" i="4" s="1"/>
  <c r="J599" i="4"/>
  <c r="M599" i="4" s="1"/>
  <c r="J538" i="4"/>
  <c r="J548" i="4"/>
  <c r="L548" i="4"/>
  <c r="J544" i="4"/>
  <c r="J545" i="4"/>
  <c r="J546" i="4"/>
  <c r="L538" i="4"/>
  <c r="J520" i="4"/>
  <c r="J539" i="4"/>
  <c r="J530" i="4"/>
  <c r="J531" i="4"/>
  <c r="J536" i="4"/>
  <c r="J537" i="4"/>
  <c r="L474" i="4"/>
  <c r="L476" i="4"/>
  <c r="L477" i="4"/>
  <c r="L519" i="4"/>
  <c r="L539" i="4"/>
  <c r="L530" i="4"/>
  <c r="J532" i="4"/>
  <c r="J533" i="4"/>
  <c r="J534" i="4"/>
  <c r="J535" i="4"/>
  <c r="L520" i="4"/>
  <c r="J477" i="4"/>
  <c r="J521" i="4"/>
  <c r="L521" i="4"/>
  <c r="J440" i="4"/>
  <c r="J478" i="4"/>
  <c r="J447" i="4"/>
  <c r="J448" i="4"/>
  <c r="J451" i="4"/>
  <c r="J452" i="4"/>
  <c r="J455" i="4"/>
  <c r="J456" i="4"/>
  <c r="J459" i="4"/>
  <c r="J460" i="4"/>
  <c r="J463" i="4"/>
  <c r="J464" i="4"/>
  <c r="J467" i="4"/>
  <c r="J468" i="4"/>
  <c r="J471" i="4"/>
  <c r="J472" i="4"/>
  <c r="J475" i="4"/>
  <c r="J476" i="4"/>
  <c r="L395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41" i="4"/>
  <c r="L438" i="4"/>
  <c r="L439" i="4"/>
  <c r="L440" i="4"/>
  <c r="M440" i="4" s="1"/>
  <c r="L478" i="4"/>
  <c r="L447" i="4"/>
  <c r="J449" i="4"/>
  <c r="J450" i="4"/>
  <c r="L451" i="4"/>
  <c r="J454" i="4"/>
  <c r="L455" i="4"/>
  <c r="J457" i="4"/>
  <c r="J458" i="4"/>
  <c r="L459" i="4"/>
  <c r="J461" i="4"/>
  <c r="J465" i="4"/>
  <c r="J466" i="4"/>
  <c r="L467" i="4"/>
  <c r="M467" i="4" s="1"/>
  <c r="J469" i="4"/>
  <c r="J470" i="4"/>
  <c r="L471" i="4"/>
  <c r="J473" i="4"/>
  <c r="J474" i="4"/>
  <c r="L475" i="4"/>
  <c r="M475" i="4" s="1"/>
  <c r="J439" i="4"/>
  <c r="J441" i="4"/>
  <c r="J438" i="4"/>
  <c r="J412" i="4"/>
  <c r="J381" i="4"/>
  <c r="J413" i="4"/>
  <c r="J384" i="4"/>
  <c r="J385" i="4"/>
  <c r="J388" i="4"/>
  <c r="J389" i="4"/>
  <c r="J392" i="4"/>
  <c r="J393" i="4"/>
  <c r="J411" i="4"/>
  <c r="L351" i="4"/>
  <c r="L352" i="4"/>
  <c r="L353" i="4"/>
  <c r="L354" i="4"/>
  <c r="L367" i="4"/>
  <c r="L368" i="4"/>
  <c r="L369" i="4"/>
  <c r="L373" i="4"/>
  <c r="L382" i="4"/>
  <c r="L378" i="4"/>
  <c r="L379" i="4"/>
  <c r="L380" i="4"/>
  <c r="L413" i="4"/>
  <c r="M413" i="4" s="1"/>
  <c r="L384" i="4"/>
  <c r="M384" i="4" s="1"/>
  <c r="J386" i="4"/>
  <c r="J387" i="4"/>
  <c r="L388" i="4"/>
  <c r="J390" i="4"/>
  <c r="J391" i="4"/>
  <c r="L392" i="4"/>
  <c r="J394" i="4"/>
  <c r="J395" i="4"/>
  <c r="L396" i="4"/>
  <c r="J398" i="4"/>
  <c r="J399" i="4"/>
  <c r="J400" i="4"/>
  <c r="J401" i="4"/>
  <c r="J403" i="4"/>
  <c r="J404" i="4"/>
  <c r="J406" i="4"/>
  <c r="J407" i="4"/>
  <c r="J408" i="4"/>
  <c r="J409" i="4"/>
  <c r="J410" i="4"/>
  <c r="L381" i="4"/>
  <c r="J374" i="4"/>
  <c r="J373" i="4"/>
  <c r="J382" i="4"/>
  <c r="J378" i="4"/>
  <c r="J380" i="4"/>
  <c r="J369" i="4"/>
  <c r="L374" i="4"/>
  <c r="J368" i="4"/>
  <c r="J354" i="4"/>
  <c r="J367" i="4"/>
  <c r="J355" i="4"/>
  <c r="J349" i="4"/>
  <c r="J353" i="4"/>
  <c r="J344" i="4"/>
  <c r="J352" i="4"/>
  <c r="J350" i="4"/>
  <c r="M350" i="4" s="1"/>
  <c r="L159" i="4"/>
  <c r="L160" i="4"/>
  <c r="L161" i="4"/>
  <c r="L163" i="4"/>
  <c r="L164" i="4"/>
  <c r="L165" i="4"/>
  <c r="L167" i="4"/>
  <c r="L168" i="4"/>
  <c r="L169" i="4"/>
  <c r="L171" i="4"/>
  <c r="L172" i="4"/>
  <c r="L28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J333" i="4"/>
  <c r="J345" i="4"/>
  <c r="L345" i="4"/>
  <c r="J330" i="4"/>
  <c r="J331" i="4"/>
  <c r="J332" i="4"/>
  <c r="J334" i="4"/>
  <c r="L323" i="4"/>
  <c r="L322" i="4"/>
  <c r="J322" i="4"/>
  <c r="J323" i="4"/>
  <c r="J280" i="4"/>
  <c r="J277" i="4"/>
  <c r="J278" i="4"/>
  <c r="J282" i="4"/>
  <c r="J253" i="4"/>
  <c r="J254" i="4"/>
  <c r="J257" i="4"/>
  <c r="J261" i="4"/>
  <c r="J262" i="4"/>
  <c r="J263" i="4"/>
  <c r="J264" i="4"/>
  <c r="J265" i="4"/>
  <c r="J266" i="4"/>
  <c r="J268" i="4"/>
  <c r="J269" i="4"/>
  <c r="J270" i="4"/>
  <c r="J271" i="4"/>
  <c r="J272" i="4"/>
  <c r="J273" i="4"/>
  <c r="J274" i="4"/>
  <c r="J275" i="4"/>
  <c r="J276" i="4"/>
  <c r="J139" i="4"/>
  <c r="J140" i="4"/>
  <c r="J143" i="4"/>
  <c r="J144" i="4"/>
  <c r="J147" i="4"/>
  <c r="J148" i="4"/>
  <c r="J155" i="4"/>
  <c r="J156" i="4"/>
  <c r="J157" i="4"/>
  <c r="J158" i="4"/>
  <c r="J159" i="4"/>
  <c r="J162" i="4"/>
  <c r="J163" i="4"/>
  <c r="J166" i="4"/>
  <c r="J167" i="4"/>
  <c r="J170" i="4"/>
  <c r="J171" i="4"/>
  <c r="J173" i="4"/>
  <c r="J138" i="4"/>
  <c r="L139" i="4"/>
  <c r="J141" i="4"/>
  <c r="J142" i="4"/>
  <c r="L143" i="4"/>
  <c r="J146" i="4"/>
  <c r="L147" i="4"/>
  <c r="J149" i="4"/>
  <c r="J150" i="4"/>
  <c r="J151" i="4"/>
  <c r="J152" i="4"/>
  <c r="J153" i="4"/>
  <c r="J154" i="4"/>
  <c r="L158" i="4"/>
  <c r="J160" i="4"/>
  <c r="J161" i="4"/>
  <c r="L162" i="4"/>
  <c r="J165" i="4"/>
  <c r="L166" i="4"/>
  <c r="J168" i="4"/>
  <c r="J169" i="4"/>
  <c r="L170" i="4"/>
  <c r="M170" i="4" s="1"/>
  <c r="J172" i="4"/>
  <c r="J795" i="4"/>
  <c r="J130" i="4"/>
  <c r="J128" i="4"/>
  <c r="J129" i="4"/>
  <c r="J113" i="4"/>
  <c r="J115" i="4"/>
  <c r="L644" i="4"/>
  <c r="L714" i="4"/>
  <c r="J644" i="4"/>
  <c r="J528" i="4"/>
  <c r="K802" i="4"/>
  <c r="H802" i="4"/>
  <c r="G802" i="4"/>
  <c r="K126" i="4"/>
  <c r="I126" i="4"/>
  <c r="H126" i="4"/>
  <c r="G126" i="4"/>
  <c r="K696" i="4"/>
  <c r="I696" i="4"/>
  <c r="H696" i="4"/>
  <c r="G696" i="4"/>
  <c r="K777" i="4"/>
  <c r="I777" i="4"/>
  <c r="H777" i="4"/>
  <c r="G777" i="4"/>
  <c r="K633" i="4"/>
  <c r="I633" i="4"/>
  <c r="H633" i="4"/>
  <c r="G633" i="4"/>
  <c r="M153" i="4" l="1"/>
  <c r="M149" i="4"/>
  <c r="M140" i="4"/>
  <c r="M142" i="4"/>
  <c r="M644" i="4"/>
  <c r="M168" i="4"/>
  <c r="M173" i="4"/>
  <c r="M447" i="4"/>
  <c r="M115" i="4"/>
  <c r="M165" i="4"/>
  <c r="M151" i="4"/>
  <c r="M146" i="4"/>
  <c r="M392" i="4"/>
  <c r="M478" i="4"/>
  <c r="M538" i="4"/>
  <c r="M600" i="4"/>
  <c r="M330" i="4"/>
  <c r="M528" i="4"/>
  <c r="M129" i="4"/>
  <c r="M130" i="4"/>
  <c r="M156" i="4"/>
  <c r="M148" i="4"/>
  <c r="M144" i="4"/>
  <c r="M332" i="4"/>
  <c r="M344" i="4"/>
  <c r="M349" i="4"/>
  <c r="M473" i="4"/>
  <c r="M470" i="4"/>
  <c r="M465" i="4"/>
  <c r="M450" i="4"/>
  <c r="M463" i="4"/>
  <c r="M469" i="4"/>
  <c r="M466" i="4"/>
  <c r="M449" i="4"/>
  <c r="M460" i="4"/>
  <c r="M532" i="4"/>
  <c r="M534" i="4"/>
  <c r="M536" i="4"/>
  <c r="M546" i="4"/>
  <c r="M544" i="4"/>
  <c r="M535" i="4"/>
  <c r="M533" i="4"/>
  <c r="M472" i="4"/>
  <c r="M464" i="4"/>
  <c r="M452" i="4"/>
  <c r="M537" i="4"/>
  <c r="M531" i="4"/>
  <c r="M545" i="4"/>
  <c r="M386" i="4"/>
  <c r="M128" i="4"/>
  <c r="M795" i="4"/>
  <c r="M157" i="4"/>
  <c r="M155" i="4"/>
  <c r="M334" i="4"/>
  <c r="M331" i="4"/>
  <c r="M333" i="4"/>
  <c r="M355" i="4"/>
  <c r="M457" i="4"/>
  <c r="M454" i="4"/>
  <c r="M394" i="4"/>
  <c r="M391" i="4"/>
  <c r="M389" i="4"/>
  <c r="M367" i="4"/>
  <c r="M369" i="4"/>
  <c r="M400" i="4"/>
  <c r="M390" i="4"/>
  <c r="M113" i="4"/>
  <c r="M154" i="4"/>
  <c r="M152" i="4"/>
  <c r="M150" i="4"/>
  <c r="M141" i="4"/>
  <c r="M138" i="4"/>
  <c r="M353" i="4"/>
  <c r="M408" i="4"/>
  <c r="M387" i="4"/>
  <c r="M438" i="4"/>
  <c r="M461" i="4"/>
  <c r="M458" i="4"/>
  <c r="M456" i="4"/>
  <c r="M448" i="4"/>
  <c r="M385" i="4"/>
  <c r="M160" i="4"/>
  <c r="M404" i="4"/>
  <c r="M393" i="4"/>
  <c r="M455" i="4"/>
  <c r="M468" i="4"/>
  <c r="M162" i="4"/>
  <c r="M278" i="4"/>
  <c r="M476" i="4"/>
  <c r="M548" i="4"/>
  <c r="M539" i="4"/>
  <c r="M474" i="4"/>
  <c r="M520" i="4"/>
  <c r="M530" i="4"/>
  <c r="M477" i="4"/>
  <c r="M521" i="4"/>
  <c r="M412" i="4"/>
  <c r="M410" i="4"/>
  <c r="M406" i="4"/>
  <c r="M398" i="4"/>
  <c r="M382" i="4"/>
  <c r="M395" i="4"/>
  <c r="M381" i="4"/>
  <c r="M471" i="4"/>
  <c r="M459" i="4"/>
  <c r="M451" i="4"/>
  <c r="M409" i="4"/>
  <c r="M407" i="4"/>
  <c r="M403" i="4"/>
  <c r="M401" i="4"/>
  <c r="M399" i="4"/>
  <c r="M441" i="4"/>
  <c r="M354" i="4"/>
  <c r="M380" i="4"/>
  <c r="M378" i="4"/>
  <c r="M373" i="4"/>
  <c r="M411" i="4"/>
  <c r="M439" i="4"/>
  <c r="M388" i="4"/>
  <c r="M352" i="4"/>
  <c r="M368" i="4"/>
  <c r="M374" i="4"/>
  <c r="M275" i="4"/>
  <c r="M273" i="4"/>
  <c r="M271" i="4"/>
  <c r="M269" i="4"/>
  <c r="M265" i="4"/>
  <c r="M263" i="4"/>
  <c r="M261" i="4"/>
  <c r="M257" i="4"/>
  <c r="M253" i="4"/>
  <c r="M171" i="4"/>
  <c r="M163" i="4"/>
  <c r="M276" i="4"/>
  <c r="M274" i="4"/>
  <c r="M272" i="4"/>
  <c r="M270" i="4"/>
  <c r="M268" i="4"/>
  <c r="M266" i="4"/>
  <c r="M264" i="4"/>
  <c r="M262" i="4"/>
  <c r="M254" i="4"/>
  <c r="M282" i="4"/>
  <c r="M280" i="4"/>
  <c r="M345" i="4"/>
  <c r="M172" i="4"/>
  <c r="M169" i="4"/>
  <c r="M161" i="4"/>
  <c r="M167" i="4"/>
  <c r="M159" i="4"/>
  <c r="M277" i="4"/>
  <c r="M322" i="4"/>
  <c r="M323" i="4"/>
  <c r="M147" i="4"/>
  <c r="M139" i="4"/>
  <c r="M143" i="4"/>
  <c r="M166" i="4"/>
  <c r="M158" i="4"/>
  <c r="L633" i="4"/>
  <c r="L777" i="4"/>
  <c r="L696" i="4"/>
  <c r="L126" i="4"/>
  <c r="L802" i="4"/>
  <c r="J126" i="4"/>
  <c r="J696" i="4"/>
  <c r="J777" i="4"/>
  <c r="J633" i="4"/>
  <c r="O367" i="4" l="1"/>
  <c r="Q367" i="4" s="1"/>
  <c r="M696" i="4"/>
  <c r="M777" i="4"/>
  <c r="M126" i="4"/>
  <c r="K745" i="4"/>
  <c r="I745" i="4"/>
  <c r="H745" i="4"/>
  <c r="G745" i="4"/>
  <c r="K744" i="4"/>
  <c r="I744" i="4"/>
  <c r="H744" i="4"/>
  <c r="G744" i="4"/>
  <c r="G778" i="4"/>
  <c r="H778" i="4"/>
  <c r="I778" i="4"/>
  <c r="K778" i="4"/>
  <c r="K792" i="4"/>
  <c r="H792" i="4"/>
  <c r="G792" i="4"/>
  <c r="H787" i="4"/>
  <c r="I787" i="4"/>
  <c r="K787" i="4"/>
  <c r="H788" i="4"/>
  <c r="I788" i="4"/>
  <c r="K788" i="4"/>
  <c r="H789" i="4"/>
  <c r="I789" i="4"/>
  <c r="K789" i="4"/>
  <c r="G789" i="4"/>
  <c r="G788" i="4"/>
  <c r="G787" i="4"/>
  <c r="L744" i="4" l="1"/>
  <c r="L745" i="4"/>
  <c r="L778" i="4"/>
  <c r="J778" i="4"/>
  <c r="J744" i="4"/>
  <c r="J745" i="4"/>
  <c r="J787" i="4"/>
  <c r="L792" i="4"/>
  <c r="J788" i="4"/>
  <c r="L789" i="4"/>
  <c r="L787" i="4"/>
  <c r="J789" i="4"/>
  <c r="L788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1" i="4"/>
  <c r="K800" i="4"/>
  <c r="K799" i="4"/>
  <c r="K798" i="4"/>
  <c r="K797" i="4"/>
  <c r="K796" i="4"/>
  <c r="K794" i="4"/>
  <c r="K793" i="4"/>
  <c r="K791" i="4"/>
  <c r="K790" i="4"/>
  <c r="K786" i="4"/>
  <c r="K785" i="4"/>
  <c r="K784" i="4"/>
  <c r="K783" i="4"/>
  <c r="K782" i="4"/>
  <c r="K781" i="4"/>
  <c r="K780" i="4"/>
  <c r="K779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5" i="4"/>
  <c r="K694" i="4"/>
  <c r="K693" i="4"/>
  <c r="K692" i="4"/>
  <c r="K691" i="4"/>
  <c r="K690" i="4"/>
  <c r="K689" i="4"/>
  <c r="K688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3" i="4"/>
  <c r="K642" i="4"/>
  <c r="K641" i="4"/>
  <c r="K640" i="4"/>
  <c r="K639" i="4"/>
  <c r="K638" i="4"/>
  <c r="K637" i="4"/>
  <c r="K636" i="4"/>
  <c r="K635" i="4"/>
  <c r="K634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3" i="4"/>
  <c r="K542" i="4"/>
  <c r="K541" i="4"/>
  <c r="K540" i="4"/>
  <c r="K529" i="4"/>
  <c r="K527" i="4"/>
  <c r="K526" i="4"/>
  <c r="K525" i="4"/>
  <c r="K524" i="4"/>
  <c r="K523" i="4"/>
  <c r="K522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46" i="4"/>
  <c r="K445" i="4"/>
  <c r="K444" i="4"/>
  <c r="K443" i="4"/>
  <c r="K442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383" i="4"/>
  <c r="K377" i="4"/>
  <c r="K376" i="4"/>
  <c r="K375" i="4"/>
  <c r="K372" i="4"/>
  <c r="K371" i="4"/>
  <c r="K370" i="4"/>
  <c r="K366" i="4"/>
  <c r="K365" i="4"/>
  <c r="K364" i="4"/>
  <c r="K363" i="4"/>
  <c r="K362" i="4"/>
  <c r="K361" i="4"/>
  <c r="K360" i="4"/>
  <c r="K359" i="4"/>
  <c r="K358" i="4"/>
  <c r="K357" i="4"/>
  <c r="K356" i="4"/>
  <c r="K348" i="4"/>
  <c r="K347" i="4"/>
  <c r="K346" i="4"/>
  <c r="K343" i="4"/>
  <c r="K342" i="4"/>
  <c r="K341" i="4"/>
  <c r="K340" i="4"/>
  <c r="K339" i="4"/>
  <c r="K338" i="4"/>
  <c r="K337" i="4"/>
  <c r="K336" i="4"/>
  <c r="K335" i="4"/>
  <c r="K329" i="4"/>
  <c r="K328" i="4"/>
  <c r="K327" i="4"/>
  <c r="K326" i="4"/>
  <c r="K325" i="4"/>
  <c r="K324" i="4"/>
  <c r="K321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37" i="4"/>
  <c r="K136" i="4"/>
  <c r="K135" i="4"/>
  <c r="K134" i="4"/>
  <c r="K133" i="4"/>
  <c r="K132" i="4"/>
  <c r="K131" i="4"/>
  <c r="K127" i="4"/>
  <c r="K125" i="4"/>
  <c r="K124" i="4"/>
  <c r="K123" i="4"/>
  <c r="K122" i="4"/>
  <c r="K121" i="4"/>
  <c r="K120" i="4"/>
  <c r="K119" i="4"/>
  <c r="K118" i="4"/>
  <c r="K117" i="4"/>
  <c r="K116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M744" i="4" l="1"/>
  <c r="M787" i="4"/>
  <c r="M745" i="4"/>
  <c r="K950" i="4"/>
  <c r="M789" i="4"/>
  <c r="M778" i="4"/>
  <c r="M788" i="4"/>
  <c r="L807" i="4"/>
  <c r="M807" i="4" s="1"/>
  <c r="N950" i="4" l="1"/>
  <c r="I28" i="4" l="1"/>
  <c r="H28" i="4"/>
  <c r="G28" i="4"/>
  <c r="I812" i="4"/>
  <c r="H812" i="4"/>
  <c r="G812" i="4"/>
  <c r="L812" i="4" s="1"/>
  <c r="H811" i="4"/>
  <c r="G811" i="4"/>
  <c r="L811" i="4" s="1"/>
  <c r="G796" i="4"/>
  <c r="L796" i="4" s="1"/>
  <c r="H796" i="4"/>
  <c r="I796" i="4"/>
  <c r="G797" i="4"/>
  <c r="L797" i="4" s="1"/>
  <c r="H797" i="4"/>
  <c r="I797" i="4"/>
  <c r="G798" i="4"/>
  <c r="L798" i="4" s="1"/>
  <c r="H798" i="4"/>
  <c r="I798" i="4"/>
  <c r="G799" i="4"/>
  <c r="L799" i="4" s="1"/>
  <c r="H799" i="4"/>
  <c r="I799" i="4"/>
  <c r="G800" i="4"/>
  <c r="L800" i="4" s="1"/>
  <c r="H800" i="4"/>
  <c r="I800" i="4"/>
  <c r="G801" i="4"/>
  <c r="L801" i="4" s="1"/>
  <c r="H801" i="4"/>
  <c r="I801" i="4"/>
  <c r="I427" i="4"/>
  <c r="H427" i="4"/>
  <c r="G427" i="4"/>
  <c r="H489" i="4"/>
  <c r="G489" i="4"/>
  <c r="L489" i="4" s="1"/>
  <c r="I806" i="4"/>
  <c r="H806" i="4"/>
  <c r="G806" i="4"/>
  <c r="L427" i="4" l="1"/>
  <c r="L28" i="4"/>
  <c r="J797" i="4"/>
  <c r="M797" i="4" s="1"/>
  <c r="J28" i="4"/>
  <c r="L806" i="4"/>
  <c r="J799" i="4"/>
  <c r="M799" i="4" s="1"/>
  <c r="J812" i="4"/>
  <c r="M812" i="4" s="1"/>
  <c r="J806" i="4"/>
  <c r="J796" i="4"/>
  <c r="M796" i="4" s="1"/>
  <c r="J801" i="4"/>
  <c r="M801" i="4" s="1"/>
  <c r="J800" i="4"/>
  <c r="J798" i="4"/>
  <c r="J427" i="4"/>
  <c r="M28" i="4" l="1"/>
  <c r="M427" i="4"/>
  <c r="M806" i="4"/>
  <c r="M798" i="4"/>
  <c r="M800" i="4"/>
  <c r="H818" i="4" l="1"/>
  <c r="G818" i="4"/>
  <c r="L818" i="4" s="1"/>
  <c r="H817" i="4"/>
  <c r="G817" i="4"/>
  <c r="L817" i="4" s="1"/>
  <c r="H553" i="4"/>
  <c r="G553" i="4"/>
  <c r="L553" i="4" s="1"/>
  <c r="G694" i="4"/>
  <c r="L694" i="4" s="1"/>
  <c r="H694" i="4"/>
  <c r="F229" i="6" l="1"/>
  <c r="I755" i="4" l="1"/>
  <c r="G755" i="4"/>
  <c r="L755" i="4" s="1"/>
  <c r="I839" i="4"/>
  <c r="H839" i="4"/>
  <c r="G839" i="4"/>
  <c r="L839" i="4" s="1"/>
  <c r="I838" i="4"/>
  <c r="H838" i="4"/>
  <c r="G838" i="4"/>
  <c r="L838" i="4" s="1"/>
  <c r="I837" i="4"/>
  <c r="H837" i="4"/>
  <c r="G837" i="4"/>
  <c r="L837" i="4" s="1"/>
  <c r="I372" i="4"/>
  <c r="H372" i="4"/>
  <c r="H371" i="4"/>
  <c r="G372" i="4"/>
  <c r="L372" i="4" s="1"/>
  <c r="G371" i="4"/>
  <c r="L371" i="4" s="1"/>
  <c r="J372" i="4" l="1"/>
  <c r="M372" i="4" s="1"/>
  <c r="J839" i="4"/>
  <c r="J838" i="4"/>
  <c r="M838" i="4" s="1"/>
  <c r="J837" i="4"/>
  <c r="M839" i="4" l="1"/>
  <c r="M837" i="4"/>
  <c r="I561" i="4"/>
  <c r="H561" i="4"/>
  <c r="G561" i="4"/>
  <c r="L561" i="4" s="1"/>
  <c r="H581" i="4"/>
  <c r="G581" i="4"/>
  <c r="L581" i="4" s="1"/>
  <c r="J561" i="4" l="1"/>
  <c r="G375" i="4"/>
  <c r="L375" i="4" s="1"/>
  <c r="H375" i="4"/>
  <c r="M561" i="4" l="1"/>
  <c r="E94" i="6" l="1"/>
  <c r="G94" i="6" s="1"/>
  <c r="E95" i="6"/>
  <c r="G95" i="6" s="1"/>
  <c r="E96" i="6"/>
  <c r="G96" i="6" s="1"/>
  <c r="E97" i="6"/>
  <c r="G97" i="6" s="1"/>
  <c r="E98" i="6"/>
  <c r="G98" i="6" s="1"/>
  <c r="I164" i="4" s="1"/>
  <c r="J164" i="4" s="1"/>
  <c r="M164" i="4" s="1"/>
  <c r="E99" i="6"/>
  <c r="G99" i="6" s="1"/>
  <c r="I375" i="4" s="1"/>
  <c r="J375" i="4" s="1"/>
  <c r="M375" i="4" s="1"/>
  <c r="E100" i="6"/>
  <c r="G100" i="6" s="1"/>
  <c r="E101" i="6"/>
  <c r="G101" i="6" s="1"/>
  <c r="I462" i="4" s="1"/>
  <c r="J462" i="4" s="1"/>
  <c r="M462" i="4" s="1"/>
  <c r="E102" i="6"/>
  <c r="G102" i="6" s="1"/>
  <c r="E103" i="6"/>
  <c r="G103" i="6" s="1"/>
  <c r="E104" i="6"/>
  <c r="G104" i="6" s="1"/>
  <c r="E105" i="6"/>
  <c r="G105" i="6" s="1"/>
  <c r="E106" i="6"/>
  <c r="G106" i="6" s="1"/>
  <c r="E107" i="6"/>
  <c r="G107" i="6" s="1"/>
  <c r="E108" i="6"/>
  <c r="G108" i="6" s="1"/>
  <c r="I255" i="4" s="1"/>
  <c r="J255" i="4" s="1"/>
  <c r="M255" i="4" s="1"/>
  <c r="E109" i="6"/>
  <c r="G109" i="6" s="1"/>
  <c r="E110" i="6"/>
  <c r="G110" i="6" s="1"/>
  <c r="E111" i="6"/>
  <c r="G111" i="6" s="1"/>
  <c r="E112" i="6"/>
  <c r="G112" i="6" s="1"/>
  <c r="E113" i="6"/>
  <c r="G113" i="6" s="1"/>
  <c r="I379" i="4" s="1"/>
  <c r="J379" i="4" s="1"/>
  <c r="M379" i="4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2" i="6"/>
  <c r="G122" i="6" s="1"/>
  <c r="E123" i="6"/>
  <c r="G123" i="6" s="1"/>
  <c r="E124" i="6"/>
  <c r="G124" i="6" s="1"/>
  <c r="E125" i="6"/>
  <c r="G125" i="6" s="1"/>
  <c r="E126" i="6"/>
  <c r="G126" i="6" s="1"/>
  <c r="E127" i="6"/>
  <c r="G127" i="6" s="1"/>
  <c r="I802" i="4" s="1"/>
  <c r="J802" i="4" s="1"/>
  <c r="M802" i="4" s="1"/>
  <c r="E128" i="6"/>
  <c r="G128" i="6" s="1"/>
  <c r="E129" i="6"/>
  <c r="G129" i="6" s="1"/>
  <c r="I811" i="4" s="1"/>
  <c r="J811" i="4" s="1"/>
  <c r="M811" i="4" s="1"/>
  <c r="E130" i="6"/>
  <c r="G130" i="6" s="1"/>
  <c r="E131" i="6"/>
  <c r="G131" i="6" s="1"/>
  <c r="E132" i="6"/>
  <c r="G132" i="6" s="1"/>
  <c r="E133" i="6"/>
  <c r="G133" i="6" s="1"/>
  <c r="E134" i="6"/>
  <c r="G134" i="6" s="1"/>
  <c r="E135" i="6"/>
  <c r="G135" i="6" s="1"/>
  <c r="I453" i="4" s="1"/>
  <c r="J453" i="4" s="1"/>
  <c r="M453" i="4" s="1"/>
  <c r="E136" i="6"/>
  <c r="G136" i="6" s="1"/>
  <c r="E137" i="6"/>
  <c r="G137" i="6" s="1"/>
  <c r="E138" i="6"/>
  <c r="G138" i="6" s="1"/>
  <c r="I258" i="4" s="1"/>
  <c r="J258" i="4" s="1"/>
  <c r="M258" i="4" s="1"/>
  <c r="E139" i="6"/>
  <c r="G139" i="6" s="1"/>
  <c r="E140" i="6"/>
  <c r="G140" i="6" s="1"/>
  <c r="I489" i="4"/>
  <c r="J489" i="4" s="1"/>
  <c r="M489" i="4" s="1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I553" i="4" s="1"/>
  <c r="J553" i="4" s="1"/>
  <c r="M553" i="4" s="1"/>
  <c r="E11" i="6"/>
  <c r="G11" i="6" s="1"/>
  <c r="I519" i="4" s="1"/>
  <c r="E12" i="6"/>
  <c r="G12" i="6" s="1"/>
  <c r="E13" i="6"/>
  <c r="G13" i="6" s="1"/>
  <c r="E14" i="6"/>
  <c r="G14" i="6" s="1"/>
  <c r="E15" i="6"/>
  <c r="G15" i="6" s="1"/>
  <c r="I114" i="4" s="1"/>
  <c r="J114" i="4" s="1"/>
  <c r="M114" i="4" s="1"/>
  <c r="E16" i="6"/>
  <c r="G16" i="6" s="1"/>
  <c r="I371" i="4" s="1"/>
  <c r="J371" i="4" s="1"/>
  <c r="M371" i="4" s="1"/>
  <c r="E17" i="6"/>
  <c r="G17" i="6" s="1"/>
  <c r="I687" i="4" s="1"/>
  <c r="J687" i="4" s="1"/>
  <c r="M687" i="4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5" i="6"/>
  <c r="G25" i="6" s="1"/>
  <c r="E26" i="6"/>
  <c r="G26" i="6" s="1"/>
  <c r="I714" i="4" s="1"/>
  <c r="J714" i="4" s="1"/>
  <c r="M714" i="4" s="1"/>
  <c r="E27" i="6"/>
  <c r="G27" i="6" s="1"/>
  <c r="I396" i="4" s="1"/>
  <c r="J396" i="4" s="1"/>
  <c r="M396" i="4" s="1"/>
  <c r="E28" i="6"/>
  <c r="G28" i="6" s="1"/>
  <c r="E29" i="6"/>
  <c r="G29" i="6" s="1"/>
  <c r="E30" i="6"/>
  <c r="G30" i="6" s="1"/>
  <c r="E31" i="6"/>
  <c r="G31" i="6" s="1"/>
  <c r="E32" i="6"/>
  <c r="G32" i="6" s="1"/>
  <c r="E33" i="6"/>
  <c r="G33" i="6" s="1"/>
  <c r="I281" i="4" s="1"/>
  <c r="J281" i="4" s="1"/>
  <c r="M281" i="4" s="1"/>
  <c r="E34" i="6"/>
  <c r="G34" i="6" s="1"/>
  <c r="E35" i="6"/>
  <c r="G35" i="6" s="1"/>
  <c r="I694" i="4" s="1"/>
  <c r="J694" i="4" s="1"/>
  <c r="M694" i="4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I818" i="4" s="1"/>
  <c r="J818" i="4" s="1"/>
  <c r="M818" i="4" s="1"/>
  <c r="E42" i="6"/>
  <c r="G42" i="6" s="1"/>
  <c r="E43" i="6"/>
  <c r="G43" i="6" s="1"/>
  <c r="E44" i="6"/>
  <c r="G44" i="6" s="1"/>
  <c r="E45" i="6"/>
  <c r="G45" i="6" s="1"/>
  <c r="E46" i="6"/>
  <c r="G46" i="6" s="1"/>
  <c r="E47" i="6"/>
  <c r="G47" i="6" s="1"/>
  <c r="E48" i="6"/>
  <c r="G48" i="6" s="1"/>
  <c r="E49" i="6"/>
  <c r="G49" i="6" s="1"/>
  <c r="E50" i="6"/>
  <c r="G50" i="6" s="1"/>
  <c r="I817" i="4" s="1"/>
  <c r="J817" i="4" s="1"/>
  <c r="M817" i="4" s="1"/>
  <c r="E51" i="6"/>
  <c r="G51" i="6" s="1"/>
  <c r="E52" i="6"/>
  <c r="G52" i="6" s="1"/>
  <c r="E53" i="6"/>
  <c r="G53" i="6" s="1"/>
  <c r="E54" i="6"/>
  <c r="G54" i="6" s="1"/>
  <c r="E55" i="6"/>
  <c r="G55" i="6" s="1"/>
  <c r="E56" i="6"/>
  <c r="G56" i="6" s="1"/>
  <c r="E57" i="6"/>
  <c r="G57" i="6" s="1"/>
  <c r="E58" i="6"/>
  <c r="G58" i="6" s="1"/>
  <c r="E59" i="6"/>
  <c r="G59" i="6" s="1"/>
  <c r="I351" i="4" s="1"/>
  <c r="J351" i="4" s="1"/>
  <c r="M351" i="4" s="1"/>
  <c r="E60" i="6"/>
  <c r="G60" i="6" s="1"/>
  <c r="E61" i="6"/>
  <c r="G61" i="6" s="1"/>
  <c r="I402" i="4" s="1"/>
  <c r="J402" i="4" s="1"/>
  <c r="M402" i="4" s="1"/>
  <c r="E62" i="6"/>
  <c r="G62" i="6" s="1"/>
  <c r="E63" i="6"/>
  <c r="G63" i="6" s="1"/>
  <c r="E64" i="6"/>
  <c r="G64" i="6" s="1"/>
  <c r="E65" i="6"/>
  <c r="G65" i="6" s="1"/>
  <c r="E66" i="6"/>
  <c r="G66" i="6" s="1"/>
  <c r="E67" i="6"/>
  <c r="G67" i="6" s="1"/>
  <c r="E68" i="6"/>
  <c r="G68" i="6" s="1"/>
  <c r="I279" i="4" s="1"/>
  <c r="J279" i="4" s="1"/>
  <c r="M279" i="4" s="1"/>
  <c r="E69" i="6"/>
  <c r="G69" i="6" s="1"/>
  <c r="E70" i="6"/>
  <c r="G70" i="6" s="1"/>
  <c r="E71" i="6"/>
  <c r="G71" i="6" s="1"/>
  <c r="I260" i="4" s="1"/>
  <c r="J260" i="4" s="1"/>
  <c r="M260" i="4" s="1"/>
  <c r="E72" i="6"/>
  <c r="G72" i="6" s="1"/>
  <c r="I405" i="4" s="1"/>
  <c r="J405" i="4" s="1"/>
  <c r="M405" i="4" s="1"/>
  <c r="E73" i="6"/>
  <c r="G73" i="6" s="1"/>
  <c r="I792" i="4" s="1"/>
  <c r="J792" i="4" s="1"/>
  <c r="M792" i="4" s="1"/>
  <c r="E74" i="6"/>
  <c r="G74" i="6" s="1"/>
  <c r="E75" i="6"/>
  <c r="G75" i="6" s="1"/>
  <c r="E76" i="6"/>
  <c r="G76" i="6" s="1"/>
  <c r="I267" i="4" s="1"/>
  <c r="J267" i="4" s="1"/>
  <c r="M267" i="4" s="1"/>
  <c r="E77" i="6"/>
  <c r="G77" i="6" s="1"/>
  <c r="E78" i="6"/>
  <c r="G78" i="6" s="1"/>
  <c r="E79" i="6"/>
  <c r="G79" i="6" s="1"/>
  <c r="E80" i="6"/>
  <c r="G80" i="6" s="1"/>
  <c r="E81" i="6"/>
  <c r="G81" i="6" s="1"/>
  <c r="E82" i="6"/>
  <c r="G82" i="6" s="1"/>
  <c r="E83" i="6"/>
  <c r="G83" i="6" s="1"/>
  <c r="I259" i="4" s="1"/>
  <c r="J259" i="4" s="1"/>
  <c r="M259" i="4" s="1"/>
  <c r="E84" i="6"/>
  <c r="G84" i="6" s="1"/>
  <c r="E85" i="6"/>
  <c r="G85" i="6" s="1"/>
  <c r="E86" i="6"/>
  <c r="G86" i="6" s="1"/>
  <c r="E87" i="6"/>
  <c r="G87" i="6" s="1"/>
  <c r="E88" i="6"/>
  <c r="G88" i="6" s="1"/>
  <c r="E89" i="6"/>
  <c r="G89" i="6" s="1"/>
  <c r="E90" i="6"/>
  <c r="G90" i="6" s="1"/>
  <c r="E91" i="6"/>
  <c r="G91" i="6" s="1"/>
  <c r="E92" i="6"/>
  <c r="G92" i="6" s="1"/>
  <c r="I145" i="4" s="1"/>
  <c r="J145" i="4" s="1"/>
  <c r="M145" i="4" s="1"/>
  <c r="E93" i="6"/>
  <c r="G93" i="6" s="1"/>
  <c r="E3" i="6"/>
  <c r="G3" i="6" s="1"/>
  <c r="E3" i="5"/>
  <c r="G3" i="5" s="1"/>
  <c r="E4" i="5"/>
  <c r="G4" i="5" s="1"/>
  <c r="E5" i="5"/>
  <c r="G5" i="5" s="1"/>
  <c r="E6" i="5"/>
  <c r="G6" i="5" s="1"/>
  <c r="E7" i="5"/>
  <c r="G7" i="5" s="1"/>
  <c r="E8" i="5"/>
  <c r="G8" i="5" s="1"/>
  <c r="H397" i="4" s="1"/>
  <c r="J397" i="4" s="1"/>
  <c r="M397" i="4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G15" i="5" s="1"/>
  <c r="H320" i="4" s="1"/>
  <c r="J320" i="4" s="1"/>
  <c r="M320" i="4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H319" i="4" s="1"/>
  <c r="J319" i="4" s="1"/>
  <c r="M319" i="4" s="1"/>
  <c r="E23" i="5"/>
  <c r="G23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H519" i="4" s="1"/>
  <c r="J519" i="4" s="1"/>
  <c r="M519" i="4" s="1"/>
  <c r="E36" i="5"/>
  <c r="G36" i="5" s="1"/>
  <c r="E37" i="5"/>
  <c r="G37" i="5" s="1"/>
  <c r="E38" i="5"/>
  <c r="G38" i="5" s="1"/>
  <c r="E39" i="5"/>
  <c r="G39" i="5" s="1"/>
  <c r="I256" i="4" l="1"/>
  <c r="J256" i="4" s="1"/>
  <c r="M256" i="4" s="1"/>
  <c r="G229" i="6"/>
  <c r="I4" i="4"/>
  <c r="I5" i="4"/>
  <c r="I6" i="4"/>
  <c r="I7" i="4"/>
  <c r="I8" i="4"/>
  <c r="I9" i="4"/>
  <c r="I10" i="4"/>
  <c r="I11" i="4"/>
  <c r="I12" i="4"/>
  <c r="I13" i="4"/>
  <c r="I14" i="4"/>
  <c r="I15" i="4"/>
  <c r="I17" i="4"/>
  <c r="I18" i="4"/>
  <c r="I19" i="4"/>
  <c r="I20" i="4"/>
  <c r="I21" i="4"/>
  <c r="I22" i="4"/>
  <c r="I23" i="4"/>
  <c r="I24" i="4"/>
  <c r="I26" i="4"/>
  <c r="I27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4" i="4"/>
  <c r="I65" i="4"/>
  <c r="I66" i="4"/>
  <c r="I67" i="4"/>
  <c r="I68" i="4"/>
  <c r="I70" i="4"/>
  <c r="I72" i="4"/>
  <c r="I73" i="4"/>
  <c r="I74" i="4"/>
  <c r="I76" i="4"/>
  <c r="I77" i="4"/>
  <c r="I78" i="4"/>
  <c r="I79" i="4"/>
  <c r="I80" i="4"/>
  <c r="I81" i="4"/>
  <c r="I83" i="4"/>
  <c r="I84" i="4"/>
  <c r="I86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5" i="4"/>
  <c r="I107" i="4"/>
  <c r="I108" i="4"/>
  <c r="I109" i="4"/>
  <c r="I110" i="4"/>
  <c r="I111" i="4"/>
  <c r="I112" i="4"/>
  <c r="I116" i="4"/>
  <c r="I118" i="4"/>
  <c r="I121" i="4"/>
  <c r="I123" i="4"/>
  <c r="I124" i="4"/>
  <c r="I127" i="4"/>
  <c r="I132" i="4"/>
  <c r="I133" i="4"/>
  <c r="I134" i="4"/>
  <c r="I136" i="4"/>
  <c r="I174" i="4"/>
  <c r="I175" i="4"/>
  <c r="I177" i="4"/>
  <c r="I179" i="4"/>
  <c r="I182" i="4"/>
  <c r="I183" i="4"/>
  <c r="I184" i="4"/>
  <c r="I185" i="4"/>
  <c r="I187" i="4"/>
  <c r="I189" i="4"/>
  <c r="I190" i="4"/>
  <c r="I194" i="4"/>
  <c r="I196" i="4"/>
  <c r="I197" i="4"/>
  <c r="I200" i="4"/>
  <c r="I201" i="4"/>
  <c r="I202" i="4"/>
  <c r="I203" i="4"/>
  <c r="I204" i="4"/>
  <c r="I207" i="4"/>
  <c r="I208" i="4"/>
  <c r="I209" i="4"/>
  <c r="I210" i="4"/>
  <c r="I211" i="4"/>
  <c r="I213" i="4"/>
  <c r="I214" i="4"/>
  <c r="I215" i="4"/>
  <c r="I216" i="4"/>
  <c r="I218" i="4"/>
  <c r="I219" i="4"/>
  <c r="I221" i="4"/>
  <c r="I223" i="4"/>
  <c r="I225" i="4"/>
  <c r="I227" i="4"/>
  <c r="I228" i="4"/>
  <c r="I229" i="4"/>
  <c r="I230" i="4"/>
  <c r="I231" i="4"/>
  <c r="I232" i="4"/>
  <c r="I233" i="4"/>
  <c r="I234" i="4"/>
  <c r="I235" i="4"/>
  <c r="I237" i="4"/>
  <c r="I238" i="4"/>
  <c r="I239" i="4"/>
  <c r="I240" i="4"/>
  <c r="I241" i="4"/>
  <c r="I243" i="4"/>
  <c r="I244" i="4"/>
  <c r="I245" i="4"/>
  <c r="I246" i="4"/>
  <c r="I247" i="4"/>
  <c r="I248" i="4"/>
  <c r="I249" i="4"/>
  <c r="I250" i="4"/>
  <c r="I251" i="4"/>
  <c r="I252" i="4"/>
  <c r="I283" i="4"/>
  <c r="I288" i="4"/>
  <c r="I289" i="4"/>
  <c r="I292" i="4"/>
  <c r="I293" i="4"/>
  <c r="I295" i="4"/>
  <c r="I296" i="4"/>
  <c r="I299" i="4"/>
  <c r="I300" i="4"/>
  <c r="I301" i="4"/>
  <c r="I303" i="4"/>
  <c r="I304" i="4"/>
  <c r="I307" i="4"/>
  <c r="I308" i="4"/>
  <c r="I310" i="4"/>
  <c r="I311" i="4"/>
  <c r="I312" i="4"/>
  <c r="I313" i="4"/>
  <c r="I314" i="4"/>
  <c r="I315" i="4"/>
  <c r="I321" i="4"/>
  <c r="I324" i="4"/>
  <c r="I325" i="4"/>
  <c r="I326" i="4"/>
  <c r="I327" i="4"/>
  <c r="I328" i="4"/>
  <c r="I329" i="4"/>
  <c r="I336" i="4"/>
  <c r="I338" i="4"/>
  <c r="I339" i="4"/>
  <c r="I342" i="4"/>
  <c r="I343" i="4"/>
  <c r="I346" i="4"/>
  <c r="I347" i="4"/>
  <c r="I348" i="4"/>
  <c r="I357" i="4"/>
  <c r="I358" i="4"/>
  <c r="I359" i="4"/>
  <c r="I361" i="4"/>
  <c r="I362" i="4"/>
  <c r="I363" i="4"/>
  <c r="I365" i="4"/>
  <c r="I366" i="4"/>
  <c r="I370" i="4"/>
  <c r="I376" i="4"/>
  <c r="I377" i="4"/>
  <c r="I383" i="4"/>
  <c r="I414" i="4"/>
  <c r="I415" i="4"/>
  <c r="I416" i="4"/>
  <c r="I417" i="4"/>
  <c r="I418" i="4"/>
  <c r="I419" i="4"/>
  <c r="I420" i="4"/>
  <c r="I421" i="4"/>
  <c r="I426" i="4"/>
  <c r="I429" i="4"/>
  <c r="I430" i="4"/>
  <c r="I431" i="4"/>
  <c r="I432" i="4"/>
  <c r="I433" i="4"/>
  <c r="I434" i="4"/>
  <c r="I435" i="4"/>
  <c r="I436" i="4"/>
  <c r="I437" i="4"/>
  <c r="I442" i="4"/>
  <c r="I443" i="4"/>
  <c r="I444" i="4"/>
  <c r="I445" i="4"/>
  <c r="I446" i="4"/>
  <c r="I479" i="4"/>
  <c r="I480" i="4"/>
  <c r="I481" i="4"/>
  <c r="I483" i="4"/>
  <c r="I485" i="4"/>
  <c r="I487" i="4"/>
  <c r="I491" i="4"/>
  <c r="I492" i="4"/>
  <c r="I493" i="4"/>
  <c r="I494" i="4"/>
  <c r="I496" i="4"/>
  <c r="I497" i="4"/>
  <c r="I498" i="4"/>
  <c r="I501" i="4"/>
  <c r="I502" i="4"/>
  <c r="I503" i="4"/>
  <c r="I506" i="4"/>
  <c r="I507" i="4"/>
  <c r="I508" i="4"/>
  <c r="I509" i="4"/>
  <c r="I514" i="4"/>
  <c r="I515" i="4"/>
  <c r="I516" i="4"/>
  <c r="I517" i="4"/>
  <c r="I518" i="4"/>
  <c r="I523" i="4"/>
  <c r="I525" i="4"/>
  <c r="I526" i="4"/>
  <c r="I527" i="4"/>
  <c r="I529" i="4"/>
  <c r="I540" i="4"/>
  <c r="I541" i="4"/>
  <c r="I542" i="4"/>
  <c r="I543" i="4"/>
  <c r="I550" i="4"/>
  <c r="I552" i="4"/>
  <c r="I557" i="4"/>
  <c r="I558" i="4"/>
  <c r="I559" i="4"/>
  <c r="I560" i="4"/>
  <c r="I562" i="4"/>
  <c r="I563" i="4"/>
  <c r="I564" i="4"/>
  <c r="I565" i="4"/>
  <c r="I566" i="4"/>
  <c r="I567" i="4"/>
  <c r="I568" i="4"/>
  <c r="I569" i="4"/>
  <c r="I570" i="4"/>
  <c r="I571" i="4"/>
  <c r="I572" i="4"/>
  <c r="I574" i="4"/>
  <c r="I577" i="4"/>
  <c r="I578" i="4"/>
  <c r="I579" i="4"/>
  <c r="I580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602" i="4"/>
  <c r="I603" i="4"/>
  <c r="I604" i="4"/>
  <c r="I605" i="4"/>
  <c r="I606" i="4"/>
  <c r="I607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4" i="4"/>
  <c r="I635" i="4"/>
  <c r="I636" i="4"/>
  <c r="I637" i="4"/>
  <c r="I638" i="4"/>
  <c r="I639" i="4"/>
  <c r="I640" i="4"/>
  <c r="I641" i="4"/>
  <c r="I642" i="4"/>
  <c r="I643" i="4"/>
  <c r="I645" i="4"/>
  <c r="I646" i="4"/>
  <c r="I649" i="4"/>
  <c r="I650" i="4"/>
  <c r="I652" i="4"/>
  <c r="I655" i="4"/>
  <c r="I656" i="4"/>
  <c r="I657" i="4"/>
  <c r="I660" i="4"/>
  <c r="I661" i="4"/>
  <c r="I662" i="4"/>
  <c r="I663" i="4"/>
  <c r="I664" i="4"/>
  <c r="I665" i="4"/>
  <c r="I669" i="4"/>
  <c r="I671" i="4"/>
  <c r="I672" i="4"/>
  <c r="I673" i="4"/>
  <c r="I674" i="4"/>
  <c r="I675" i="4"/>
  <c r="I676" i="4"/>
  <c r="I677" i="4"/>
  <c r="I678" i="4"/>
  <c r="I682" i="4"/>
  <c r="I683" i="4"/>
  <c r="I684" i="4"/>
  <c r="I688" i="4"/>
  <c r="I690" i="4"/>
  <c r="I692" i="4"/>
  <c r="I693" i="4"/>
  <c r="I695" i="4"/>
  <c r="I697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22" i="4"/>
  <c r="I723" i="4"/>
  <c r="I724" i="4"/>
  <c r="I725" i="4"/>
  <c r="I726" i="4"/>
  <c r="I727" i="4"/>
  <c r="I728" i="4"/>
  <c r="I729" i="4"/>
  <c r="I730" i="4"/>
  <c r="I738" i="4"/>
  <c r="I739" i="4"/>
  <c r="I740" i="4"/>
  <c r="I741" i="4"/>
  <c r="I742" i="4"/>
  <c r="I743" i="4"/>
  <c r="I746" i="4"/>
  <c r="I747" i="4"/>
  <c r="I748" i="4"/>
  <c r="I749" i="4"/>
  <c r="I750" i="4"/>
  <c r="I751" i="4"/>
  <c r="I752" i="4"/>
  <c r="I753" i="4"/>
  <c r="I754" i="4"/>
  <c r="I756" i="4"/>
  <c r="I757" i="4"/>
  <c r="I758" i="4"/>
  <c r="I759" i="4"/>
  <c r="I760" i="4"/>
  <c r="I761" i="4"/>
  <c r="I762" i="4"/>
  <c r="I763" i="4"/>
  <c r="I764" i="4"/>
  <c r="I765" i="4"/>
  <c r="I770" i="4"/>
  <c r="I771" i="4"/>
  <c r="I772" i="4"/>
  <c r="I773" i="4"/>
  <c r="I774" i="4"/>
  <c r="I775" i="4"/>
  <c r="I776" i="4"/>
  <c r="I779" i="4"/>
  <c r="I781" i="4"/>
  <c r="I782" i="4"/>
  <c r="I783" i="4"/>
  <c r="I784" i="4"/>
  <c r="I785" i="4"/>
  <c r="I786" i="4"/>
  <c r="I790" i="4"/>
  <c r="I791" i="4"/>
  <c r="I803" i="4"/>
  <c r="I804" i="4"/>
  <c r="I805" i="4"/>
  <c r="I809" i="4"/>
  <c r="I813" i="4"/>
  <c r="I814" i="4"/>
  <c r="I815" i="4"/>
  <c r="I820" i="4"/>
  <c r="I821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6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4" i="4"/>
  <c r="I856" i="4"/>
  <c r="I857" i="4"/>
  <c r="I858" i="4"/>
  <c r="I859" i="4"/>
  <c r="I861" i="4"/>
  <c r="I862" i="4"/>
  <c r="I863" i="4"/>
  <c r="I866" i="4"/>
  <c r="I867" i="4"/>
  <c r="I868" i="4"/>
  <c r="I870" i="4"/>
  <c r="I871" i="4"/>
  <c r="I878" i="4"/>
  <c r="I879" i="4"/>
  <c r="I881" i="4"/>
  <c r="I882" i="4"/>
  <c r="I883" i="4"/>
  <c r="I884" i="4"/>
  <c r="I887" i="4"/>
  <c r="I889" i="4"/>
  <c r="I890" i="4"/>
  <c r="I891" i="4"/>
  <c r="I892" i="4"/>
  <c r="I893" i="4"/>
  <c r="I895" i="4"/>
  <c r="I896" i="4"/>
  <c r="I898" i="4"/>
  <c r="I900" i="4"/>
  <c r="I901" i="4"/>
  <c r="I902" i="4"/>
  <c r="I903" i="4"/>
  <c r="I904" i="4"/>
  <c r="I905" i="4"/>
  <c r="I906" i="4"/>
  <c r="I909" i="4"/>
  <c r="I910" i="4"/>
  <c r="I912" i="4"/>
  <c r="I913" i="4"/>
  <c r="I916" i="4"/>
  <c r="I917" i="4"/>
  <c r="I918" i="4"/>
  <c r="I920" i="4"/>
  <c r="I925" i="4"/>
  <c r="I926" i="4"/>
  <c r="I927" i="4"/>
  <c r="I928" i="4"/>
  <c r="I930" i="4"/>
  <c r="I931" i="4"/>
  <c r="I932" i="4"/>
  <c r="I934" i="4"/>
  <c r="I936" i="4"/>
  <c r="I940" i="4"/>
  <c r="I941" i="4"/>
  <c r="I942" i="4"/>
  <c r="I943" i="4"/>
  <c r="I944" i="4"/>
  <c r="I945" i="4"/>
  <c r="I946" i="4"/>
  <c r="I947" i="4"/>
  <c r="I94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9" i="4"/>
  <c r="H30" i="4"/>
  <c r="H31" i="4"/>
  <c r="H32" i="4"/>
  <c r="H33" i="4"/>
  <c r="H34" i="4"/>
  <c r="J34" i="4" s="1"/>
  <c r="H35" i="4"/>
  <c r="H36" i="4"/>
  <c r="J36" i="4" s="1"/>
  <c r="H37" i="4"/>
  <c r="H38" i="4"/>
  <c r="J38" i="4" s="1"/>
  <c r="H39" i="4"/>
  <c r="H40" i="4"/>
  <c r="J40" i="4" s="1"/>
  <c r="H41" i="4"/>
  <c r="H42" i="4"/>
  <c r="J42" i="4" s="1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3" i="4"/>
  <c r="H105" i="4"/>
  <c r="H106" i="4"/>
  <c r="H107" i="4"/>
  <c r="H108" i="4"/>
  <c r="H109" i="4"/>
  <c r="H110" i="4"/>
  <c r="H111" i="4"/>
  <c r="H112" i="4"/>
  <c r="H116" i="4"/>
  <c r="H118" i="4"/>
  <c r="H119" i="4"/>
  <c r="H120" i="4"/>
  <c r="H121" i="4"/>
  <c r="H123" i="4"/>
  <c r="H124" i="4"/>
  <c r="H127" i="4"/>
  <c r="H131" i="4"/>
  <c r="H132" i="4"/>
  <c r="H133" i="4"/>
  <c r="H134" i="4"/>
  <c r="H135" i="4"/>
  <c r="H136" i="4"/>
  <c r="H137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7" i="4"/>
  <c r="H189" i="4"/>
  <c r="H190" i="4"/>
  <c r="H191" i="4"/>
  <c r="H192" i="4"/>
  <c r="H193" i="4"/>
  <c r="H194" i="4"/>
  <c r="H195" i="4"/>
  <c r="H196" i="4"/>
  <c r="H197" i="4"/>
  <c r="H198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3" i="4"/>
  <c r="H214" i="4"/>
  <c r="H215" i="4"/>
  <c r="H216" i="4"/>
  <c r="H217" i="4"/>
  <c r="H218" i="4"/>
  <c r="H219" i="4"/>
  <c r="H220" i="4"/>
  <c r="H221" i="4"/>
  <c r="H222" i="4"/>
  <c r="H223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83" i="4"/>
  <c r="H284" i="4"/>
  <c r="H285" i="4"/>
  <c r="H286" i="4"/>
  <c r="H287" i="4"/>
  <c r="H288" i="4"/>
  <c r="H289" i="4"/>
  <c r="H290" i="4"/>
  <c r="H291" i="4"/>
  <c r="H292" i="4"/>
  <c r="H294" i="4"/>
  <c r="H295" i="4"/>
  <c r="H296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7" i="4"/>
  <c r="H318" i="4"/>
  <c r="H321" i="4"/>
  <c r="H324" i="4"/>
  <c r="H325" i="4"/>
  <c r="H326" i="4"/>
  <c r="H327" i="4"/>
  <c r="H328" i="4"/>
  <c r="H329" i="4"/>
  <c r="H335" i="4"/>
  <c r="H336" i="4"/>
  <c r="H337" i="4"/>
  <c r="H338" i="4"/>
  <c r="H339" i="4"/>
  <c r="H341" i="4"/>
  <c r="H342" i="4"/>
  <c r="H343" i="4"/>
  <c r="H346" i="4"/>
  <c r="H347" i="4"/>
  <c r="H348" i="4"/>
  <c r="H356" i="4"/>
  <c r="H357" i="4"/>
  <c r="H358" i="4"/>
  <c r="H359" i="4"/>
  <c r="H361" i="4"/>
  <c r="H362" i="4"/>
  <c r="H363" i="4"/>
  <c r="H365" i="4"/>
  <c r="H366" i="4"/>
  <c r="H370" i="4"/>
  <c r="H376" i="4"/>
  <c r="H377" i="4"/>
  <c r="H38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8" i="4"/>
  <c r="H429" i="4"/>
  <c r="H430" i="4"/>
  <c r="H431" i="4"/>
  <c r="H432" i="4"/>
  <c r="H433" i="4"/>
  <c r="H434" i="4"/>
  <c r="H435" i="4"/>
  <c r="H436" i="4"/>
  <c r="H437" i="4"/>
  <c r="H442" i="4"/>
  <c r="H443" i="4"/>
  <c r="H444" i="4"/>
  <c r="H445" i="4"/>
  <c r="H446" i="4"/>
  <c r="H479" i="4"/>
  <c r="H480" i="4"/>
  <c r="H481" i="4"/>
  <c r="H482" i="4"/>
  <c r="H483" i="4"/>
  <c r="H484" i="4"/>
  <c r="H485" i="4"/>
  <c r="H486" i="4"/>
  <c r="H487" i="4"/>
  <c r="H488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2" i="4"/>
  <c r="H513" i="4"/>
  <c r="H514" i="4"/>
  <c r="H515" i="4"/>
  <c r="H516" i="4"/>
  <c r="H517" i="4"/>
  <c r="H518" i="4"/>
  <c r="H522" i="4"/>
  <c r="H523" i="4"/>
  <c r="H525" i="4"/>
  <c r="H526" i="4"/>
  <c r="H527" i="4"/>
  <c r="H529" i="4"/>
  <c r="H540" i="4"/>
  <c r="H541" i="4"/>
  <c r="H542" i="4"/>
  <c r="H543" i="4"/>
  <c r="H550" i="4"/>
  <c r="H551" i="4"/>
  <c r="H552" i="4"/>
  <c r="H554" i="4"/>
  <c r="H555" i="4"/>
  <c r="H556" i="4"/>
  <c r="H557" i="4"/>
  <c r="H558" i="4"/>
  <c r="H559" i="4"/>
  <c r="H560" i="4"/>
  <c r="H562" i="4"/>
  <c r="H563" i="4"/>
  <c r="H564" i="4"/>
  <c r="H565" i="4"/>
  <c r="H566" i="4"/>
  <c r="H567" i="4"/>
  <c r="H568" i="4"/>
  <c r="H569" i="4"/>
  <c r="H570" i="4"/>
  <c r="H572" i="4"/>
  <c r="H573" i="4"/>
  <c r="H575" i="4"/>
  <c r="H576" i="4"/>
  <c r="H577" i="4"/>
  <c r="H578" i="4"/>
  <c r="H579" i="4"/>
  <c r="H580" i="4"/>
  <c r="H583" i="4"/>
  <c r="H584" i="4"/>
  <c r="H585" i="4"/>
  <c r="H586" i="4"/>
  <c r="H587" i="4"/>
  <c r="H589" i="4"/>
  <c r="H590" i="4"/>
  <c r="H591" i="4"/>
  <c r="H592" i="4"/>
  <c r="H593" i="4"/>
  <c r="H595" i="4"/>
  <c r="H596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8" i="4"/>
  <c r="H629" i="4"/>
  <c r="H630" i="4"/>
  <c r="H631" i="4"/>
  <c r="H634" i="4"/>
  <c r="H635" i="4"/>
  <c r="H636" i="4"/>
  <c r="H637" i="4"/>
  <c r="H638" i="4"/>
  <c r="H639" i="4"/>
  <c r="H640" i="4"/>
  <c r="H641" i="4"/>
  <c r="H642" i="4"/>
  <c r="H643" i="4"/>
  <c r="H645" i="4"/>
  <c r="H646" i="4"/>
  <c r="H649" i="4"/>
  <c r="H650" i="4"/>
  <c r="H651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70" i="4"/>
  <c r="H671" i="4"/>
  <c r="H672" i="4"/>
  <c r="H673" i="4"/>
  <c r="H674" i="4"/>
  <c r="H675" i="4"/>
  <c r="H676" i="4"/>
  <c r="H677" i="4"/>
  <c r="H678" i="4"/>
  <c r="H681" i="4"/>
  <c r="H682" i="4"/>
  <c r="H683" i="4"/>
  <c r="H684" i="4"/>
  <c r="H690" i="4"/>
  <c r="H691" i="4"/>
  <c r="H692" i="4"/>
  <c r="H693" i="4"/>
  <c r="H695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22" i="4"/>
  <c r="H723" i="4"/>
  <c r="H724" i="4"/>
  <c r="H725" i="4"/>
  <c r="H726" i="4"/>
  <c r="H727" i="4"/>
  <c r="H728" i="4"/>
  <c r="H729" i="4"/>
  <c r="H730" i="4"/>
  <c r="H732" i="4"/>
  <c r="H733" i="4"/>
  <c r="H734" i="4"/>
  <c r="H735" i="4"/>
  <c r="H737" i="4"/>
  <c r="H738" i="4"/>
  <c r="H739" i="4"/>
  <c r="H740" i="4"/>
  <c r="H741" i="4"/>
  <c r="H742" i="4"/>
  <c r="H743" i="4"/>
  <c r="H746" i="4"/>
  <c r="H747" i="4"/>
  <c r="H748" i="4"/>
  <c r="H749" i="4"/>
  <c r="H750" i="4"/>
  <c r="H751" i="4"/>
  <c r="H752" i="4"/>
  <c r="H753" i="4"/>
  <c r="H754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70" i="4"/>
  <c r="H771" i="4"/>
  <c r="H772" i="4"/>
  <c r="H773" i="4"/>
  <c r="H775" i="4"/>
  <c r="H776" i="4"/>
  <c r="H779" i="4"/>
  <c r="H780" i="4"/>
  <c r="H781" i="4"/>
  <c r="H782" i="4"/>
  <c r="H783" i="4"/>
  <c r="H784" i="4"/>
  <c r="H785" i="4"/>
  <c r="H790" i="4"/>
  <c r="H791" i="4"/>
  <c r="H794" i="4"/>
  <c r="H803" i="4"/>
  <c r="H804" i="4"/>
  <c r="H805" i="4"/>
  <c r="H808" i="4"/>
  <c r="H809" i="4"/>
  <c r="H813" i="4"/>
  <c r="H814" i="4"/>
  <c r="H815" i="4"/>
  <c r="H816" i="4"/>
  <c r="H819" i="4"/>
  <c r="H820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1" i="4"/>
  <c r="H862" i="4"/>
  <c r="H863" i="4"/>
  <c r="H866" i="4"/>
  <c r="H867" i="4"/>
  <c r="H868" i="4"/>
  <c r="H869" i="4"/>
  <c r="H870" i="4"/>
  <c r="H871" i="4"/>
  <c r="H872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8" i="4"/>
  <c r="H909" i="4"/>
  <c r="H910" i="4"/>
  <c r="H911" i="4"/>
  <c r="H912" i="4"/>
  <c r="H913" i="4"/>
  <c r="H914" i="4"/>
  <c r="H915" i="4"/>
  <c r="H916" i="4"/>
  <c r="H917" i="4"/>
  <c r="H918" i="4"/>
  <c r="H920" i="4"/>
  <c r="H921" i="4"/>
  <c r="H925" i="4"/>
  <c r="H926" i="4"/>
  <c r="H927" i="4"/>
  <c r="H931" i="4"/>
  <c r="H932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3" i="4"/>
  <c r="J64" i="4" l="1"/>
  <c r="J592" i="4"/>
  <c r="J590" i="4"/>
  <c r="J569" i="4"/>
  <c r="J567" i="4"/>
  <c r="J565" i="4"/>
  <c r="J563" i="4"/>
  <c r="J560" i="4"/>
  <c r="J558" i="4"/>
  <c r="J523" i="4"/>
  <c r="J329" i="4"/>
  <c r="J327" i="4"/>
  <c r="J325" i="4"/>
  <c r="J219" i="4"/>
  <c r="J197" i="4"/>
  <c r="J189" i="4"/>
  <c r="J185" i="4"/>
  <c r="J183" i="4"/>
  <c r="J179" i="4"/>
  <c r="J175" i="4"/>
  <c r="J134" i="4"/>
  <c r="J132" i="4"/>
  <c r="J947" i="4"/>
  <c r="J945" i="4"/>
  <c r="J943" i="4"/>
  <c r="J941" i="4"/>
  <c r="J927" i="4"/>
  <c r="J925" i="4"/>
  <c r="J913" i="4"/>
  <c r="J893" i="4"/>
  <c r="J891" i="4"/>
  <c r="J889" i="4"/>
  <c r="J879" i="4"/>
  <c r="J362" i="4"/>
  <c r="J296" i="4"/>
  <c r="J121" i="4"/>
  <c r="J81" i="4"/>
  <c r="J79" i="4"/>
  <c r="J77" i="4"/>
  <c r="J871" i="4"/>
  <c r="J809" i="4"/>
  <c r="J746" i="4"/>
  <c r="J742" i="4"/>
  <c r="J740" i="4"/>
  <c r="J738" i="4"/>
  <c r="J664" i="4"/>
  <c r="J662" i="4"/>
  <c r="J660" i="4"/>
  <c r="J656" i="4"/>
  <c r="J586" i="4"/>
  <c r="J584" i="4"/>
  <c r="J211" i="4"/>
  <c r="J209" i="4"/>
  <c r="J207" i="4"/>
  <c r="J203" i="4"/>
  <c r="J201" i="4"/>
  <c r="J67" i="4"/>
  <c r="J65" i="4"/>
  <c r="J32" i="4"/>
  <c r="J30" i="4"/>
  <c r="J23" i="4"/>
  <c r="J21" i="4"/>
  <c r="J19" i="4"/>
  <c r="J17" i="4"/>
  <c r="J3" i="4"/>
  <c r="J517" i="4"/>
  <c r="J515" i="4"/>
  <c r="J948" i="4"/>
  <c r="J946" i="4"/>
  <c r="J944" i="4"/>
  <c r="J942" i="4"/>
  <c r="J940" i="4"/>
  <c r="J936" i="4"/>
  <c r="J926" i="4"/>
  <c r="J912" i="4"/>
  <c r="J898" i="4"/>
  <c r="J892" i="4"/>
  <c r="J890" i="4"/>
  <c r="J878" i="4"/>
  <c r="J870" i="4"/>
  <c r="J851" i="4"/>
  <c r="J849" i="4"/>
  <c r="J847" i="4"/>
  <c r="J845" i="4"/>
  <c r="J842" i="4"/>
  <c r="J840" i="4"/>
  <c r="J815" i="4"/>
  <c r="J813" i="4"/>
  <c r="J779" i="4"/>
  <c r="J775" i="4"/>
  <c r="J765" i="4"/>
  <c r="J763" i="4"/>
  <c r="J761" i="4"/>
  <c r="J759" i="4"/>
  <c r="J757" i="4"/>
  <c r="J754" i="4"/>
  <c r="J743" i="4"/>
  <c r="J741" i="4"/>
  <c r="J739" i="4"/>
  <c r="J730" i="4"/>
  <c r="J728" i="4"/>
  <c r="J726" i="4"/>
  <c r="J724" i="4"/>
  <c r="J722" i="4"/>
  <c r="J697" i="4"/>
  <c r="J693" i="4"/>
  <c r="J684" i="4"/>
  <c r="J682" i="4"/>
  <c r="J665" i="4"/>
  <c r="J663" i="4"/>
  <c r="J661" i="4"/>
  <c r="J657" i="4"/>
  <c r="J655" i="4"/>
  <c r="J650" i="4"/>
  <c r="J646" i="4"/>
  <c r="J643" i="4"/>
  <c r="J641" i="4"/>
  <c r="J639" i="4"/>
  <c r="J637" i="4"/>
  <c r="J635" i="4"/>
  <c r="J626" i="4"/>
  <c r="J624" i="4"/>
  <c r="J622" i="4"/>
  <c r="J620" i="4"/>
  <c r="J618" i="4"/>
  <c r="J616" i="4"/>
  <c r="J614" i="4"/>
  <c r="J612" i="4"/>
  <c r="J610" i="4"/>
  <c r="J593" i="4"/>
  <c r="J591" i="4"/>
  <c r="J589" i="4"/>
  <c r="J587" i="4"/>
  <c r="J585" i="4"/>
  <c r="J583" i="4"/>
  <c r="J570" i="4"/>
  <c r="J568" i="4"/>
  <c r="J566" i="4"/>
  <c r="J564" i="4"/>
  <c r="J562" i="4"/>
  <c r="J559" i="4"/>
  <c r="J557" i="4"/>
  <c r="J550" i="4"/>
  <c r="J543" i="4"/>
  <c r="J541" i="4"/>
  <c r="J527" i="4"/>
  <c r="J525" i="4"/>
  <c r="J518" i="4"/>
  <c r="J516" i="4"/>
  <c r="J514" i="4"/>
  <c r="J421" i="4"/>
  <c r="J419" i="4"/>
  <c r="J417" i="4"/>
  <c r="J415" i="4"/>
  <c r="J376" i="4"/>
  <c r="J370" i="4"/>
  <c r="J366" i="4"/>
  <c r="J363" i="4"/>
  <c r="J361" i="4"/>
  <c r="J358" i="4"/>
  <c r="J336" i="4"/>
  <c r="J328" i="4"/>
  <c r="J326" i="4"/>
  <c r="J324" i="4"/>
  <c r="J321" i="4"/>
  <c r="J314" i="4"/>
  <c r="J312" i="4"/>
  <c r="J310" i="4"/>
  <c r="J300" i="4"/>
  <c r="J295" i="4"/>
  <c r="J292" i="4"/>
  <c r="J288" i="4"/>
  <c r="J251" i="4"/>
  <c r="J249" i="4"/>
  <c r="J247" i="4"/>
  <c r="J245" i="4"/>
  <c r="J243" i="4"/>
  <c r="J235" i="4"/>
  <c r="J233" i="4"/>
  <c r="J231" i="4"/>
  <c r="J229" i="4"/>
  <c r="J227" i="4"/>
  <c r="J218" i="4"/>
  <c r="J210" i="4"/>
  <c r="J208" i="4"/>
  <c r="J204" i="4"/>
  <c r="J202" i="4"/>
  <c r="J200" i="4"/>
  <c r="J196" i="4"/>
  <c r="J190" i="4"/>
  <c r="J184" i="4"/>
  <c r="J182" i="4"/>
  <c r="J174" i="4"/>
  <c r="J133" i="4"/>
  <c r="J111" i="4"/>
  <c r="J109" i="4"/>
  <c r="J107" i="4"/>
  <c r="J105" i="4"/>
  <c r="J101" i="4"/>
  <c r="J99" i="4"/>
  <c r="J97" i="4"/>
  <c r="J95" i="4"/>
  <c r="J93" i="4"/>
  <c r="J91" i="4"/>
  <c r="J89" i="4"/>
  <c r="J80" i="4"/>
  <c r="J78" i="4"/>
  <c r="J76" i="4"/>
  <c r="J70" i="4"/>
  <c r="J68" i="4"/>
  <c r="J66" i="4"/>
  <c r="J43" i="4"/>
  <c r="J41" i="4"/>
  <c r="J39" i="4"/>
  <c r="J37" i="4"/>
  <c r="J35" i="4"/>
  <c r="J31" i="4"/>
  <c r="J24" i="4"/>
  <c r="J22" i="4"/>
  <c r="J20" i="4"/>
  <c r="J18" i="4"/>
  <c r="J631" i="4"/>
  <c r="J629" i="4"/>
  <c r="J606" i="4"/>
  <c r="J604" i="4"/>
  <c r="J602" i="4"/>
  <c r="J596" i="4"/>
  <c r="J579" i="4"/>
  <c r="J577" i="4"/>
  <c r="J552" i="4"/>
  <c r="J509" i="4"/>
  <c r="J507" i="4"/>
  <c r="J503" i="4"/>
  <c r="J501" i="4"/>
  <c r="J497" i="4"/>
  <c r="J493" i="4"/>
  <c r="J491" i="4"/>
  <c r="J480" i="4"/>
  <c r="J445" i="4"/>
  <c r="J443" i="4"/>
  <c r="J436" i="4"/>
  <c r="J434" i="4"/>
  <c r="J432" i="4"/>
  <c r="J430" i="4"/>
  <c r="J348" i="4"/>
  <c r="J346" i="4"/>
  <c r="J343" i="4"/>
  <c r="J338" i="4"/>
  <c r="J308" i="4"/>
  <c r="J304" i="4"/>
  <c r="J241" i="4"/>
  <c r="J239" i="4"/>
  <c r="J237" i="4"/>
  <c r="J225" i="4"/>
  <c r="J216" i="4"/>
  <c r="J214" i="4"/>
  <c r="J194" i="4"/>
  <c r="J127" i="4"/>
  <c r="J123" i="4"/>
  <c r="J118" i="4"/>
  <c r="J84" i="4"/>
  <c r="J74" i="4"/>
  <c r="J72" i="4"/>
  <c r="J62" i="4"/>
  <c r="J60" i="4"/>
  <c r="J58" i="4"/>
  <c r="J56" i="4"/>
  <c r="J54" i="4"/>
  <c r="J52" i="4"/>
  <c r="J50" i="4"/>
  <c r="J48" i="4"/>
  <c r="J46" i="4"/>
  <c r="J27" i="4"/>
  <c r="J15" i="4"/>
  <c r="J13" i="4"/>
  <c r="J11" i="4"/>
  <c r="J9" i="4"/>
  <c r="J7" i="4"/>
  <c r="J5" i="4"/>
  <c r="J887" i="4"/>
  <c r="J883" i="4"/>
  <c r="J881" i="4"/>
  <c r="J868" i="4"/>
  <c r="J866" i="4"/>
  <c r="J863" i="4"/>
  <c r="J861" i="4"/>
  <c r="J805" i="4"/>
  <c r="J803" i="4"/>
  <c r="J773" i="4"/>
  <c r="J771" i="4"/>
  <c r="J753" i="4"/>
  <c r="J751" i="4"/>
  <c r="J749" i="4"/>
  <c r="J747" i="4"/>
  <c r="J630" i="4"/>
  <c r="J628" i="4"/>
  <c r="J339" i="4"/>
  <c r="J223" i="4"/>
  <c r="J221" i="4"/>
  <c r="J215" i="4"/>
  <c r="J213" i="4"/>
  <c r="J187" i="4"/>
  <c r="J177" i="4"/>
  <c r="J136" i="4"/>
  <c r="J103" i="4"/>
  <c r="J83" i="4"/>
  <c r="J73" i="4"/>
  <c r="J61" i="4"/>
  <c r="J59" i="4"/>
  <c r="J57" i="4"/>
  <c r="J55" i="4"/>
  <c r="J53" i="4"/>
  <c r="J51" i="4"/>
  <c r="J49" i="4"/>
  <c r="J47" i="4"/>
  <c r="J45" i="4"/>
  <c r="J26" i="4"/>
  <c r="J14" i="4"/>
  <c r="J12" i="4"/>
  <c r="J10" i="4"/>
  <c r="J8" i="4"/>
  <c r="J6" i="4"/>
  <c r="J4" i="4"/>
  <c r="J909" i="4"/>
  <c r="J905" i="4"/>
  <c r="J903" i="4"/>
  <c r="J901" i="4"/>
  <c r="J895" i="4"/>
  <c r="J934" i="4"/>
  <c r="J932" i="4"/>
  <c r="J918" i="4"/>
  <c r="J916" i="4"/>
  <c r="J910" i="4"/>
  <c r="J904" i="4"/>
  <c r="J902" i="4"/>
  <c r="J900" i="4"/>
  <c r="J896" i="4"/>
  <c r="J884" i="4"/>
  <c r="J882" i="4"/>
  <c r="J867" i="4"/>
  <c r="J862" i="4"/>
  <c r="J859" i="4"/>
  <c r="J857" i="4"/>
  <c r="J833" i="4"/>
  <c r="J831" i="4"/>
  <c r="J829" i="4"/>
  <c r="J827" i="4"/>
  <c r="J825" i="4"/>
  <c r="J823" i="4"/>
  <c r="J804" i="4"/>
  <c r="J790" i="4"/>
  <c r="J785" i="4"/>
  <c r="J783" i="4"/>
  <c r="J781" i="4"/>
  <c r="J772" i="4"/>
  <c r="J770" i="4"/>
  <c r="J752" i="4"/>
  <c r="J750" i="4"/>
  <c r="J748" i="4"/>
  <c r="J713" i="4"/>
  <c r="J711" i="4"/>
  <c r="J709" i="4"/>
  <c r="J707" i="4"/>
  <c r="J705" i="4"/>
  <c r="J703" i="4"/>
  <c r="J701" i="4"/>
  <c r="J699" i="4"/>
  <c r="J678" i="4"/>
  <c r="J676" i="4"/>
  <c r="J674" i="4"/>
  <c r="J672" i="4"/>
  <c r="J931" i="4"/>
  <c r="J917" i="4"/>
  <c r="J920" i="4"/>
  <c r="J858" i="4"/>
  <c r="J856" i="4"/>
  <c r="J854" i="4"/>
  <c r="J852" i="4"/>
  <c r="J850" i="4"/>
  <c r="J848" i="4"/>
  <c r="J846" i="4"/>
  <c r="J844" i="4"/>
  <c r="J843" i="4"/>
  <c r="J841" i="4"/>
  <c r="J836" i="4"/>
  <c r="J834" i="4"/>
  <c r="J832" i="4"/>
  <c r="J830" i="4"/>
  <c r="J828" i="4"/>
  <c r="J826" i="4"/>
  <c r="J824" i="4"/>
  <c r="J820" i="4"/>
  <c r="J814" i="4"/>
  <c r="J791" i="4"/>
  <c r="J784" i="4"/>
  <c r="J782" i="4"/>
  <c r="J776" i="4"/>
  <c r="J764" i="4"/>
  <c r="J762" i="4"/>
  <c r="J760" i="4"/>
  <c r="J758" i="4"/>
  <c r="J756" i="4"/>
  <c r="J729" i="4"/>
  <c r="J727" i="4"/>
  <c r="J725" i="4"/>
  <c r="J723" i="4"/>
  <c r="J712" i="4"/>
  <c r="J710" i="4"/>
  <c r="J708" i="4"/>
  <c r="J706" i="4"/>
  <c r="J704" i="4"/>
  <c r="J702" i="4"/>
  <c r="J700" i="4"/>
  <c r="J695" i="4"/>
  <c r="J692" i="4"/>
  <c r="J690" i="4"/>
  <c r="J683" i="4"/>
  <c r="J677" i="4"/>
  <c r="J675" i="4"/>
  <c r="J673" i="4"/>
  <c r="J671" i="4"/>
  <c r="J649" i="4"/>
  <c r="J645" i="4"/>
  <c r="J642" i="4"/>
  <c r="J640" i="4"/>
  <c r="J638" i="4"/>
  <c r="J636" i="4"/>
  <c r="J634" i="4"/>
  <c r="J625" i="4"/>
  <c r="J623" i="4"/>
  <c r="J621" i="4"/>
  <c r="J619" i="4"/>
  <c r="J617" i="4"/>
  <c r="J615" i="4"/>
  <c r="J613" i="4"/>
  <c r="J611" i="4"/>
  <c r="J609" i="4"/>
  <c r="J607" i="4"/>
  <c r="J605" i="4"/>
  <c r="J603" i="4"/>
  <c r="J595" i="4"/>
  <c r="J580" i="4"/>
  <c r="J578" i="4"/>
  <c r="J572" i="4"/>
  <c r="J542" i="4"/>
  <c r="J540" i="4"/>
  <c r="J529" i="4"/>
  <c r="J526" i="4"/>
  <c r="J508" i="4"/>
  <c r="J506" i="4"/>
  <c r="J502" i="4"/>
  <c r="J498" i="4"/>
  <c r="J496" i="4"/>
  <c r="J494" i="4"/>
  <c r="J492" i="4"/>
  <c r="J487" i="4"/>
  <c r="J485" i="4"/>
  <c r="J483" i="4"/>
  <c r="J481" i="4"/>
  <c r="J479" i="4"/>
  <c r="J446" i="4"/>
  <c r="J444" i="4"/>
  <c r="J442" i="4"/>
  <c r="J437" i="4"/>
  <c r="J435" i="4"/>
  <c r="J433" i="4"/>
  <c r="J431" i="4"/>
  <c r="J429" i="4"/>
  <c r="J426" i="4"/>
  <c r="J420" i="4"/>
  <c r="J418" i="4"/>
  <c r="J416" i="4"/>
  <c r="J414" i="4"/>
  <c r="J383" i="4"/>
  <c r="J377" i="4"/>
  <c r="J365" i="4"/>
  <c r="J359" i="4"/>
  <c r="J357" i="4"/>
  <c r="J347" i="4"/>
  <c r="J342" i="4"/>
  <c r="J315" i="4"/>
  <c r="J313" i="4"/>
  <c r="J311" i="4"/>
  <c r="J307" i="4"/>
  <c r="J303" i="4"/>
  <c r="J301" i="4"/>
  <c r="J299" i="4"/>
  <c r="J289" i="4"/>
  <c r="J283" i="4"/>
  <c r="J252" i="4"/>
  <c r="J250" i="4"/>
  <c r="J248" i="4"/>
  <c r="J246" i="4"/>
  <c r="J244" i="4"/>
  <c r="J240" i="4"/>
  <c r="J238" i="4"/>
  <c r="J234" i="4"/>
  <c r="J232" i="4"/>
  <c r="J230" i="4"/>
  <c r="J228" i="4"/>
  <c r="J124" i="4"/>
  <c r="J116" i="4"/>
  <c r="J112" i="4"/>
  <c r="J110" i="4"/>
  <c r="J108" i="4"/>
  <c r="J100" i="4"/>
  <c r="J98" i="4"/>
  <c r="J96" i="4"/>
  <c r="J94" i="4"/>
  <c r="J92" i="4"/>
  <c r="J90" i="4"/>
  <c r="J88" i="4"/>
  <c r="J86" i="4"/>
  <c r="G550" i="4"/>
  <c r="L550" i="4" s="1"/>
  <c r="G549" i="4"/>
  <c r="L549" i="4" s="1"/>
  <c r="M550" i="4" l="1"/>
  <c r="G948" i="4"/>
  <c r="L948" i="4" s="1"/>
  <c r="G947" i="4"/>
  <c r="L947" i="4" s="1"/>
  <c r="G946" i="4"/>
  <c r="L946" i="4" s="1"/>
  <c r="G945" i="4"/>
  <c r="L945" i="4" s="1"/>
  <c r="G944" i="4"/>
  <c r="L944" i="4" s="1"/>
  <c r="G943" i="4"/>
  <c r="L943" i="4" s="1"/>
  <c r="G942" i="4"/>
  <c r="L942" i="4" s="1"/>
  <c r="G941" i="4"/>
  <c r="L941" i="4" s="1"/>
  <c r="G940" i="4"/>
  <c r="L940" i="4" s="1"/>
  <c r="G939" i="4"/>
  <c r="L939" i="4" s="1"/>
  <c r="G938" i="4"/>
  <c r="L938" i="4" s="1"/>
  <c r="G937" i="4"/>
  <c r="L937" i="4" s="1"/>
  <c r="G936" i="4"/>
  <c r="L936" i="4" s="1"/>
  <c r="G935" i="4"/>
  <c r="L935" i="4" s="1"/>
  <c r="G934" i="4"/>
  <c r="L934" i="4" s="1"/>
  <c r="G933" i="4"/>
  <c r="L933" i="4" s="1"/>
  <c r="G932" i="4"/>
  <c r="L932" i="4" s="1"/>
  <c r="G931" i="4"/>
  <c r="L931" i="4" s="1"/>
  <c r="G930" i="4"/>
  <c r="L930" i="4" s="1"/>
  <c r="G929" i="4"/>
  <c r="L929" i="4" s="1"/>
  <c r="G928" i="4"/>
  <c r="L928" i="4" s="1"/>
  <c r="G927" i="4"/>
  <c r="L927" i="4" s="1"/>
  <c r="G926" i="4"/>
  <c r="L926" i="4" s="1"/>
  <c r="G925" i="4"/>
  <c r="L925" i="4" s="1"/>
  <c r="G921" i="4"/>
  <c r="L921" i="4" s="1"/>
  <c r="G920" i="4"/>
  <c r="L920" i="4" s="1"/>
  <c r="G919" i="4"/>
  <c r="L919" i="4" s="1"/>
  <c r="G918" i="4"/>
  <c r="L918" i="4" s="1"/>
  <c r="G917" i="4"/>
  <c r="L917" i="4" s="1"/>
  <c r="G916" i="4"/>
  <c r="L916" i="4" s="1"/>
  <c r="G915" i="4"/>
  <c r="L915" i="4" s="1"/>
  <c r="G914" i="4"/>
  <c r="L914" i="4" s="1"/>
  <c r="G913" i="4"/>
  <c r="L913" i="4" s="1"/>
  <c r="G912" i="4"/>
  <c r="L912" i="4" s="1"/>
  <c r="G911" i="4"/>
  <c r="L911" i="4" s="1"/>
  <c r="G910" i="4"/>
  <c r="L910" i="4" s="1"/>
  <c r="G909" i="4"/>
  <c r="L909" i="4" s="1"/>
  <c r="G908" i="4"/>
  <c r="L908" i="4" s="1"/>
  <c r="G907" i="4"/>
  <c r="L907" i="4" s="1"/>
  <c r="G906" i="4"/>
  <c r="L906" i="4" s="1"/>
  <c r="G905" i="4"/>
  <c r="L905" i="4" s="1"/>
  <c r="G904" i="4"/>
  <c r="L904" i="4" s="1"/>
  <c r="G903" i="4"/>
  <c r="L903" i="4" s="1"/>
  <c r="G902" i="4"/>
  <c r="L902" i="4" s="1"/>
  <c r="G901" i="4"/>
  <c r="L901" i="4" s="1"/>
  <c r="G900" i="4"/>
  <c r="L900" i="4" s="1"/>
  <c r="G899" i="4"/>
  <c r="L899" i="4" s="1"/>
  <c r="G898" i="4"/>
  <c r="L898" i="4" s="1"/>
  <c r="G897" i="4"/>
  <c r="L897" i="4" s="1"/>
  <c r="G896" i="4"/>
  <c r="L896" i="4" s="1"/>
  <c r="G895" i="4"/>
  <c r="L895" i="4" s="1"/>
  <c r="G894" i="4"/>
  <c r="L894" i="4" s="1"/>
  <c r="G893" i="4"/>
  <c r="L893" i="4" s="1"/>
  <c r="G892" i="4"/>
  <c r="L892" i="4" s="1"/>
  <c r="G891" i="4"/>
  <c r="L891" i="4" s="1"/>
  <c r="G890" i="4"/>
  <c r="L890" i="4" s="1"/>
  <c r="G889" i="4"/>
  <c r="L889" i="4" s="1"/>
  <c r="G888" i="4"/>
  <c r="L888" i="4" s="1"/>
  <c r="G887" i="4"/>
  <c r="L887" i="4" s="1"/>
  <c r="G886" i="4"/>
  <c r="L886" i="4" s="1"/>
  <c r="G885" i="4"/>
  <c r="L885" i="4" s="1"/>
  <c r="G884" i="4"/>
  <c r="L884" i="4" s="1"/>
  <c r="G883" i="4"/>
  <c r="L883" i="4" s="1"/>
  <c r="G882" i="4"/>
  <c r="L882" i="4" s="1"/>
  <c r="G881" i="4"/>
  <c r="L881" i="4" s="1"/>
  <c r="G880" i="4"/>
  <c r="L880" i="4" s="1"/>
  <c r="G879" i="4"/>
  <c r="L879" i="4" s="1"/>
  <c r="G878" i="4"/>
  <c r="L878" i="4" s="1"/>
  <c r="G877" i="4"/>
  <c r="L877" i="4" s="1"/>
  <c r="G876" i="4"/>
  <c r="L876" i="4" s="1"/>
  <c r="G875" i="4"/>
  <c r="L875" i="4" s="1"/>
  <c r="G874" i="4"/>
  <c r="L874" i="4" s="1"/>
  <c r="G873" i="4"/>
  <c r="L873" i="4" s="1"/>
  <c r="G872" i="4"/>
  <c r="L872" i="4" s="1"/>
  <c r="G871" i="4"/>
  <c r="L871" i="4" s="1"/>
  <c r="G870" i="4"/>
  <c r="L870" i="4" s="1"/>
  <c r="G869" i="4"/>
  <c r="L869" i="4" s="1"/>
  <c r="G868" i="4"/>
  <c r="L868" i="4" s="1"/>
  <c r="G867" i="4"/>
  <c r="L867" i="4" s="1"/>
  <c r="G866" i="4"/>
  <c r="L866" i="4" s="1"/>
  <c r="G863" i="4"/>
  <c r="L863" i="4" s="1"/>
  <c r="G862" i="4"/>
  <c r="L862" i="4" s="1"/>
  <c r="G861" i="4"/>
  <c r="L861" i="4" s="1"/>
  <c r="G860" i="4"/>
  <c r="L860" i="4" s="1"/>
  <c r="G859" i="4"/>
  <c r="L859" i="4" s="1"/>
  <c r="G858" i="4"/>
  <c r="L858" i="4" s="1"/>
  <c r="G857" i="4"/>
  <c r="L857" i="4" s="1"/>
  <c r="G856" i="4"/>
  <c r="L856" i="4" s="1"/>
  <c r="G855" i="4"/>
  <c r="L855" i="4" s="1"/>
  <c r="G854" i="4"/>
  <c r="L854" i="4" s="1"/>
  <c r="G853" i="4"/>
  <c r="L853" i="4" s="1"/>
  <c r="G852" i="4"/>
  <c r="L852" i="4" s="1"/>
  <c r="G851" i="4"/>
  <c r="L851" i="4" s="1"/>
  <c r="G850" i="4"/>
  <c r="L850" i="4" s="1"/>
  <c r="G849" i="4"/>
  <c r="L849" i="4" s="1"/>
  <c r="G848" i="4"/>
  <c r="L848" i="4" s="1"/>
  <c r="G847" i="4"/>
  <c r="L847" i="4" s="1"/>
  <c r="G846" i="4"/>
  <c r="L846" i="4" s="1"/>
  <c r="G845" i="4"/>
  <c r="L845" i="4" s="1"/>
  <c r="G844" i="4"/>
  <c r="L844" i="4" s="1"/>
  <c r="G843" i="4"/>
  <c r="L843" i="4" s="1"/>
  <c r="G842" i="4"/>
  <c r="L842" i="4" s="1"/>
  <c r="G841" i="4"/>
  <c r="L841" i="4" s="1"/>
  <c r="G840" i="4"/>
  <c r="L840" i="4" s="1"/>
  <c r="G836" i="4"/>
  <c r="L836" i="4" s="1"/>
  <c r="G835" i="4"/>
  <c r="L835" i="4" s="1"/>
  <c r="G834" i="4"/>
  <c r="L834" i="4" s="1"/>
  <c r="G833" i="4"/>
  <c r="L833" i="4" s="1"/>
  <c r="G832" i="4"/>
  <c r="L832" i="4" s="1"/>
  <c r="G831" i="4"/>
  <c r="L831" i="4" s="1"/>
  <c r="G830" i="4"/>
  <c r="L830" i="4" s="1"/>
  <c r="G829" i="4"/>
  <c r="L829" i="4" s="1"/>
  <c r="G828" i="4"/>
  <c r="L828" i="4" s="1"/>
  <c r="G827" i="4"/>
  <c r="L827" i="4" s="1"/>
  <c r="G826" i="4"/>
  <c r="L826" i="4" s="1"/>
  <c r="G825" i="4"/>
  <c r="L825" i="4" s="1"/>
  <c r="G824" i="4"/>
  <c r="L824" i="4" s="1"/>
  <c r="G823" i="4"/>
  <c r="L823" i="4" s="1"/>
  <c r="G822" i="4"/>
  <c r="L822" i="4" s="1"/>
  <c r="G821" i="4"/>
  <c r="L821" i="4" s="1"/>
  <c r="G820" i="4"/>
  <c r="L820" i="4" s="1"/>
  <c r="G819" i="4"/>
  <c r="L819" i="4" s="1"/>
  <c r="G816" i="4"/>
  <c r="L816" i="4" s="1"/>
  <c r="G815" i="4"/>
  <c r="L815" i="4" s="1"/>
  <c r="G814" i="4"/>
  <c r="L814" i="4" s="1"/>
  <c r="G813" i="4"/>
  <c r="L813" i="4" s="1"/>
  <c r="G810" i="4"/>
  <c r="L810" i="4" s="1"/>
  <c r="G809" i="4"/>
  <c r="G808" i="4"/>
  <c r="L808" i="4" s="1"/>
  <c r="G805" i="4"/>
  <c r="L805" i="4" s="1"/>
  <c r="G804" i="4"/>
  <c r="L804" i="4" s="1"/>
  <c r="M804" i="4" s="1"/>
  <c r="G803" i="4"/>
  <c r="G794" i="4"/>
  <c r="L794" i="4" s="1"/>
  <c r="G793" i="4"/>
  <c r="L793" i="4" s="1"/>
  <c r="G791" i="4"/>
  <c r="L791" i="4" s="1"/>
  <c r="G790" i="4"/>
  <c r="L790" i="4" s="1"/>
  <c r="G786" i="4"/>
  <c r="L786" i="4" s="1"/>
  <c r="G785" i="4"/>
  <c r="L785" i="4" s="1"/>
  <c r="G784" i="4"/>
  <c r="L784" i="4" s="1"/>
  <c r="G783" i="4"/>
  <c r="L783" i="4" s="1"/>
  <c r="G782" i="4"/>
  <c r="L782" i="4" s="1"/>
  <c r="G781" i="4"/>
  <c r="L781" i="4" s="1"/>
  <c r="G780" i="4"/>
  <c r="L780" i="4" s="1"/>
  <c r="G779" i="4"/>
  <c r="L779" i="4" s="1"/>
  <c r="G776" i="4"/>
  <c r="L776" i="4" s="1"/>
  <c r="G775" i="4"/>
  <c r="L775" i="4" s="1"/>
  <c r="G774" i="4"/>
  <c r="L774" i="4" s="1"/>
  <c r="G773" i="4"/>
  <c r="L773" i="4" s="1"/>
  <c r="G772" i="4"/>
  <c r="L772" i="4" s="1"/>
  <c r="G771" i="4"/>
  <c r="L771" i="4" s="1"/>
  <c r="G770" i="4"/>
  <c r="L770" i="4" s="1"/>
  <c r="G769" i="4"/>
  <c r="L769" i="4" s="1"/>
  <c r="G768" i="4"/>
  <c r="L768" i="4" s="1"/>
  <c r="G767" i="4"/>
  <c r="L767" i="4" s="1"/>
  <c r="G766" i="4"/>
  <c r="L766" i="4" s="1"/>
  <c r="G765" i="4"/>
  <c r="L765" i="4" s="1"/>
  <c r="G764" i="4"/>
  <c r="L764" i="4" s="1"/>
  <c r="G763" i="4"/>
  <c r="L763" i="4" s="1"/>
  <c r="G762" i="4"/>
  <c r="L762" i="4" s="1"/>
  <c r="G761" i="4"/>
  <c r="L761" i="4" s="1"/>
  <c r="G760" i="4"/>
  <c r="L760" i="4" s="1"/>
  <c r="G759" i="4"/>
  <c r="L759" i="4" s="1"/>
  <c r="G758" i="4"/>
  <c r="L758" i="4" s="1"/>
  <c r="G757" i="4"/>
  <c r="L757" i="4" s="1"/>
  <c r="G756" i="4"/>
  <c r="L756" i="4" s="1"/>
  <c r="G754" i="4"/>
  <c r="L754" i="4" s="1"/>
  <c r="G753" i="4"/>
  <c r="L753" i="4" s="1"/>
  <c r="G752" i="4"/>
  <c r="L752" i="4" s="1"/>
  <c r="G751" i="4"/>
  <c r="L751" i="4" s="1"/>
  <c r="G750" i="4"/>
  <c r="L750" i="4" s="1"/>
  <c r="G749" i="4"/>
  <c r="L749" i="4" s="1"/>
  <c r="G748" i="4"/>
  <c r="L748" i="4" s="1"/>
  <c r="G747" i="4"/>
  <c r="L747" i="4" s="1"/>
  <c r="G746" i="4"/>
  <c r="L746" i="4" s="1"/>
  <c r="G743" i="4"/>
  <c r="L743" i="4" s="1"/>
  <c r="G742" i="4"/>
  <c r="L742" i="4" s="1"/>
  <c r="G741" i="4"/>
  <c r="L741" i="4" s="1"/>
  <c r="G740" i="4"/>
  <c r="L740" i="4" s="1"/>
  <c r="G739" i="4"/>
  <c r="L739" i="4" s="1"/>
  <c r="G738" i="4"/>
  <c r="L738" i="4" s="1"/>
  <c r="G737" i="4"/>
  <c r="L737" i="4" s="1"/>
  <c r="G736" i="4"/>
  <c r="L736" i="4" s="1"/>
  <c r="G735" i="4"/>
  <c r="L735" i="4" s="1"/>
  <c r="G734" i="4"/>
  <c r="L734" i="4" s="1"/>
  <c r="G733" i="4"/>
  <c r="L733" i="4" s="1"/>
  <c r="G732" i="4"/>
  <c r="L732" i="4" s="1"/>
  <c r="G731" i="4"/>
  <c r="L731" i="4" s="1"/>
  <c r="G730" i="4"/>
  <c r="L730" i="4" s="1"/>
  <c r="G729" i="4"/>
  <c r="L729" i="4" s="1"/>
  <c r="G728" i="4"/>
  <c r="L728" i="4" s="1"/>
  <c r="G727" i="4"/>
  <c r="L727" i="4" s="1"/>
  <c r="G726" i="4"/>
  <c r="L726" i="4" s="1"/>
  <c r="G725" i="4"/>
  <c r="L725" i="4" s="1"/>
  <c r="G724" i="4"/>
  <c r="L724" i="4" s="1"/>
  <c r="G723" i="4"/>
  <c r="L723" i="4" s="1"/>
  <c r="G722" i="4"/>
  <c r="L722" i="4" s="1"/>
  <c r="G713" i="4"/>
  <c r="L713" i="4" s="1"/>
  <c r="G712" i="4"/>
  <c r="L712" i="4" s="1"/>
  <c r="G711" i="4"/>
  <c r="L711" i="4" s="1"/>
  <c r="G710" i="4"/>
  <c r="L710" i="4" s="1"/>
  <c r="G709" i="4"/>
  <c r="L709" i="4" s="1"/>
  <c r="G708" i="4"/>
  <c r="L708" i="4" s="1"/>
  <c r="G707" i="4"/>
  <c r="L707" i="4" s="1"/>
  <c r="G706" i="4"/>
  <c r="L706" i="4" s="1"/>
  <c r="G705" i="4"/>
  <c r="L705" i="4" s="1"/>
  <c r="G704" i="4"/>
  <c r="L704" i="4" s="1"/>
  <c r="G703" i="4"/>
  <c r="L703" i="4" s="1"/>
  <c r="G702" i="4"/>
  <c r="L702" i="4" s="1"/>
  <c r="G701" i="4"/>
  <c r="L701" i="4" s="1"/>
  <c r="G700" i="4"/>
  <c r="L700" i="4" s="1"/>
  <c r="G699" i="4"/>
  <c r="L699" i="4" s="1"/>
  <c r="M699" i="4" s="1"/>
  <c r="G698" i="4"/>
  <c r="L698" i="4" s="1"/>
  <c r="G697" i="4"/>
  <c r="L697" i="4" s="1"/>
  <c r="G695" i="4"/>
  <c r="L695" i="4" s="1"/>
  <c r="G693" i="4"/>
  <c r="L693" i="4" s="1"/>
  <c r="G692" i="4"/>
  <c r="L692" i="4" s="1"/>
  <c r="G691" i="4"/>
  <c r="L691" i="4" s="1"/>
  <c r="G690" i="4"/>
  <c r="L690" i="4" s="1"/>
  <c r="G689" i="4"/>
  <c r="L689" i="4" s="1"/>
  <c r="G688" i="4"/>
  <c r="L688" i="4" s="1"/>
  <c r="G686" i="4"/>
  <c r="L686" i="4" s="1"/>
  <c r="G685" i="4"/>
  <c r="L685" i="4" s="1"/>
  <c r="G684" i="4"/>
  <c r="L684" i="4" s="1"/>
  <c r="G683" i="4"/>
  <c r="L683" i="4" s="1"/>
  <c r="G682" i="4"/>
  <c r="L682" i="4" s="1"/>
  <c r="G681" i="4"/>
  <c r="L681" i="4" s="1"/>
  <c r="G680" i="4"/>
  <c r="L680" i="4" s="1"/>
  <c r="G679" i="4"/>
  <c r="L679" i="4" s="1"/>
  <c r="G678" i="4"/>
  <c r="L678" i="4" s="1"/>
  <c r="G677" i="4"/>
  <c r="L677" i="4" s="1"/>
  <c r="G676" i="4"/>
  <c r="L676" i="4" s="1"/>
  <c r="G675" i="4"/>
  <c r="L675" i="4" s="1"/>
  <c r="G674" i="4"/>
  <c r="L674" i="4" s="1"/>
  <c r="G673" i="4"/>
  <c r="L673" i="4" s="1"/>
  <c r="G672" i="4"/>
  <c r="L672" i="4" s="1"/>
  <c r="G671" i="4"/>
  <c r="L671" i="4" s="1"/>
  <c r="G670" i="4"/>
  <c r="L670" i="4" s="1"/>
  <c r="G669" i="4"/>
  <c r="L669" i="4" s="1"/>
  <c r="G668" i="4"/>
  <c r="L668" i="4" s="1"/>
  <c r="G667" i="4"/>
  <c r="L667" i="4" s="1"/>
  <c r="G666" i="4"/>
  <c r="L666" i="4" s="1"/>
  <c r="G665" i="4"/>
  <c r="L665" i="4" s="1"/>
  <c r="G664" i="4"/>
  <c r="L664" i="4" s="1"/>
  <c r="G663" i="4"/>
  <c r="L663" i="4" s="1"/>
  <c r="G662" i="4"/>
  <c r="L662" i="4" s="1"/>
  <c r="G661" i="4"/>
  <c r="L661" i="4" s="1"/>
  <c r="G660" i="4"/>
  <c r="L660" i="4" s="1"/>
  <c r="G659" i="4"/>
  <c r="L659" i="4" s="1"/>
  <c r="G658" i="4"/>
  <c r="L658" i="4" s="1"/>
  <c r="G657" i="4"/>
  <c r="L657" i="4" s="1"/>
  <c r="G656" i="4"/>
  <c r="L656" i="4" s="1"/>
  <c r="G655" i="4"/>
  <c r="L655" i="4" s="1"/>
  <c r="G654" i="4"/>
  <c r="L654" i="4" s="1"/>
  <c r="G653" i="4"/>
  <c r="L653" i="4" s="1"/>
  <c r="G652" i="4"/>
  <c r="L652" i="4" s="1"/>
  <c r="G651" i="4"/>
  <c r="L651" i="4" s="1"/>
  <c r="G650" i="4"/>
  <c r="L650" i="4" s="1"/>
  <c r="G649" i="4"/>
  <c r="L649" i="4" s="1"/>
  <c r="G648" i="4"/>
  <c r="L648" i="4" s="1"/>
  <c r="G647" i="4"/>
  <c r="L647" i="4" s="1"/>
  <c r="G646" i="4"/>
  <c r="L646" i="4" s="1"/>
  <c r="G645" i="4"/>
  <c r="L645" i="4" s="1"/>
  <c r="G643" i="4"/>
  <c r="L643" i="4" s="1"/>
  <c r="G642" i="4"/>
  <c r="L642" i="4" s="1"/>
  <c r="G641" i="4"/>
  <c r="L641" i="4" s="1"/>
  <c r="G640" i="4"/>
  <c r="L640" i="4" s="1"/>
  <c r="G639" i="4"/>
  <c r="L639" i="4" s="1"/>
  <c r="G638" i="4"/>
  <c r="L638" i="4" s="1"/>
  <c r="G637" i="4"/>
  <c r="L637" i="4" s="1"/>
  <c r="G636" i="4"/>
  <c r="L636" i="4" s="1"/>
  <c r="G635" i="4"/>
  <c r="L635" i="4" s="1"/>
  <c r="G634" i="4"/>
  <c r="L634" i="4" s="1"/>
  <c r="G632" i="4"/>
  <c r="L632" i="4" s="1"/>
  <c r="G631" i="4"/>
  <c r="L631" i="4" s="1"/>
  <c r="G630" i="4"/>
  <c r="L630" i="4" s="1"/>
  <c r="G629" i="4"/>
  <c r="L629" i="4" s="1"/>
  <c r="G628" i="4"/>
  <c r="L628" i="4" s="1"/>
  <c r="G627" i="4"/>
  <c r="L627" i="4" s="1"/>
  <c r="G626" i="4"/>
  <c r="L626" i="4" s="1"/>
  <c r="G625" i="4"/>
  <c r="L625" i="4" s="1"/>
  <c r="G624" i="4"/>
  <c r="L624" i="4" s="1"/>
  <c r="G623" i="4"/>
  <c r="L623" i="4" s="1"/>
  <c r="G622" i="4"/>
  <c r="L622" i="4" s="1"/>
  <c r="G621" i="4"/>
  <c r="L621" i="4" s="1"/>
  <c r="G620" i="4"/>
  <c r="L620" i="4" s="1"/>
  <c r="M620" i="4" s="1"/>
  <c r="G619" i="4"/>
  <c r="L619" i="4" s="1"/>
  <c r="G618" i="4"/>
  <c r="L618" i="4" s="1"/>
  <c r="G617" i="4"/>
  <c r="L617" i="4" s="1"/>
  <c r="G616" i="4"/>
  <c r="L616" i="4" s="1"/>
  <c r="G615" i="4"/>
  <c r="L615" i="4" s="1"/>
  <c r="G614" i="4"/>
  <c r="L614" i="4" s="1"/>
  <c r="G613" i="4"/>
  <c r="L613" i="4" s="1"/>
  <c r="G612" i="4"/>
  <c r="L612" i="4" s="1"/>
  <c r="G611" i="4"/>
  <c r="L611" i="4" s="1"/>
  <c r="G610" i="4"/>
  <c r="L610" i="4" s="1"/>
  <c r="G609" i="4"/>
  <c r="L609" i="4" s="1"/>
  <c r="G608" i="4"/>
  <c r="L608" i="4" s="1"/>
  <c r="G607" i="4"/>
  <c r="L607" i="4" s="1"/>
  <c r="G606" i="4"/>
  <c r="L606" i="4" s="1"/>
  <c r="G605" i="4"/>
  <c r="L605" i="4" s="1"/>
  <c r="G604" i="4"/>
  <c r="L604" i="4" s="1"/>
  <c r="G603" i="4"/>
  <c r="L603" i="4" s="1"/>
  <c r="G602" i="4"/>
  <c r="L602" i="4" s="1"/>
  <c r="G596" i="4"/>
  <c r="L596" i="4" s="1"/>
  <c r="G595" i="4"/>
  <c r="L595" i="4" s="1"/>
  <c r="G594" i="4"/>
  <c r="L594" i="4" s="1"/>
  <c r="G593" i="4"/>
  <c r="L593" i="4" s="1"/>
  <c r="G592" i="4"/>
  <c r="L592" i="4" s="1"/>
  <c r="G591" i="4"/>
  <c r="L591" i="4" s="1"/>
  <c r="G590" i="4"/>
  <c r="L590" i="4" s="1"/>
  <c r="G589" i="4"/>
  <c r="L589" i="4" s="1"/>
  <c r="G588" i="4"/>
  <c r="L588" i="4" s="1"/>
  <c r="G587" i="4"/>
  <c r="L587" i="4" s="1"/>
  <c r="G586" i="4"/>
  <c r="L586" i="4" s="1"/>
  <c r="G585" i="4"/>
  <c r="L585" i="4" s="1"/>
  <c r="G584" i="4"/>
  <c r="L584" i="4" s="1"/>
  <c r="G583" i="4"/>
  <c r="L583" i="4" s="1"/>
  <c r="G582" i="4"/>
  <c r="L582" i="4" s="1"/>
  <c r="G580" i="4"/>
  <c r="L580" i="4" s="1"/>
  <c r="M580" i="4" s="1"/>
  <c r="G579" i="4"/>
  <c r="L579" i="4" s="1"/>
  <c r="M579" i="4" s="1"/>
  <c r="G578" i="4"/>
  <c r="L578" i="4" s="1"/>
  <c r="G577" i="4"/>
  <c r="L577" i="4" s="1"/>
  <c r="G576" i="4"/>
  <c r="L576" i="4" s="1"/>
  <c r="G575" i="4"/>
  <c r="L575" i="4" s="1"/>
  <c r="G574" i="4"/>
  <c r="L574" i="4" s="1"/>
  <c r="G573" i="4"/>
  <c r="L573" i="4" s="1"/>
  <c r="G572" i="4"/>
  <c r="L572" i="4" s="1"/>
  <c r="G571" i="4"/>
  <c r="L571" i="4" s="1"/>
  <c r="G570" i="4"/>
  <c r="L570" i="4" s="1"/>
  <c r="G569" i="4"/>
  <c r="L569" i="4" s="1"/>
  <c r="G568" i="4"/>
  <c r="L568" i="4" s="1"/>
  <c r="G567" i="4"/>
  <c r="L567" i="4" s="1"/>
  <c r="G566" i="4"/>
  <c r="L566" i="4" s="1"/>
  <c r="G565" i="4"/>
  <c r="L565" i="4" s="1"/>
  <c r="G564" i="4"/>
  <c r="L564" i="4" s="1"/>
  <c r="G563" i="4"/>
  <c r="L563" i="4" s="1"/>
  <c r="G562" i="4"/>
  <c r="L562" i="4" s="1"/>
  <c r="G560" i="4"/>
  <c r="L560" i="4" s="1"/>
  <c r="G559" i="4"/>
  <c r="L559" i="4" s="1"/>
  <c r="G558" i="4"/>
  <c r="L558" i="4" s="1"/>
  <c r="G557" i="4"/>
  <c r="L557" i="4" s="1"/>
  <c r="G556" i="4"/>
  <c r="L556" i="4" s="1"/>
  <c r="G555" i="4"/>
  <c r="L555" i="4" s="1"/>
  <c r="G554" i="4"/>
  <c r="L554" i="4" s="1"/>
  <c r="G552" i="4"/>
  <c r="L552" i="4" s="1"/>
  <c r="G551" i="4"/>
  <c r="L551" i="4" s="1"/>
  <c r="G543" i="4"/>
  <c r="L543" i="4" s="1"/>
  <c r="G542" i="4"/>
  <c r="L542" i="4" s="1"/>
  <c r="G541" i="4"/>
  <c r="L541" i="4" s="1"/>
  <c r="G540" i="4"/>
  <c r="L540" i="4" s="1"/>
  <c r="G529" i="4"/>
  <c r="L529" i="4" s="1"/>
  <c r="G527" i="4"/>
  <c r="L527" i="4" s="1"/>
  <c r="G526" i="4"/>
  <c r="L526" i="4" s="1"/>
  <c r="G525" i="4"/>
  <c r="L525" i="4" s="1"/>
  <c r="G524" i="4"/>
  <c r="L524" i="4" s="1"/>
  <c r="G523" i="4"/>
  <c r="L523" i="4" s="1"/>
  <c r="G522" i="4"/>
  <c r="L522" i="4" s="1"/>
  <c r="G518" i="4"/>
  <c r="L518" i="4" s="1"/>
  <c r="G517" i="4"/>
  <c r="L517" i="4" s="1"/>
  <c r="G516" i="4"/>
  <c r="L516" i="4" s="1"/>
  <c r="G515" i="4"/>
  <c r="L515" i="4" s="1"/>
  <c r="G514" i="4"/>
  <c r="L514" i="4" s="1"/>
  <c r="G513" i="4"/>
  <c r="L513" i="4" s="1"/>
  <c r="G512" i="4"/>
  <c r="L512" i="4" s="1"/>
  <c r="G511" i="4"/>
  <c r="L511" i="4" s="1"/>
  <c r="G510" i="4"/>
  <c r="L510" i="4" s="1"/>
  <c r="G509" i="4"/>
  <c r="L509" i="4" s="1"/>
  <c r="G508" i="4"/>
  <c r="L508" i="4" s="1"/>
  <c r="G507" i="4"/>
  <c r="L507" i="4" s="1"/>
  <c r="G506" i="4"/>
  <c r="L506" i="4" s="1"/>
  <c r="G505" i="4"/>
  <c r="L505" i="4" s="1"/>
  <c r="G504" i="4"/>
  <c r="L504" i="4" s="1"/>
  <c r="G503" i="4"/>
  <c r="L503" i="4" s="1"/>
  <c r="G502" i="4"/>
  <c r="L502" i="4" s="1"/>
  <c r="G501" i="4"/>
  <c r="L501" i="4" s="1"/>
  <c r="G500" i="4"/>
  <c r="L500" i="4" s="1"/>
  <c r="G499" i="4"/>
  <c r="L499" i="4" s="1"/>
  <c r="G498" i="4"/>
  <c r="L498" i="4" s="1"/>
  <c r="G497" i="4"/>
  <c r="L497" i="4" s="1"/>
  <c r="G496" i="4"/>
  <c r="L496" i="4" s="1"/>
  <c r="G495" i="4"/>
  <c r="L495" i="4" s="1"/>
  <c r="G494" i="4"/>
  <c r="L494" i="4" s="1"/>
  <c r="G493" i="4"/>
  <c r="L493" i="4" s="1"/>
  <c r="G492" i="4"/>
  <c r="L492" i="4" s="1"/>
  <c r="G491" i="4"/>
  <c r="L491" i="4" s="1"/>
  <c r="G490" i="4"/>
  <c r="L490" i="4" s="1"/>
  <c r="G488" i="4"/>
  <c r="L488" i="4" s="1"/>
  <c r="G487" i="4"/>
  <c r="L487" i="4" s="1"/>
  <c r="G486" i="4"/>
  <c r="L486" i="4" s="1"/>
  <c r="G485" i="4"/>
  <c r="L485" i="4" s="1"/>
  <c r="G484" i="4"/>
  <c r="L484" i="4" s="1"/>
  <c r="G483" i="4"/>
  <c r="L483" i="4" s="1"/>
  <c r="G482" i="4"/>
  <c r="L482" i="4" s="1"/>
  <c r="G481" i="4"/>
  <c r="L481" i="4" s="1"/>
  <c r="G480" i="4"/>
  <c r="L480" i="4" s="1"/>
  <c r="G479" i="4"/>
  <c r="L479" i="4" s="1"/>
  <c r="G446" i="4"/>
  <c r="L446" i="4" s="1"/>
  <c r="G445" i="4"/>
  <c r="L445" i="4" s="1"/>
  <c r="G444" i="4"/>
  <c r="L444" i="4" s="1"/>
  <c r="G443" i="4"/>
  <c r="L443" i="4" s="1"/>
  <c r="G442" i="4"/>
  <c r="L442" i="4" s="1"/>
  <c r="G437" i="4"/>
  <c r="L437" i="4" s="1"/>
  <c r="G436" i="4"/>
  <c r="L436" i="4" s="1"/>
  <c r="G435" i="4"/>
  <c r="L435" i="4" s="1"/>
  <c r="G434" i="4"/>
  <c r="L434" i="4" s="1"/>
  <c r="G433" i="4"/>
  <c r="L433" i="4" s="1"/>
  <c r="G432" i="4"/>
  <c r="L432" i="4" s="1"/>
  <c r="G431" i="4"/>
  <c r="L431" i="4" s="1"/>
  <c r="G430" i="4"/>
  <c r="L430" i="4" s="1"/>
  <c r="M430" i="4" s="1"/>
  <c r="G429" i="4"/>
  <c r="L429" i="4" s="1"/>
  <c r="M429" i="4" s="1"/>
  <c r="G428" i="4"/>
  <c r="L428" i="4" s="1"/>
  <c r="G426" i="4"/>
  <c r="L426" i="4" s="1"/>
  <c r="G425" i="4"/>
  <c r="L425" i="4" s="1"/>
  <c r="G424" i="4"/>
  <c r="L424" i="4" s="1"/>
  <c r="G423" i="4"/>
  <c r="L423" i="4" s="1"/>
  <c r="G422" i="4"/>
  <c r="L422" i="4" s="1"/>
  <c r="G421" i="4"/>
  <c r="L421" i="4" s="1"/>
  <c r="G420" i="4"/>
  <c r="L420" i="4" s="1"/>
  <c r="G419" i="4"/>
  <c r="L419" i="4" s="1"/>
  <c r="G418" i="4"/>
  <c r="L418" i="4" s="1"/>
  <c r="G417" i="4"/>
  <c r="L417" i="4" s="1"/>
  <c r="G416" i="4"/>
  <c r="L416" i="4" s="1"/>
  <c r="G415" i="4"/>
  <c r="L415" i="4" s="1"/>
  <c r="G414" i="4"/>
  <c r="L414" i="4" s="1"/>
  <c r="G383" i="4"/>
  <c r="L383" i="4" s="1"/>
  <c r="G377" i="4"/>
  <c r="L377" i="4" s="1"/>
  <c r="G376" i="4"/>
  <c r="L376" i="4" s="1"/>
  <c r="G370" i="4"/>
  <c r="L370" i="4" s="1"/>
  <c r="G366" i="4"/>
  <c r="L366" i="4" s="1"/>
  <c r="G365" i="4"/>
  <c r="L365" i="4" s="1"/>
  <c r="G364" i="4"/>
  <c r="L364" i="4" s="1"/>
  <c r="G363" i="4"/>
  <c r="L363" i="4" s="1"/>
  <c r="G362" i="4"/>
  <c r="L362" i="4" s="1"/>
  <c r="G361" i="4"/>
  <c r="L361" i="4" s="1"/>
  <c r="G360" i="4"/>
  <c r="L360" i="4" s="1"/>
  <c r="G359" i="4"/>
  <c r="L359" i="4" s="1"/>
  <c r="G358" i="4"/>
  <c r="L358" i="4" s="1"/>
  <c r="G357" i="4"/>
  <c r="L357" i="4" s="1"/>
  <c r="G356" i="4"/>
  <c r="L356" i="4" s="1"/>
  <c r="G348" i="4"/>
  <c r="L348" i="4" s="1"/>
  <c r="G347" i="4"/>
  <c r="L347" i="4" s="1"/>
  <c r="G346" i="4"/>
  <c r="L346" i="4" s="1"/>
  <c r="G343" i="4"/>
  <c r="L343" i="4" s="1"/>
  <c r="G342" i="4"/>
  <c r="L342" i="4" s="1"/>
  <c r="G341" i="4"/>
  <c r="L341" i="4" s="1"/>
  <c r="G340" i="4"/>
  <c r="L340" i="4" s="1"/>
  <c r="G339" i="4"/>
  <c r="L339" i="4" s="1"/>
  <c r="G338" i="4"/>
  <c r="L338" i="4" s="1"/>
  <c r="G337" i="4"/>
  <c r="L337" i="4" s="1"/>
  <c r="G336" i="4"/>
  <c r="L336" i="4" s="1"/>
  <c r="G335" i="4"/>
  <c r="L335" i="4" s="1"/>
  <c r="G329" i="4"/>
  <c r="L329" i="4" s="1"/>
  <c r="G328" i="4"/>
  <c r="L328" i="4" s="1"/>
  <c r="G327" i="4"/>
  <c r="L327" i="4" s="1"/>
  <c r="G326" i="4"/>
  <c r="L326" i="4" s="1"/>
  <c r="G325" i="4"/>
  <c r="L325" i="4" s="1"/>
  <c r="G324" i="4"/>
  <c r="L324" i="4" s="1"/>
  <c r="G321" i="4"/>
  <c r="L321" i="4" s="1"/>
  <c r="G318" i="4"/>
  <c r="L318" i="4" s="1"/>
  <c r="G317" i="4"/>
  <c r="L317" i="4" s="1"/>
  <c r="G316" i="4"/>
  <c r="L316" i="4" s="1"/>
  <c r="G315" i="4"/>
  <c r="L315" i="4" s="1"/>
  <c r="G314" i="4"/>
  <c r="L314" i="4" s="1"/>
  <c r="G313" i="4"/>
  <c r="L313" i="4" s="1"/>
  <c r="G312" i="4"/>
  <c r="L312" i="4" s="1"/>
  <c r="G311" i="4"/>
  <c r="L311" i="4" s="1"/>
  <c r="G310" i="4"/>
  <c r="L310" i="4" s="1"/>
  <c r="G309" i="4"/>
  <c r="L309" i="4" s="1"/>
  <c r="G308" i="4"/>
  <c r="L308" i="4" s="1"/>
  <c r="G307" i="4"/>
  <c r="L307" i="4" s="1"/>
  <c r="G306" i="4"/>
  <c r="L306" i="4" s="1"/>
  <c r="G305" i="4"/>
  <c r="L305" i="4" s="1"/>
  <c r="G304" i="4"/>
  <c r="L304" i="4" s="1"/>
  <c r="G303" i="4"/>
  <c r="L303" i="4" s="1"/>
  <c r="G302" i="4"/>
  <c r="L302" i="4" s="1"/>
  <c r="G301" i="4"/>
  <c r="L301" i="4" s="1"/>
  <c r="G300" i="4"/>
  <c r="L300" i="4" s="1"/>
  <c r="G299" i="4"/>
  <c r="L299" i="4" s="1"/>
  <c r="G298" i="4"/>
  <c r="L298" i="4" s="1"/>
  <c r="G297" i="4"/>
  <c r="L297" i="4" s="1"/>
  <c r="G296" i="4"/>
  <c r="L296" i="4" s="1"/>
  <c r="G295" i="4"/>
  <c r="L295" i="4" s="1"/>
  <c r="G294" i="4"/>
  <c r="L294" i="4" s="1"/>
  <c r="G293" i="4"/>
  <c r="L293" i="4" s="1"/>
  <c r="G292" i="4"/>
  <c r="L292" i="4" s="1"/>
  <c r="G291" i="4"/>
  <c r="L291" i="4" s="1"/>
  <c r="G290" i="4"/>
  <c r="L290" i="4" s="1"/>
  <c r="G289" i="4"/>
  <c r="L289" i="4" s="1"/>
  <c r="G288" i="4"/>
  <c r="L288" i="4" s="1"/>
  <c r="G287" i="4"/>
  <c r="L287" i="4" s="1"/>
  <c r="G286" i="4"/>
  <c r="L286" i="4" s="1"/>
  <c r="G285" i="4"/>
  <c r="L285" i="4" s="1"/>
  <c r="G284" i="4"/>
  <c r="L284" i="4" s="1"/>
  <c r="G283" i="4"/>
  <c r="L283" i="4" s="1"/>
  <c r="G252" i="4"/>
  <c r="L252" i="4" s="1"/>
  <c r="G251" i="4"/>
  <c r="L251" i="4" s="1"/>
  <c r="G250" i="4"/>
  <c r="L250" i="4" s="1"/>
  <c r="G249" i="4"/>
  <c r="L249" i="4" s="1"/>
  <c r="G248" i="4"/>
  <c r="L248" i="4" s="1"/>
  <c r="G247" i="4"/>
  <c r="L247" i="4" s="1"/>
  <c r="G246" i="4"/>
  <c r="L246" i="4" s="1"/>
  <c r="G245" i="4"/>
  <c r="L245" i="4" s="1"/>
  <c r="G244" i="4"/>
  <c r="L244" i="4" s="1"/>
  <c r="G243" i="4"/>
  <c r="L243" i="4" s="1"/>
  <c r="G242" i="4"/>
  <c r="L242" i="4" s="1"/>
  <c r="G241" i="4"/>
  <c r="L241" i="4" s="1"/>
  <c r="G240" i="4"/>
  <c r="L240" i="4" s="1"/>
  <c r="G239" i="4"/>
  <c r="L239" i="4" s="1"/>
  <c r="G238" i="4"/>
  <c r="L238" i="4" s="1"/>
  <c r="G237" i="4"/>
  <c r="L237" i="4" s="1"/>
  <c r="G236" i="4"/>
  <c r="L236" i="4" s="1"/>
  <c r="G235" i="4"/>
  <c r="L235" i="4" s="1"/>
  <c r="G234" i="4"/>
  <c r="L234" i="4" s="1"/>
  <c r="G233" i="4"/>
  <c r="L233" i="4" s="1"/>
  <c r="G232" i="4"/>
  <c r="L232" i="4" s="1"/>
  <c r="G231" i="4"/>
  <c r="L231" i="4" s="1"/>
  <c r="G230" i="4"/>
  <c r="L230" i="4" s="1"/>
  <c r="G229" i="4"/>
  <c r="L229" i="4" s="1"/>
  <c r="G228" i="4"/>
  <c r="L228" i="4" s="1"/>
  <c r="G227" i="4"/>
  <c r="L227" i="4" s="1"/>
  <c r="G226" i="4"/>
  <c r="L226" i="4" s="1"/>
  <c r="G225" i="4"/>
  <c r="G224" i="4"/>
  <c r="L224" i="4" s="1"/>
  <c r="G223" i="4"/>
  <c r="L223" i="4" s="1"/>
  <c r="G222" i="4"/>
  <c r="L222" i="4" s="1"/>
  <c r="G221" i="4"/>
  <c r="L221" i="4" s="1"/>
  <c r="G220" i="4"/>
  <c r="L220" i="4" s="1"/>
  <c r="G219" i="4"/>
  <c r="L219" i="4" s="1"/>
  <c r="G218" i="4"/>
  <c r="L218" i="4" s="1"/>
  <c r="G217" i="4"/>
  <c r="L217" i="4" s="1"/>
  <c r="G216" i="4"/>
  <c r="L216" i="4" s="1"/>
  <c r="G215" i="4"/>
  <c r="L215" i="4" s="1"/>
  <c r="G214" i="4"/>
  <c r="L214" i="4" s="1"/>
  <c r="G213" i="4"/>
  <c r="L213" i="4" s="1"/>
  <c r="G212" i="4"/>
  <c r="L212" i="4" s="1"/>
  <c r="G211" i="4"/>
  <c r="L211" i="4" s="1"/>
  <c r="G210" i="4"/>
  <c r="L210" i="4" s="1"/>
  <c r="G209" i="4"/>
  <c r="L209" i="4" s="1"/>
  <c r="G208" i="4"/>
  <c r="L208" i="4" s="1"/>
  <c r="G207" i="4"/>
  <c r="L207" i="4" s="1"/>
  <c r="G206" i="4"/>
  <c r="L206" i="4" s="1"/>
  <c r="G205" i="4"/>
  <c r="L205" i="4" s="1"/>
  <c r="G204" i="4"/>
  <c r="L204" i="4" s="1"/>
  <c r="G203" i="4"/>
  <c r="L203" i="4" s="1"/>
  <c r="G202" i="4"/>
  <c r="L202" i="4" s="1"/>
  <c r="G201" i="4"/>
  <c r="L201" i="4" s="1"/>
  <c r="G200" i="4"/>
  <c r="L200" i="4" s="1"/>
  <c r="G199" i="4"/>
  <c r="L199" i="4" s="1"/>
  <c r="G198" i="4"/>
  <c r="L198" i="4" s="1"/>
  <c r="G197" i="4"/>
  <c r="L197" i="4" s="1"/>
  <c r="G196" i="4"/>
  <c r="L196" i="4" s="1"/>
  <c r="G195" i="4"/>
  <c r="L195" i="4" s="1"/>
  <c r="G194" i="4"/>
  <c r="L194" i="4" s="1"/>
  <c r="G193" i="4"/>
  <c r="L193" i="4" s="1"/>
  <c r="G192" i="4"/>
  <c r="L192" i="4" s="1"/>
  <c r="G191" i="4"/>
  <c r="L191" i="4" s="1"/>
  <c r="G190" i="4"/>
  <c r="L190" i="4" s="1"/>
  <c r="G189" i="4"/>
  <c r="L189" i="4" s="1"/>
  <c r="G188" i="4"/>
  <c r="L188" i="4" s="1"/>
  <c r="G187" i="4"/>
  <c r="L187" i="4" s="1"/>
  <c r="G186" i="4"/>
  <c r="L186" i="4" s="1"/>
  <c r="G185" i="4"/>
  <c r="L185" i="4" s="1"/>
  <c r="G184" i="4"/>
  <c r="L184" i="4" s="1"/>
  <c r="G183" i="4"/>
  <c r="L183" i="4" s="1"/>
  <c r="G182" i="4"/>
  <c r="L182" i="4" s="1"/>
  <c r="G181" i="4"/>
  <c r="L181" i="4" s="1"/>
  <c r="G180" i="4"/>
  <c r="L180" i="4" s="1"/>
  <c r="G179" i="4"/>
  <c r="L179" i="4" s="1"/>
  <c r="G178" i="4"/>
  <c r="L178" i="4" s="1"/>
  <c r="G177" i="4"/>
  <c r="L177" i="4" s="1"/>
  <c r="G176" i="4"/>
  <c r="L176" i="4" s="1"/>
  <c r="G175" i="4"/>
  <c r="L175" i="4" s="1"/>
  <c r="G174" i="4"/>
  <c r="L174" i="4" s="1"/>
  <c r="G137" i="4"/>
  <c r="L137" i="4" s="1"/>
  <c r="G136" i="4"/>
  <c r="L136" i="4" s="1"/>
  <c r="G135" i="4"/>
  <c r="L135" i="4" s="1"/>
  <c r="G134" i="4"/>
  <c r="L134" i="4" s="1"/>
  <c r="G133" i="4"/>
  <c r="L133" i="4" s="1"/>
  <c r="G132" i="4"/>
  <c r="L132" i="4" s="1"/>
  <c r="G131" i="4"/>
  <c r="L131" i="4" s="1"/>
  <c r="G127" i="4"/>
  <c r="L127" i="4" s="1"/>
  <c r="G125" i="4"/>
  <c r="L125" i="4" s="1"/>
  <c r="G124" i="4"/>
  <c r="L124" i="4" s="1"/>
  <c r="G123" i="4"/>
  <c r="L123" i="4" s="1"/>
  <c r="G122" i="4"/>
  <c r="L122" i="4" s="1"/>
  <c r="G121" i="4"/>
  <c r="L121" i="4" s="1"/>
  <c r="G120" i="4"/>
  <c r="L120" i="4" s="1"/>
  <c r="G119" i="4"/>
  <c r="L119" i="4" s="1"/>
  <c r="G118" i="4"/>
  <c r="L118" i="4" s="1"/>
  <c r="G117" i="4"/>
  <c r="L117" i="4" s="1"/>
  <c r="G116" i="4"/>
  <c r="L116" i="4" s="1"/>
  <c r="G112" i="4"/>
  <c r="L112" i="4" s="1"/>
  <c r="G111" i="4"/>
  <c r="L111" i="4" s="1"/>
  <c r="G110" i="4"/>
  <c r="L110" i="4" s="1"/>
  <c r="G109" i="4"/>
  <c r="L109" i="4" s="1"/>
  <c r="G108" i="4"/>
  <c r="L108" i="4" s="1"/>
  <c r="G107" i="4"/>
  <c r="L107" i="4" s="1"/>
  <c r="G106" i="4"/>
  <c r="L106" i="4" s="1"/>
  <c r="G105" i="4"/>
  <c r="L105" i="4" s="1"/>
  <c r="G104" i="4"/>
  <c r="L104" i="4" s="1"/>
  <c r="G103" i="4"/>
  <c r="L103" i="4" s="1"/>
  <c r="G102" i="4"/>
  <c r="L102" i="4" s="1"/>
  <c r="G101" i="4"/>
  <c r="L101" i="4" s="1"/>
  <c r="G100" i="4"/>
  <c r="L100" i="4" s="1"/>
  <c r="G99" i="4"/>
  <c r="L99" i="4" s="1"/>
  <c r="G98" i="4"/>
  <c r="L98" i="4" s="1"/>
  <c r="G97" i="4"/>
  <c r="L97" i="4" s="1"/>
  <c r="G96" i="4"/>
  <c r="L96" i="4" s="1"/>
  <c r="G95" i="4"/>
  <c r="L95" i="4" s="1"/>
  <c r="G94" i="4"/>
  <c r="L94" i="4" s="1"/>
  <c r="G93" i="4"/>
  <c r="L93" i="4" s="1"/>
  <c r="G92" i="4"/>
  <c r="L92" i="4" s="1"/>
  <c r="G91" i="4"/>
  <c r="L91" i="4" s="1"/>
  <c r="G90" i="4"/>
  <c r="L90" i="4" s="1"/>
  <c r="G89" i="4"/>
  <c r="L89" i="4" s="1"/>
  <c r="G88" i="4"/>
  <c r="L88" i="4" s="1"/>
  <c r="G87" i="4"/>
  <c r="L87" i="4" s="1"/>
  <c r="G86" i="4"/>
  <c r="L86" i="4" s="1"/>
  <c r="G85" i="4"/>
  <c r="L85" i="4" s="1"/>
  <c r="G84" i="4"/>
  <c r="L84" i="4" s="1"/>
  <c r="G83" i="4"/>
  <c r="L83" i="4" s="1"/>
  <c r="G82" i="4"/>
  <c r="L82" i="4" s="1"/>
  <c r="G81" i="4"/>
  <c r="L81" i="4" s="1"/>
  <c r="G80" i="4"/>
  <c r="L80" i="4" s="1"/>
  <c r="G79" i="4"/>
  <c r="L79" i="4" s="1"/>
  <c r="G78" i="4"/>
  <c r="L78" i="4" s="1"/>
  <c r="G77" i="4"/>
  <c r="L77" i="4" s="1"/>
  <c r="G76" i="4"/>
  <c r="L76" i="4" s="1"/>
  <c r="G75" i="4"/>
  <c r="L75" i="4" s="1"/>
  <c r="G74" i="4"/>
  <c r="L74" i="4" s="1"/>
  <c r="G73" i="4"/>
  <c r="L73" i="4" s="1"/>
  <c r="G72" i="4"/>
  <c r="L72" i="4" s="1"/>
  <c r="G71" i="4"/>
  <c r="L71" i="4" s="1"/>
  <c r="G70" i="4"/>
  <c r="L70" i="4" s="1"/>
  <c r="G69" i="4"/>
  <c r="L69" i="4" s="1"/>
  <c r="G68" i="4"/>
  <c r="L68" i="4" s="1"/>
  <c r="G67" i="4"/>
  <c r="L67" i="4" s="1"/>
  <c r="G66" i="4"/>
  <c r="L66" i="4" s="1"/>
  <c r="G65" i="4"/>
  <c r="L65" i="4" s="1"/>
  <c r="G64" i="4"/>
  <c r="L64" i="4" s="1"/>
  <c r="G63" i="4"/>
  <c r="L63" i="4" s="1"/>
  <c r="G62" i="4"/>
  <c r="L62" i="4" s="1"/>
  <c r="G61" i="4"/>
  <c r="L61" i="4" s="1"/>
  <c r="G60" i="4"/>
  <c r="L60" i="4" s="1"/>
  <c r="G59" i="4"/>
  <c r="L59" i="4" s="1"/>
  <c r="G58" i="4"/>
  <c r="L58" i="4" s="1"/>
  <c r="G57" i="4"/>
  <c r="L57" i="4" s="1"/>
  <c r="G56" i="4"/>
  <c r="L56" i="4" s="1"/>
  <c r="G55" i="4"/>
  <c r="L55" i="4" s="1"/>
  <c r="G54" i="4"/>
  <c r="L54" i="4" s="1"/>
  <c r="G53" i="4"/>
  <c r="L53" i="4" s="1"/>
  <c r="G52" i="4"/>
  <c r="L52" i="4" s="1"/>
  <c r="G51" i="4"/>
  <c r="L51" i="4" s="1"/>
  <c r="G50" i="4"/>
  <c r="L50" i="4" s="1"/>
  <c r="G49" i="4"/>
  <c r="L49" i="4" s="1"/>
  <c r="G48" i="4"/>
  <c r="L48" i="4" s="1"/>
  <c r="G47" i="4"/>
  <c r="L47" i="4" s="1"/>
  <c r="G46" i="4"/>
  <c r="L46" i="4" s="1"/>
  <c r="G45" i="4"/>
  <c r="L45" i="4" s="1"/>
  <c r="G44" i="4"/>
  <c r="L44" i="4" s="1"/>
  <c r="G43" i="4"/>
  <c r="L43" i="4" s="1"/>
  <c r="G42" i="4"/>
  <c r="L42" i="4" s="1"/>
  <c r="G41" i="4"/>
  <c r="L41" i="4" s="1"/>
  <c r="G40" i="4"/>
  <c r="L40" i="4" s="1"/>
  <c r="G39" i="4"/>
  <c r="L39" i="4" s="1"/>
  <c r="G38" i="4"/>
  <c r="L38" i="4" s="1"/>
  <c r="G37" i="4"/>
  <c r="L37" i="4" s="1"/>
  <c r="G36" i="4"/>
  <c r="L36" i="4" s="1"/>
  <c r="G35" i="4"/>
  <c r="L35" i="4" s="1"/>
  <c r="G34" i="4"/>
  <c r="L34" i="4" s="1"/>
  <c r="G33" i="4"/>
  <c r="L33" i="4" s="1"/>
  <c r="G32" i="4"/>
  <c r="L32" i="4" s="1"/>
  <c r="G31" i="4"/>
  <c r="L31" i="4" s="1"/>
  <c r="G30" i="4"/>
  <c r="L30" i="4" s="1"/>
  <c r="G29" i="4"/>
  <c r="L29" i="4" s="1"/>
  <c r="G27" i="4"/>
  <c r="L27" i="4" s="1"/>
  <c r="G26" i="4"/>
  <c r="L26" i="4" s="1"/>
  <c r="G25" i="4"/>
  <c r="L25" i="4" s="1"/>
  <c r="G24" i="4"/>
  <c r="L24" i="4" s="1"/>
  <c r="G23" i="4"/>
  <c r="L23" i="4" s="1"/>
  <c r="G22" i="4"/>
  <c r="L22" i="4" s="1"/>
  <c r="G21" i="4"/>
  <c r="L21" i="4" s="1"/>
  <c r="G20" i="4"/>
  <c r="L20" i="4" s="1"/>
  <c r="G19" i="4"/>
  <c r="L19" i="4" s="1"/>
  <c r="G18" i="4"/>
  <c r="L18" i="4" s="1"/>
  <c r="G17" i="4"/>
  <c r="L17" i="4" s="1"/>
  <c r="G16" i="4"/>
  <c r="L16" i="4" s="1"/>
  <c r="G15" i="4"/>
  <c r="L15" i="4" s="1"/>
  <c r="G14" i="4"/>
  <c r="L14" i="4" s="1"/>
  <c r="G13" i="4"/>
  <c r="L13" i="4" s="1"/>
  <c r="G12" i="4"/>
  <c r="L12" i="4" s="1"/>
  <c r="G11" i="4"/>
  <c r="L11" i="4" s="1"/>
  <c r="G10" i="4"/>
  <c r="L10" i="4" s="1"/>
  <c r="G9" i="4"/>
  <c r="L9" i="4" s="1"/>
  <c r="G8" i="4"/>
  <c r="L8" i="4" s="1"/>
  <c r="G7" i="4"/>
  <c r="L7" i="4" s="1"/>
  <c r="G6" i="4"/>
  <c r="L6" i="4" s="1"/>
  <c r="G5" i="4"/>
  <c r="L5" i="4" s="1"/>
  <c r="G4" i="4"/>
  <c r="L4" i="4" s="1"/>
  <c r="G3" i="4"/>
  <c r="L3" i="4" s="1"/>
  <c r="M3" i="4" s="1"/>
  <c r="O804" i="4" l="1"/>
  <c r="Q804" i="4" s="1"/>
  <c r="L225" i="4"/>
  <c r="M225" i="4" s="1"/>
  <c r="L803" i="4"/>
  <c r="M803" i="4" s="1"/>
  <c r="L809" i="4"/>
  <c r="M809" i="4" s="1"/>
  <c r="O809" i="4" l="1"/>
  <c r="Q809" i="4" s="1"/>
  <c r="M918" i="4"/>
  <c r="O918" i="4" s="1"/>
  <c r="M642" i="4"/>
  <c r="O642" i="4" s="1"/>
  <c r="Q642" i="4" l="1"/>
  <c r="Q918" i="4"/>
  <c r="F77" i="5"/>
  <c r="A4" i="6"/>
  <c r="I875" i="4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I356" i="4"/>
  <c r="J356" i="4" s="1"/>
  <c r="I737" i="4"/>
  <c r="J737" i="4" s="1"/>
  <c r="I484" i="4"/>
  <c r="J484" i="4" s="1"/>
  <c r="I874" i="4"/>
  <c r="I44" i="4"/>
  <c r="J44" i="4" s="1"/>
  <c r="I488" i="4"/>
  <c r="J488" i="4" s="1"/>
  <c r="I554" i="4"/>
  <c r="J554" i="4" s="1"/>
  <c r="I582" i="4"/>
  <c r="I654" i="4"/>
  <c r="J654" i="4" s="1"/>
  <c r="I298" i="4"/>
  <c r="J298" i="4" s="1"/>
  <c r="I524" i="4"/>
  <c r="I581" i="4"/>
  <c r="J581" i="4" s="1"/>
  <c r="M581" i="4" s="1"/>
  <c r="I522" i="4"/>
  <c r="J522" i="4" s="1"/>
  <c r="I104" i="4"/>
  <c r="I686" i="4"/>
  <c r="I855" i="4"/>
  <c r="J855" i="4" s="1"/>
  <c r="I937" i="4"/>
  <c r="J937" i="4" s="1"/>
  <c r="I212" i="4"/>
  <c r="I495" i="4"/>
  <c r="J495" i="4" s="1"/>
  <c r="I486" i="4"/>
  <c r="J486" i="4" s="1"/>
  <c r="I767" i="4"/>
  <c r="J767" i="4" s="1"/>
  <c r="I120" i="4"/>
  <c r="J120" i="4" s="1"/>
  <c r="I899" i="4"/>
  <c r="J899" i="4" s="1"/>
  <c r="I511" i="4"/>
  <c r="I119" i="4"/>
  <c r="J119" i="4" s="1"/>
  <c r="M119" i="4" s="1"/>
  <c r="I335" i="4"/>
  <c r="J335" i="4" s="1"/>
  <c r="I302" i="4"/>
  <c r="J302" i="4" s="1"/>
  <c r="I556" i="4"/>
  <c r="J556" i="4" s="1"/>
  <c r="I933" i="4"/>
  <c r="I929" i="4"/>
  <c r="I337" i="4"/>
  <c r="J337" i="4" s="1"/>
  <c r="I689" i="4"/>
  <c r="I653" i="4"/>
  <c r="I734" i="4"/>
  <c r="J734" i="4" s="1"/>
  <c r="I575" i="4"/>
  <c r="J575" i="4" s="1"/>
  <c r="I860" i="4"/>
  <c r="I87" i="4"/>
  <c r="J87" i="4" s="1"/>
  <c r="I935" i="4"/>
  <c r="J935" i="4" s="1"/>
  <c r="I698" i="4"/>
  <c r="J698" i="4" s="1"/>
  <c r="I428" i="4"/>
  <c r="J428" i="4" s="1"/>
  <c r="M428" i="4" s="1"/>
  <c r="I82" i="4"/>
  <c r="J82" i="4" s="1"/>
  <c r="I794" i="4"/>
  <c r="J794" i="4" s="1"/>
  <c r="I422" i="4"/>
  <c r="J422" i="4" s="1"/>
  <c r="I659" i="4"/>
  <c r="J659" i="4" s="1"/>
  <c r="I658" i="4"/>
  <c r="J658" i="4" s="1"/>
  <c r="I869" i="4"/>
  <c r="J869" i="4" s="1"/>
  <c r="I294" i="4"/>
  <c r="J294" i="4" s="1"/>
  <c r="I135" i="4"/>
  <c r="J135" i="4" s="1"/>
  <c r="I731" i="4"/>
  <c r="I938" i="4"/>
  <c r="J938" i="4" s="1"/>
  <c r="I685" i="4"/>
  <c r="I608" i="4"/>
  <c r="J608" i="4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H906" i="4"/>
  <c r="J906" i="4" s="1"/>
  <c r="H929" i="4"/>
  <c r="H632" i="4"/>
  <c r="J632" i="4" s="1"/>
  <c r="H293" i="4"/>
  <c r="J293" i="4" s="1"/>
  <c r="H667" i="4"/>
  <c r="H594" i="4"/>
  <c r="J594" i="4" s="1"/>
  <c r="H85" i="4"/>
  <c r="H793" i="4"/>
  <c r="H680" i="4"/>
  <c r="H627" i="4"/>
  <c r="J627" i="4" s="1"/>
  <c r="H686" i="4"/>
  <c r="H755" i="4"/>
  <c r="J755" i="4" s="1"/>
  <c r="M755" i="4" s="1"/>
  <c r="H688" i="4"/>
  <c r="J688" i="4" s="1"/>
  <c r="H669" i="4"/>
  <c r="J669" i="4" s="1"/>
  <c r="H117" i="4"/>
  <c r="H919" i="4"/>
  <c r="H316" i="4"/>
  <c r="H224" i="4"/>
  <c r="I670" i="4" l="1"/>
  <c r="J670" i="4" s="1"/>
  <c r="I69" i="4"/>
  <c r="J69" i="4" s="1"/>
  <c r="I886" i="4"/>
  <c r="J886" i="4" s="1"/>
  <c r="I651" i="4"/>
  <c r="J651" i="4" s="1"/>
  <c r="I766" i="4"/>
  <c r="J766" i="4" s="1"/>
  <c r="I808" i="4"/>
  <c r="J808" i="4" s="1"/>
  <c r="I106" i="4"/>
  <c r="J106" i="4" s="1"/>
  <c r="I505" i="4"/>
  <c r="J505" i="4" s="1"/>
  <c r="I33" i="4"/>
  <c r="J33" i="4" s="1"/>
  <c r="I364" i="4"/>
  <c r="I286" i="4"/>
  <c r="J286" i="4" s="1"/>
  <c r="I122" i="4"/>
  <c r="I341" i="4"/>
  <c r="J341" i="4" s="1"/>
  <c r="I793" i="4"/>
  <c r="J793" i="4" s="1"/>
  <c r="I424" i="4"/>
  <c r="J424" i="4" s="1"/>
  <c r="I576" i="4"/>
  <c r="J576" i="4" s="1"/>
  <c r="I691" i="4"/>
  <c r="J691" i="4" s="1"/>
  <c r="I551" i="4"/>
  <c r="J551" i="4" s="1"/>
  <c r="I117" i="4"/>
  <c r="J117" i="4" s="1"/>
  <c r="I647" i="4"/>
  <c r="I810" i="4"/>
  <c r="I908" i="4"/>
  <c r="J908" i="4" s="1"/>
  <c r="I915" i="4"/>
  <c r="J915" i="4" s="1"/>
  <c r="I226" i="4"/>
  <c r="J226" i="4" s="1"/>
  <c r="I510" i="4"/>
  <c r="J510" i="4" s="1"/>
  <c r="I853" i="4"/>
  <c r="J853" i="4" s="1"/>
  <c r="I733" i="4"/>
  <c r="J733" i="4" s="1"/>
  <c r="I939" i="4"/>
  <c r="J939" i="4" s="1"/>
  <c r="I888" i="4"/>
  <c r="J888" i="4" s="1"/>
  <c r="I222" i="4"/>
  <c r="J222" i="4" s="1"/>
  <c r="I919" i="4"/>
  <c r="J919" i="4" s="1"/>
  <c r="H875" i="4"/>
  <c r="J875" i="4" s="1"/>
  <c r="H874" i="4"/>
  <c r="J874" i="4" s="1"/>
  <c r="H186" i="4"/>
  <c r="H125" i="4"/>
  <c r="H212" i="4"/>
  <c r="J212" i="4" s="1"/>
  <c r="H122" i="4"/>
  <c r="H689" i="4"/>
  <c r="J689" i="4" s="1"/>
  <c r="H648" i="4"/>
  <c r="H188" i="4"/>
  <c r="H297" i="4"/>
  <c r="H104" i="4"/>
  <c r="J104" i="4" s="1"/>
  <c r="H736" i="4"/>
  <c r="H524" i="4"/>
  <c r="J524" i="4" s="1"/>
  <c r="H786" i="4"/>
  <c r="J786" i="4" s="1"/>
  <c r="H679" i="4"/>
  <c r="H574" i="4"/>
  <c r="J574" i="4" s="1"/>
  <c r="H653" i="4"/>
  <c r="J653" i="4" s="1"/>
  <c r="H647" i="4"/>
  <c r="H685" i="4"/>
  <c r="J685" i="4" s="1"/>
  <c r="H511" i="4"/>
  <c r="J511" i="4" s="1"/>
  <c r="H571" i="4"/>
  <c r="J571" i="4" s="1"/>
  <c r="H907" i="4"/>
  <c r="H652" i="4"/>
  <c r="J652" i="4" s="1"/>
  <c r="H582" i="4"/>
  <c r="J582" i="4" s="1"/>
  <c r="H102" i="4"/>
  <c r="J102" i="4" s="1"/>
  <c r="H364" i="4"/>
  <c r="H810" i="4"/>
  <c r="H873" i="4"/>
  <c r="H549" i="4"/>
  <c r="H199" i="4"/>
  <c r="H668" i="4"/>
  <c r="H666" i="4"/>
  <c r="H774" i="4"/>
  <c r="J774" i="4" s="1"/>
  <c r="H769" i="4"/>
  <c r="H821" i="4"/>
  <c r="J821" i="4" s="1"/>
  <c r="H860" i="4"/>
  <c r="J860" i="4" s="1"/>
  <c r="H588" i="4"/>
  <c r="J588" i="4" s="1"/>
  <c r="H928" i="4"/>
  <c r="J928" i="4" s="1"/>
  <c r="H930" i="4"/>
  <c r="J930" i="4" s="1"/>
  <c r="I648" i="4"/>
  <c r="I872" i="4"/>
  <c r="J872" i="4" s="1"/>
  <c r="J929" i="4"/>
  <c r="I667" i="4"/>
  <c r="J667" i="4" s="1"/>
  <c r="I423" i="4"/>
  <c r="J423" i="4" s="1"/>
  <c r="I911" i="4"/>
  <c r="J911" i="4" s="1"/>
  <c r="I877" i="4"/>
  <c r="J877" i="4" s="1"/>
  <c r="J686" i="4"/>
  <c r="I549" i="4"/>
  <c r="J549" i="4" s="1"/>
  <c r="M549" i="4" s="1"/>
  <c r="I217" i="4"/>
  <c r="J217" i="4" s="1"/>
  <c r="I873" i="4"/>
  <c r="I193" i="4"/>
  <c r="J193" i="4" s="1"/>
  <c r="I894" i="4"/>
  <c r="J894" i="4" s="1"/>
  <c r="I500" i="4"/>
  <c r="J500" i="4" s="1"/>
  <c r="I199" i="4"/>
  <c r="I816" i="4"/>
  <c r="J816" i="4" s="1"/>
  <c r="I504" i="4"/>
  <c r="J504" i="4" s="1"/>
  <c r="I736" i="4"/>
  <c r="I191" i="4"/>
  <c r="J191" i="4" s="1"/>
  <c r="I499" i="4"/>
  <c r="J499" i="4" s="1"/>
  <c r="I236" i="4"/>
  <c r="J236" i="4" s="1"/>
  <c r="I188" i="4"/>
  <c r="I305" i="4"/>
  <c r="J305" i="4" s="1"/>
  <c r="I220" i="4"/>
  <c r="J220" i="4" s="1"/>
  <c r="I309" i="4"/>
  <c r="J309" i="4" s="1"/>
  <c r="I198" i="4"/>
  <c r="J198" i="4" s="1"/>
  <c r="I822" i="4"/>
  <c r="J822" i="4" s="1"/>
  <c r="I666" i="4"/>
  <c r="I287" i="4"/>
  <c r="J287" i="4" s="1"/>
  <c r="I205" i="4"/>
  <c r="J205" i="4" s="1"/>
  <c r="I425" i="4"/>
  <c r="J425" i="4" s="1"/>
  <c r="I921" i="4"/>
  <c r="J921" i="4" s="1"/>
  <c r="I555" i="4"/>
  <c r="J555" i="4" s="1"/>
  <c r="I914" i="4"/>
  <c r="J914" i="4" s="1"/>
  <c r="I297" i="4"/>
  <c r="I876" i="4"/>
  <c r="J876" i="4" s="1"/>
  <c r="I176" i="4"/>
  <c r="J176" i="4" s="1"/>
  <c r="I880" i="4"/>
  <c r="J880" i="4" s="1"/>
  <c r="I71" i="4"/>
  <c r="J71" i="4" s="1"/>
  <c r="I137" i="4"/>
  <c r="J137" i="4" s="1"/>
  <c r="I885" i="4"/>
  <c r="J885" i="4" s="1"/>
  <c r="I819" i="4"/>
  <c r="J819" i="4" s="1"/>
  <c r="I192" i="4"/>
  <c r="J192" i="4" s="1"/>
  <c r="I16" i="4"/>
  <c r="J16" i="4" s="1"/>
  <c r="I85" i="4"/>
  <c r="J85" i="4" s="1"/>
  <c r="I513" i="4"/>
  <c r="J513" i="4" s="1"/>
  <c r="I63" i="4"/>
  <c r="J63" i="4" s="1"/>
  <c r="I242" i="4"/>
  <c r="J242" i="4" s="1"/>
  <c r="I340" i="4"/>
  <c r="I512" i="4"/>
  <c r="J512" i="4" s="1"/>
  <c r="I735" i="4"/>
  <c r="J735" i="4" s="1"/>
  <c r="I490" i="4"/>
  <c r="J490" i="4" s="1"/>
  <c r="I360" i="4"/>
  <c r="I290" i="4"/>
  <c r="J290" i="4" s="1"/>
  <c r="I125" i="4"/>
  <c r="I195" i="4"/>
  <c r="J195" i="4" s="1"/>
  <c r="I306" i="4"/>
  <c r="J306" i="4" s="1"/>
  <c r="I284" i="4"/>
  <c r="J284" i="4" s="1"/>
  <c r="I482" i="4"/>
  <c r="J482" i="4" s="1"/>
  <c r="I285" i="4"/>
  <c r="J285" i="4" s="1"/>
  <c r="I897" i="4"/>
  <c r="J897" i="4" s="1"/>
  <c r="I224" i="4"/>
  <c r="J224" i="4" s="1"/>
  <c r="I75" i="4"/>
  <c r="J75" i="4" s="1"/>
  <c r="I835" i="4"/>
  <c r="J835" i="4" s="1"/>
  <c r="I206" i="4"/>
  <c r="J206" i="4" s="1"/>
  <c r="I178" i="4"/>
  <c r="J178" i="4" s="1"/>
  <c r="I316" i="4"/>
  <c r="J316" i="4" s="1"/>
  <c r="I291" i="4"/>
  <c r="J291" i="4" s="1"/>
  <c r="I317" i="4"/>
  <c r="J317" i="4" s="1"/>
  <c r="I181" i="4"/>
  <c r="J181" i="4" s="1"/>
  <c r="I318" i="4"/>
  <c r="J318" i="4" s="1"/>
  <c r="I680" i="4"/>
  <c r="J680" i="4" s="1"/>
  <c r="I769" i="4"/>
  <c r="I668" i="4"/>
  <c r="I573" i="4"/>
  <c r="J573" i="4" s="1"/>
  <c r="I780" i="4"/>
  <c r="J780" i="4" s="1"/>
  <c r="I679" i="4"/>
  <c r="I681" i="4"/>
  <c r="J681" i="4" s="1"/>
  <c r="I907" i="4"/>
  <c r="I131" i="4"/>
  <c r="J131" i="4" s="1"/>
  <c r="I180" i="4"/>
  <c r="J180" i="4" s="1"/>
  <c r="I25" i="4"/>
  <c r="J25" i="4" s="1"/>
  <c r="H731" i="4"/>
  <c r="J731" i="4" s="1"/>
  <c r="H340" i="4"/>
  <c r="I186" i="4"/>
  <c r="J186" i="4" l="1"/>
  <c r="J907" i="4"/>
  <c r="J364" i="4"/>
  <c r="J810" i="4"/>
  <c r="J769" i="4"/>
  <c r="J679" i="4"/>
  <c r="J668" i="4"/>
  <c r="J648" i="4"/>
  <c r="J647" i="4"/>
  <c r="J188" i="4"/>
  <c r="J736" i="4"/>
  <c r="J199" i="4"/>
  <c r="J873" i="4"/>
  <c r="J125" i="4"/>
  <c r="J297" i="4"/>
  <c r="I768" i="4"/>
  <c r="J768" i="4" s="1"/>
  <c r="J122" i="4"/>
  <c r="J666" i="4"/>
  <c r="H360" i="4"/>
  <c r="J360" i="4" s="1"/>
  <c r="H933" i="4"/>
  <c r="J933" i="4" s="1"/>
  <c r="J340" i="4"/>
  <c r="I29" i="4"/>
  <c r="J29" i="4" s="1"/>
  <c r="I732" i="4"/>
  <c r="J732" i="4" s="1"/>
  <c r="G77" i="5"/>
  <c r="M947" i="4" l="1"/>
  <c r="O947" i="4" s="1"/>
  <c r="M943" i="4"/>
  <c r="M939" i="4"/>
  <c r="M935" i="4"/>
  <c r="M931" i="4"/>
  <c r="M927" i="4"/>
  <c r="M919" i="4"/>
  <c r="M910" i="4"/>
  <c r="O910" i="4" s="1"/>
  <c r="M906" i="4"/>
  <c r="M902" i="4"/>
  <c r="M898" i="4"/>
  <c r="M890" i="4"/>
  <c r="M886" i="4"/>
  <c r="M882" i="4"/>
  <c r="M878" i="4"/>
  <c r="M874" i="4"/>
  <c r="M870" i="4"/>
  <c r="O870" i="4" s="1"/>
  <c r="M868" i="4"/>
  <c r="M862" i="4"/>
  <c r="O862" i="4" s="1"/>
  <c r="M832" i="4"/>
  <c r="M828" i="4"/>
  <c r="O828" i="4" s="1"/>
  <c r="M824" i="4"/>
  <c r="M822" i="4"/>
  <c r="M820" i="4"/>
  <c r="M816" i="4"/>
  <c r="M814" i="4"/>
  <c r="M810" i="4"/>
  <c r="O810" i="4" s="1"/>
  <c r="M805" i="4"/>
  <c r="O805" i="4" s="1"/>
  <c r="M793" i="4"/>
  <c r="O792" i="4" s="1"/>
  <c r="Q792" i="4" s="1"/>
  <c r="M790" i="4"/>
  <c r="M783" i="4"/>
  <c r="M781" i="4"/>
  <c r="M779" i="4"/>
  <c r="M773" i="4"/>
  <c r="M769" i="4"/>
  <c r="M765" i="4"/>
  <c r="M761" i="4"/>
  <c r="O761" i="4" s="1"/>
  <c r="M759" i="4"/>
  <c r="M757" i="4"/>
  <c r="M754" i="4"/>
  <c r="M753" i="4"/>
  <c r="M751" i="4"/>
  <c r="M749" i="4"/>
  <c r="M747" i="4"/>
  <c r="M742" i="4"/>
  <c r="M738" i="4"/>
  <c r="M736" i="4"/>
  <c r="M733" i="4"/>
  <c r="M731" i="4"/>
  <c r="O731" i="4" s="1"/>
  <c r="M729" i="4"/>
  <c r="M727" i="4"/>
  <c r="M724" i="4"/>
  <c r="M713" i="4"/>
  <c r="M701" i="4"/>
  <c r="M690" i="4"/>
  <c r="M617" i="4"/>
  <c r="M602" i="4"/>
  <c r="M590" i="4"/>
  <c r="M571" i="4"/>
  <c r="M563" i="4"/>
  <c r="M515" i="4"/>
  <c r="M507" i="4"/>
  <c r="M499" i="4"/>
  <c r="M490" i="4"/>
  <c r="M434" i="4"/>
  <c r="M327" i="4"/>
  <c r="M313" i="4"/>
  <c r="M247" i="4"/>
  <c r="M239" i="4"/>
  <c r="M231" i="4"/>
  <c r="M220" i="4"/>
  <c r="M200" i="4"/>
  <c r="M91" i="4"/>
  <c r="M83" i="4"/>
  <c r="M75" i="4"/>
  <c r="M73" i="4"/>
  <c r="M495" i="4"/>
  <c r="M62" i="4"/>
  <c r="M54" i="4"/>
  <c r="M50" i="4"/>
  <c r="M614" i="4"/>
  <c r="M823" i="4"/>
  <c r="M821" i="4"/>
  <c r="M819" i="4"/>
  <c r="M813" i="4"/>
  <c r="M808" i="4"/>
  <c r="O806" i="4" s="1"/>
  <c r="Q806" i="4" s="1"/>
  <c r="M794" i="4"/>
  <c r="O794" i="4" s="1"/>
  <c r="M786" i="4"/>
  <c r="M780" i="4"/>
  <c r="M774" i="4"/>
  <c r="M772" i="4"/>
  <c r="O772" i="4" s="1"/>
  <c r="M616" i="4"/>
  <c r="M612" i="4"/>
  <c r="M414" i="4"/>
  <c r="M383" i="4"/>
  <c r="M365" i="4"/>
  <c r="M363" i="4"/>
  <c r="M361" i="4"/>
  <c r="M347" i="4"/>
  <c r="M295" i="4"/>
  <c r="M289" i="4"/>
  <c r="M861" i="4"/>
  <c r="O861" i="4" s="1"/>
  <c r="M842" i="4"/>
  <c r="M840" i="4"/>
  <c r="M835" i="4"/>
  <c r="M833" i="4"/>
  <c r="M825" i="4"/>
  <c r="M770" i="4"/>
  <c r="O770" i="4" s="1"/>
  <c r="M768" i="4"/>
  <c r="M766" i="4"/>
  <c r="M764" i="4"/>
  <c r="M760" i="4"/>
  <c r="O760" i="4" s="1"/>
  <c r="M758" i="4"/>
  <c r="M756" i="4"/>
  <c r="M752" i="4"/>
  <c r="M750" i="4"/>
  <c r="M748" i="4"/>
  <c r="M743" i="4"/>
  <c r="M741" i="4"/>
  <c r="M737" i="4"/>
  <c r="M735" i="4"/>
  <c r="M732" i="4"/>
  <c r="M730" i="4"/>
  <c r="M728" i="4"/>
  <c r="M726" i="4"/>
  <c r="O726" i="4" s="1"/>
  <c r="M725" i="4"/>
  <c r="M723" i="4"/>
  <c r="M662" i="4"/>
  <c r="O662" i="4" s="1"/>
  <c r="M221" i="4"/>
  <c r="M215" i="4"/>
  <c r="M213" i="4"/>
  <c r="M207" i="4"/>
  <c r="M203" i="4"/>
  <c r="M199" i="4"/>
  <c r="M191" i="4"/>
  <c r="M185" i="4"/>
  <c r="M183" i="4"/>
  <c r="M177" i="4"/>
  <c r="M175" i="4"/>
  <c r="M134" i="4"/>
  <c r="M132" i="4"/>
  <c r="M121" i="4"/>
  <c r="M111" i="4"/>
  <c r="O111" i="4" s="1"/>
  <c r="M104" i="4"/>
  <c r="M98" i="4"/>
  <c r="M96" i="4"/>
  <c r="M948" i="4"/>
  <c r="O948" i="4" s="1"/>
  <c r="M946" i="4"/>
  <c r="O946" i="4" s="1"/>
  <c r="M944" i="4"/>
  <c r="M942" i="4"/>
  <c r="M940" i="4"/>
  <c r="M936" i="4"/>
  <c r="M934" i="4"/>
  <c r="M932" i="4"/>
  <c r="M930" i="4"/>
  <c r="M928" i="4"/>
  <c r="M926" i="4"/>
  <c r="M920" i="4"/>
  <c r="M917" i="4"/>
  <c r="O917" i="4" s="1"/>
  <c r="M913" i="4"/>
  <c r="M911" i="4"/>
  <c r="M909" i="4"/>
  <c r="O909" i="4" s="1"/>
  <c r="M907" i="4"/>
  <c r="M905" i="4"/>
  <c r="M903" i="4"/>
  <c r="M899" i="4"/>
  <c r="M897" i="4"/>
  <c r="M895" i="4"/>
  <c r="M893" i="4"/>
  <c r="M891" i="4"/>
  <c r="M889" i="4"/>
  <c r="M887" i="4"/>
  <c r="M885" i="4"/>
  <c r="M883" i="4"/>
  <c r="M881" i="4"/>
  <c r="M879" i="4"/>
  <c r="M877" i="4"/>
  <c r="M875" i="4"/>
  <c r="M873" i="4"/>
  <c r="M871" i="4"/>
  <c r="M869" i="4"/>
  <c r="O869" i="4" s="1"/>
  <c r="M867" i="4"/>
  <c r="M866" i="4"/>
  <c r="O866" i="4" s="1"/>
  <c r="M863" i="4"/>
  <c r="M855" i="4"/>
  <c r="M853" i="4"/>
  <c r="M851" i="4"/>
  <c r="M849" i="4"/>
  <c r="M847" i="4"/>
  <c r="M845" i="4"/>
  <c r="M841" i="4"/>
  <c r="M771" i="4"/>
  <c r="O771" i="4" s="1"/>
  <c r="M767" i="4"/>
  <c r="M712" i="4"/>
  <c r="M710" i="4"/>
  <c r="M708" i="4"/>
  <c r="M706" i="4"/>
  <c r="M704" i="4"/>
  <c r="M702" i="4"/>
  <c r="M700" i="4"/>
  <c r="M697" i="4"/>
  <c r="M693" i="4"/>
  <c r="M691" i="4"/>
  <c r="M686" i="4"/>
  <c r="O686" i="4" s="1"/>
  <c r="M684" i="4"/>
  <c r="M682" i="4"/>
  <c r="M680" i="4"/>
  <c r="M678" i="4"/>
  <c r="M676" i="4"/>
  <c r="M674" i="4"/>
  <c r="M672" i="4"/>
  <c r="M670" i="4"/>
  <c r="M668" i="4"/>
  <c r="M666" i="4"/>
  <c r="M664" i="4"/>
  <c r="M660" i="4"/>
  <c r="M658" i="4"/>
  <c r="M656" i="4"/>
  <c r="M654" i="4"/>
  <c r="M650" i="4"/>
  <c r="O650" i="4" s="1"/>
  <c r="M648" i="4"/>
  <c r="M646" i="4"/>
  <c r="M640" i="4"/>
  <c r="M638" i="4"/>
  <c r="M636" i="4"/>
  <c r="M634" i="4"/>
  <c r="M631" i="4"/>
  <c r="M629" i="4"/>
  <c r="M627" i="4"/>
  <c r="M625" i="4"/>
  <c r="M623" i="4"/>
  <c r="M621" i="4"/>
  <c r="M618" i="4"/>
  <c r="M481" i="4"/>
  <c r="M444" i="4"/>
  <c r="M416" i="4"/>
  <c r="M377" i="4"/>
  <c r="O377" i="4" s="1"/>
  <c r="M252" i="4"/>
  <c r="M237" i="4"/>
  <c r="M89" i="4"/>
  <c r="M359" i="4"/>
  <c r="M357" i="4"/>
  <c r="M339" i="4"/>
  <c r="M318" i="4"/>
  <c r="M316" i="4"/>
  <c r="M314" i="4"/>
  <c r="M310" i="4"/>
  <c r="M308" i="4"/>
  <c r="M306" i="4"/>
  <c r="M304" i="4"/>
  <c r="M302" i="4"/>
  <c r="M298" i="4"/>
  <c r="M222" i="4"/>
  <c r="M211" i="4"/>
  <c r="M209" i="4"/>
  <c r="M201" i="4"/>
  <c r="M197" i="4"/>
  <c r="M195" i="4"/>
  <c r="M187" i="4"/>
  <c r="M181" i="4"/>
  <c r="M179" i="4"/>
  <c r="M136" i="4"/>
  <c r="M125" i="4"/>
  <c r="M108" i="4"/>
  <c r="M102" i="4"/>
  <c r="M93" i="4"/>
  <c r="M47" i="4"/>
  <c r="M852" i="4"/>
  <c r="M815" i="4"/>
  <c r="O815" i="4" s="1"/>
  <c r="M791" i="4"/>
  <c r="M784" i="4"/>
  <c r="M776" i="4"/>
  <c r="M831" i="4"/>
  <c r="M829" i="4"/>
  <c r="M827" i="4"/>
  <c r="M782" i="4"/>
  <c r="M762" i="4"/>
  <c r="O762" i="4" s="1"/>
  <c r="M739" i="4"/>
  <c r="M707" i="4"/>
  <c r="M695" i="4"/>
  <c r="M692" i="4"/>
  <c r="M606" i="4"/>
  <c r="M591" i="4"/>
  <c r="M589" i="4"/>
  <c r="M583" i="4"/>
  <c r="M572" i="4"/>
  <c r="M570" i="4"/>
  <c r="M564" i="4"/>
  <c r="M562" i="4"/>
  <c r="M552" i="4"/>
  <c r="M540" i="4"/>
  <c r="M525" i="4"/>
  <c r="M516" i="4"/>
  <c r="M514" i="4"/>
  <c r="M508" i="4"/>
  <c r="M506" i="4"/>
  <c r="M500" i="4"/>
  <c r="M498" i="4"/>
  <c r="M491" i="4"/>
  <c r="M488" i="4"/>
  <c r="M482" i="4"/>
  <c r="M480" i="4"/>
  <c r="M445" i="4"/>
  <c r="M443" i="4"/>
  <c r="M435" i="4"/>
  <c r="M433" i="4"/>
  <c r="M421" i="4"/>
  <c r="M317" i="4"/>
  <c r="M315" i="4"/>
  <c r="M311" i="4"/>
  <c r="M307" i="4"/>
  <c r="M303" i="4"/>
  <c r="M216" i="4"/>
  <c r="M210" i="4"/>
  <c r="M208" i="4"/>
  <c r="M196" i="4"/>
  <c r="M194" i="4"/>
  <c r="M188" i="4"/>
  <c r="M186" i="4"/>
  <c r="M180" i="4"/>
  <c r="M178" i="4"/>
  <c r="M127" i="4"/>
  <c r="M118" i="4"/>
  <c r="M116" i="4"/>
  <c r="M107" i="4"/>
  <c r="M101" i="4"/>
  <c r="M99" i="4"/>
  <c r="M53" i="4"/>
  <c r="M51" i="4"/>
  <c r="M46" i="4"/>
  <c r="M39" i="4"/>
  <c r="M37" i="4"/>
  <c r="M15" i="4"/>
  <c r="M13" i="4"/>
  <c r="M7" i="4"/>
  <c r="M5" i="4"/>
  <c r="O776" i="4" l="1"/>
  <c r="Q776" i="4" s="1"/>
  <c r="O811" i="4"/>
  <c r="Q811" i="4" s="1"/>
  <c r="O863" i="4"/>
  <c r="Q863" i="4" s="1"/>
  <c r="O823" i="4"/>
  <c r="Q823" i="4" s="1"/>
  <c r="O820" i="4"/>
  <c r="Q820" i="4" s="1"/>
  <c r="O867" i="4"/>
  <c r="Q867" i="4" s="1"/>
  <c r="O905" i="4"/>
  <c r="Q905" i="4" s="1"/>
  <c r="O786" i="4"/>
  <c r="Q786" i="4" s="1"/>
  <c r="O727" i="4"/>
  <c r="Q727" i="4" s="1"/>
  <c r="O765" i="4"/>
  <c r="Q765" i="4" s="1"/>
  <c r="O943" i="4"/>
  <c r="Q943" i="4" s="1"/>
  <c r="O783" i="4"/>
  <c r="Q783" i="4" s="1"/>
  <c r="O911" i="4"/>
  <c r="Q911" i="4" s="1"/>
  <c r="O750" i="4"/>
  <c r="Q750" i="4" s="1"/>
  <c r="O747" i="4"/>
  <c r="Q747" i="4" s="1"/>
  <c r="O754" i="4"/>
  <c r="Q754" i="4" s="1"/>
  <c r="O781" i="4"/>
  <c r="Q781" i="4" s="1"/>
  <c r="O816" i="4"/>
  <c r="Q816" i="4" s="1"/>
  <c r="Q762" i="4"/>
  <c r="Q377" i="4"/>
  <c r="Q650" i="4"/>
  <c r="Q686" i="4"/>
  <c r="Q810" i="4"/>
  <c r="Q828" i="4"/>
  <c r="Q909" i="4"/>
  <c r="Q948" i="4"/>
  <c r="Q726" i="4"/>
  <c r="Q772" i="4"/>
  <c r="Q794" i="4"/>
  <c r="Q862" i="4"/>
  <c r="Q910" i="4"/>
  <c r="Q947" i="4"/>
  <c r="Q815" i="4"/>
  <c r="Q731" i="4"/>
  <c r="Q761" i="4"/>
  <c r="Q771" i="4"/>
  <c r="Q805" i="4"/>
  <c r="Q866" i="4"/>
  <c r="Q869" i="4"/>
  <c r="Q917" i="4"/>
  <c r="Q946" i="4"/>
  <c r="Q111" i="4"/>
  <c r="Q662" i="4"/>
  <c r="Q760" i="4"/>
  <c r="Q770" i="4"/>
  <c r="Q861" i="4"/>
  <c r="Q870" i="4"/>
  <c r="M938" i="4"/>
  <c r="O938" i="4" s="1"/>
  <c r="M921" i="4"/>
  <c r="M64" i="4"/>
  <c r="O64" i="4" s="1"/>
  <c r="M229" i="4"/>
  <c r="M245" i="4"/>
  <c r="M651" i="4"/>
  <c r="O651" i="4" s="1"/>
  <c r="M703" i="4"/>
  <c r="O702" i="4" s="1"/>
  <c r="M22" i="4"/>
  <c r="M31" i="4"/>
  <c r="M233" i="4"/>
  <c r="M241" i="4"/>
  <c r="M249" i="4"/>
  <c r="M524" i="4"/>
  <c r="M607" i="4"/>
  <c r="M615" i="4"/>
  <c r="M858" i="4"/>
  <c r="M677" i="4"/>
  <c r="M23" i="4"/>
  <c r="M68" i="4"/>
  <c r="M76" i="4"/>
  <c r="M84" i="4"/>
  <c r="M92" i="4"/>
  <c r="M219" i="4"/>
  <c r="M284" i="4"/>
  <c r="M292" i="4"/>
  <c r="M43" i="4"/>
  <c r="M673" i="4"/>
  <c r="M431" i="4"/>
  <c r="M426" i="4"/>
  <c r="M21" i="4"/>
  <c r="M70" i="4"/>
  <c r="M78" i="4"/>
  <c r="M86" i="4"/>
  <c r="M94" i="4"/>
  <c r="M283" i="4"/>
  <c r="M299" i="4"/>
  <c r="M326" i="4"/>
  <c r="M338" i="4"/>
  <c r="M376" i="4"/>
  <c r="O373" i="4" s="1"/>
  <c r="M844" i="4"/>
  <c r="O844" i="4" s="1"/>
  <c r="M848" i="4"/>
  <c r="M61" i="4"/>
  <c r="M26" i="4"/>
  <c r="M81" i="4"/>
  <c r="M69" i="4"/>
  <c r="M77" i="4"/>
  <c r="M85" i="4"/>
  <c r="M12" i="4"/>
  <c r="M329" i="4"/>
  <c r="M496" i="4"/>
  <c r="M504" i="4"/>
  <c r="M512" i="4"/>
  <c r="M559" i="4"/>
  <c r="M576" i="4"/>
  <c r="M587" i="4"/>
  <c r="M619" i="4"/>
  <c r="M59" i="4"/>
  <c r="M110" i="4"/>
  <c r="O110" i="4" s="1"/>
  <c r="M174" i="4"/>
  <c r="M182" i="4"/>
  <c r="M190" i="4"/>
  <c r="M198" i="4"/>
  <c r="M204" i="4"/>
  <c r="M230" i="4"/>
  <c r="M234" i="4"/>
  <c r="M238" i="4"/>
  <c r="M246" i="4"/>
  <c r="M288" i="4"/>
  <c r="M296" i="4"/>
  <c r="M57" i="4"/>
  <c r="M324" i="4"/>
  <c r="M328" i="4"/>
  <c r="M336" i="4"/>
  <c r="M360" i="4"/>
  <c r="M370" i="4"/>
  <c r="M415" i="4"/>
  <c r="M567" i="4"/>
  <c r="M892" i="4"/>
  <c r="M896" i="4"/>
  <c r="M908" i="4"/>
  <c r="O907" i="4" s="1"/>
  <c r="M916" i="4"/>
  <c r="M937" i="4"/>
  <c r="O936" i="4" s="1"/>
  <c r="M941" i="4"/>
  <c r="O939" i="4" s="1"/>
  <c r="M945" i="4"/>
  <c r="O945" i="4" s="1"/>
  <c r="M27" i="4"/>
  <c r="M33" i="4"/>
  <c r="M417" i="4"/>
  <c r="M232" i="4"/>
  <c r="M240" i="4"/>
  <c r="M248" i="4"/>
  <c r="M358" i="4"/>
  <c r="M362" i="4"/>
  <c r="M419" i="4"/>
  <c r="M604" i="4"/>
  <c r="M665" i="4"/>
  <c r="M669" i="4"/>
  <c r="M343" i="4"/>
  <c r="M705" i="4"/>
  <c r="M709" i="4"/>
  <c r="M58" i="4"/>
  <c r="M74" i="4"/>
  <c r="M90" i="4"/>
  <c r="M122" i="4"/>
  <c r="M184" i="4"/>
  <c r="M192" i="4"/>
  <c r="M202" i="4"/>
  <c r="M228" i="4"/>
  <c r="M244" i="4"/>
  <c r="M611" i="4"/>
  <c r="M35" i="4"/>
  <c r="M95" i="4"/>
  <c r="M103" i="4"/>
  <c r="M251" i="4"/>
  <c r="M425" i="4"/>
  <c r="M510" i="4"/>
  <c r="M574" i="4"/>
  <c r="M20" i="4"/>
  <c r="M218" i="4"/>
  <c r="M19" i="4"/>
  <c r="M42" i="4"/>
  <c r="M105" i="4"/>
  <c r="M217" i="4"/>
  <c r="O378" i="4"/>
  <c r="M32" i="4"/>
  <c r="M36" i="4"/>
  <c r="M485" i="4"/>
  <c r="M494" i="4"/>
  <c r="M503" i="4"/>
  <c r="M542" i="4"/>
  <c r="M586" i="4"/>
  <c r="M594" i="4"/>
  <c r="M624" i="4"/>
  <c r="M628" i="4"/>
  <c r="M632" i="4"/>
  <c r="M637" i="4"/>
  <c r="O637" i="4" s="1"/>
  <c r="M641" i="4"/>
  <c r="M655" i="4"/>
  <c r="M659" i="4"/>
  <c r="M65" i="4"/>
  <c r="O65" i="4" s="1"/>
  <c r="M698" i="4"/>
  <c r="M56" i="4"/>
  <c r="M17" i="4"/>
  <c r="M40" i="4"/>
  <c r="M48" i="4"/>
  <c r="M10" i="4"/>
  <c r="M41" i="4"/>
  <c r="M49" i="4"/>
  <c r="M66" i="4"/>
  <c r="M301" i="4"/>
  <c r="M305" i="4"/>
  <c r="M309" i="4"/>
  <c r="M613" i="4"/>
  <c r="M622" i="4"/>
  <c r="M626" i="4"/>
  <c r="M630" i="4"/>
  <c r="M635" i="4"/>
  <c r="O635" i="4" s="1"/>
  <c r="M653" i="4"/>
  <c r="M657" i="4"/>
  <c r="M661" i="4"/>
  <c r="M671" i="4"/>
  <c r="M683" i="4"/>
  <c r="M688" i="4"/>
  <c r="O687" i="4" s="1"/>
  <c r="Q687" i="4" s="1"/>
  <c r="M711" i="4"/>
  <c r="M722" i="4"/>
  <c r="O722" i="4" s="1"/>
  <c r="M740" i="4"/>
  <c r="M746" i="4"/>
  <c r="M763" i="4"/>
  <c r="O763" i="4" s="1"/>
  <c r="M775" i="4"/>
  <c r="O773" i="4" s="1"/>
  <c r="M785" i="4"/>
  <c r="O785" i="4" s="1"/>
  <c r="M826" i="4"/>
  <c r="O825" i="4" s="1"/>
  <c r="M830" i="4"/>
  <c r="O829" i="4" s="1"/>
  <c r="M834" i="4"/>
  <c r="O833" i="4" s="1"/>
  <c r="M836" i="4"/>
  <c r="M843" i="4"/>
  <c r="M872" i="4"/>
  <c r="M876" i="4"/>
  <c r="M880" i="4"/>
  <c r="M884" i="4"/>
  <c r="M888" i="4"/>
  <c r="M900" i="4"/>
  <c r="M912" i="4"/>
  <c r="M925" i="4"/>
  <c r="M929" i="4"/>
  <c r="M38" i="4"/>
  <c r="M45" i="4"/>
  <c r="M52" i="4"/>
  <c r="M60" i="4"/>
  <c r="M67" i="4"/>
  <c r="M34" i="4"/>
  <c r="M420" i="4"/>
  <c r="M432" i="4"/>
  <c r="M442" i="4"/>
  <c r="M479" i="4"/>
  <c r="M487" i="4"/>
  <c r="M497" i="4"/>
  <c r="M505" i="4"/>
  <c r="M513" i="4"/>
  <c r="M560" i="4"/>
  <c r="M569" i="4"/>
  <c r="M577" i="4"/>
  <c r="M588" i="4"/>
  <c r="M596" i="4"/>
  <c r="M663" i="4"/>
  <c r="M667" i="4"/>
  <c r="M25" i="4"/>
  <c r="M79" i="4"/>
  <c r="M87" i="4"/>
  <c r="M227" i="4"/>
  <c r="M243" i="4"/>
  <c r="M250" i="4"/>
  <c r="M325" i="4"/>
  <c r="M337" i="4"/>
  <c r="M346" i="4"/>
  <c r="M436" i="4"/>
  <c r="M483" i="4"/>
  <c r="M492" i="4"/>
  <c r="M501" i="4"/>
  <c r="M509" i="4"/>
  <c r="M517" i="4"/>
  <c r="M526" i="4"/>
  <c r="M541" i="4"/>
  <c r="M556" i="4"/>
  <c r="M565" i="4"/>
  <c r="M573" i="4"/>
  <c r="M584" i="4"/>
  <c r="M609" i="4"/>
  <c r="M639" i="4"/>
  <c r="M645" i="4"/>
  <c r="M649" i="4"/>
  <c r="M675" i="4"/>
  <c r="M846" i="4"/>
  <c r="O846" i="4" s="1"/>
  <c r="M850" i="4"/>
  <c r="M856" i="4"/>
  <c r="M859" i="4"/>
  <c r="M341" i="4"/>
  <c r="M44" i="4"/>
  <c r="M120" i="4"/>
  <c r="M124" i="4"/>
  <c r="M131" i="4"/>
  <c r="M135" i="4"/>
  <c r="M423" i="4"/>
  <c r="M486" i="4"/>
  <c r="M555" i="4"/>
  <c r="M568" i="4"/>
  <c r="M608" i="4"/>
  <c r="M366" i="4"/>
  <c r="O366" i="4" s="1"/>
  <c r="M30" i="4"/>
  <c r="M206" i="4"/>
  <c r="M214" i="4"/>
  <c r="M224" i="4"/>
  <c r="M223" i="4"/>
  <c r="M236" i="4"/>
  <c r="M82" i="4"/>
  <c r="M109" i="4"/>
  <c r="O108" i="4" s="1"/>
  <c r="M137" i="4"/>
  <c r="M212" i="4"/>
  <c r="M205" i="4"/>
  <c r="M226" i="4"/>
  <c r="M242" i="4"/>
  <c r="M290" i="4"/>
  <c r="M523" i="4"/>
  <c r="M578" i="4"/>
  <c r="M340" i="4"/>
  <c r="M356" i="4"/>
  <c r="M364" i="4"/>
  <c r="M16" i="4"/>
  <c r="M287" i="4"/>
  <c r="M293" i="4"/>
  <c r="M689" i="4"/>
  <c r="M857" i="4"/>
  <c r="M915" i="4"/>
  <c r="M904" i="4"/>
  <c r="M335" i="4"/>
  <c r="M422" i="4"/>
  <c r="M554" i="4"/>
  <c r="M681" i="4"/>
  <c r="M100" i="4"/>
  <c r="M106" i="4"/>
  <c r="M117" i="4"/>
  <c r="M123" i="4"/>
  <c r="M189" i="4"/>
  <c r="M193" i="4"/>
  <c r="M285" i="4"/>
  <c r="M291" i="4"/>
  <c r="M297" i="4"/>
  <c r="M300" i="4"/>
  <c r="M312" i="4"/>
  <c r="M652" i="4"/>
  <c r="M860" i="4"/>
  <c r="M901" i="4"/>
  <c r="M914" i="4"/>
  <c r="M933" i="4"/>
  <c r="M71" i="4"/>
  <c r="M235" i="4"/>
  <c r="M424" i="4"/>
  <c r="M446" i="4"/>
  <c r="M511" i="4"/>
  <c r="M522" i="4"/>
  <c r="M551" i="4"/>
  <c r="M558" i="4"/>
  <c r="M575" i="4"/>
  <c r="M582" i="4"/>
  <c r="M592" i="4"/>
  <c r="M647" i="4"/>
  <c r="M679" i="4"/>
  <c r="M685" i="4"/>
  <c r="M734" i="4"/>
  <c r="O732" i="4" s="1"/>
  <c r="M854" i="4"/>
  <c r="M894" i="4"/>
  <c r="M18" i="4"/>
  <c r="M29" i="4"/>
  <c r="M9" i="4"/>
  <c r="M55" i="4"/>
  <c r="O54" i="4" s="1"/>
  <c r="M63" i="4"/>
  <c r="O63" i="4" s="1"/>
  <c r="M72" i="4"/>
  <c r="M80" i="4"/>
  <c r="M88" i="4"/>
  <c r="M133" i="4"/>
  <c r="M176" i="4"/>
  <c r="M418" i="4"/>
  <c r="M437" i="4"/>
  <c r="M484" i="4"/>
  <c r="M493" i="4"/>
  <c r="M502" i="4"/>
  <c r="M518" i="4"/>
  <c r="M527" i="4"/>
  <c r="M557" i="4"/>
  <c r="M566" i="4"/>
  <c r="M585" i="4"/>
  <c r="M593" i="4"/>
  <c r="M603" i="4"/>
  <c r="M610" i="4"/>
  <c r="M24" i="4"/>
  <c r="M4" i="4"/>
  <c r="M11" i="4"/>
  <c r="M97" i="4"/>
  <c r="M112" i="4"/>
  <c r="O112" i="4" s="1"/>
  <c r="M286" i="4"/>
  <c r="M294" i="4"/>
  <c r="M543" i="4"/>
  <c r="M595" i="4"/>
  <c r="M605" i="4"/>
  <c r="M321" i="4"/>
  <c r="O319" i="4" s="1"/>
  <c r="Q319" i="4" s="1"/>
  <c r="M342" i="4"/>
  <c r="M348" i="4"/>
  <c r="M6" i="4"/>
  <c r="M8" i="4"/>
  <c r="M14" i="4"/>
  <c r="O923" i="4" l="1"/>
  <c r="Q923" i="4" s="1"/>
  <c r="O3" i="4"/>
  <c r="Q3" i="4" s="1"/>
  <c r="O663" i="4"/>
  <c r="Q663" i="4" s="1"/>
  <c r="O704" i="4"/>
  <c r="Q704" i="4" s="1"/>
  <c r="O671" i="4"/>
  <c r="Q671" i="4" s="1"/>
  <c r="O138" i="4"/>
  <c r="Q138" i="4" s="1"/>
  <c r="O128" i="4"/>
  <c r="Q128" i="4" s="1"/>
  <c r="O901" i="4"/>
  <c r="Q901" i="4" s="1"/>
  <c r="O607" i="4"/>
  <c r="Q607" i="4" s="1"/>
  <c r="O643" i="4"/>
  <c r="Q643" i="4" s="1"/>
  <c r="O519" i="4"/>
  <c r="Q519" i="4" s="1"/>
  <c r="O738" i="4"/>
  <c r="Q738" i="4" s="1"/>
  <c r="O20" i="4"/>
  <c r="Q20" i="4" s="1"/>
  <c r="O384" i="4"/>
  <c r="Q384" i="4" s="1"/>
  <c r="O689" i="4"/>
  <c r="Q689" i="4" s="1"/>
  <c r="O915" i="4"/>
  <c r="Q915" i="4" s="1"/>
  <c r="O60" i="4"/>
  <c r="Q60" i="4" s="1"/>
  <c r="O638" i="4"/>
  <c r="Q638" i="4" s="1"/>
  <c r="O836" i="4"/>
  <c r="Q836" i="4" s="1"/>
  <c r="O330" i="4"/>
  <c r="Q330" i="4" s="1"/>
  <c r="O544" i="4"/>
  <c r="Q544" i="4" s="1"/>
  <c r="O652" i="4"/>
  <c r="Q652" i="4" s="1"/>
  <c r="O100" i="4"/>
  <c r="Q100" i="4" s="1"/>
  <c r="O675" i="4"/>
  <c r="Q675" i="4" s="1"/>
  <c r="O912" i="4"/>
  <c r="Q912" i="4" s="1"/>
  <c r="O56" i="4"/>
  <c r="Q56" i="4" s="1"/>
  <c r="O322" i="4"/>
  <c r="Q322" i="4" s="1"/>
  <c r="O370" i="4"/>
  <c r="Q370" i="4" s="1"/>
  <c r="O344" i="4"/>
  <c r="Q344" i="4" s="1"/>
  <c r="O447" i="4"/>
  <c r="Q447" i="4" s="1"/>
  <c r="O92" i="4"/>
  <c r="Q92" i="4" s="1"/>
  <c r="O919" i="4"/>
  <c r="Q919" i="4" s="1"/>
  <c r="O247" i="4"/>
  <c r="Q247" i="4" s="1"/>
  <c r="O113" i="4"/>
  <c r="Q113" i="4" s="1"/>
  <c r="O871" i="4"/>
  <c r="Q871" i="4" s="1"/>
  <c r="O530" i="4"/>
  <c r="Q530" i="4" s="1"/>
  <c r="O438" i="4"/>
  <c r="Q438" i="4" s="1"/>
  <c r="O80" i="4"/>
  <c r="Q80" i="4" s="1"/>
  <c r="Q922" i="4"/>
  <c r="O349" i="4"/>
  <c r="Q349" i="4" s="1"/>
  <c r="O66" i="4"/>
  <c r="Q66" i="4" s="1"/>
  <c r="O17" i="4"/>
  <c r="Q17" i="4" s="1"/>
  <c r="O655" i="4"/>
  <c r="Q655" i="4" s="1"/>
  <c r="O68" i="4"/>
  <c r="Q68" i="4" s="1"/>
  <c r="O253" i="4"/>
  <c r="Q253" i="4" s="1"/>
  <c r="O889" i="4"/>
  <c r="Q889" i="4" s="1"/>
  <c r="O847" i="4"/>
  <c r="Q847" i="4" s="1"/>
  <c r="O597" i="4"/>
  <c r="Q597" i="4" s="1"/>
  <c r="Q112" i="4"/>
  <c r="Q63" i="4"/>
  <c r="Q732" i="4"/>
  <c r="Q366" i="4"/>
  <c r="Q54" i="4"/>
  <c r="Q833" i="4"/>
  <c r="Q825" i="4"/>
  <c r="Q773" i="4"/>
  <c r="Q65" i="4"/>
  <c r="Q637" i="4"/>
  <c r="Q378" i="4"/>
  <c r="Q939" i="4"/>
  <c r="Q844" i="4"/>
  <c r="Q702" i="4"/>
  <c r="Q938" i="4"/>
  <c r="Q108" i="4"/>
  <c r="Q846" i="4"/>
  <c r="Q829" i="4"/>
  <c r="Q785" i="4"/>
  <c r="Q763" i="4"/>
  <c r="Q722" i="4"/>
  <c r="Q635" i="4"/>
  <c r="Q945" i="4"/>
  <c r="Q936" i="4"/>
  <c r="Q907" i="4"/>
  <c r="Q110" i="4"/>
  <c r="Q373" i="4"/>
  <c r="Q651" i="4"/>
  <c r="Q64" i="4"/>
  <c r="Q950" i="4" l="1"/>
  <c r="Q949" i="4"/>
</calcChain>
</file>

<file path=xl/comments1.xml><?xml version="1.0" encoding="utf-8"?>
<comments xmlns="http://schemas.openxmlformats.org/spreadsheetml/2006/main">
  <authors>
    <author>Author</author>
  </authors>
  <commentList>
    <comment ref="N10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90 RCS 6765 KGS</t>
        </r>
      </text>
    </comment>
    <comment ref="N1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1300 KGS 30 DIA</t>
        </r>
      </text>
    </comment>
    <comment ref="N253" authorId="0">
      <text>
        <r>
          <rPr>
            <b/>
            <sz val="9"/>
            <color indexed="81"/>
            <rFont val="Tahoma"/>
            <charset val="1"/>
          </rPr>
          <t>Author:
9314+25620 KGS</t>
        </r>
        <r>
          <rPr>
            <sz val="9"/>
            <color indexed="81"/>
            <rFont val="Tahoma"/>
            <charset val="1"/>
          </rPr>
          <t xml:space="preserve">
A45976 63 MM</t>
        </r>
      </text>
    </comment>
    <comment ref="N3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18120 KGS IN 70 MM DIA
27420 KGS 63 MM DIA</t>
        </r>
      </text>
    </comment>
    <comment ref="N68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84220 KGS 95 RCS</t>
        </r>
      </text>
    </comment>
    <comment ref="N7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75 RCS
63 RCS 6107 KGS</t>
        </r>
      </text>
    </comment>
    <comment ref="N76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85 MM </t>
        </r>
      </text>
    </comment>
  </commentList>
</comments>
</file>

<file path=xl/sharedStrings.xml><?xml version="1.0" encoding="utf-8"?>
<sst xmlns="http://schemas.openxmlformats.org/spreadsheetml/2006/main" count="5634" uniqueCount="1138">
  <si>
    <t>S. No.</t>
  </si>
  <si>
    <t>Forging Part No.</t>
  </si>
  <si>
    <t>Similar part no</t>
  </si>
  <si>
    <t>PLANT</t>
  </si>
  <si>
    <t>Supplier</t>
  </si>
  <si>
    <t>Total Forging Schedule</t>
  </si>
  <si>
    <t>Balance Schedule Qty.</t>
  </si>
  <si>
    <t>COLOR CODE IDENTIFICATION</t>
  </si>
  <si>
    <t>SYMBOL</t>
  </si>
  <si>
    <t>128-ITD</t>
  </si>
  <si>
    <t>FBD</t>
  </si>
  <si>
    <t>MW</t>
  </si>
  <si>
    <t>N/A</t>
  </si>
  <si>
    <t>129-ITD</t>
  </si>
  <si>
    <t>195-MF</t>
  </si>
  <si>
    <t>365-MF</t>
  </si>
  <si>
    <t>625-TEL</t>
  </si>
  <si>
    <t>727-E</t>
  </si>
  <si>
    <t>796-TEL</t>
  </si>
  <si>
    <t>797-TEL</t>
  </si>
  <si>
    <t>ORANGE</t>
  </si>
  <si>
    <t>854-TEL</t>
  </si>
  <si>
    <t>886-TEL</t>
  </si>
  <si>
    <t>1049-ITD</t>
  </si>
  <si>
    <t>LAVENDER</t>
  </si>
  <si>
    <t>1417-MF</t>
  </si>
  <si>
    <t>5541-MF</t>
  </si>
  <si>
    <t>1418-MF</t>
  </si>
  <si>
    <t>5542-MF</t>
  </si>
  <si>
    <t>1450-MF</t>
  </si>
  <si>
    <t>BLUE</t>
  </si>
  <si>
    <t>1469-MF</t>
  </si>
  <si>
    <t>1470-MF</t>
  </si>
  <si>
    <t>1764-TEL</t>
  </si>
  <si>
    <t>RDPR</t>
  </si>
  <si>
    <t>1783-TEL</t>
  </si>
  <si>
    <t>1835-ITD</t>
  </si>
  <si>
    <t>3288-DC</t>
  </si>
  <si>
    <t>NA</t>
  </si>
  <si>
    <t>ASTM A36</t>
  </si>
  <si>
    <t>3003-DT</t>
  </si>
  <si>
    <t>70 DIA</t>
  </si>
  <si>
    <t>EN19</t>
  </si>
  <si>
    <t>1510-E</t>
  </si>
  <si>
    <t>45 DIA</t>
  </si>
  <si>
    <t>3281-DC</t>
  </si>
  <si>
    <t>85 DIA</t>
  </si>
  <si>
    <t>J5MM 39-42 HRC</t>
  </si>
  <si>
    <t>SAE4820</t>
  </si>
  <si>
    <t>3282-DC</t>
  </si>
  <si>
    <t>56 DIA</t>
  </si>
  <si>
    <t>3278-DC</t>
  </si>
  <si>
    <t>4219-TEL</t>
  </si>
  <si>
    <t>90 DIA</t>
  </si>
  <si>
    <t>SAE4140</t>
  </si>
  <si>
    <t>3215-DC</t>
  </si>
  <si>
    <t>3210-DC</t>
  </si>
  <si>
    <t>3209-DC</t>
  </si>
  <si>
    <t>10007-DL</t>
  </si>
  <si>
    <t>60 DIA</t>
  </si>
  <si>
    <t>S53C</t>
  </si>
  <si>
    <t>10006-DL</t>
  </si>
  <si>
    <t>10005-DL</t>
  </si>
  <si>
    <t>10078-DL</t>
  </si>
  <si>
    <t>J11MM 34-38 HRC</t>
  </si>
  <si>
    <t>25MOCR4</t>
  </si>
  <si>
    <t>10046-DL</t>
  </si>
  <si>
    <t>10045-DL</t>
  </si>
  <si>
    <t>10044-DL</t>
  </si>
  <si>
    <t>10043-DL</t>
  </si>
  <si>
    <t>10040-DL</t>
  </si>
  <si>
    <t>10039-DL</t>
  </si>
  <si>
    <t>10038-DL</t>
  </si>
  <si>
    <t>10037-DL</t>
  </si>
  <si>
    <t>10036-DL</t>
  </si>
  <si>
    <t>10035-DL</t>
  </si>
  <si>
    <t>10034-DL</t>
  </si>
  <si>
    <t>10033-DL</t>
  </si>
  <si>
    <t>10032-DL</t>
  </si>
  <si>
    <t>10042-DL</t>
  </si>
  <si>
    <t>10041-DL</t>
  </si>
  <si>
    <t>10031-DL</t>
  </si>
  <si>
    <t>10072-DL</t>
  </si>
  <si>
    <t>10087-DL</t>
  </si>
  <si>
    <t>J5MM 34-37 HRC</t>
  </si>
  <si>
    <t>SCM320H</t>
  </si>
  <si>
    <t>10075-DL</t>
  </si>
  <si>
    <t>63 DIA</t>
  </si>
  <si>
    <t>10085-DL</t>
  </si>
  <si>
    <t>SCM415H</t>
  </si>
  <si>
    <t>10004-DL</t>
  </si>
  <si>
    <t>10002-DL</t>
  </si>
  <si>
    <t>10073-DL</t>
  </si>
  <si>
    <t>50 DIA</t>
  </si>
  <si>
    <t>J5MM 27-31 HRC</t>
  </si>
  <si>
    <t>SCR415H</t>
  </si>
  <si>
    <t>3017-DT</t>
  </si>
  <si>
    <t>75 RCS</t>
  </si>
  <si>
    <t>C45</t>
  </si>
  <si>
    <t>10077-DL</t>
  </si>
  <si>
    <t>10003-DL</t>
  </si>
  <si>
    <t>SCR420H</t>
  </si>
  <si>
    <t>10001-DL</t>
  </si>
  <si>
    <t>3148-K</t>
  </si>
  <si>
    <t>80 DIA</t>
  </si>
  <si>
    <t>J9MM 33-42 &amp; J5 MM 40-47 HRC</t>
  </si>
  <si>
    <t>SCM420H</t>
  </si>
  <si>
    <t>3118-K</t>
  </si>
  <si>
    <t>3156-K</t>
  </si>
  <si>
    <t>3155-K</t>
  </si>
  <si>
    <t>3149-K</t>
  </si>
  <si>
    <t>3147-K</t>
  </si>
  <si>
    <t>3159-K</t>
  </si>
  <si>
    <t>3153-K</t>
  </si>
  <si>
    <t>3151-K</t>
  </si>
  <si>
    <t>3150-K</t>
  </si>
  <si>
    <t>3144-K</t>
  </si>
  <si>
    <t>3135-K</t>
  </si>
  <si>
    <t>3134-K</t>
  </si>
  <si>
    <t>3131-K</t>
  </si>
  <si>
    <t>3120-K</t>
  </si>
  <si>
    <t>3119-K</t>
  </si>
  <si>
    <t>3117-K</t>
  </si>
  <si>
    <t>3116-K</t>
  </si>
  <si>
    <t>3154-K</t>
  </si>
  <si>
    <t>3152-K</t>
  </si>
  <si>
    <t>3146-K</t>
  </si>
  <si>
    <t>3145-K</t>
  </si>
  <si>
    <t>3137-K</t>
  </si>
  <si>
    <t>3133-K</t>
  </si>
  <si>
    <t>3132-K</t>
  </si>
  <si>
    <t>3130-K</t>
  </si>
  <si>
    <t>3125-K</t>
  </si>
  <si>
    <t>3123-K</t>
  </si>
  <si>
    <t>3121-K</t>
  </si>
  <si>
    <t>3115-K</t>
  </si>
  <si>
    <t>3114-K</t>
  </si>
  <si>
    <t>3113-K</t>
  </si>
  <si>
    <t>3112-K</t>
  </si>
  <si>
    <t>3111-K</t>
  </si>
  <si>
    <t>3109-K</t>
  </si>
  <si>
    <t>3107-K</t>
  </si>
  <si>
    <t>383-ETL</t>
  </si>
  <si>
    <t>40CR4</t>
  </si>
  <si>
    <t>1090-ITD</t>
  </si>
  <si>
    <t>J5MM 48-54 HRC</t>
  </si>
  <si>
    <t>EN15A</t>
  </si>
  <si>
    <t>2204-TEL</t>
  </si>
  <si>
    <t>EN8D</t>
  </si>
  <si>
    <t>4004-TEL</t>
  </si>
  <si>
    <t>65 RCS</t>
  </si>
  <si>
    <t>3005-DT</t>
  </si>
  <si>
    <t>3001-DT</t>
  </si>
  <si>
    <t>5102-ITD</t>
  </si>
  <si>
    <t>42 DIA</t>
  </si>
  <si>
    <t>1043-ITD</t>
  </si>
  <si>
    <t>1201-TEL</t>
  </si>
  <si>
    <t>45C8</t>
  </si>
  <si>
    <t>626-TEL</t>
  </si>
  <si>
    <t>3016-DT</t>
  </si>
  <si>
    <t>887-TEL</t>
  </si>
  <si>
    <t>885-TEL</t>
  </si>
  <si>
    <t>884-TEL</t>
  </si>
  <si>
    <t>798-TEL</t>
  </si>
  <si>
    <t>633-TEL</t>
  </si>
  <si>
    <t>627-TEL</t>
  </si>
  <si>
    <t>4209-TEL</t>
  </si>
  <si>
    <t>394-ETL</t>
  </si>
  <si>
    <t>393-ETL</t>
  </si>
  <si>
    <t>2194-TEL</t>
  </si>
  <si>
    <t>2171-TEL</t>
  </si>
  <si>
    <t>1724-TEL</t>
  </si>
  <si>
    <t>1792-TEL</t>
  </si>
  <si>
    <t>J5MM 44-48 HRC</t>
  </si>
  <si>
    <t>25CRMO4</t>
  </si>
  <si>
    <t>4268-TEL</t>
  </si>
  <si>
    <t>4263-TEL</t>
  </si>
  <si>
    <t>4262-TEL</t>
  </si>
  <si>
    <t>1796-TEL</t>
  </si>
  <si>
    <t>1791-TEL</t>
  </si>
  <si>
    <t>1795-TEL</t>
  </si>
  <si>
    <t>36 DIA</t>
  </si>
  <si>
    <t>1793-TEL</t>
  </si>
  <si>
    <t>2132-TEL</t>
  </si>
  <si>
    <t>J5MM 37-40 HRC</t>
  </si>
  <si>
    <t>EN36C</t>
  </si>
  <si>
    <t>2131-TEL</t>
  </si>
  <si>
    <t>2130-TEL</t>
  </si>
  <si>
    <t>4069-TEL</t>
  </si>
  <si>
    <t>2133-TEL</t>
  </si>
  <si>
    <t>2109-TEL</t>
  </si>
  <si>
    <t>2106-TEL</t>
  </si>
  <si>
    <t>4029-TEL</t>
  </si>
  <si>
    <t>J10MM 33-36 HRC</t>
  </si>
  <si>
    <t>4231-TEL</t>
  </si>
  <si>
    <t>4084-TEL</t>
  </si>
  <si>
    <t>1714-TEL</t>
  </si>
  <si>
    <t>5537-MF</t>
  </si>
  <si>
    <t>68 DIA</t>
  </si>
  <si>
    <t>SAE8620</t>
  </si>
  <si>
    <t>1431-MF</t>
  </si>
  <si>
    <t>4213-TEL</t>
  </si>
  <si>
    <t>4211-TEL</t>
  </si>
  <si>
    <t>3276-DC</t>
  </si>
  <si>
    <t>4214-TEL</t>
  </si>
  <si>
    <t>4212-TEL</t>
  </si>
  <si>
    <t>1763-TEL</t>
  </si>
  <si>
    <t>5523-MF</t>
  </si>
  <si>
    <t>32 DIA</t>
  </si>
  <si>
    <t>8001-DA</t>
  </si>
  <si>
    <t>5151-ITD</t>
  </si>
  <si>
    <t>113-MF</t>
  </si>
  <si>
    <t>5155-ITD</t>
  </si>
  <si>
    <t>3010-DT</t>
  </si>
  <si>
    <t>3009-DT</t>
  </si>
  <si>
    <t>3279-DC</t>
  </si>
  <si>
    <t>3277-DC</t>
  </si>
  <si>
    <t>1434-MF</t>
  </si>
  <si>
    <t>3218-DC</t>
  </si>
  <si>
    <t>53 DIA</t>
  </si>
  <si>
    <t>3201-DC</t>
  </si>
  <si>
    <t>5149-ITD</t>
  </si>
  <si>
    <t>3219-DC</t>
  </si>
  <si>
    <t>3217-DC</t>
  </si>
  <si>
    <t>5503-MF</t>
  </si>
  <si>
    <t>1447-MF</t>
  </si>
  <si>
    <t>3240-DC</t>
  </si>
  <si>
    <t>40 DIA</t>
  </si>
  <si>
    <t>1446-MF</t>
  </si>
  <si>
    <t>2557-AL</t>
  </si>
  <si>
    <t>90 RCS</t>
  </si>
  <si>
    <t>AS PER ASHOK LEYLAND STD.</t>
  </si>
  <si>
    <t>ZF7B</t>
  </si>
  <si>
    <t>2556-AL</t>
  </si>
  <si>
    <t>2555-AL</t>
  </si>
  <si>
    <t>2554-AL</t>
  </si>
  <si>
    <t>2553-AL</t>
  </si>
  <si>
    <t>2552-AL</t>
  </si>
  <si>
    <t>2564-AL</t>
  </si>
  <si>
    <t>J15MM 35-38 HRC</t>
  </si>
  <si>
    <t>EN355</t>
  </si>
  <si>
    <t>2558-AL</t>
  </si>
  <si>
    <t>2570-AL</t>
  </si>
  <si>
    <t>9141-E</t>
  </si>
  <si>
    <t>EN353</t>
  </si>
  <si>
    <t>6146-E</t>
  </si>
  <si>
    <t>6035-E</t>
  </si>
  <si>
    <t>6034-E</t>
  </si>
  <si>
    <t>6031-E</t>
  </si>
  <si>
    <t>6027-E</t>
  </si>
  <si>
    <t>3012-DT</t>
  </si>
  <si>
    <t>5526-MF</t>
  </si>
  <si>
    <t>63 RCS</t>
  </si>
  <si>
    <t>6143-E</t>
  </si>
  <si>
    <t>6066-E</t>
  </si>
  <si>
    <t>6036-E</t>
  </si>
  <si>
    <t>6032-E</t>
  </si>
  <si>
    <t>729-E</t>
  </si>
  <si>
    <t>6147-E</t>
  </si>
  <si>
    <t>6041-E</t>
  </si>
  <si>
    <t>6044-E</t>
  </si>
  <si>
    <t>6015-E</t>
  </si>
  <si>
    <t>6014-E</t>
  </si>
  <si>
    <t>6005-E</t>
  </si>
  <si>
    <t>5540-MF</t>
  </si>
  <si>
    <t>5511-MF</t>
  </si>
  <si>
    <t>2527-AL</t>
  </si>
  <si>
    <t>J10MM 36-38 HRC</t>
  </si>
  <si>
    <t>2571-AL</t>
  </si>
  <si>
    <t>2567-AL</t>
  </si>
  <si>
    <t>2566-AL</t>
  </si>
  <si>
    <t>2565-AL</t>
  </si>
  <si>
    <t>2563-AL</t>
  </si>
  <si>
    <t>2562-AL</t>
  </si>
  <si>
    <t>2561-AL</t>
  </si>
  <si>
    <t>2525-AL</t>
  </si>
  <si>
    <t>2524-AL</t>
  </si>
  <si>
    <t>2523-AL</t>
  </si>
  <si>
    <t>2526-AL</t>
  </si>
  <si>
    <t>2522-AL</t>
  </si>
  <si>
    <t>2521-AL</t>
  </si>
  <si>
    <t>2520-AL</t>
  </si>
  <si>
    <t>2569-AL</t>
  </si>
  <si>
    <t>2568-AL</t>
  </si>
  <si>
    <t>2560-AL</t>
  </si>
  <si>
    <t>2559-AL</t>
  </si>
  <si>
    <t>1774-TEL</t>
  </si>
  <si>
    <t>815M17</t>
  </si>
  <si>
    <t>864-TEL</t>
  </si>
  <si>
    <t>846-TEL</t>
  </si>
  <si>
    <t>4156-TEL</t>
  </si>
  <si>
    <t>1797-TEL</t>
  </si>
  <si>
    <t>1762-TEL</t>
  </si>
  <si>
    <t>1707-TEL</t>
  </si>
  <si>
    <t>860-TEL</t>
  </si>
  <si>
    <t>4242-TEL</t>
  </si>
  <si>
    <t>4077-TEL</t>
  </si>
  <si>
    <t>4048-TEL</t>
  </si>
  <si>
    <t>2203-TEL</t>
  </si>
  <si>
    <t>2195-TEL</t>
  </si>
  <si>
    <t>2101-TEL</t>
  </si>
  <si>
    <t>1728-TEL</t>
  </si>
  <si>
    <t>1704-TEL</t>
  </si>
  <si>
    <t>2202-TEL</t>
  </si>
  <si>
    <t>48 DIA</t>
  </si>
  <si>
    <t>2196-TEL</t>
  </si>
  <si>
    <t>879-TEL</t>
  </si>
  <si>
    <t>861-TEL</t>
  </si>
  <si>
    <t>4252-TEL</t>
  </si>
  <si>
    <t>4070-TEL</t>
  </si>
  <si>
    <t>4072-TEL</t>
  </si>
  <si>
    <t>4064-TEL</t>
  </si>
  <si>
    <t>4066-TEL</t>
  </si>
  <si>
    <t>4019-TEL</t>
  </si>
  <si>
    <t>4018-TEL</t>
  </si>
  <si>
    <t>2198-TEL</t>
  </si>
  <si>
    <t>2105-TEL</t>
  </si>
  <si>
    <t>2102-TEL</t>
  </si>
  <si>
    <t>4063-TEL</t>
  </si>
  <si>
    <t>2148-TEL</t>
  </si>
  <si>
    <t>J10MM 36-39 HRC</t>
  </si>
  <si>
    <t>4134-TEL</t>
  </si>
  <si>
    <t>2201-TEL</t>
  </si>
  <si>
    <t>2200-TEL</t>
  </si>
  <si>
    <t>852-TEL</t>
  </si>
  <si>
    <t>4139-TEL</t>
  </si>
  <si>
    <t>4138-TEL</t>
  </si>
  <si>
    <t>4136-TEL</t>
  </si>
  <si>
    <t>4045-TEL</t>
  </si>
  <si>
    <t>4040-TEL</t>
  </si>
  <si>
    <t>4039-TEL</t>
  </si>
  <si>
    <t>4013-TEL</t>
  </si>
  <si>
    <t>843-TEL</t>
  </si>
  <si>
    <t>836-TEL</t>
  </si>
  <si>
    <t>4093-TEL</t>
  </si>
  <si>
    <t>1721-TEL</t>
  </si>
  <si>
    <t>4146-TEL</t>
  </si>
  <si>
    <t>4140-TEL</t>
  </si>
  <si>
    <t>4137-TEL</t>
  </si>
  <si>
    <t>4135-TEL</t>
  </si>
  <si>
    <t>4046-TEL</t>
  </si>
  <si>
    <t>4042-TEL</t>
  </si>
  <si>
    <t>2199-TEL</t>
  </si>
  <si>
    <t>2107-TEL</t>
  </si>
  <si>
    <t>777-TEL</t>
  </si>
  <si>
    <t>4041-TEL</t>
  </si>
  <si>
    <t>1708-TEL</t>
  </si>
  <si>
    <t>639-TEL</t>
  </si>
  <si>
    <t>4251-TEL</t>
  </si>
  <si>
    <t>4245-TEL</t>
  </si>
  <si>
    <t>4049-TEL</t>
  </si>
  <si>
    <t>4020-TEL</t>
  </si>
  <si>
    <t>10065-DL</t>
  </si>
  <si>
    <t>20MNCR5</t>
  </si>
  <si>
    <t>10053-DL</t>
  </si>
  <si>
    <t>10049-DL</t>
  </si>
  <si>
    <t>5091-ITD</t>
  </si>
  <si>
    <t>5106-ITD</t>
  </si>
  <si>
    <t>10071-DL</t>
  </si>
  <si>
    <t>10069-DL</t>
  </si>
  <si>
    <t>10068-DL</t>
  </si>
  <si>
    <t>10059-DL</t>
  </si>
  <si>
    <t>10056-DL</t>
  </si>
  <si>
    <t>10050-DL</t>
  </si>
  <si>
    <t>2330-JCB</t>
  </si>
  <si>
    <t>95 DIA</t>
  </si>
  <si>
    <t>6532-NH</t>
  </si>
  <si>
    <t>6013-E</t>
  </si>
  <si>
    <t>1843-ITD</t>
  </si>
  <si>
    <t>6122-E</t>
  </si>
  <si>
    <t>6055-E</t>
  </si>
  <si>
    <t>6010-E</t>
  </si>
  <si>
    <t>763-TEL</t>
  </si>
  <si>
    <t>6545-NH</t>
  </si>
  <si>
    <t>6535-NH</t>
  </si>
  <si>
    <t>6113-E</t>
  </si>
  <si>
    <t>6087-E</t>
  </si>
  <si>
    <t>6079-E</t>
  </si>
  <si>
    <t>6074-E</t>
  </si>
  <si>
    <t>6024-E</t>
  </si>
  <si>
    <t>6004-E</t>
  </si>
  <si>
    <t>5159-ITD</t>
  </si>
  <si>
    <t>5242-ITD</t>
  </si>
  <si>
    <t>2334-JCB</t>
  </si>
  <si>
    <t>2332-JCB</t>
  </si>
  <si>
    <t>2304-JCB</t>
  </si>
  <si>
    <t>5128-ITD</t>
  </si>
  <si>
    <t>5098-ITD</t>
  </si>
  <si>
    <t>5097-ITD</t>
  </si>
  <si>
    <t>5077-ITD</t>
  </si>
  <si>
    <t>5072-ITD</t>
  </si>
  <si>
    <t>4028-TEL</t>
  </si>
  <si>
    <t>3014-DT</t>
  </si>
  <si>
    <t>2206-TEL</t>
  </si>
  <si>
    <t>2205-TEL</t>
  </si>
  <si>
    <t>1895-ITD</t>
  </si>
  <si>
    <t>138-ITD</t>
  </si>
  <si>
    <t>844-TEL</t>
  </si>
  <si>
    <t>6043-E</t>
  </si>
  <si>
    <t>5104-ITD</t>
  </si>
  <si>
    <t>5126-ITD</t>
  </si>
  <si>
    <t>5046-ITD</t>
  </si>
  <si>
    <t>5017-ITD</t>
  </si>
  <si>
    <t>5004-ITD</t>
  </si>
  <si>
    <t>2225-TEL</t>
  </si>
  <si>
    <t>1080-ITD</t>
  </si>
  <si>
    <t>820-TEL</t>
  </si>
  <si>
    <t>6546-NH</t>
  </si>
  <si>
    <t>6543-NH</t>
  </si>
  <si>
    <t>6537-NH</t>
  </si>
  <si>
    <t>6531-NH</t>
  </si>
  <si>
    <t>6178-E</t>
  </si>
  <si>
    <t>6177-E</t>
  </si>
  <si>
    <t>6126-E</t>
  </si>
  <si>
    <t>6082-E</t>
  </si>
  <si>
    <t>6076-E</t>
  </si>
  <si>
    <t>6052-E</t>
  </si>
  <si>
    <t>6017-E</t>
  </si>
  <si>
    <t>6016-E</t>
  </si>
  <si>
    <t>6009-E</t>
  </si>
  <si>
    <t>5539-MF</t>
  </si>
  <si>
    <t>5175-ITD</t>
  </si>
  <si>
    <t>5171-ITD</t>
  </si>
  <si>
    <t>5166-ITD</t>
  </si>
  <si>
    <t>5165-ITD</t>
  </si>
  <si>
    <t>5162-ITD</t>
  </si>
  <si>
    <t>5152-ITD</t>
  </si>
  <si>
    <t>5127-ITD</t>
  </si>
  <si>
    <t>5120-ITD</t>
  </si>
  <si>
    <t>5105-ITD</t>
  </si>
  <si>
    <t>5096-ITD</t>
  </si>
  <si>
    <t>5095-ITD</t>
  </si>
  <si>
    <t>5094-ITD</t>
  </si>
  <si>
    <t>5080-ITD</t>
  </si>
  <si>
    <t>4264-TEL</t>
  </si>
  <si>
    <t>4232-TEL</t>
  </si>
  <si>
    <t>2224-TEL</t>
  </si>
  <si>
    <t>4203-TEL</t>
  </si>
  <si>
    <t>4202-TEL</t>
  </si>
  <si>
    <t>4062-TEL</t>
  </si>
  <si>
    <t>2331-JCB</t>
  </si>
  <si>
    <t>2215-TEL</t>
  </si>
  <si>
    <t>1815-ITD</t>
  </si>
  <si>
    <t>1457-MF</t>
  </si>
  <si>
    <t>5047-ITD</t>
  </si>
  <si>
    <t>5045-ITD</t>
  </si>
  <si>
    <t>1906-ITD</t>
  </si>
  <si>
    <t>5041-ITD</t>
  </si>
  <si>
    <t>4114-TEL</t>
  </si>
  <si>
    <t>3007-DT</t>
  </si>
  <si>
    <t>1506-E</t>
  </si>
  <si>
    <t>1046-ITD</t>
  </si>
  <si>
    <t>6084-E</t>
  </si>
  <si>
    <t>6046-E</t>
  </si>
  <si>
    <t>6037-E</t>
  </si>
  <si>
    <t>4254-TEL</t>
  </si>
  <si>
    <t>2220-TEL</t>
  </si>
  <si>
    <t>2216-TEL</t>
  </si>
  <si>
    <t>1837-ITD</t>
  </si>
  <si>
    <t>788-TEL</t>
  </si>
  <si>
    <t>5164-ITD</t>
  </si>
  <si>
    <t>5174-ITD</t>
  </si>
  <si>
    <t>5163-ITD</t>
  </si>
  <si>
    <t>5173-ITD</t>
  </si>
  <si>
    <t>5158-ITD</t>
  </si>
  <si>
    <t>5154-ITD</t>
  </si>
  <si>
    <t>5142-ITD</t>
  </si>
  <si>
    <t>5140-ITD</t>
  </si>
  <si>
    <t>5139-ITD</t>
  </si>
  <si>
    <t>5130-ITD</t>
  </si>
  <si>
    <t>5124-ITD</t>
  </si>
  <si>
    <t>5121-ITD</t>
  </si>
  <si>
    <t>5119-ITD</t>
  </si>
  <si>
    <t>5118-ITD</t>
  </si>
  <si>
    <t>MW-2</t>
  </si>
  <si>
    <t>BHAGOLA</t>
  </si>
  <si>
    <t>5117-ITD</t>
  </si>
  <si>
    <t>5107-ITD</t>
  </si>
  <si>
    <t>5061-ITD</t>
  </si>
  <si>
    <t>GREEN &amp; PINK</t>
  </si>
  <si>
    <t>5054-ITD</t>
  </si>
  <si>
    <t>5053-ITD</t>
  </si>
  <si>
    <t>5039-ITD</t>
  </si>
  <si>
    <t>5016-ITD</t>
  </si>
  <si>
    <t>6522-NH</t>
  </si>
  <si>
    <t>4266-TEL</t>
  </si>
  <si>
    <t>PINK</t>
  </si>
  <si>
    <t>6520-NH</t>
  </si>
  <si>
    <t>4215-TEL</t>
  </si>
  <si>
    <t>6503-NH</t>
  </si>
  <si>
    <t>4113-TEL</t>
  </si>
  <si>
    <t>6502-NH</t>
  </si>
  <si>
    <t>4081-TEL</t>
  </si>
  <si>
    <t>6136-E</t>
  </si>
  <si>
    <t>4021-TEL</t>
  </si>
  <si>
    <t>ORANGE &amp; SKY BLUE</t>
  </si>
  <si>
    <t>5535-MF</t>
  </si>
  <si>
    <t>2335-JCB</t>
  </si>
  <si>
    <t>5519-MF</t>
  </si>
  <si>
    <t>2301-JCB</t>
  </si>
  <si>
    <t>5518-MF</t>
  </si>
  <si>
    <t>2218-TEL</t>
  </si>
  <si>
    <t>5514-MF</t>
  </si>
  <si>
    <t>2217-TEL</t>
  </si>
  <si>
    <t>5513-MF</t>
  </si>
  <si>
    <t>1836-ITD</t>
  </si>
  <si>
    <t>1823-ITD</t>
  </si>
  <si>
    <t>BLACK</t>
  </si>
  <si>
    <t>5504-MF</t>
  </si>
  <si>
    <t>1705-TEL</t>
  </si>
  <si>
    <t>5161-ITD</t>
  </si>
  <si>
    <t>1437-MF</t>
  </si>
  <si>
    <t>5160-ITD</t>
  </si>
  <si>
    <t>1435-MF</t>
  </si>
  <si>
    <t>136-ITD</t>
  </si>
  <si>
    <t>CREAM</t>
  </si>
  <si>
    <t>1050-ITD</t>
  </si>
  <si>
    <t>1047-ITD</t>
  </si>
  <si>
    <t>5150-ITD</t>
  </si>
  <si>
    <t>5517-MF</t>
  </si>
  <si>
    <t>5136-ITD</t>
  </si>
  <si>
    <t>5148-ITD</t>
  </si>
  <si>
    <t>5135-ITD</t>
  </si>
  <si>
    <t>GREEN</t>
  </si>
  <si>
    <t>5147-ITD</t>
  </si>
  <si>
    <t>5065-ITD</t>
  </si>
  <si>
    <t>5146-ITD</t>
  </si>
  <si>
    <t>4085-TEL</t>
  </si>
  <si>
    <t>5145-ITD</t>
  </si>
  <si>
    <t>4083-TEL</t>
  </si>
  <si>
    <t>5144-ITD</t>
  </si>
  <si>
    <t>4082-TEL</t>
  </si>
  <si>
    <t>PURPLE</t>
  </si>
  <si>
    <t>5143-ITD</t>
  </si>
  <si>
    <t>2302-JCB</t>
  </si>
  <si>
    <t>5141-ITD</t>
  </si>
  <si>
    <t>866-TEL</t>
  </si>
  <si>
    <t>5134-ITD</t>
  </si>
  <si>
    <t>6525-NH</t>
  </si>
  <si>
    <t>6528-NH</t>
  </si>
  <si>
    <t>5089-ITD</t>
  </si>
  <si>
    <t>6527-NH</t>
  </si>
  <si>
    <t>5088-ITD</t>
  </si>
  <si>
    <t>5023-ITD</t>
  </si>
  <si>
    <t>6517-NH</t>
  </si>
  <si>
    <t>5022-ITD</t>
  </si>
  <si>
    <t>6506-NH</t>
  </si>
  <si>
    <t>SKY BLUE</t>
  </si>
  <si>
    <t>5005-ITD</t>
  </si>
  <si>
    <t>6123-E</t>
  </si>
  <si>
    <t>5153-ITD</t>
  </si>
  <si>
    <t>5137-ITD</t>
  </si>
  <si>
    <t>4249-TEL</t>
  </si>
  <si>
    <t>5125-ITD</t>
  </si>
  <si>
    <t>4246-TEL</t>
  </si>
  <si>
    <t>4216-TEL</t>
  </si>
  <si>
    <t>4243-TEL</t>
  </si>
  <si>
    <t>4111-TEL</t>
  </si>
  <si>
    <t>4241-TEL</t>
  </si>
  <si>
    <t>4025-TEL</t>
  </si>
  <si>
    <t>4240-TEL</t>
  </si>
  <si>
    <t>3013-DT</t>
  </si>
  <si>
    <t>4237-TEL</t>
  </si>
  <si>
    <t>2219-TEL</t>
  </si>
  <si>
    <t>1858-ITD</t>
  </si>
  <si>
    <t>1436-MF</t>
  </si>
  <si>
    <t>6129-E</t>
  </si>
  <si>
    <t>BLACK &amp; BLUE</t>
  </si>
  <si>
    <t>4210-TEL</t>
  </si>
  <si>
    <t>6045-E</t>
  </si>
  <si>
    <t>4201-TEL</t>
  </si>
  <si>
    <t>5182-ITD</t>
  </si>
  <si>
    <t>4200-TEL</t>
  </si>
  <si>
    <t>6051-E</t>
  </si>
  <si>
    <t>4160-TEL</t>
  </si>
  <si>
    <t>5177-ITD</t>
  </si>
  <si>
    <t>4159-TEL</t>
  </si>
  <si>
    <t>105-ETL</t>
  </si>
  <si>
    <t>389-ETL</t>
  </si>
  <si>
    <t>34 DIA</t>
  </si>
  <si>
    <t>4141-TEL</t>
  </si>
  <si>
    <t>5538-MF</t>
  </si>
  <si>
    <t>5071-ITD</t>
  </si>
  <si>
    <t>5070-ITD</t>
  </si>
  <si>
    <t>4108-TEL</t>
  </si>
  <si>
    <t>5060-ITD</t>
  </si>
  <si>
    <t>4106-TEL</t>
  </si>
  <si>
    <t>5059-ITD</t>
  </si>
  <si>
    <t>5027-ITD</t>
  </si>
  <si>
    <t>EXPORT</t>
  </si>
  <si>
    <t>1898-ITD</t>
  </si>
  <si>
    <t>1893-ITD</t>
  </si>
  <si>
    <t>1805-ITD</t>
  </si>
  <si>
    <t>1508-E</t>
  </si>
  <si>
    <t>5157-ITD</t>
  </si>
  <si>
    <t>5133-ITD</t>
  </si>
  <si>
    <t>5068-ITD</t>
  </si>
  <si>
    <t>1448-MF</t>
  </si>
  <si>
    <t>126-ITD</t>
  </si>
  <si>
    <t>6038-E</t>
  </si>
  <si>
    <t>2532-AL</t>
  </si>
  <si>
    <t>5527-MF</t>
  </si>
  <si>
    <t>5064-ITD</t>
  </si>
  <si>
    <t>5056-ITD</t>
  </si>
  <si>
    <t>5028-ITD</t>
  </si>
  <si>
    <t>2208-TEL</t>
  </si>
  <si>
    <t>5014-ITD</t>
  </si>
  <si>
    <t>367-MF</t>
  </si>
  <si>
    <t>2119-TEL</t>
  </si>
  <si>
    <t>1897-ITD</t>
  </si>
  <si>
    <t>2118-TEL</t>
  </si>
  <si>
    <t>1084-ITD</t>
  </si>
  <si>
    <t>2116-TEL</t>
  </si>
  <si>
    <t>6072-E</t>
  </si>
  <si>
    <t>6029-E</t>
  </si>
  <si>
    <t>2104-TEL</t>
  </si>
  <si>
    <t>5042-ITD</t>
  </si>
  <si>
    <t>5037-ITD</t>
  </si>
  <si>
    <t>5008-ITD</t>
  </si>
  <si>
    <t>1913-ITD</t>
  </si>
  <si>
    <t>5003-ITD</t>
  </si>
  <si>
    <t>1912-ITD</t>
  </si>
  <si>
    <t>1907-ITD</t>
  </si>
  <si>
    <t>1901-ITD</t>
  </si>
  <si>
    <t>5019-ITD</t>
  </si>
  <si>
    <t>1899-ITD</t>
  </si>
  <si>
    <t>6521-NH</t>
  </si>
  <si>
    <t>1896-ITD</t>
  </si>
  <si>
    <t>1884-ITD</t>
  </si>
  <si>
    <t>6518-NH</t>
  </si>
  <si>
    <t>1881-ITD</t>
  </si>
  <si>
    <t>1880-ITD</t>
  </si>
  <si>
    <t>1873-ITD</t>
  </si>
  <si>
    <t>6040-E</t>
  </si>
  <si>
    <t>1871-ITD</t>
  </si>
  <si>
    <t>6025-E</t>
  </si>
  <si>
    <t>5534-MF</t>
  </si>
  <si>
    <t>1831-ITD</t>
  </si>
  <si>
    <t>5156-ITD</t>
  </si>
  <si>
    <t>1824-ITD</t>
  </si>
  <si>
    <t>5123-ITD</t>
  </si>
  <si>
    <t>5085-ITD</t>
  </si>
  <si>
    <t>1803-ITD</t>
  </si>
  <si>
    <t>5067-ITD</t>
  </si>
  <si>
    <t>5063-ITD</t>
  </si>
  <si>
    <t>1781-TEL</t>
  </si>
  <si>
    <t>5050-ITD</t>
  </si>
  <si>
    <t>1780-TEL</t>
  </si>
  <si>
    <t>5049-ITD</t>
  </si>
  <si>
    <t>5048-ITD</t>
  </si>
  <si>
    <t>1509-E</t>
  </si>
  <si>
    <t>5040-ITD</t>
  </si>
  <si>
    <t>1465-MF</t>
  </si>
  <si>
    <t>5038-ITD</t>
  </si>
  <si>
    <t>1442-MF</t>
  </si>
  <si>
    <t>1438-MF</t>
  </si>
  <si>
    <t>369-MF</t>
  </si>
  <si>
    <t>1087-ITD</t>
  </si>
  <si>
    <t>1920-ITD</t>
  </si>
  <si>
    <t>752-TEL</t>
  </si>
  <si>
    <t>1915-ITD</t>
  </si>
  <si>
    <t>194-MF</t>
  </si>
  <si>
    <t>193-MF</t>
  </si>
  <si>
    <t>1904-ITD</t>
  </si>
  <si>
    <t>134-ITD</t>
  </si>
  <si>
    <t>1892-ITD</t>
  </si>
  <si>
    <t>1879-ITD</t>
  </si>
  <si>
    <t>1876-ITD</t>
  </si>
  <si>
    <t>1872-ITD</t>
  </si>
  <si>
    <t>1812-ITD</t>
  </si>
  <si>
    <t>1451-MF</t>
  </si>
  <si>
    <t>1449-MF</t>
  </si>
  <si>
    <t>1439-MF</t>
  </si>
  <si>
    <t>127-ITD</t>
  </si>
  <si>
    <t>1094-ITD</t>
  </si>
  <si>
    <t>1093-ITD</t>
  </si>
  <si>
    <t>1085-ITD</t>
  </si>
  <si>
    <t>5112-ITD</t>
  </si>
  <si>
    <t>6154-E</t>
  </si>
  <si>
    <t>1900-ITD</t>
  </si>
  <si>
    <t>5026-ITD</t>
  </si>
  <si>
    <t>6153-E</t>
  </si>
  <si>
    <t>1916-ITD</t>
  </si>
  <si>
    <t>1864-ITD</t>
  </si>
  <si>
    <t>1848-ITD</t>
  </si>
  <si>
    <t>1838-ITD</t>
  </si>
  <si>
    <t>1808-ITD</t>
  </si>
  <si>
    <t>730-E</t>
  </si>
  <si>
    <t>6536-NH</t>
  </si>
  <si>
    <t>5521-MF</t>
  </si>
  <si>
    <t>6534-NH</t>
  </si>
  <si>
    <t>5520-MF</t>
  </si>
  <si>
    <t>6533-NH</t>
  </si>
  <si>
    <t>6530-NH</t>
  </si>
  <si>
    <t>5516-MF</t>
  </si>
  <si>
    <t>6514-NH</t>
  </si>
  <si>
    <t>6529-NH</t>
  </si>
  <si>
    <t>6526-NH</t>
  </si>
  <si>
    <t>6524-NH</t>
  </si>
  <si>
    <t>6523-NH</t>
  </si>
  <si>
    <t>6519-NH</t>
  </si>
  <si>
    <t>6516-NH</t>
  </si>
  <si>
    <t>6512-NH</t>
  </si>
  <si>
    <t>6511-NH</t>
  </si>
  <si>
    <t>6509-NH</t>
  </si>
  <si>
    <t>6508-NH</t>
  </si>
  <si>
    <t>5073-ITD</t>
  </si>
  <si>
    <t>6505-NH</t>
  </si>
  <si>
    <t>6030-E</t>
  </si>
  <si>
    <t>6026-E</t>
  </si>
  <si>
    <t>4253-TEL</t>
  </si>
  <si>
    <t>4247-TEL</t>
  </si>
  <si>
    <t>5122-ITD</t>
  </si>
  <si>
    <t>4238-TEL</t>
  </si>
  <si>
    <t>5114-ITD</t>
  </si>
  <si>
    <t>4233-TEL</t>
  </si>
  <si>
    <t>5113-ITD</t>
  </si>
  <si>
    <t>5092-ITD</t>
  </si>
  <si>
    <t>4218-TEL</t>
  </si>
  <si>
    <t>5083-ITD</t>
  </si>
  <si>
    <t>5081-ITD</t>
  </si>
  <si>
    <t>4199-TEL</t>
  </si>
  <si>
    <t>4147-TEL</t>
  </si>
  <si>
    <t>5069-ITD</t>
  </si>
  <si>
    <t>4145-TEL</t>
  </si>
  <si>
    <t>5066-ITD</t>
  </si>
  <si>
    <t>5058-ITD</t>
  </si>
  <si>
    <t>5057-ITD</t>
  </si>
  <si>
    <t>5055-ITD</t>
  </si>
  <si>
    <t>5052-ITD</t>
  </si>
  <si>
    <t>4103-TEL</t>
  </si>
  <si>
    <t>4102-TEL</t>
  </si>
  <si>
    <t>5021-ITD</t>
  </si>
  <si>
    <t>5011-ITD</t>
  </si>
  <si>
    <t>5010-ITD</t>
  </si>
  <si>
    <t>4002-TEL</t>
  </si>
  <si>
    <t>5007-ITD</t>
  </si>
  <si>
    <t>5006-ITD</t>
  </si>
  <si>
    <t>5002-ITD</t>
  </si>
  <si>
    <t>1918-ITD</t>
  </si>
  <si>
    <t>1914-ITD</t>
  </si>
  <si>
    <t>1910-ITD</t>
  </si>
  <si>
    <t>EMBOSSED ' 2555 ' PINK</t>
  </si>
  <si>
    <t>1885-ITD</t>
  </si>
  <si>
    <t>2547-AL</t>
  </si>
  <si>
    <t>2542-AL</t>
  </si>
  <si>
    <t>1883-ITD</t>
  </si>
  <si>
    <t>2539-AL</t>
  </si>
  <si>
    <t>1869-ITD</t>
  </si>
  <si>
    <t>2516-AL</t>
  </si>
  <si>
    <t>2514-AL</t>
  </si>
  <si>
    <t>1834-ITD</t>
  </si>
  <si>
    <t>2510-AL</t>
  </si>
  <si>
    <t>2504-AL</t>
  </si>
  <si>
    <t>1818-ITD</t>
  </si>
  <si>
    <t>1466-MF</t>
  </si>
  <si>
    <t>1454-MF</t>
  </si>
  <si>
    <t>1086-ITD</t>
  </si>
  <si>
    <t>1075-ITD</t>
  </si>
  <si>
    <t>2221-TEL</t>
  </si>
  <si>
    <t>5172-ITD</t>
  </si>
  <si>
    <t>2209-TEL</t>
  </si>
  <si>
    <t>5116-ITD</t>
  </si>
  <si>
    <t>5115-ITD</t>
  </si>
  <si>
    <t>2134-TEL</t>
  </si>
  <si>
    <t>1865-ITD</t>
  </si>
  <si>
    <t>1061-ITD</t>
  </si>
  <si>
    <t>6095-E</t>
  </si>
  <si>
    <t>1759-TEL</t>
  </si>
  <si>
    <t>1850-ITD</t>
  </si>
  <si>
    <t>1847-ITD</t>
  </si>
  <si>
    <t>1846-ITD</t>
  </si>
  <si>
    <t>137-ITD</t>
  </si>
  <si>
    <t>1048-ITD</t>
  </si>
  <si>
    <t>1044-ITD</t>
  </si>
  <si>
    <t>4132-TEL</t>
  </si>
  <si>
    <t>4095-TEL</t>
  </si>
  <si>
    <t>J10MM 35-38 HRC</t>
  </si>
  <si>
    <t>4131-TEL</t>
  </si>
  <si>
    <t>4003-TEL</t>
  </si>
  <si>
    <t>771-TEL</t>
  </si>
  <si>
    <t>4150-TEL</t>
  </si>
  <si>
    <t>4107-TEL</t>
  </si>
  <si>
    <t>4044-TEL</t>
  </si>
  <si>
    <t>4014-TEL</t>
  </si>
  <si>
    <t>804-TEL</t>
  </si>
  <si>
    <t>4151-TEL</t>
  </si>
  <si>
    <t>4130-TEL</t>
  </si>
  <si>
    <t>4124-TEL</t>
  </si>
  <si>
    <t>4123-TEL</t>
  </si>
  <si>
    <t>2210-TEL</t>
  </si>
  <si>
    <t>2110-TEL</t>
  </si>
  <si>
    <t>1773-TEL</t>
  </si>
  <si>
    <t>897-TEL</t>
  </si>
  <si>
    <t>889-TEL</t>
  </si>
  <si>
    <t>882-TEL</t>
  </si>
  <si>
    <t>787-TEL</t>
  </si>
  <si>
    <t>776-TEL</t>
  </si>
  <si>
    <t>772-TEL</t>
  </si>
  <si>
    <t>4149-TEL</t>
  </si>
  <si>
    <t>4109-TEL</t>
  </si>
  <si>
    <t>883-TEL</t>
  </si>
  <si>
    <t>805-TEL</t>
  </si>
  <si>
    <t>775-TEL</t>
  </si>
  <si>
    <t>773-TEL</t>
  </si>
  <si>
    <t>4110-TEL</t>
  </si>
  <si>
    <t>4001-TEL</t>
  </si>
  <si>
    <t>2207-TEL</t>
  </si>
  <si>
    <t>1715-TEL</t>
  </si>
  <si>
    <t>1706-TEL</t>
  </si>
  <si>
    <t>4244-TEL</t>
  </si>
  <si>
    <t>16MNCR5</t>
  </si>
  <si>
    <t>6163-E</t>
  </si>
  <si>
    <t>6161-E</t>
  </si>
  <si>
    <t>6107-E</t>
  </si>
  <si>
    <t>2193-TEL</t>
  </si>
  <si>
    <t>6103-E</t>
  </si>
  <si>
    <t>4015-TEL</t>
  </si>
  <si>
    <t>2150-TEL</t>
  </si>
  <si>
    <t>2157-TEL</t>
  </si>
  <si>
    <t>1749-TEL</t>
  </si>
  <si>
    <t>877-TEL</t>
  </si>
  <si>
    <t>803-TEL</t>
  </si>
  <si>
    <t>716-E</t>
  </si>
  <si>
    <t>4155-TEL</t>
  </si>
  <si>
    <t>4057-TEL</t>
  </si>
  <si>
    <t>4024-TEL</t>
  </si>
  <si>
    <t>2166-TEL</t>
  </si>
  <si>
    <t>1750-TEL</t>
  </si>
  <si>
    <t>4026-TEL</t>
  </si>
  <si>
    <t>9036-E</t>
  </si>
  <si>
    <t>826-TEL</t>
  </si>
  <si>
    <t>806-TEL</t>
  </si>
  <si>
    <t>638-TEL</t>
  </si>
  <si>
    <t>637-TEL</t>
  </si>
  <si>
    <t>636-TEL</t>
  </si>
  <si>
    <t>635-TEL</t>
  </si>
  <si>
    <t>6162-E</t>
  </si>
  <si>
    <t>6160-E</t>
  </si>
  <si>
    <t>6120-E</t>
  </si>
  <si>
    <t>6119-E</t>
  </si>
  <si>
    <t>6112-E</t>
  </si>
  <si>
    <t>4250-TEL</t>
  </si>
  <si>
    <t>4198-TEL</t>
  </si>
  <si>
    <t>4078-TEL</t>
  </si>
  <si>
    <t>4056-TEL</t>
  </si>
  <si>
    <t>4027-TEL</t>
  </si>
  <si>
    <t>4017-TEL</t>
  </si>
  <si>
    <t>4016-TEL</t>
  </si>
  <si>
    <t>2222-TEL</t>
  </si>
  <si>
    <t>2212-TEL</t>
  </si>
  <si>
    <t>2152-TEL</t>
  </si>
  <si>
    <t>2135-TEL</t>
  </si>
  <si>
    <t>1748-TEL</t>
  </si>
  <si>
    <t>1723-TEL</t>
  </si>
  <si>
    <t>872-TEL</t>
  </si>
  <si>
    <t>2111-TEL</t>
  </si>
  <si>
    <t>1778-TEL</t>
  </si>
  <si>
    <t>858-TEL</t>
  </si>
  <si>
    <t>856-TEL</t>
  </si>
  <si>
    <t>807-TEL</t>
  </si>
  <si>
    <t>4158-TEL</t>
  </si>
  <si>
    <t>4105-TEL</t>
  </si>
  <si>
    <t>4059-TEL</t>
  </si>
  <si>
    <t>4061-TEL</t>
  </si>
  <si>
    <t>2155-TEL</t>
  </si>
  <si>
    <t>1779-TEL</t>
  </si>
  <si>
    <t>1767-TEL</t>
  </si>
  <si>
    <t>1758-TEL</t>
  </si>
  <si>
    <t>1752-TEL</t>
  </si>
  <si>
    <t>1747-TEL</t>
  </si>
  <si>
    <t>1746-TEL</t>
  </si>
  <si>
    <t>1727-TEL</t>
  </si>
  <si>
    <t>1702-TEL</t>
  </si>
  <si>
    <t>1701-TEL</t>
  </si>
  <si>
    <t>876-TEL</t>
  </si>
  <si>
    <t>6159-E</t>
  </si>
  <si>
    <t>2117-TEL</t>
  </si>
  <si>
    <t>2127-TEL</t>
  </si>
  <si>
    <t>5510-MF</t>
  </si>
  <si>
    <t>108-MF</t>
  </si>
  <si>
    <t>2129-TEL</t>
  </si>
  <si>
    <t>30 DIA</t>
  </si>
  <si>
    <t>2128-TEL</t>
  </si>
  <si>
    <t>2503-AL</t>
  </si>
  <si>
    <t>360-MF</t>
  </si>
  <si>
    <t>1426-MF</t>
  </si>
  <si>
    <t>5508-MF</t>
  </si>
  <si>
    <t>5507-MF</t>
  </si>
  <si>
    <t>5506-MF</t>
  </si>
  <si>
    <t>1428-MF</t>
  </si>
  <si>
    <t>1427-MF</t>
  </si>
  <si>
    <t>395-ETL</t>
  </si>
  <si>
    <t>726-E</t>
  </si>
  <si>
    <t>6165-E</t>
  </si>
  <si>
    <t>6150-E</t>
  </si>
  <si>
    <t>6101-E</t>
  </si>
  <si>
    <t>6100-E</t>
  </si>
  <si>
    <t>6099-E</t>
  </si>
  <si>
    <t>6097-E</t>
  </si>
  <si>
    <t>6073-E</t>
  </si>
  <si>
    <t>6068-E</t>
  </si>
  <si>
    <t>6001-E</t>
  </si>
  <si>
    <t>2572-AL</t>
  </si>
  <si>
    <t>2551-AL</t>
  </si>
  <si>
    <t>2546-AL</t>
  </si>
  <si>
    <t>2544-AL</t>
  </si>
  <si>
    <t>2543-AL</t>
  </si>
  <si>
    <t>2507-AL</t>
  </si>
  <si>
    <t>2508-AL</t>
  </si>
  <si>
    <t>1425-MF</t>
  </si>
  <si>
    <t>9142-E</t>
  </si>
  <si>
    <t>728-E</t>
  </si>
  <si>
    <t>712-E</t>
  </si>
  <si>
    <t>6515-NH</t>
  </si>
  <si>
    <t>6174-E</t>
  </si>
  <si>
    <t>6157-E</t>
  </si>
  <si>
    <t>6151-E</t>
  </si>
  <si>
    <t>6118-E</t>
  </si>
  <si>
    <t>6117-E</t>
  </si>
  <si>
    <t>6116-E</t>
  </si>
  <si>
    <t>6098-E</t>
  </si>
  <si>
    <t>6092-E</t>
  </si>
  <si>
    <t>6091-E</t>
  </si>
  <si>
    <t>6021-E</t>
  </si>
  <si>
    <t>5532-MF</t>
  </si>
  <si>
    <t>5525-MF</t>
  </si>
  <si>
    <t>5515-MF</t>
  </si>
  <si>
    <t>386-ETL</t>
  </si>
  <si>
    <t>2574-AL</t>
  </si>
  <si>
    <t>2573-AL</t>
  </si>
  <si>
    <t>2541-AL</t>
  </si>
  <si>
    <t>2535-AL</t>
  </si>
  <si>
    <t>2534-AL</t>
  </si>
  <si>
    <t>2533-AL</t>
  </si>
  <si>
    <t>2515-AL</t>
  </si>
  <si>
    <t>2513-AL</t>
  </si>
  <si>
    <t>1416-MF</t>
  </si>
  <si>
    <t>1507-E</t>
  </si>
  <si>
    <t>2575-AL</t>
  </si>
  <si>
    <t>2125-TEL</t>
  </si>
  <si>
    <t>J5MM 32-35 HRC</t>
  </si>
  <si>
    <t>2144-TEL</t>
  </si>
  <si>
    <t>878-TEL</t>
  </si>
  <si>
    <t>782-TEL</t>
  </si>
  <si>
    <t>4010-TEL</t>
  </si>
  <si>
    <t>827-TEL</t>
  </si>
  <si>
    <t>4104-TEL</t>
  </si>
  <si>
    <t>4076-TEL</t>
  </si>
  <si>
    <t>2149-TEL</t>
  </si>
  <si>
    <t>790-TEL</t>
  </si>
  <si>
    <t>628-TEL</t>
  </si>
  <si>
    <t>871-TEL</t>
  </si>
  <si>
    <t>868-TEL</t>
  </si>
  <si>
    <t>800-TEL</t>
  </si>
  <si>
    <t>4162-TEL</t>
  </si>
  <si>
    <t>4161-TEL</t>
  </si>
  <si>
    <t>4142-TEL</t>
  </si>
  <si>
    <t>4120-TEL</t>
  </si>
  <si>
    <t>4119-TEL</t>
  </si>
  <si>
    <t>4090-TEL</t>
  </si>
  <si>
    <t>4091-TEL</t>
  </si>
  <si>
    <t>4074-TEL</t>
  </si>
  <si>
    <t>4047-TEL</t>
  </si>
  <si>
    <t>4023-TEL</t>
  </si>
  <si>
    <t>2213-TEL</t>
  </si>
  <si>
    <t>2197-TEL</t>
  </si>
  <si>
    <t>2173-TEL</t>
  </si>
  <si>
    <t>2151-TEL</t>
  </si>
  <si>
    <t>2158-TEL</t>
  </si>
  <si>
    <t>2154-TEL</t>
  </si>
  <si>
    <t>2153-TEL</t>
  </si>
  <si>
    <t>2141-TEL</t>
  </si>
  <si>
    <t>2120-TEL</t>
  </si>
  <si>
    <t>1770-TEL</t>
  </si>
  <si>
    <t>1757-TEL</t>
  </si>
  <si>
    <t>1756-TEL</t>
  </si>
  <si>
    <t>1755-TEL</t>
  </si>
  <si>
    <t>1754-TEL</t>
  </si>
  <si>
    <t>4037-TEL</t>
  </si>
  <si>
    <t>4036-TEL</t>
  </si>
  <si>
    <t>4022-TEL</t>
  </si>
  <si>
    <t>4248-TEL</t>
  </si>
  <si>
    <t>4122-TEL</t>
  </si>
  <si>
    <t>4121-TEL</t>
  </si>
  <si>
    <t>4071-TEL</t>
  </si>
  <si>
    <t>4055-TEL</t>
  </si>
  <si>
    <t>4068-TEL</t>
  </si>
  <si>
    <t>4065-TEL</t>
  </si>
  <si>
    <t>2184-TEL</t>
  </si>
  <si>
    <t>2182-TEL</t>
  </si>
  <si>
    <t>2180-TEL</t>
  </si>
  <si>
    <t>2179-TEL</t>
  </si>
  <si>
    <t>2178-TEL</t>
  </si>
  <si>
    <t>2137-TEL</t>
  </si>
  <si>
    <t>2136-TEL</t>
  </si>
  <si>
    <t>PART NO.</t>
  </si>
  <si>
    <t>SECTION</t>
  </si>
  <si>
    <t xml:space="preserve"> JOMINY </t>
  </si>
  <si>
    <t>GRADE</t>
  </si>
  <si>
    <t>SEQ 1</t>
  </si>
  <si>
    <t>10088-DL</t>
  </si>
  <si>
    <t>BLACK </t>
  </si>
  <si>
    <t>4255-TEL</t>
  </si>
  <si>
    <t>95 RCS</t>
  </si>
  <si>
    <t>TOTAL</t>
  </si>
  <si>
    <t>MW2</t>
  </si>
  <si>
    <t>SCM420</t>
  </si>
  <si>
    <t>MW1</t>
  </si>
  <si>
    <t>95RCS</t>
  </si>
  <si>
    <t>REMARKS</t>
  </si>
  <si>
    <t>TOTAL WT.</t>
  </si>
  <si>
    <t>QTY</t>
  </si>
  <si>
    <t>G. WT.</t>
  </si>
  <si>
    <t>SR NO.</t>
  </si>
  <si>
    <t>CUTTING MW P1 &amp; P2</t>
  </si>
  <si>
    <t>65RCS</t>
  </si>
  <si>
    <t>SCR415</t>
  </si>
  <si>
    <t>FORGING+DISPACH MW P1 &amp; P2</t>
  </si>
  <si>
    <t>2308-JCB</t>
  </si>
  <si>
    <t>5276-ITD</t>
  </si>
  <si>
    <t>10089-DL</t>
  </si>
  <si>
    <t>4270-TEL</t>
  </si>
  <si>
    <t>2337-JCB</t>
  </si>
  <si>
    <t>5216-ITD</t>
  </si>
  <si>
    <t>5215-ITD</t>
  </si>
  <si>
    <t>5270-ITD</t>
  </si>
  <si>
    <t>5272-ITD</t>
  </si>
  <si>
    <t>5277-ITD</t>
  </si>
  <si>
    <t>5280-ITD</t>
  </si>
  <si>
    <t>5275-ITD</t>
  </si>
  <si>
    <t>GROSS WT. (KG)</t>
  </si>
  <si>
    <t>INV. STEEL (KGS)</t>
  </si>
  <si>
    <t>SECTION (MM)</t>
  </si>
  <si>
    <t>INV. CUTTING (KGS)</t>
  </si>
  <si>
    <t>SCH. QTY (NOS)</t>
  </si>
  <si>
    <t>SCH. WT. (KGS)</t>
  </si>
  <si>
    <t>RM REQ. (KGS)</t>
  </si>
  <si>
    <t>TOTAL RM REQ. (KGS)</t>
  </si>
  <si>
    <t>RECD. RM (KGS)</t>
  </si>
  <si>
    <t>BAL.    RM    (KGS)</t>
  </si>
  <si>
    <t>TOTAL INV. (KGS)</t>
  </si>
  <si>
    <t>INV. FORGING (KGS)</t>
  </si>
  <si>
    <t>ORANGE &amp; BLUE</t>
  </si>
  <si>
    <t> BLUE</t>
  </si>
  <si>
    <t xml:space="preserve">TOTAL </t>
  </si>
  <si>
    <t>5191-ITD</t>
  </si>
  <si>
    <t>5217-ITD</t>
  </si>
  <si>
    <t>2303-JCB</t>
  </si>
  <si>
    <t>BLUE &amp; BLACK</t>
  </si>
  <si>
    <t>PINK &amp; BLUE</t>
  </si>
  <si>
    <t>5184-ITD</t>
  </si>
  <si>
    <t>5185-ITD</t>
  </si>
  <si>
    <t>5187-ITD</t>
  </si>
  <si>
    <t>5190-ITD</t>
  </si>
  <si>
    <t>5192-ITD</t>
  </si>
  <si>
    <t>5193-ITD</t>
  </si>
  <si>
    <t>5202-ITD</t>
  </si>
  <si>
    <t>5203-ITD</t>
  </si>
  <si>
    <t>5206-ITD</t>
  </si>
  <si>
    <t>5208-ITD</t>
  </si>
  <si>
    <t>5209-ITD</t>
  </si>
  <si>
    <r>
      <t>Notes : </t>
    </r>
    <r>
      <rPr>
        <b/>
        <u/>
        <sz val="11"/>
        <color rgb="FFFF0000"/>
        <rFont val="Courier New"/>
        <family val="3"/>
      </rPr>
      <t>1. </t>
    </r>
    <r>
      <rPr>
        <b/>
        <u/>
        <sz val="10"/>
        <color rgb="FFFF0000"/>
        <rFont val="Courier New"/>
        <family val="3"/>
      </rPr>
      <t>MAKE DISPATCHES STRICTLY AS PER SCHEDULE, EXTRA QTY/ITEMS WILL NOT BE ACCEPTED.</t>
    </r>
  </si>
  <si>
    <t>        2. This schedule supercedes earlier schedule &amp; backlogs.</t>
  </si>
  <si>
    <t>        3. Please acknowledge and refax by confirming the supply pattern.</t>
  </si>
  <si>
    <t>        4. The quantities indicated above are net requirement for the month of _____________</t>
  </si>
  <si>
    <t>        5. This schedule is valid after considering material received at NAW</t>
  </si>
  <si>
    <t>           vide your Invoice No. ______________ Dated ____________.</t>
  </si>
  <si>
    <t>        6. This schedule is valid upto 29th of every month.</t>
  </si>
  <si>
    <t>        7. Please note that each consignemnt should not carry weight less than 4 MT, otherwise</t>
  </si>
  <si>
    <t>           it will treated as premium freight.</t>
  </si>
  <si>
    <t>90RCS</t>
  </si>
  <si>
    <t>DISPATCH AREA</t>
  </si>
  <si>
    <t>FORGING AREA</t>
  </si>
  <si>
    <t>CONFIRM FORGING SCHEDULE FOR JUNE.23</t>
  </si>
  <si>
    <t>Most Critical Forging (SHOULD BE COMPLETE TILL 05/06/23)</t>
  </si>
  <si>
    <t>Critical Forging (SHOULD BE COMPLETE TILL 15/06/23)</t>
  </si>
  <si>
    <t>RECD. Till 02/06/2023</t>
  </si>
  <si>
    <t>2317-JCB</t>
  </si>
  <si>
    <t>2322-JCB</t>
  </si>
  <si>
    <t>2325-JCB</t>
  </si>
  <si>
    <t>2328-JCB</t>
  </si>
  <si>
    <t>EMBOSSED ' 2556 ' PINK</t>
  </si>
  <si>
    <t>2576-AL</t>
  </si>
  <si>
    <t>EMBOSSED ' 2576 ' BLUE</t>
  </si>
  <si>
    <t>2577-AL</t>
  </si>
  <si>
    <t>8003-DA</t>
  </si>
  <si>
    <t>2319-JCB</t>
  </si>
  <si>
    <t>2324-JCB</t>
  </si>
  <si>
    <t>2327-JCB</t>
  </si>
  <si>
    <t>4073, 4025</t>
  </si>
  <si>
    <t>5183-ITD</t>
  </si>
  <si>
    <t>5225-ITD</t>
  </si>
  <si>
    <t>8004-DA</t>
  </si>
  <si>
    <t>8010-DA</t>
  </si>
  <si>
    <t>8012-DA</t>
  </si>
  <si>
    <t>RAW MATERIAL REQUIREMENT JUNE-2023</t>
  </si>
  <si>
    <t>TODAY DISPATCH PLAN</t>
  </si>
  <si>
    <t>RCD UPTO 02.06.2023</t>
  </si>
  <si>
    <t>TOTAL SCH.</t>
  </si>
  <si>
    <t>HEAT_NO</t>
  </si>
  <si>
    <t>MATERIAL_GRADE</t>
  </si>
  <si>
    <t>SECTION_SIZE</t>
  </si>
  <si>
    <t>BALANCE_QTY</t>
  </si>
  <si>
    <t>J VALUE</t>
  </si>
  <si>
    <t>2-YGW-4</t>
  </si>
  <si>
    <t>80MM</t>
  </si>
  <si>
    <t>U/I</t>
  </si>
  <si>
    <t>D83021</t>
  </si>
  <si>
    <t>60MM</t>
  </si>
  <si>
    <t>B61992</t>
  </si>
  <si>
    <t>B57956</t>
  </si>
  <si>
    <t>56MM</t>
  </si>
  <si>
    <t>B62054</t>
  </si>
  <si>
    <t>C73484</t>
  </si>
  <si>
    <t>70MM</t>
  </si>
  <si>
    <t>C73448</t>
  </si>
  <si>
    <t>C73483</t>
  </si>
  <si>
    <t>C73198</t>
  </si>
  <si>
    <t>A46942</t>
  </si>
  <si>
    <t>63MM</t>
  </si>
  <si>
    <t>A46944</t>
  </si>
  <si>
    <t>C71792</t>
  </si>
  <si>
    <t>C73199</t>
  </si>
  <si>
    <t>A46943</t>
  </si>
  <si>
    <t>C87614</t>
  </si>
  <si>
    <t>45MM</t>
  </si>
  <si>
    <t>C87640</t>
  </si>
  <si>
    <t>C87641</t>
  </si>
  <si>
    <t>B62267</t>
  </si>
  <si>
    <t>B62276</t>
  </si>
  <si>
    <t>B62280</t>
  </si>
  <si>
    <t>01.06.2023</t>
  </si>
  <si>
    <t>C68113</t>
  </si>
  <si>
    <t>02.06.2023</t>
  </si>
  <si>
    <t>Doc. No.-F-PPC-04
Issue Dt.- 01.04.2023
Rev No.-00</t>
  </si>
  <si>
    <t>Remarks(if Any)</t>
  </si>
  <si>
    <t>SUNFLAG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</si>
</sst>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"/>
    <numFmt numFmtId="165" formatCode="0.0"/>
    <numFmt numFmtId="166" formatCode="_(* #,##0.00_);_(* \(#,##0.00\);_(* &quot;-&quot;??_);_(@_)"/>
    <numFmt numFmtId="167" formatCode="0.000"/>
    <numFmt numFmtId="168" formatCode="&quot;&quot;0&quot;MM&quot;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80"/>
      <name val="Arial"/>
      <family val="2"/>
    </font>
    <font>
      <b/>
      <sz val="9"/>
      <color rgb="FF003366"/>
      <name val="Calibri"/>
      <family val="2"/>
    </font>
    <font>
      <b/>
      <sz val="9"/>
      <color rgb="FFFF0000"/>
      <name val="Calibri"/>
      <family val="2"/>
    </font>
    <font>
      <b/>
      <sz val="11"/>
      <color rgb="FF003366"/>
      <name val="Calibri"/>
      <family val="2"/>
    </font>
    <font>
      <b/>
      <sz val="10"/>
      <color rgb="FF003366"/>
      <name val="Calibri"/>
      <family val="2"/>
    </font>
    <font>
      <b/>
      <sz val="10"/>
      <color rgb="FFFF0000"/>
      <name val="Calibri"/>
      <family val="2"/>
    </font>
    <font>
      <b/>
      <sz val="12"/>
      <color rgb="FF002060"/>
      <name val="Calibri"/>
      <family val="2"/>
    </font>
    <font>
      <b/>
      <sz val="12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.5"/>
      <name val="Arial"/>
      <family val="2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9900"/>
      <name val="Arial"/>
      <family val="2"/>
    </font>
    <font>
      <b/>
      <sz val="12"/>
      <color theme="1"/>
      <name val="Arial"/>
      <family val="2"/>
    </font>
    <font>
      <b/>
      <sz val="12"/>
      <color rgb="FFFF00FF"/>
      <name val="Arial"/>
      <family val="2"/>
    </font>
    <font>
      <b/>
      <sz val="12"/>
      <color rgb="FF0000FF"/>
      <name val="Arial"/>
      <family val="2"/>
    </font>
    <font>
      <b/>
      <sz val="12"/>
      <color rgb="FFFFFF99"/>
      <name val="Arial"/>
      <family val="2"/>
    </font>
    <font>
      <b/>
      <sz val="11"/>
      <color rgb="FF1D2228"/>
      <name val="Courier New"/>
      <family val="3"/>
    </font>
    <font>
      <b/>
      <u/>
      <sz val="11"/>
      <color rgb="FFFF0000"/>
      <name val="Courier New"/>
      <family val="3"/>
    </font>
    <font>
      <b/>
      <u/>
      <sz val="10"/>
      <color rgb="FFFF0000"/>
      <name val="Courier New"/>
      <family val="3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2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46D0A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10" fillId="0" borderId="0"/>
    <xf numFmtId="164" fontId="11" fillId="0" borderId="0"/>
    <xf numFmtId="166" fontId="11" fillId="0" borderId="0" applyFont="0" applyFill="0" applyBorder="0" applyAlignment="0" applyProtection="0"/>
    <xf numFmtId="164" fontId="11" fillId="0" borderId="0"/>
    <xf numFmtId="164" fontId="11" fillId="0" borderId="0"/>
    <xf numFmtId="0" fontId="1" fillId="0" borderId="0"/>
    <xf numFmtId="0" fontId="1" fillId="0" borderId="0"/>
    <xf numFmtId="0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1" fillId="0" borderId="0"/>
    <xf numFmtId="164" fontId="11" fillId="0" borderId="0"/>
    <xf numFmtId="0" fontId="11" fillId="0" borderId="0"/>
    <xf numFmtId="164" fontId="11" fillId="0" borderId="0"/>
    <xf numFmtId="164" fontId="11" fillId="0" borderId="0"/>
    <xf numFmtId="164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10" fillId="0" borderId="0" xfId="1"/>
    <xf numFmtId="0" fontId="10" fillId="0" borderId="0" xfId="1" applyAlignment="1">
      <alignment horizontal="center" vertical="center"/>
    </xf>
    <xf numFmtId="0" fontId="10" fillId="0" borderId="0" xfId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5" fillId="0" borderId="7" xfId="0" applyFont="1" applyBorder="1"/>
    <xf numFmtId="1" fontId="16" fillId="0" borderId="7" xfId="0" applyNumberFormat="1" applyFont="1" applyBorder="1" applyAlignment="1">
      <alignment horizontal="center" vertical="center"/>
    </xf>
    <xf numFmtId="0" fontId="16" fillId="0" borderId="7" xfId="0" applyFont="1" applyBorder="1"/>
    <xf numFmtId="0" fontId="16" fillId="0" borderId="7" xfId="0" applyFont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1" fontId="17" fillId="0" borderId="7" xfId="0" applyNumberFormat="1" applyFont="1" applyFill="1" applyBorder="1" applyAlignment="1">
      <alignment horizontal="center" vertical="center"/>
    </xf>
    <xf numFmtId="167" fontId="18" fillId="0" borderId="7" xfId="0" applyNumberFormat="1" applyFont="1" applyBorder="1" applyAlignment="1">
      <alignment horizontal="center" vertical="center"/>
    </xf>
    <xf numFmtId="1" fontId="17" fillId="14" borderId="7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17" fillId="14" borderId="7" xfId="0" applyNumberFormat="1" applyFont="1" applyFill="1" applyBorder="1" applyAlignment="1">
      <alignment horizontal="center" vertical="center" wrapText="1"/>
    </xf>
    <xf numFmtId="1" fontId="19" fillId="0" borderId="7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49" fontId="19" fillId="0" borderId="7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" fontId="10" fillId="0" borderId="0" xfId="1" applyNumberFormat="1" applyAlignment="1">
      <alignment horizontal="center" vertical="center"/>
    </xf>
    <xf numFmtId="1" fontId="24" fillId="0" borderId="0" xfId="1" applyNumberFormat="1" applyFont="1" applyAlignment="1">
      <alignment horizontal="center" vertical="center"/>
    </xf>
    <xf numFmtId="0" fontId="12" fillId="0" borderId="7" xfId="2" applyNumberFormat="1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 wrapText="1"/>
    </xf>
    <xf numFmtId="168" fontId="17" fillId="0" borderId="7" xfId="0" applyNumberFormat="1" applyFont="1" applyFill="1" applyBorder="1" applyAlignment="1">
      <alignment horizontal="center" vertical="center"/>
    </xf>
    <xf numFmtId="168" fontId="17" fillId="14" borderId="7" xfId="0" applyNumberFormat="1" applyFont="1" applyFill="1" applyBorder="1" applyAlignment="1">
      <alignment horizontal="center" vertical="center"/>
    </xf>
    <xf numFmtId="0" fontId="33" fillId="0" borderId="0" xfId="0" applyFont="1"/>
    <xf numFmtId="1" fontId="20" fillId="3" borderId="5" xfId="1" applyNumberFormat="1" applyFont="1" applyFill="1" applyBorder="1" applyAlignment="1">
      <alignment horizontal="center" vertical="center"/>
    </xf>
    <xf numFmtId="0" fontId="14" fillId="0" borderId="16" xfId="2" applyNumberFormat="1" applyFont="1" applyFill="1" applyBorder="1" applyAlignment="1">
      <alignment horizontal="center" vertical="center" wrapText="1"/>
    </xf>
    <xf numFmtId="0" fontId="14" fillId="0" borderId="7" xfId="2" applyNumberFormat="1" applyFont="1" applyFill="1" applyBorder="1" applyAlignment="1">
      <alignment horizontal="center" vertical="center" wrapText="1"/>
    </xf>
    <xf numFmtId="165" fontId="14" fillId="0" borderId="7" xfId="2" applyNumberFormat="1" applyFont="1" applyFill="1" applyBorder="1" applyAlignment="1">
      <alignment horizontal="center" vertical="center" wrapText="1"/>
    </xf>
    <xf numFmtId="0" fontId="14" fillId="0" borderId="17" xfId="2" applyNumberFormat="1" applyFont="1" applyFill="1" applyBorder="1" applyAlignment="1">
      <alignment horizontal="center" vertical="center" wrapText="1"/>
    </xf>
    <xf numFmtId="0" fontId="13" fillId="0" borderId="7" xfId="2" applyNumberFormat="1" applyFont="1" applyFill="1" applyBorder="1" applyAlignment="1">
      <alignment horizontal="center" vertical="center"/>
    </xf>
    <xf numFmtId="1" fontId="14" fillId="0" borderId="19" xfId="2" applyNumberFormat="1" applyFont="1" applyFill="1" applyBorder="1" applyAlignment="1">
      <alignment horizontal="center" vertical="center"/>
    </xf>
    <xf numFmtId="0" fontId="11" fillId="0" borderId="16" xfId="2" applyNumberFormat="1" applyFont="1" applyFill="1" applyBorder="1" applyAlignment="1">
      <alignment horizontal="center" vertical="center"/>
    </xf>
    <xf numFmtId="0" fontId="11" fillId="0" borderId="7" xfId="2" applyNumberFormat="1" applyFont="1" applyFill="1" applyBorder="1" applyAlignment="1">
      <alignment horizontal="center" vertical="center"/>
    </xf>
    <xf numFmtId="165" fontId="11" fillId="0" borderId="7" xfId="2" applyNumberFormat="1" applyFont="1" applyFill="1" applyBorder="1" applyAlignment="1">
      <alignment horizontal="center" vertical="center"/>
    </xf>
    <xf numFmtId="167" fontId="11" fillId="0" borderId="7" xfId="2" applyNumberFormat="1" applyFont="1" applyFill="1" applyBorder="1" applyAlignment="1">
      <alignment horizontal="center" vertical="center"/>
    </xf>
    <xf numFmtId="0" fontId="11" fillId="0" borderId="18" xfId="2" applyNumberFormat="1" applyFont="1" applyFill="1" applyBorder="1" applyAlignment="1">
      <alignment horizontal="center" vertical="center"/>
    </xf>
    <xf numFmtId="0" fontId="11" fillId="0" borderId="19" xfId="2" applyNumberFormat="1" applyFont="1" applyFill="1" applyBorder="1" applyAlignment="1">
      <alignment horizontal="center" vertical="center"/>
    </xf>
    <xf numFmtId="165" fontId="11" fillId="0" borderId="19" xfId="2" applyNumberFormat="1" applyFont="1" applyFill="1" applyBorder="1" applyAlignment="1">
      <alignment horizontal="center" vertical="center"/>
    </xf>
    <xf numFmtId="1" fontId="11" fillId="0" borderId="19" xfId="2" applyNumberFormat="1" applyFont="1" applyFill="1" applyBorder="1" applyAlignment="1">
      <alignment horizontal="center" vertical="center"/>
    </xf>
    <xf numFmtId="1" fontId="34" fillId="3" borderId="0" xfId="1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>
      <alignment vertical="center" wrapText="1"/>
    </xf>
    <xf numFmtId="0" fontId="26" fillId="9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7" fillId="7" borderId="5" xfId="0" applyFont="1" applyFill="1" applyBorder="1" applyAlignment="1">
      <alignment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5" fillId="6" borderId="5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6" fillId="11" borderId="5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vertical="center" wrapText="1"/>
    </xf>
    <xf numFmtId="0" fontId="27" fillId="7" borderId="5" xfId="0" applyFont="1" applyFill="1" applyBorder="1" applyAlignment="1">
      <alignment horizontal="center" vertical="center" wrapText="1"/>
    </xf>
    <xf numFmtId="0" fontId="28" fillId="6" borderId="5" xfId="0" applyFont="1" applyFill="1" applyBorder="1" applyAlignment="1">
      <alignment horizontal="center" vertical="center" wrapText="1"/>
    </xf>
    <xf numFmtId="0" fontId="26" fillId="16" borderId="5" xfId="0" applyFont="1" applyFill="1" applyBorder="1" applyAlignment="1">
      <alignment horizontal="center" vertical="center" wrapText="1"/>
    </xf>
    <xf numFmtId="0" fontId="26" fillId="13" borderId="5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vertical="center" wrapText="1"/>
    </xf>
    <xf numFmtId="0" fontId="29" fillId="11" borderId="5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6" fillId="3" borderId="22" xfId="1" applyFont="1" applyFill="1" applyBorder="1" applyAlignment="1">
      <alignment vertical="center"/>
    </xf>
    <xf numFmtId="0" fontId="16" fillId="3" borderId="21" xfId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 wrapText="1"/>
    </xf>
    <xf numFmtId="1" fontId="15" fillId="3" borderId="7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17" fillId="3" borderId="7" xfId="0" applyNumberFormat="1" applyFont="1" applyFill="1" applyBorder="1" applyAlignment="1">
      <alignment horizontal="center" vertical="center"/>
    </xf>
    <xf numFmtId="0" fontId="11" fillId="17" borderId="16" xfId="2" applyNumberFormat="1" applyFont="1" applyFill="1" applyBorder="1" applyAlignment="1">
      <alignment horizontal="center" vertical="center"/>
    </xf>
    <xf numFmtId="0" fontId="11" fillId="17" borderId="7" xfId="2" applyNumberFormat="1" applyFont="1" applyFill="1" applyBorder="1" applyAlignment="1">
      <alignment horizontal="center" vertical="center"/>
    </xf>
    <xf numFmtId="0" fontId="12" fillId="17" borderId="7" xfId="2" applyNumberFormat="1" applyFont="1" applyFill="1" applyBorder="1" applyAlignment="1">
      <alignment horizontal="center" vertical="center"/>
    </xf>
    <xf numFmtId="165" fontId="11" fillId="17" borderId="7" xfId="2" applyNumberFormat="1" applyFont="1" applyFill="1" applyBorder="1" applyAlignment="1">
      <alignment horizontal="center" vertical="center"/>
    </xf>
    <xf numFmtId="167" fontId="11" fillId="17" borderId="7" xfId="2" applyNumberFormat="1" applyFont="1" applyFill="1" applyBorder="1" applyAlignment="1">
      <alignment horizontal="center" vertical="center"/>
    </xf>
    <xf numFmtId="0" fontId="13" fillId="17" borderId="7" xfId="2" applyNumberFormat="1" applyFont="1" applyFill="1" applyBorder="1" applyAlignment="1">
      <alignment horizontal="center" vertical="center"/>
    </xf>
    <xf numFmtId="0" fontId="38" fillId="3" borderId="7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3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1" fontId="11" fillId="17" borderId="7" xfId="2" applyNumberFormat="1" applyFont="1" applyFill="1" applyBorder="1" applyAlignment="1">
      <alignment horizontal="center" vertical="center"/>
    </xf>
    <xf numFmtId="1" fontId="11" fillId="0" borderId="7" xfId="2" applyNumberFormat="1" applyFont="1" applyFill="1" applyBorder="1" applyAlignment="1">
      <alignment horizontal="center" vertical="center"/>
    </xf>
    <xf numFmtId="1" fontId="14" fillId="0" borderId="7" xfId="2" applyNumberFormat="1" applyFont="1" applyFill="1" applyBorder="1" applyAlignment="1">
      <alignment horizontal="center" vertical="center"/>
    </xf>
    <xf numFmtId="1" fontId="14" fillId="17" borderId="7" xfId="2" applyNumberFormat="1" applyFont="1" applyFill="1" applyBorder="1" applyAlignment="1">
      <alignment horizontal="center" vertical="center"/>
    </xf>
    <xf numFmtId="0" fontId="23" fillId="0" borderId="0" xfId="1" applyFont="1" applyBorder="1"/>
    <xf numFmtId="0" fontId="10" fillId="0" borderId="0" xfId="1" applyBorder="1"/>
    <xf numFmtId="1" fontId="11" fillId="3" borderId="7" xfId="2" applyNumberFormat="1" applyFont="1" applyFill="1" applyBorder="1" applyAlignment="1">
      <alignment horizontal="center" vertical="center"/>
    </xf>
    <xf numFmtId="1" fontId="10" fillId="0" borderId="17" xfId="1" applyNumberFormat="1" applyBorder="1" applyAlignment="1">
      <alignment horizontal="center" vertical="center"/>
    </xf>
    <xf numFmtId="0" fontId="10" fillId="0" borderId="17" xfId="1" applyBorder="1"/>
    <xf numFmtId="0" fontId="10" fillId="0" borderId="17" xfId="1" applyBorder="1" applyAlignment="1">
      <alignment horizontal="center" vertical="center"/>
    </xf>
    <xf numFmtId="0" fontId="10" fillId="0" borderId="17" xfId="1" applyFill="1" applyBorder="1" applyAlignment="1">
      <alignment horizontal="center" vertical="center"/>
    </xf>
    <xf numFmtId="0" fontId="10" fillId="0" borderId="20" xfId="1" applyBorder="1" applyAlignment="1">
      <alignment horizontal="center" vertical="center"/>
    </xf>
    <xf numFmtId="1" fontId="11" fillId="3" borderId="7" xfId="2" applyNumberFormat="1" applyFont="1" applyFill="1" applyBorder="1" applyAlignment="1">
      <alignment horizontal="center" vertical="center"/>
    </xf>
    <xf numFmtId="0" fontId="11" fillId="3" borderId="16" xfId="2" applyNumberFormat="1" applyFont="1" applyFill="1" applyBorder="1" applyAlignment="1">
      <alignment horizontal="center" vertical="center"/>
    </xf>
    <xf numFmtId="0" fontId="11" fillId="3" borderId="7" xfId="2" applyNumberFormat="1" applyFont="1" applyFill="1" applyBorder="1" applyAlignment="1">
      <alignment horizontal="center" vertical="center"/>
    </xf>
    <xf numFmtId="167" fontId="11" fillId="3" borderId="7" xfId="2" applyNumberFormat="1" applyFont="1" applyFill="1" applyBorder="1" applyAlignment="1">
      <alignment horizontal="center" vertical="center"/>
    </xf>
    <xf numFmtId="165" fontId="11" fillId="3" borderId="7" xfId="2" applyNumberFormat="1" applyFont="1" applyFill="1" applyBorder="1" applyAlignment="1">
      <alignment horizontal="center" vertical="center"/>
    </xf>
    <xf numFmtId="1" fontId="11" fillId="3" borderId="23" xfId="2" applyNumberFormat="1" applyFont="1" applyFill="1" applyBorder="1" applyAlignment="1">
      <alignment horizontal="center" vertical="center"/>
    </xf>
    <xf numFmtId="1" fontId="14" fillId="3" borderId="23" xfId="2" applyNumberFormat="1" applyFont="1" applyFill="1" applyBorder="1" applyAlignment="1">
      <alignment horizontal="center" vertical="center"/>
    </xf>
    <xf numFmtId="0" fontId="10" fillId="3" borderId="17" xfId="1" applyFill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2" fillId="0" borderId="13" xfId="2" applyNumberFormat="1" applyFont="1" applyFill="1" applyBorder="1" applyAlignment="1">
      <alignment horizontal="center" vertical="center"/>
    </xf>
    <xf numFmtId="0" fontId="22" fillId="0" borderId="14" xfId="2" applyNumberFormat="1" applyFont="1" applyFill="1" applyBorder="1" applyAlignment="1">
      <alignment horizontal="center" vertical="center"/>
    </xf>
    <xf numFmtId="0" fontId="41" fillId="0" borderId="14" xfId="2" applyNumberFormat="1" applyFont="1" applyFill="1" applyBorder="1" applyAlignment="1">
      <alignment horizontal="center" vertical="center" wrapText="1"/>
    </xf>
    <xf numFmtId="0" fontId="41" fillId="0" borderId="15" xfId="2" applyNumberFormat="1" applyFont="1" applyFill="1" applyBorder="1" applyAlignment="1">
      <alignment horizontal="center" vertical="center" wrapText="1"/>
    </xf>
    <xf numFmtId="1" fontId="11" fillId="17" borderId="7" xfId="2" applyNumberFormat="1" applyFont="1" applyFill="1" applyBorder="1" applyAlignment="1">
      <alignment horizontal="center" vertical="center"/>
    </xf>
    <xf numFmtId="1" fontId="14" fillId="17" borderId="7" xfId="2" applyNumberFormat="1" applyFont="1" applyFill="1" applyBorder="1" applyAlignment="1">
      <alignment horizontal="center" vertical="center"/>
    </xf>
    <xf numFmtId="1" fontId="14" fillId="0" borderId="7" xfId="2" applyNumberFormat="1" applyFont="1" applyFill="1" applyBorder="1" applyAlignment="1">
      <alignment horizontal="center" vertical="center"/>
    </xf>
    <xf numFmtId="1" fontId="11" fillId="3" borderId="23" xfId="2" applyNumberFormat="1" applyFont="1" applyFill="1" applyBorder="1" applyAlignment="1">
      <alignment horizontal="center" vertical="center"/>
    </xf>
    <xf numFmtId="1" fontId="11" fillId="3" borderId="24" xfId="2" applyNumberFormat="1" applyFont="1" applyFill="1" applyBorder="1" applyAlignment="1">
      <alignment horizontal="center" vertical="center"/>
    </xf>
    <xf numFmtId="1" fontId="11" fillId="3" borderId="8" xfId="2" applyNumberFormat="1" applyFont="1" applyFill="1" applyBorder="1" applyAlignment="1">
      <alignment horizontal="center" vertical="center"/>
    </xf>
    <xf numFmtId="1" fontId="14" fillId="3" borderId="23" xfId="2" applyNumberFormat="1" applyFont="1" applyFill="1" applyBorder="1" applyAlignment="1">
      <alignment horizontal="center" vertical="center"/>
    </xf>
    <xf numFmtId="1" fontId="14" fillId="3" borderId="24" xfId="2" applyNumberFormat="1" applyFont="1" applyFill="1" applyBorder="1" applyAlignment="1">
      <alignment horizontal="center" vertical="center"/>
    </xf>
    <xf numFmtId="1" fontId="14" fillId="3" borderId="8" xfId="2" applyNumberFormat="1" applyFont="1" applyFill="1" applyBorder="1" applyAlignment="1">
      <alignment horizontal="center" vertical="center"/>
    </xf>
    <xf numFmtId="1" fontId="11" fillId="0" borderId="7" xfId="2" applyNumberFormat="1" applyFont="1" applyFill="1" applyBorder="1" applyAlignment="1">
      <alignment horizontal="center" vertical="center"/>
    </xf>
    <xf numFmtId="1" fontId="11" fillId="3" borderId="7" xfId="2" applyNumberFormat="1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top" wrapText="1"/>
    </xf>
    <xf numFmtId="0" fontId="21" fillId="15" borderId="2" xfId="0" applyFont="1" applyFill="1" applyBorder="1" applyAlignment="1">
      <alignment horizontal="center" vertical="top"/>
    </xf>
    <xf numFmtId="0" fontId="21" fillId="15" borderId="3" xfId="0" applyFont="1" applyFill="1" applyBorder="1" applyAlignment="1">
      <alignment horizontal="center" vertical="top"/>
    </xf>
    <xf numFmtId="0" fontId="21" fillId="15" borderId="12" xfId="0" applyFont="1" applyFill="1" applyBorder="1" applyAlignment="1">
      <alignment horizontal="center" vertical="top" wrapText="1"/>
    </xf>
    <xf numFmtId="0" fontId="21" fillId="15" borderId="9" xfId="0" applyFont="1" applyFill="1" applyBorder="1" applyAlignment="1">
      <alignment horizontal="center" vertical="top"/>
    </xf>
    <xf numFmtId="0" fontId="21" fillId="15" borderId="10" xfId="0" applyFont="1" applyFill="1" applyBorder="1" applyAlignment="1">
      <alignment horizontal="center" vertical="top"/>
    </xf>
    <xf numFmtId="0" fontId="21" fillId="15" borderId="11" xfId="0" applyFont="1" applyFill="1" applyBorder="1" applyAlignment="1">
      <alignment horizontal="center" vertical="top"/>
    </xf>
    <xf numFmtId="0" fontId="42" fillId="0" borderId="7" xfId="2" applyNumberFormat="1" applyFont="1" applyFill="1" applyBorder="1" applyAlignment="1">
      <alignment horizontal="center" vertical="center"/>
    </xf>
  </cellXfs>
  <cellStyles count="21">
    <cellStyle name="Comma 2" xfId="3"/>
    <cellStyle name="Normal" xfId="0" builtinId="0"/>
    <cellStyle name="Normal 10" xfId="2"/>
    <cellStyle name="Normal 11" xfId="4"/>
    <cellStyle name="Normal 12" xfId="5"/>
    <cellStyle name="Normal 13" xfId="6"/>
    <cellStyle name="Normal 2" xfId="1"/>
    <cellStyle name="Normal 3" xfId="7"/>
    <cellStyle name="Normal 3 2" xfId="8"/>
    <cellStyle name="Normal 3 3" xfId="9"/>
    <cellStyle name="Normal 32" xfId="10"/>
    <cellStyle name="Normal 34" xfId="11"/>
    <cellStyle name="Normal 35" xfId="12"/>
    <cellStyle name="Normal 4" xfId="13"/>
    <cellStyle name="Normal 5" xfId="14"/>
    <cellStyle name="Normal 6" xfId="15"/>
    <cellStyle name="Normal 7" xfId="16"/>
    <cellStyle name="Normal 8" xfId="17"/>
    <cellStyle name="Normal 9" xfId="18"/>
    <cellStyle name="Percent 2" xfId="19"/>
    <cellStyle name="Percent 3" xfId="20"/>
  </cellStyles>
  <dxfs count="4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ont>
        <b/>
        <i val="0"/>
      </font>
      <numFmt numFmtId="1" formatCode="0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92927</xdr:colOff>
      <xdr:row>0</xdr:row>
      <xdr:rowOff>104543</xdr:rowOff>
    </xdr:from>
    <xdr:to>
      <xdr:col>1</xdr:col>
      <xdr:colOff>618546</xdr:colOff>
      <xdr:row>0</xdr:row>
      <xdr:rowOff>720183</xdr:rowOff>
    </xdr:to>
    <xdr:pic>
      <xdr:nvPicPr>
        <xdr:cNvPr id="2" name="Picture 2" descr="Mass Wire Log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927" y="278781"/>
          <a:ext cx="874095" cy="615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Desktop\RAMESH\PO%2014.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est 14.03.2023"/>
    </sheetNames>
    <sheetDataSet>
      <sheetData sheetId="0" refreshError="1">
        <row r="4">
          <cell r="E4">
            <v>109</v>
          </cell>
          <cell r="F4" t="str">
            <v>109 MF</v>
          </cell>
          <cell r="G4">
            <v>109</v>
          </cell>
          <cell r="H4" t="str">
            <v>SAE8620</v>
          </cell>
          <cell r="I4" t="str">
            <v>FRAP1020109</v>
          </cell>
          <cell r="J4">
            <v>0.57999999999999996</v>
          </cell>
        </row>
        <row r="5">
          <cell r="E5">
            <v>126</v>
          </cell>
          <cell r="F5" t="str">
            <v>126 ITD</v>
          </cell>
          <cell r="G5">
            <v>126</v>
          </cell>
          <cell r="H5" t="str">
            <v>20mncr5</v>
          </cell>
          <cell r="I5">
            <v>0</v>
          </cell>
          <cell r="J5">
            <v>7.3</v>
          </cell>
        </row>
        <row r="6">
          <cell r="E6">
            <v>127</v>
          </cell>
          <cell r="F6" t="str">
            <v>127 ITD</v>
          </cell>
          <cell r="G6">
            <v>127</v>
          </cell>
          <cell r="H6" t="str">
            <v>20mncr5</v>
          </cell>
          <cell r="I6" t="str">
            <v>FRAP1010127</v>
          </cell>
          <cell r="J6">
            <v>2.2999999999999998</v>
          </cell>
        </row>
        <row r="7">
          <cell r="E7">
            <v>128</v>
          </cell>
          <cell r="F7" t="str">
            <v>128 ITD</v>
          </cell>
          <cell r="G7">
            <v>128</v>
          </cell>
          <cell r="H7" t="str">
            <v>20mncr5</v>
          </cell>
          <cell r="I7" t="str">
            <v>FRAP1010128</v>
          </cell>
          <cell r="J7">
            <v>9.4600000000000009</v>
          </cell>
        </row>
        <row r="8">
          <cell r="E8">
            <v>134</v>
          </cell>
          <cell r="F8" t="str">
            <v>134 ITD</v>
          </cell>
          <cell r="G8">
            <v>134</v>
          </cell>
          <cell r="H8" t="str">
            <v>20mncr5</v>
          </cell>
          <cell r="I8" t="str">
            <v>FRAP1010134</v>
          </cell>
          <cell r="J8">
            <v>0.93</v>
          </cell>
        </row>
        <row r="9">
          <cell r="E9">
            <v>129</v>
          </cell>
          <cell r="F9" t="str">
            <v>129 ITD</v>
          </cell>
          <cell r="G9">
            <v>129</v>
          </cell>
          <cell r="H9" t="str">
            <v>20mncr5</v>
          </cell>
          <cell r="I9" t="str">
            <v>FRAP1010129</v>
          </cell>
          <cell r="J9">
            <v>6.08</v>
          </cell>
        </row>
        <row r="10">
          <cell r="E10">
            <v>136</v>
          </cell>
          <cell r="F10" t="str">
            <v>136 ITD</v>
          </cell>
          <cell r="G10">
            <v>136</v>
          </cell>
          <cell r="H10" t="str">
            <v>20mncr5</v>
          </cell>
          <cell r="I10">
            <v>0</v>
          </cell>
          <cell r="J10">
            <v>2.25</v>
          </cell>
        </row>
        <row r="11">
          <cell r="E11">
            <v>137</v>
          </cell>
          <cell r="F11" t="str">
            <v>137 ITD</v>
          </cell>
          <cell r="G11">
            <v>137</v>
          </cell>
          <cell r="H11" t="str">
            <v>20mncr5</v>
          </cell>
          <cell r="I11" t="str">
            <v>FRAP1010137</v>
          </cell>
          <cell r="J11">
            <v>0.33</v>
          </cell>
        </row>
        <row r="12">
          <cell r="E12">
            <v>138</v>
          </cell>
          <cell r="F12" t="str">
            <v>138 ITD</v>
          </cell>
          <cell r="G12">
            <v>138</v>
          </cell>
          <cell r="H12" t="str">
            <v>20mncr5</v>
          </cell>
          <cell r="I12" t="str">
            <v>FRAP1010138</v>
          </cell>
          <cell r="J12">
            <v>7</v>
          </cell>
        </row>
        <row r="13">
          <cell r="E13">
            <v>386</v>
          </cell>
          <cell r="F13">
            <v>386</v>
          </cell>
          <cell r="G13">
            <v>386</v>
          </cell>
          <cell r="H13" t="str">
            <v>16MNCR5</v>
          </cell>
          <cell r="I13" t="str">
            <v>FRAP1030386</v>
          </cell>
          <cell r="J13">
            <v>1.18</v>
          </cell>
        </row>
        <row r="14">
          <cell r="E14">
            <v>625</v>
          </cell>
          <cell r="F14" t="str">
            <v>625 TEL</v>
          </cell>
          <cell r="G14">
            <v>625</v>
          </cell>
          <cell r="H14" t="str">
            <v>45C8/EN8D</v>
          </cell>
          <cell r="I14" t="str">
            <v>FRAP1000625</v>
          </cell>
          <cell r="J14">
            <v>2.4500000000000002</v>
          </cell>
        </row>
        <row r="15">
          <cell r="E15">
            <v>626</v>
          </cell>
          <cell r="F15" t="str">
            <v>626 TEL</v>
          </cell>
          <cell r="G15">
            <v>626</v>
          </cell>
          <cell r="H15" t="str">
            <v>35C8/45C8</v>
          </cell>
          <cell r="I15" t="str">
            <v>FRAP1000626</v>
          </cell>
          <cell r="J15">
            <v>4.9000000000000004</v>
          </cell>
        </row>
        <row r="16">
          <cell r="E16">
            <v>627</v>
          </cell>
          <cell r="F16" t="str">
            <v>627 TEL</v>
          </cell>
          <cell r="G16">
            <v>627</v>
          </cell>
          <cell r="H16" t="str">
            <v>35C8/45C8</v>
          </cell>
          <cell r="I16" t="str">
            <v>FRAP1000627</v>
          </cell>
          <cell r="J16">
            <v>2.11</v>
          </cell>
        </row>
        <row r="17">
          <cell r="E17">
            <v>633</v>
          </cell>
          <cell r="F17" t="str">
            <v>633 TEL</v>
          </cell>
          <cell r="G17">
            <v>633</v>
          </cell>
          <cell r="H17" t="str">
            <v>45C8</v>
          </cell>
          <cell r="I17" t="str">
            <v>FRAP1000633</v>
          </cell>
          <cell r="J17">
            <v>1.65</v>
          </cell>
        </row>
        <row r="18">
          <cell r="E18">
            <v>635</v>
          </cell>
          <cell r="F18" t="str">
            <v>635 TEL</v>
          </cell>
          <cell r="G18">
            <v>635</v>
          </cell>
          <cell r="H18" t="str">
            <v>16mncr5</v>
          </cell>
          <cell r="I18" t="str">
            <v>FRAP1000635</v>
          </cell>
          <cell r="J18">
            <v>2.74</v>
          </cell>
        </row>
        <row r="19">
          <cell r="E19">
            <v>636</v>
          </cell>
          <cell r="F19" t="str">
            <v>636 TEL</v>
          </cell>
          <cell r="G19">
            <v>636</v>
          </cell>
          <cell r="H19" t="str">
            <v>16mncr5</v>
          </cell>
          <cell r="I19" t="str">
            <v>FRAP1000636</v>
          </cell>
          <cell r="J19">
            <v>3.37</v>
          </cell>
        </row>
        <row r="20">
          <cell r="E20">
            <v>637</v>
          </cell>
          <cell r="F20" t="str">
            <v>637 TEL</v>
          </cell>
          <cell r="G20">
            <v>637</v>
          </cell>
          <cell r="H20" t="str">
            <v>16mncr5</v>
          </cell>
          <cell r="I20" t="str">
            <v>FRAS2000637</v>
          </cell>
          <cell r="J20">
            <v>2.74</v>
          </cell>
        </row>
        <row r="21">
          <cell r="E21">
            <v>638</v>
          </cell>
          <cell r="F21" t="str">
            <v>638 TEL</v>
          </cell>
          <cell r="G21">
            <v>638</v>
          </cell>
          <cell r="H21" t="str">
            <v>16mncr5</v>
          </cell>
          <cell r="I21" t="str">
            <v>FRAP1000638</v>
          </cell>
          <cell r="J21">
            <v>2.31</v>
          </cell>
        </row>
        <row r="22">
          <cell r="E22">
            <v>639</v>
          </cell>
          <cell r="F22" t="str">
            <v>639 TEL</v>
          </cell>
          <cell r="G22">
            <v>639</v>
          </cell>
          <cell r="H22" t="str">
            <v>815m17</v>
          </cell>
          <cell r="I22" t="str">
            <v>FRAP1000639</v>
          </cell>
          <cell r="J22">
            <v>2.37</v>
          </cell>
        </row>
        <row r="23">
          <cell r="E23">
            <v>763</v>
          </cell>
          <cell r="F23" t="str">
            <v>763 TEL</v>
          </cell>
          <cell r="G23">
            <v>763</v>
          </cell>
          <cell r="H23" t="str">
            <v>20mncr5</v>
          </cell>
          <cell r="I23" t="str">
            <v>FRAP1000763</v>
          </cell>
          <cell r="J23">
            <v>5.93</v>
          </cell>
        </row>
        <row r="24">
          <cell r="E24">
            <v>771</v>
          </cell>
          <cell r="F24" t="str">
            <v>771 TEL</v>
          </cell>
          <cell r="G24">
            <v>771</v>
          </cell>
          <cell r="H24" t="str">
            <v>20mncr5</v>
          </cell>
          <cell r="I24" t="str">
            <v>FRAP1000771</v>
          </cell>
          <cell r="J24">
            <v>5</v>
          </cell>
        </row>
        <row r="25">
          <cell r="E25">
            <v>772</v>
          </cell>
          <cell r="F25" t="str">
            <v>772 TEL</v>
          </cell>
          <cell r="G25">
            <v>772</v>
          </cell>
          <cell r="H25" t="str">
            <v>20mncr5</v>
          </cell>
          <cell r="I25" t="str">
            <v>FRAP1000772</v>
          </cell>
          <cell r="J25">
            <v>4.12</v>
          </cell>
        </row>
        <row r="26">
          <cell r="E26">
            <v>773</v>
          </cell>
          <cell r="F26" t="str">
            <v>773 TEL</v>
          </cell>
          <cell r="G26">
            <v>773</v>
          </cell>
          <cell r="H26" t="str">
            <v>20mncr5</v>
          </cell>
          <cell r="I26" t="str">
            <v>FRAP1000773</v>
          </cell>
          <cell r="J26">
            <v>2.76</v>
          </cell>
        </row>
        <row r="27">
          <cell r="E27">
            <v>775</v>
          </cell>
          <cell r="F27" t="str">
            <v>775 TEL</v>
          </cell>
          <cell r="G27">
            <v>775</v>
          </cell>
          <cell r="H27" t="str">
            <v>20mncr5</v>
          </cell>
          <cell r="I27" t="str">
            <v>FRAP1000775</v>
          </cell>
          <cell r="J27">
            <v>3.09</v>
          </cell>
        </row>
        <row r="28">
          <cell r="E28">
            <v>776</v>
          </cell>
          <cell r="F28" t="str">
            <v>776 TEL</v>
          </cell>
          <cell r="G28">
            <v>776</v>
          </cell>
          <cell r="H28" t="str">
            <v>20mncr5</v>
          </cell>
          <cell r="I28" t="str">
            <v>FRAP1000776</v>
          </cell>
          <cell r="J28">
            <v>3.95</v>
          </cell>
        </row>
        <row r="29">
          <cell r="E29">
            <v>777</v>
          </cell>
          <cell r="F29" t="str">
            <v>777 TEL</v>
          </cell>
          <cell r="G29">
            <v>777</v>
          </cell>
          <cell r="H29" t="str">
            <v>815m17</v>
          </cell>
          <cell r="I29" t="str">
            <v>FRAP1000777</v>
          </cell>
          <cell r="J29">
            <v>2.31</v>
          </cell>
        </row>
        <row r="30">
          <cell r="E30">
            <v>787</v>
          </cell>
          <cell r="F30" t="str">
            <v>787 TEL</v>
          </cell>
          <cell r="G30">
            <v>787</v>
          </cell>
          <cell r="H30" t="str">
            <v>20mncr5</v>
          </cell>
          <cell r="I30" t="str">
            <v>FRAP1000787</v>
          </cell>
          <cell r="J30">
            <v>3.61</v>
          </cell>
        </row>
        <row r="31">
          <cell r="E31">
            <v>788</v>
          </cell>
          <cell r="F31" t="str">
            <v>788 TEL</v>
          </cell>
          <cell r="G31">
            <v>788</v>
          </cell>
          <cell r="H31" t="str">
            <v>20mncr5</v>
          </cell>
          <cell r="I31" t="str">
            <v>FRAS2000788</v>
          </cell>
          <cell r="J31">
            <v>2.6</v>
          </cell>
        </row>
        <row r="32">
          <cell r="E32">
            <v>796</v>
          </cell>
          <cell r="F32" t="str">
            <v>796 TEL</v>
          </cell>
          <cell r="G32">
            <v>796</v>
          </cell>
          <cell r="H32" t="str">
            <v>45C8</v>
          </cell>
          <cell r="I32" t="str">
            <v>FRAP1000796</v>
          </cell>
          <cell r="J32">
            <v>4.42</v>
          </cell>
        </row>
        <row r="33">
          <cell r="E33">
            <v>797</v>
          </cell>
          <cell r="F33" t="str">
            <v>797 TEL</v>
          </cell>
          <cell r="G33">
            <v>797</v>
          </cell>
          <cell r="H33" t="str">
            <v>45C8</v>
          </cell>
          <cell r="I33" t="str">
            <v>FRAP1000797</v>
          </cell>
          <cell r="J33">
            <v>1.91</v>
          </cell>
        </row>
        <row r="34">
          <cell r="E34">
            <v>798</v>
          </cell>
          <cell r="F34" t="str">
            <v>798 TEL</v>
          </cell>
          <cell r="G34">
            <v>798</v>
          </cell>
          <cell r="H34" t="str">
            <v>45C8</v>
          </cell>
          <cell r="I34" t="str">
            <v>FRAP1000798</v>
          </cell>
          <cell r="J34">
            <v>1.72</v>
          </cell>
        </row>
        <row r="35">
          <cell r="E35">
            <v>806</v>
          </cell>
          <cell r="F35" t="str">
            <v>806 TEL</v>
          </cell>
          <cell r="G35">
            <v>806</v>
          </cell>
          <cell r="H35" t="str">
            <v>16mncr5</v>
          </cell>
          <cell r="I35" t="str">
            <v>FRAP1000806</v>
          </cell>
          <cell r="J35">
            <v>2.2000000000000002</v>
          </cell>
        </row>
        <row r="36">
          <cell r="E36">
            <v>807</v>
          </cell>
          <cell r="F36" t="str">
            <v>807 TEL</v>
          </cell>
          <cell r="G36">
            <v>807</v>
          </cell>
          <cell r="H36" t="str">
            <v>16mncr5</v>
          </cell>
          <cell r="I36" t="str">
            <v>FRAP1000807</v>
          </cell>
          <cell r="J36">
            <v>1.34</v>
          </cell>
        </row>
        <row r="37">
          <cell r="E37">
            <v>820</v>
          </cell>
          <cell r="F37" t="str">
            <v>820 TEL</v>
          </cell>
          <cell r="G37">
            <v>820</v>
          </cell>
          <cell r="H37" t="str">
            <v>20mncr5</v>
          </cell>
          <cell r="I37" t="str">
            <v>FRAP1000820</v>
          </cell>
          <cell r="J37">
            <v>4.04</v>
          </cell>
        </row>
        <row r="38">
          <cell r="E38">
            <v>826</v>
          </cell>
          <cell r="F38" t="str">
            <v>826 TEL</v>
          </cell>
          <cell r="G38">
            <v>826</v>
          </cell>
          <cell r="H38" t="str">
            <v>16mncr5</v>
          </cell>
          <cell r="I38" t="str">
            <v>FRAS2000826</v>
          </cell>
          <cell r="J38">
            <v>2.2999999999999998</v>
          </cell>
        </row>
        <row r="39">
          <cell r="E39">
            <v>827</v>
          </cell>
          <cell r="F39" t="str">
            <v>827 TEL</v>
          </cell>
          <cell r="G39">
            <v>827</v>
          </cell>
          <cell r="H39" t="str">
            <v>16mncr5</v>
          </cell>
          <cell r="I39" t="str">
            <v>FRAP1000827</v>
          </cell>
          <cell r="J39">
            <v>1.8</v>
          </cell>
        </row>
        <row r="40">
          <cell r="E40">
            <v>844</v>
          </cell>
          <cell r="F40" t="str">
            <v>844 TEL</v>
          </cell>
          <cell r="G40">
            <v>844</v>
          </cell>
          <cell r="H40" t="str">
            <v>20mncr5</v>
          </cell>
          <cell r="I40" t="str">
            <v>FRAP1000844</v>
          </cell>
          <cell r="J40">
            <v>6.53</v>
          </cell>
        </row>
        <row r="41">
          <cell r="E41">
            <v>846</v>
          </cell>
          <cell r="F41" t="str">
            <v>846 TEL</v>
          </cell>
          <cell r="G41">
            <v>846</v>
          </cell>
          <cell r="H41" t="str">
            <v>815m17</v>
          </cell>
          <cell r="I41" t="str">
            <v>FRAP1000846</v>
          </cell>
          <cell r="J41">
            <v>3.36</v>
          </cell>
        </row>
        <row r="42">
          <cell r="E42">
            <v>852</v>
          </cell>
          <cell r="F42" t="str">
            <v>852 TEL</v>
          </cell>
          <cell r="G42">
            <v>852</v>
          </cell>
          <cell r="H42" t="str">
            <v>815m17</v>
          </cell>
          <cell r="I42" t="str">
            <v>FRAP1000852</v>
          </cell>
          <cell r="J42">
            <v>5.6</v>
          </cell>
        </row>
        <row r="43">
          <cell r="E43">
            <v>854</v>
          </cell>
          <cell r="F43" t="str">
            <v>854 TEL</v>
          </cell>
          <cell r="G43">
            <v>854</v>
          </cell>
          <cell r="H43" t="str">
            <v>16mncr5</v>
          </cell>
          <cell r="I43" t="str">
            <v>FRAP1000854</v>
          </cell>
          <cell r="J43">
            <v>5.4</v>
          </cell>
        </row>
        <row r="44">
          <cell r="E44">
            <v>860</v>
          </cell>
          <cell r="F44" t="str">
            <v>860 TEL</v>
          </cell>
          <cell r="G44">
            <v>860</v>
          </cell>
          <cell r="H44" t="str">
            <v>815m17</v>
          </cell>
          <cell r="I44" t="str">
            <v>FRAP1000860</v>
          </cell>
          <cell r="J44">
            <v>1.89</v>
          </cell>
        </row>
        <row r="45">
          <cell r="E45">
            <v>861</v>
          </cell>
          <cell r="F45" t="str">
            <v>861 TEL</v>
          </cell>
          <cell r="G45">
            <v>861</v>
          </cell>
          <cell r="H45" t="str">
            <v>815m17</v>
          </cell>
          <cell r="I45" t="str">
            <v>FRAP1000861</v>
          </cell>
          <cell r="J45">
            <v>1</v>
          </cell>
        </row>
        <row r="46">
          <cell r="E46">
            <v>864</v>
          </cell>
          <cell r="F46" t="str">
            <v>864 TEL</v>
          </cell>
          <cell r="G46">
            <v>864</v>
          </cell>
          <cell r="H46" t="str">
            <v>815m17</v>
          </cell>
          <cell r="I46" t="str">
            <v>FRAP1000864</v>
          </cell>
          <cell r="J46">
            <v>2.56</v>
          </cell>
        </row>
        <row r="47">
          <cell r="E47">
            <v>866</v>
          </cell>
          <cell r="F47" t="str">
            <v>866 TEL</v>
          </cell>
          <cell r="G47">
            <v>866</v>
          </cell>
          <cell r="H47" t="str">
            <v>16mncr5</v>
          </cell>
          <cell r="I47" t="str">
            <v>FRAP1000866</v>
          </cell>
          <cell r="J47">
            <v>1.75</v>
          </cell>
        </row>
        <row r="48">
          <cell r="E48">
            <v>868</v>
          </cell>
          <cell r="F48" t="str">
            <v>868 TEL</v>
          </cell>
          <cell r="G48">
            <v>868</v>
          </cell>
          <cell r="H48" t="str">
            <v xml:space="preserve">20mncr5 </v>
          </cell>
          <cell r="I48" t="str">
            <v>FRAP1000868</v>
          </cell>
          <cell r="J48">
            <v>0.88</v>
          </cell>
        </row>
        <row r="49">
          <cell r="E49">
            <v>871</v>
          </cell>
          <cell r="F49" t="str">
            <v>871 TEL</v>
          </cell>
          <cell r="G49">
            <v>871</v>
          </cell>
          <cell r="H49" t="str">
            <v>16mncr5</v>
          </cell>
          <cell r="I49" t="str">
            <v>FRAP1000871</v>
          </cell>
          <cell r="J49">
            <v>0.6</v>
          </cell>
        </row>
        <row r="50">
          <cell r="E50">
            <v>876</v>
          </cell>
          <cell r="F50" t="str">
            <v>876 TEL</v>
          </cell>
          <cell r="G50">
            <v>876</v>
          </cell>
          <cell r="H50" t="str">
            <v>16mncr5</v>
          </cell>
          <cell r="I50" t="str">
            <v>FRAP1000876</v>
          </cell>
          <cell r="J50">
            <v>2.5499999999999998</v>
          </cell>
        </row>
        <row r="51">
          <cell r="E51">
            <v>878</v>
          </cell>
          <cell r="F51" t="str">
            <v>878 TEL</v>
          </cell>
          <cell r="G51">
            <v>878</v>
          </cell>
          <cell r="H51" t="str">
            <v>16mncr5</v>
          </cell>
          <cell r="I51" t="str">
            <v>FRAS2000878</v>
          </cell>
          <cell r="J51">
            <v>1.65</v>
          </cell>
        </row>
        <row r="52">
          <cell r="E52">
            <v>882</v>
          </cell>
          <cell r="F52" t="str">
            <v>882 TEL</v>
          </cell>
          <cell r="G52">
            <v>882</v>
          </cell>
          <cell r="H52" t="str">
            <v>20mncr5</v>
          </cell>
          <cell r="I52" t="str">
            <v>FRAP1000882</v>
          </cell>
          <cell r="J52">
            <v>4.0979999999999999</v>
          </cell>
        </row>
        <row r="53">
          <cell r="E53">
            <v>883</v>
          </cell>
          <cell r="F53" t="str">
            <v>883 TEL</v>
          </cell>
          <cell r="G53">
            <v>883</v>
          </cell>
          <cell r="H53" t="str">
            <v>20mncr5</v>
          </cell>
          <cell r="I53" t="str">
            <v>FRAP1000883</v>
          </cell>
          <cell r="J53">
            <v>2.84</v>
          </cell>
        </row>
        <row r="54">
          <cell r="E54">
            <v>884</v>
          </cell>
          <cell r="F54" t="str">
            <v>884 TEL</v>
          </cell>
          <cell r="G54">
            <v>884</v>
          </cell>
          <cell r="H54" t="str">
            <v>EN8D</v>
          </cell>
          <cell r="I54" t="str">
            <v>FRAP1000884</v>
          </cell>
          <cell r="J54">
            <v>1.66</v>
          </cell>
        </row>
        <row r="55">
          <cell r="E55">
            <v>886</v>
          </cell>
          <cell r="F55" t="str">
            <v>886 TEL</v>
          </cell>
          <cell r="G55">
            <v>886</v>
          </cell>
          <cell r="H55" t="str">
            <v>EN8D</v>
          </cell>
          <cell r="I55" t="str">
            <v>FRAP1000886</v>
          </cell>
          <cell r="J55">
            <v>4.57</v>
          </cell>
        </row>
        <row r="56">
          <cell r="E56">
            <v>887</v>
          </cell>
          <cell r="F56" t="str">
            <v>887 TEL</v>
          </cell>
          <cell r="G56">
            <v>887</v>
          </cell>
          <cell r="H56" t="str">
            <v>EN8D</v>
          </cell>
          <cell r="I56" t="str">
            <v>FRAP1000887</v>
          </cell>
          <cell r="J56">
            <v>1.93</v>
          </cell>
        </row>
        <row r="57">
          <cell r="E57">
            <v>889</v>
          </cell>
          <cell r="F57" t="str">
            <v>889 TEL</v>
          </cell>
          <cell r="G57">
            <v>889</v>
          </cell>
          <cell r="H57" t="str">
            <v>20mncr5</v>
          </cell>
          <cell r="I57" t="str">
            <v>FRAP1000889</v>
          </cell>
          <cell r="J57">
            <v>3.9</v>
          </cell>
        </row>
        <row r="58">
          <cell r="E58">
            <v>1702</v>
          </cell>
          <cell r="F58" t="str">
            <v>1702 TEL</v>
          </cell>
          <cell r="G58">
            <v>1702</v>
          </cell>
          <cell r="H58" t="str">
            <v>16mncr5</v>
          </cell>
          <cell r="I58" t="str">
            <v>FRAP1001702</v>
          </cell>
          <cell r="J58">
            <v>1.3</v>
          </cell>
        </row>
        <row r="59">
          <cell r="E59">
            <v>1704</v>
          </cell>
          <cell r="F59" t="str">
            <v>1704 TEL</v>
          </cell>
          <cell r="G59">
            <v>1704</v>
          </cell>
          <cell r="H59" t="str">
            <v>815m17</v>
          </cell>
          <cell r="I59" t="str">
            <v>FRAP1001704</v>
          </cell>
          <cell r="J59">
            <v>1.88</v>
          </cell>
        </row>
        <row r="60">
          <cell r="E60">
            <v>1705</v>
          </cell>
          <cell r="F60" t="str">
            <v>1705 TEL</v>
          </cell>
          <cell r="G60">
            <v>1705</v>
          </cell>
          <cell r="H60" t="str">
            <v>20mncr5</v>
          </cell>
          <cell r="I60" t="str">
            <v>FRAP1001705</v>
          </cell>
          <cell r="J60">
            <v>2.66</v>
          </cell>
        </row>
        <row r="61">
          <cell r="E61">
            <v>1706</v>
          </cell>
          <cell r="F61" t="str">
            <v>1706 TEL</v>
          </cell>
          <cell r="G61">
            <v>1706</v>
          </cell>
          <cell r="H61" t="str">
            <v>20mncr5</v>
          </cell>
          <cell r="I61" t="str">
            <v>FRAP1001706</v>
          </cell>
          <cell r="J61">
            <v>2.9</v>
          </cell>
        </row>
        <row r="62">
          <cell r="E62">
            <v>1707</v>
          </cell>
          <cell r="F62" t="str">
            <v>1707 TEL</v>
          </cell>
          <cell r="G62">
            <v>1707</v>
          </cell>
          <cell r="H62" t="str">
            <v>815m17</v>
          </cell>
          <cell r="I62" t="str">
            <v>FRAP1001707</v>
          </cell>
          <cell r="J62">
            <v>2.6</v>
          </cell>
        </row>
        <row r="63">
          <cell r="E63">
            <v>1708</v>
          </cell>
          <cell r="F63" t="str">
            <v>1708 TEL</v>
          </cell>
          <cell r="G63">
            <v>1708</v>
          </cell>
          <cell r="H63" t="str">
            <v>815m17</v>
          </cell>
          <cell r="I63" t="str">
            <v>FRAP1001708</v>
          </cell>
          <cell r="J63">
            <v>3.35</v>
          </cell>
        </row>
        <row r="64">
          <cell r="E64" t="str">
            <v>1714-O</v>
          </cell>
          <cell r="F64" t="str">
            <v>1714 TEL</v>
          </cell>
          <cell r="G64">
            <v>1714</v>
          </cell>
          <cell r="H64" t="str">
            <v>EN36C</v>
          </cell>
          <cell r="I64" t="str">
            <v>FRAS1001714</v>
          </cell>
          <cell r="J64">
            <v>3.55</v>
          </cell>
        </row>
        <row r="65">
          <cell r="E65">
            <v>1714</v>
          </cell>
          <cell r="F65" t="str">
            <v>1714 TEL</v>
          </cell>
          <cell r="G65">
            <v>1714</v>
          </cell>
          <cell r="H65" t="str">
            <v>EN36C</v>
          </cell>
          <cell r="I65" t="str">
            <v>FRAP1001714</v>
          </cell>
          <cell r="J65">
            <v>3.56</v>
          </cell>
        </row>
        <row r="66">
          <cell r="E66">
            <v>1715</v>
          </cell>
          <cell r="F66" t="str">
            <v>1715TEL/4100 TEL</v>
          </cell>
          <cell r="G66" t="str">
            <v xml:space="preserve">1715/4100 </v>
          </cell>
          <cell r="H66" t="str">
            <v>20mncr5</v>
          </cell>
          <cell r="I66" t="str">
            <v>FRAP1001715</v>
          </cell>
          <cell r="J66">
            <v>3.12</v>
          </cell>
        </row>
        <row r="67">
          <cell r="E67">
            <v>1723</v>
          </cell>
          <cell r="F67" t="str">
            <v>1723 TEL</v>
          </cell>
          <cell r="G67">
            <v>1723</v>
          </cell>
          <cell r="H67" t="str">
            <v>16mncr5</v>
          </cell>
          <cell r="I67" t="str">
            <v>FRAP1001723</v>
          </cell>
          <cell r="J67">
            <v>1.72</v>
          </cell>
        </row>
        <row r="68">
          <cell r="E68">
            <v>1724</v>
          </cell>
          <cell r="F68" t="str">
            <v>1724 TEL</v>
          </cell>
          <cell r="G68">
            <v>1724</v>
          </cell>
          <cell r="H68" t="str">
            <v>35C8/45c8</v>
          </cell>
          <cell r="I68" t="str">
            <v>FRAP1001724</v>
          </cell>
          <cell r="J68">
            <v>2.35</v>
          </cell>
        </row>
        <row r="69">
          <cell r="E69">
            <v>1727</v>
          </cell>
          <cell r="F69" t="str">
            <v>1727 TEL</v>
          </cell>
          <cell r="G69">
            <v>1727</v>
          </cell>
          <cell r="H69" t="str">
            <v>16mncr5</v>
          </cell>
          <cell r="I69" t="str">
            <v>FRAP1001727</v>
          </cell>
          <cell r="J69">
            <v>2.2000000000000002</v>
          </cell>
        </row>
        <row r="70">
          <cell r="E70">
            <v>1746</v>
          </cell>
          <cell r="F70" t="str">
            <v>1746 TEL</v>
          </cell>
          <cell r="G70">
            <v>1746</v>
          </cell>
          <cell r="H70" t="str">
            <v>16mncr5</v>
          </cell>
          <cell r="I70" t="str">
            <v>FRAP1001746</v>
          </cell>
          <cell r="J70">
            <v>1.69</v>
          </cell>
        </row>
        <row r="71">
          <cell r="E71">
            <v>1747</v>
          </cell>
          <cell r="F71" t="str">
            <v>1747 TEL</v>
          </cell>
          <cell r="G71">
            <v>1747</v>
          </cell>
          <cell r="H71" t="str">
            <v>16mncr5</v>
          </cell>
          <cell r="I71" t="str">
            <v>FRAS2001747</v>
          </cell>
          <cell r="J71">
            <v>1.835</v>
          </cell>
        </row>
        <row r="72">
          <cell r="E72">
            <v>1748</v>
          </cell>
          <cell r="F72" t="str">
            <v>1748 TEL</v>
          </cell>
          <cell r="G72">
            <v>1748</v>
          </cell>
          <cell r="H72" t="str">
            <v>16mncr5</v>
          </cell>
          <cell r="I72" t="str">
            <v>FRAP1001748</v>
          </cell>
          <cell r="J72">
            <v>2.5499999999999998</v>
          </cell>
        </row>
        <row r="73">
          <cell r="E73">
            <v>1749</v>
          </cell>
          <cell r="F73" t="str">
            <v>1749 TEL</v>
          </cell>
          <cell r="G73">
            <v>1749</v>
          </cell>
          <cell r="H73" t="str">
            <v>16mncr5</v>
          </cell>
          <cell r="I73" t="str">
            <v>FRAS2001749</v>
          </cell>
          <cell r="J73">
            <v>4.6500000000000004</v>
          </cell>
        </row>
        <row r="74">
          <cell r="E74">
            <v>1750</v>
          </cell>
          <cell r="F74" t="str">
            <v>1750 TEL</v>
          </cell>
          <cell r="G74">
            <v>1750</v>
          </cell>
          <cell r="H74" t="str">
            <v>16mncr5</v>
          </cell>
          <cell r="I74" t="str">
            <v>FRAS1001750</v>
          </cell>
          <cell r="J74">
            <v>2.0499999999999998</v>
          </cell>
        </row>
        <row r="75">
          <cell r="E75">
            <v>1752</v>
          </cell>
          <cell r="F75" t="str">
            <v>1752 TEL</v>
          </cell>
          <cell r="G75">
            <v>1752</v>
          </cell>
          <cell r="H75" t="str">
            <v>16mncr5</v>
          </cell>
          <cell r="I75" t="str">
            <v>FRAP1001752</v>
          </cell>
          <cell r="J75">
            <v>1.5</v>
          </cell>
        </row>
        <row r="76">
          <cell r="E76">
            <v>1754</v>
          </cell>
          <cell r="F76" t="str">
            <v>1754 TEL</v>
          </cell>
          <cell r="G76">
            <v>1754</v>
          </cell>
          <cell r="H76" t="str">
            <v>16mncr5</v>
          </cell>
          <cell r="I76" t="str">
            <v>FRAP1001754</v>
          </cell>
          <cell r="J76">
            <v>0.84</v>
          </cell>
        </row>
        <row r="77">
          <cell r="E77">
            <v>1755</v>
          </cell>
          <cell r="F77" t="str">
            <v>1755 TEL</v>
          </cell>
          <cell r="G77">
            <v>1755</v>
          </cell>
          <cell r="H77" t="str">
            <v>16mncr5</v>
          </cell>
          <cell r="I77" t="str">
            <v>FRAP1001755</v>
          </cell>
          <cell r="J77">
            <v>1.06</v>
          </cell>
        </row>
        <row r="78">
          <cell r="E78">
            <v>1756</v>
          </cell>
          <cell r="F78" t="str">
            <v>1756 TEL</v>
          </cell>
          <cell r="G78">
            <v>1756</v>
          </cell>
          <cell r="H78" t="str">
            <v>16mncr5</v>
          </cell>
          <cell r="I78" t="str">
            <v>FRAP1001756</v>
          </cell>
          <cell r="J78">
            <v>1.84</v>
          </cell>
        </row>
        <row r="79">
          <cell r="E79">
            <v>1757</v>
          </cell>
          <cell r="F79" t="str">
            <v>1757 TEL</v>
          </cell>
          <cell r="G79">
            <v>1757</v>
          </cell>
          <cell r="H79" t="str">
            <v>16mncr5</v>
          </cell>
          <cell r="I79" t="str">
            <v>FRAP1001757</v>
          </cell>
          <cell r="J79">
            <v>1.46</v>
          </cell>
        </row>
        <row r="80">
          <cell r="E80">
            <v>1759</v>
          </cell>
          <cell r="F80" t="str">
            <v>1759 TEL</v>
          </cell>
          <cell r="G80">
            <v>1759</v>
          </cell>
          <cell r="H80" t="str">
            <v>16mncr5</v>
          </cell>
          <cell r="I80" t="str">
            <v>FRAP1001759</v>
          </cell>
          <cell r="J80">
            <v>4.3499999999999996</v>
          </cell>
        </row>
        <row r="81">
          <cell r="E81">
            <v>1763</v>
          </cell>
          <cell r="F81" t="str">
            <v>1763 TEL</v>
          </cell>
          <cell r="G81">
            <v>1763</v>
          </cell>
          <cell r="H81" t="str">
            <v>SAE8620</v>
          </cell>
          <cell r="I81" t="str">
            <v>FRAS2001763</v>
          </cell>
          <cell r="J81">
            <v>3.05</v>
          </cell>
        </row>
        <row r="82">
          <cell r="E82">
            <v>1764</v>
          </cell>
          <cell r="F82" t="str">
            <v>1764 TEL</v>
          </cell>
          <cell r="G82">
            <v>1764</v>
          </cell>
          <cell r="H82" t="str">
            <v>16mncr5</v>
          </cell>
          <cell r="I82" t="str">
            <v>FRAP1001764</v>
          </cell>
          <cell r="J82">
            <v>1.85</v>
          </cell>
        </row>
        <row r="83">
          <cell r="E83">
            <v>1783</v>
          </cell>
          <cell r="F83" t="str">
            <v>1783 TEL</v>
          </cell>
          <cell r="G83">
            <v>1783</v>
          </cell>
          <cell r="H83" t="str">
            <v>16mncr5</v>
          </cell>
          <cell r="I83" t="str">
            <v>FRAP1001783</v>
          </cell>
          <cell r="J83">
            <v>1.95</v>
          </cell>
        </row>
        <row r="84">
          <cell r="E84">
            <v>1791</v>
          </cell>
          <cell r="F84" t="str">
            <v>1791 TEL</v>
          </cell>
          <cell r="G84">
            <v>1791</v>
          </cell>
          <cell r="H84" t="str">
            <v>25CrMo4</v>
          </cell>
          <cell r="I84" t="str">
            <v>FRAP1001791</v>
          </cell>
          <cell r="J84">
            <v>1.19</v>
          </cell>
        </row>
        <row r="85">
          <cell r="E85">
            <v>1792</v>
          </cell>
          <cell r="F85" t="str">
            <v>1792 TEL</v>
          </cell>
          <cell r="G85">
            <v>1792</v>
          </cell>
          <cell r="H85" t="str">
            <v>25CrMo4</v>
          </cell>
          <cell r="I85" t="str">
            <v>FRAP1001792</v>
          </cell>
          <cell r="J85">
            <v>1.9</v>
          </cell>
        </row>
        <row r="86">
          <cell r="E86">
            <v>1793</v>
          </cell>
          <cell r="F86" t="str">
            <v>1793 TEL</v>
          </cell>
          <cell r="G86">
            <v>1793</v>
          </cell>
          <cell r="H86" t="str">
            <v>25CrMo4</v>
          </cell>
          <cell r="I86" t="str">
            <v>FRAP1001793</v>
          </cell>
          <cell r="J86">
            <v>0.59</v>
          </cell>
        </row>
        <row r="87">
          <cell r="E87">
            <v>1795</v>
          </cell>
          <cell r="F87" t="str">
            <v>1795 TEL</v>
          </cell>
          <cell r="G87">
            <v>1795</v>
          </cell>
          <cell r="H87" t="str">
            <v>25CrMo4</v>
          </cell>
          <cell r="I87" t="str">
            <v>FRAP1001795</v>
          </cell>
          <cell r="J87">
            <v>0.68</v>
          </cell>
        </row>
        <row r="88">
          <cell r="E88">
            <v>1796</v>
          </cell>
          <cell r="F88" t="str">
            <v>1796 TEL</v>
          </cell>
          <cell r="G88">
            <v>1796</v>
          </cell>
          <cell r="H88" t="str">
            <v>25CrMo4</v>
          </cell>
          <cell r="I88" t="str">
            <v>FRAP1001796</v>
          </cell>
          <cell r="J88">
            <v>1.8</v>
          </cell>
        </row>
        <row r="89">
          <cell r="E89">
            <v>2100</v>
          </cell>
          <cell r="F89" t="str">
            <v>2100 TEL</v>
          </cell>
          <cell r="G89">
            <v>2100</v>
          </cell>
          <cell r="H89" t="str">
            <v>EN36C</v>
          </cell>
          <cell r="I89" t="str">
            <v>FRAP1002100</v>
          </cell>
          <cell r="J89">
            <v>1.04</v>
          </cell>
        </row>
        <row r="90">
          <cell r="E90" t="str">
            <v>2100-C</v>
          </cell>
          <cell r="F90" t="str">
            <v>2100 TEL</v>
          </cell>
          <cell r="G90">
            <v>2100</v>
          </cell>
          <cell r="H90" t="str">
            <v>EN36C</v>
          </cell>
          <cell r="I90" t="str">
            <v>FRAP1002100</v>
          </cell>
          <cell r="J90">
            <v>1</v>
          </cell>
        </row>
        <row r="91">
          <cell r="E91">
            <v>2101</v>
          </cell>
          <cell r="F91" t="str">
            <v>2101 TEL</v>
          </cell>
          <cell r="G91">
            <v>2101</v>
          </cell>
          <cell r="H91" t="str">
            <v>815m17</v>
          </cell>
          <cell r="I91" t="str">
            <v>FRAP1002101</v>
          </cell>
          <cell r="J91">
            <v>2.21</v>
          </cell>
        </row>
        <row r="92">
          <cell r="E92">
            <v>2102</v>
          </cell>
          <cell r="F92" t="str">
            <v>2102 TEL</v>
          </cell>
          <cell r="G92">
            <v>2102</v>
          </cell>
          <cell r="H92" t="str">
            <v>815m17</v>
          </cell>
          <cell r="I92" t="str">
            <v>FRAP1002102</v>
          </cell>
          <cell r="J92">
            <v>0.64</v>
          </cell>
        </row>
        <row r="93">
          <cell r="E93">
            <v>2104</v>
          </cell>
          <cell r="F93" t="str">
            <v>2104 TEL</v>
          </cell>
          <cell r="G93">
            <v>2104</v>
          </cell>
          <cell r="H93" t="str">
            <v>16mncr5</v>
          </cell>
          <cell r="I93" t="str">
            <v>FRAP1002104</v>
          </cell>
          <cell r="J93">
            <v>1.96</v>
          </cell>
        </row>
        <row r="94">
          <cell r="E94">
            <v>2111</v>
          </cell>
          <cell r="F94" t="str">
            <v>2111 TEL</v>
          </cell>
          <cell r="G94">
            <v>2111</v>
          </cell>
          <cell r="H94" t="str">
            <v>16mncr5</v>
          </cell>
          <cell r="I94" t="str">
            <v>FRAS2002111</v>
          </cell>
          <cell r="J94">
            <v>2.1</v>
          </cell>
        </row>
        <row r="95">
          <cell r="E95">
            <v>2118</v>
          </cell>
          <cell r="F95" t="str">
            <v>2118 TEL</v>
          </cell>
          <cell r="G95">
            <v>2118</v>
          </cell>
          <cell r="H95" t="str">
            <v>16mncr5</v>
          </cell>
          <cell r="I95" t="str">
            <v>FRAP1002118</v>
          </cell>
          <cell r="J95">
            <v>1.24</v>
          </cell>
        </row>
        <row r="96">
          <cell r="E96">
            <v>2119</v>
          </cell>
          <cell r="F96" t="str">
            <v>2119 TEL</v>
          </cell>
          <cell r="G96">
            <v>2119</v>
          </cell>
          <cell r="H96" t="str">
            <v>16mncr5</v>
          </cell>
          <cell r="I96" t="str">
            <v>FRAP1002119</v>
          </cell>
          <cell r="J96">
            <v>1.33</v>
          </cell>
        </row>
        <row r="97">
          <cell r="E97">
            <v>2120</v>
          </cell>
          <cell r="F97" t="str">
            <v>2120 TEL</v>
          </cell>
          <cell r="G97">
            <v>2120</v>
          </cell>
          <cell r="H97" t="str">
            <v>16mncr5</v>
          </cell>
          <cell r="I97" t="str">
            <v>FRAP1002120</v>
          </cell>
          <cell r="J97">
            <v>1.18</v>
          </cell>
        </row>
        <row r="98">
          <cell r="E98">
            <v>4120</v>
          </cell>
          <cell r="F98" t="str">
            <v>4120 TEL</v>
          </cell>
          <cell r="G98">
            <v>4120</v>
          </cell>
          <cell r="H98" t="str">
            <v>16mncr5</v>
          </cell>
          <cell r="I98" t="str">
            <v>FRAP1004120</v>
          </cell>
          <cell r="J98">
            <v>0.67</v>
          </cell>
        </row>
        <row r="99">
          <cell r="E99">
            <v>4122</v>
          </cell>
          <cell r="F99" t="str">
            <v>4122 TEL</v>
          </cell>
          <cell r="G99">
            <v>4122</v>
          </cell>
          <cell r="H99" t="str">
            <v>16mncr5</v>
          </cell>
          <cell r="I99" t="str">
            <v>FRAP1004122</v>
          </cell>
          <cell r="J99">
            <v>0.68</v>
          </cell>
        </row>
        <row r="100">
          <cell r="E100">
            <v>2125</v>
          </cell>
          <cell r="F100" t="str">
            <v>2125 TEL</v>
          </cell>
          <cell r="G100">
            <v>2125</v>
          </cell>
          <cell r="H100" t="str">
            <v>16mncr5</v>
          </cell>
          <cell r="I100" t="str">
            <v>FRAS2002125</v>
          </cell>
          <cell r="J100">
            <v>6.45</v>
          </cell>
        </row>
        <row r="101">
          <cell r="E101" t="str">
            <v>2130-C</v>
          </cell>
          <cell r="F101" t="str">
            <v>2130 TEL</v>
          </cell>
          <cell r="G101">
            <v>2130</v>
          </cell>
          <cell r="H101" t="str">
            <v>EN36C</v>
          </cell>
          <cell r="I101" t="str">
            <v>FRAP1002130</v>
          </cell>
          <cell r="J101">
            <v>1.9</v>
          </cell>
        </row>
        <row r="102">
          <cell r="E102">
            <v>2130</v>
          </cell>
          <cell r="F102" t="str">
            <v>2130 TEL</v>
          </cell>
          <cell r="G102">
            <v>2130</v>
          </cell>
          <cell r="H102" t="str">
            <v>EN36C</v>
          </cell>
          <cell r="I102" t="str">
            <v>FRAP1002130</v>
          </cell>
          <cell r="J102">
            <v>2.0499999999999998</v>
          </cell>
        </row>
        <row r="103">
          <cell r="E103" t="str">
            <v>2131-C</v>
          </cell>
          <cell r="F103" t="str">
            <v>2131 TEL</v>
          </cell>
          <cell r="G103">
            <v>2131</v>
          </cell>
          <cell r="H103" t="str">
            <v>EN36C</v>
          </cell>
          <cell r="I103" t="str">
            <v>FRAP1002131</v>
          </cell>
          <cell r="J103">
            <v>1.6</v>
          </cell>
        </row>
        <row r="104">
          <cell r="E104">
            <v>2131</v>
          </cell>
          <cell r="F104" t="str">
            <v>2131 TEL</v>
          </cell>
          <cell r="G104">
            <v>2131</v>
          </cell>
          <cell r="H104" t="str">
            <v>EN36C</v>
          </cell>
          <cell r="I104" t="str">
            <v>FRAP1002131</v>
          </cell>
          <cell r="J104">
            <v>1.65</v>
          </cell>
        </row>
        <row r="105">
          <cell r="E105" t="str">
            <v>2132-C</v>
          </cell>
          <cell r="F105" t="str">
            <v>2132 TEL</v>
          </cell>
          <cell r="G105">
            <v>2132</v>
          </cell>
          <cell r="H105" t="str">
            <v>EN36C</v>
          </cell>
          <cell r="I105" t="str">
            <v>FRAS1002132</v>
          </cell>
          <cell r="J105">
            <v>1.6</v>
          </cell>
        </row>
        <row r="106">
          <cell r="E106">
            <v>2132</v>
          </cell>
          <cell r="F106" t="str">
            <v>2132 TEL</v>
          </cell>
          <cell r="G106">
            <v>2132</v>
          </cell>
          <cell r="H106" t="str">
            <v>EN36C</v>
          </cell>
          <cell r="I106" t="str">
            <v>FRAP1002132</v>
          </cell>
          <cell r="J106">
            <v>1.45</v>
          </cell>
        </row>
        <row r="107">
          <cell r="E107">
            <v>2133</v>
          </cell>
          <cell r="F107" t="str">
            <v>2133 TEL</v>
          </cell>
          <cell r="G107">
            <v>2133</v>
          </cell>
          <cell r="H107" t="str">
            <v>EN36C</v>
          </cell>
          <cell r="I107" t="str">
            <v>FRAP1002133</v>
          </cell>
          <cell r="J107">
            <v>0.92</v>
          </cell>
        </row>
        <row r="108">
          <cell r="E108">
            <v>2134</v>
          </cell>
          <cell r="F108" t="str">
            <v>2134 TEL</v>
          </cell>
          <cell r="G108">
            <v>2134</v>
          </cell>
          <cell r="H108" t="str">
            <v>20mncr5</v>
          </cell>
          <cell r="I108" t="str">
            <v>FRAP1002134</v>
          </cell>
          <cell r="J108">
            <v>3.59</v>
          </cell>
        </row>
        <row r="109">
          <cell r="E109">
            <v>2135</v>
          </cell>
          <cell r="F109" t="str">
            <v>2135 TEL</v>
          </cell>
          <cell r="G109">
            <v>2135</v>
          </cell>
          <cell r="H109" t="str">
            <v>16mncr5</v>
          </cell>
          <cell r="I109" t="str">
            <v>FRAS2002135</v>
          </cell>
          <cell r="J109">
            <v>5.0999999999999996</v>
          </cell>
        </row>
        <row r="110">
          <cell r="E110">
            <v>2144</v>
          </cell>
          <cell r="F110" t="str">
            <v>2144 TEL</v>
          </cell>
          <cell r="G110">
            <v>2144</v>
          </cell>
          <cell r="H110" t="str">
            <v>16mncr5</v>
          </cell>
          <cell r="I110" t="str">
            <v>FRAP1002144</v>
          </cell>
          <cell r="J110">
            <v>4.91</v>
          </cell>
        </row>
        <row r="111">
          <cell r="E111">
            <v>2148</v>
          </cell>
          <cell r="F111" t="str">
            <v>2148 TEL</v>
          </cell>
          <cell r="G111">
            <v>2148</v>
          </cell>
          <cell r="H111" t="str">
            <v>815m17</v>
          </cell>
          <cell r="I111" t="str">
            <v>FRAP1002148</v>
          </cell>
          <cell r="J111">
            <v>5.2</v>
          </cell>
        </row>
        <row r="112">
          <cell r="E112">
            <v>2150</v>
          </cell>
          <cell r="F112" t="str">
            <v>2150 TEL</v>
          </cell>
          <cell r="G112">
            <v>2150</v>
          </cell>
          <cell r="H112" t="str">
            <v>16mncr5</v>
          </cell>
          <cell r="I112" t="str">
            <v>FRAP1002150</v>
          </cell>
          <cell r="J112">
            <v>3.89</v>
          </cell>
        </row>
        <row r="113">
          <cell r="E113">
            <v>2151</v>
          </cell>
          <cell r="F113" t="str">
            <v>2151 TEL</v>
          </cell>
          <cell r="G113">
            <v>2151</v>
          </cell>
          <cell r="H113" t="str">
            <v>16mncr5</v>
          </cell>
          <cell r="I113" t="str">
            <v>FRAP1002151</v>
          </cell>
          <cell r="J113">
            <v>1.51</v>
          </cell>
        </row>
        <row r="114">
          <cell r="E114">
            <v>2152</v>
          </cell>
          <cell r="F114" t="str">
            <v>2152 TEL</v>
          </cell>
          <cell r="G114">
            <v>2152</v>
          </cell>
          <cell r="H114" t="str">
            <v>20mncr5</v>
          </cell>
          <cell r="I114" t="str">
            <v>FRAP1002152</v>
          </cell>
          <cell r="J114">
            <v>2.58</v>
          </cell>
        </row>
        <row r="115">
          <cell r="E115" t="str">
            <v>2153-O</v>
          </cell>
          <cell r="F115" t="str">
            <v>2153 TEL</v>
          </cell>
          <cell r="G115">
            <v>2153</v>
          </cell>
          <cell r="H115" t="str">
            <v>16mncr5</v>
          </cell>
          <cell r="I115" t="str">
            <v>FRAP1002153</v>
          </cell>
          <cell r="J115">
            <v>1.33</v>
          </cell>
        </row>
        <row r="116">
          <cell r="E116">
            <v>2153</v>
          </cell>
          <cell r="F116" t="str">
            <v>2153 TEL</v>
          </cell>
          <cell r="G116">
            <v>2153</v>
          </cell>
          <cell r="H116" t="str">
            <v>16mncr5</v>
          </cell>
          <cell r="I116" t="str">
            <v>FRAP1002153</v>
          </cell>
          <cell r="J116">
            <v>1.18</v>
          </cell>
        </row>
        <row r="117">
          <cell r="E117">
            <v>2154</v>
          </cell>
          <cell r="F117" t="str">
            <v>2154 TEL</v>
          </cell>
          <cell r="G117">
            <v>2154</v>
          </cell>
          <cell r="H117" t="str">
            <v>16mncr5</v>
          </cell>
          <cell r="I117" t="str">
            <v>FRAP1002154</v>
          </cell>
          <cell r="J117">
            <v>0.95</v>
          </cell>
        </row>
        <row r="118">
          <cell r="E118">
            <v>2155</v>
          </cell>
          <cell r="F118" t="str">
            <v>2155 TEL</v>
          </cell>
          <cell r="G118">
            <v>2155</v>
          </cell>
          <cell r="H118" t="str">
            <v>16mncr5</v>
          </cell>
          <cell r="I118" t="str">
            <v>FRAP1002155</v>
          </cell>
          <cell r="J118">
            <v>1.23</v>
          </cell>
        </row>
        <row r="119">
          <cell r="E119">
            <v>2166</v>
          </cell>
          <cell r="F119" t="str">
            <v>2166 TEL</v>
          </cell>
          <cell r="G119">
            <v>2166</v>
          </cell>
          <cell r="H119" t="str">
            <v>16mncr5</v>
          </cell>
          <cell r="I119" t="str">
            <v>FRAS2002166</v>
          </cell>
          <cell r="J119">
            <v>2.17</v>
          </cell>
        </row>
        <row r="120">
          <cell r="E120">
            <v>2171</v>
          </cell>
          <cell r="F120" t="str">
            <v>2171 TEL</v>
          </cell>
          <cell r="G120">
            <v>2171</v>
          </cell>
          <cell r="H120" t="str">
            <v>45C8</v>
          </cell>
          <cell r="I120" t="str">
            <v>FRAP1002171</v>
          </cell>
          <cell r="J120">
            <v>4.8</v>
          </cell>
        </row>
        <row r="121">
          <cell r="E121">
            <v>2173</v>
          </cell>
          <cell r="F121" t="str">
            <v>2173 TEL</v>
          </cell>
          <cell r="G121">
            <v>2173</v>
          </cell>
          <cell r="H121" t="str">
            <v>16mncr5</v>
          </cell>
          <cell r="I121" t="str">
            <v>FRAP1002173</v>
          </cell>
          <cell r="J121">
            <v>1.36</v>
          </cell>
        </row>
        <row r="122">
          <cell r="E122">
            <v>2197</v>
          </cell>
          <cell r="F122" t="str">
            <v>2197 TEL</v>
          </cell>
          <cell r="G122">
            <v>2197</v>
          </cell>
          <cell r="H122" t="str">
            <v>16mncr5</v>
          </cell>
          <cell r="I122" t="str">
            <v>FRAP1002197</v>
          </cell>
          <cell r="J122">
            <v>1.1000000000000001</v>
          </cell>
        </row>
        <row r="123">
          <cell r="E123">
            <v>2198</v>
          </cell>
          <cell r="F123" t="str">
            <v>2198 TEL</v>
          </cell>
          <cell r="G123">
            <v>2198</v>
          </cell>
          <cell r="H123" t="str">
            <v>815m17</v>
          </cell>
          <cell r="I123" t="str">
            <v>FRAP1002198</v>
          </cell>
          <cell r="J123">
            <v>0.75</v>
          </cell>
        </row>
        <row r="124">
          <cell r="E124">
            <v>2199</v>
          </cell>
          <cell r="F124" t="str">
            <v>2199 TEL</v>
          </cell>
          <cell r="G124">
            <v>2199</v>
          </cell>
          <cell r="H124" t="str">
            <v>815m17</v>
          </cell>
          <cell r="I124" t="str">
            <v>FRAP1002199</v>
          </cell>
          <cell r="J124">
            <v>3.9</v>
          </cell>
        </row>
        <row r="125">
          <cell r="E125">
            <v>2200</v>
          </cell>
          <cell r="F125" t="str">
            <v>2200 TEL</v>
          </cell>
          <cell r="G125">
            <v>2200</v>
          </cell>
          <cell r="H125" t="str">
            <v>815m17</v>
          </cell>
          <cell r="I125" t="str">
            <v>FRAS1002200</v>
          </cell>
          <cell r="J125">
            <v>7.8</v>
          </cell>
        </row>
        <row r="126">
          <cell r="E126">
            <v>2201</v>
          </cell>
          <cell r="F126" t="str">
            <v>2201 TEL</v>
          </cell>
          <cell r="G126">
            <v>2201</v>
          </cell>
          <cell r="H126" t="str">
            <v>815m17</v>
          </cell>
          <cell r="I126" t="str">
            <v>FRAP1002201</v>
          </cell>
          <cell r="J126">
            <v>7.77</v>
          </cell>
        </row>
        <row r="127">
          <cell r="E127">
            <v>2203</v>
          </cell>
          <cell r="F127" t="str">
            <v>2203 TEL</v>
          </cell>
          <cell r="G127">
            <v>2203</v>
          </cell>
          <cell r="H127" t="str">
            <v>815m17</v>
          </cell>
          <cell r="I127" t="str">
            <v>FRAP1002203</v>
          </cell>
          <cell r="J127">
            <v>2.66</v>
          </cell>
        </row>
        <row r="128">
          <cell r="E128">
            <v>2204</v>
          </cell>
          <cell r="F128" t="str">
            <v>2204 TEL</v>
          </cell>
          <cell r="G128">
            <v>2204</v>
          </cell>
          <cell r="H128" t="str">
            <v>45C8</v>
          </cell>
          <cell r="I128" t="str">
            <v>FRAP1002204</v>
          </cell>
          <cell r="J128">
            <v>1.01</v>
          </cell>
        </row>
        <row r="129">
          <cell r="E129" t="str">
            <v>2205-O</v>
          </cell>
          <cell r="F129" t="str">
            <v>2205 TEL</v>
          </cell>
          <cell r="G129">
            <v>2205</v>
          </cell>
          <cell r="H129" t="str">
            <v>20mncr5</v>
          </cell>
          <cell r="I129" t="str">
            <v>FRAS2002205</v>
          </cell>
          <cell r="J129">
            <v>6.98</v>
          </cell>
        </row>
        <row r="130">
          <cell r="E130">
            <v>2205</v>
          </cell>
          <cell r="F130" t="str">
            <v>2205 TEL</v>
          </cell>
          <cell r="G130">
            <v>2205</v>
          </cell>
          <cell r="H130" t="str">
            <v>20mncr5</v>
          </cell>
          <cell r="I130" t="str">
            <v>FRAP1002205</v>
          </cell>
          <cell r="J130">
            <v>6.36</v>
          </cell>
        </row>
        <row r="131">
          <cell r="E131">
            <v>2206</v>
          </cell>
          <cell r="F131" t="str">
            <v>2206 TEL</v>
          </cell>
          <cell r="G131">
            <v>2206</v>
          </cell>
          <cell r="H131" t="str">
            <v>20mncr5</v>
          </cell>
          <cell r="I131" t="str">
            <v>FRAS2002206</v>
          </cell>
          <cell r="J131">
            <v>5.7</v>
          </cell>
        </row>
        <row r="132">
          <cell r="E132">
            <v>2207</v>
          </cell>
          <cell r="F132" t="str">
            <v>2207 TEL</v>
          </cell>
          <cell r="G132">
            <v>2207</v>
          </cell>
          <cell r="H132" t="str">
            <v>20mncr5</v>
          </cell>
          <cell r="I132" t="str">
            <v>FRAP1002207</v>
          </cell>
          <cell r="J132">
            <v>3.34</v>
          </cell>
        </row>
        <row r="133">
          <cell r="E133">
            <v>2208</v>
          </cell>
          <cell r="F133" t="str">
            <v>2208 TEL</v>
          </cell>
          <cell r="G133">
            <v>2208</v>
          </cell>
          <cell r="H133" t="str">
            <v>20mncr5</v>
          </cell>
          <cell r="I133" t="str">
            <v>FRAP1002208</v>
          </cell>
          <cell r="J133">
            <v>3.11</v>
          </cell>
        </row>
        <row r="134">
          <cell r="E134">
            <v>2209</v>
          </cell>
          <cell r="F134" t="str">
            <v>2209 TEL</v>
          </cell>
          <cell r="G134">
            <v>2209</v>
          </cell>
          <cell r="H134" t="str">
            <v>20mncr5</v>
          </cell>
          <cell r="I134" t="str">
            <v>FRAP1002209</v>
          </cell>
          <cell r="J134">
            <v>2.0499999999999998</v>
          </cell>
        </row>
        <row r="135">
          <cell r="E135">
            <v>4211</v>
          </cell>
          <cell r="F135" t="str">
            <v>4211 TEL</v>
          </cell>
          <cell r="G135">
            <v>4211</v>
          </cell>
          <cell r="H135" t="str">
            <v>SAE8620</v>
          </cell>
          <cell r="I135" t="str">
            <v>FRAP1004211</v>
          </cell>
          <cell r="J135">
            <v>3.05</v>
          </cell>
        </row>
        <row r="136">
          <cell r="E136">
            <v>2212</v>
          </cell>
          <cell r="F136" t="str">
            <v>2212 TEL</v>
          </cell>
          <cell r="G136">
            <v>2212</v>
          </cell>
          <cell r="H136" t="str">
            <v>16mncr5</v>
          </cell>
          <cell r="I136" t="str">
            <v>FRAP1002212</v>
          </cell>
          <cell r="J136">
            <v>2.0699999999999998</v>
          </cell>
        </row>
        <row r="137">
          <cell r="E137">
            <v>2215</v>
          </cell>
          <cell r="F137" t="str">
            <v>2215 TEL</v>
          </cell>
          <cell r="G137">
            <v>2215</v>
          </cell>
          <cell r="H137" t="str">
            <v>20mncr5</v>
          </cell>
          <cell r="I137" t="str">
            <v>FRAP1002215</v>
          </cell>
          <cell r="J137">
            <v>4.08</v>
          </cell>
        </row>
        <row r="138">
          <cell r="E138" t="str">
            <v>2216-OLD</v>
          </cell>
          <cell r="F138" t="str">
            <v>2216 TEL</v>
          </cell>
          <cell r="G138">
            <v>2216</v>
          </cell>
          <cell r="H138" t="str">
            <v>20mncr5</v>
          </cell>
          <cell r="I138" t="str">
            <v>FRAP1002216</v>
          </cell>
          <cell r="J138">
            <v>3.49</v>
          </cell>
        </row>
        <row r="139">
          <cell r="E139">
            <v>2216</v>
          </cell>
          <cell r="F139" t="str">
            <v>2216 TEL</v>
          </cell>
          <cell r="G139">
            <v>2216</v>
          </cell>
          <cell r="H139" t="str">
            <v>20mncr5</v>
          </cell>
          <cell r="I139" t="str">
            <v>FRAP1002216</v>
          </cell>
          <cell r="J139">
            <v>3.6</v>
          </cell>
        </row>
        <row r="140">
          <cell r="E140">
            <v>2217</v>
          </cell>
          <cell r="F140" t="str">
            <v>2217 TEL</v>
          </cell>
          <cell r="G140">
            <v>2217</v>
          </cell>
          <cell r="H140" t="str">
            <v>20mncr5</v>
          </cell>
          <cell r="I140" t="str">
            <v>FRAP1002217</v>
          </cell>
          <cell r="J140">
            <v>1.86</v>
          </cell>
        </row>
        <row r="141">
          <cell r="E141">
            <v>2218</v>
          </cell>
          <cell r="F141" t="str">
            <v>2218 TEL</v>
          </cell>
          <cell r="G141">
            <v>2218</v>
          </cell>
          <cell r="H141" t="str">
            <v>20mncr5</v>
          </cell>
          <cell r="I141" t="str">
            <v>FRAP1002218</v>
          </cell>
          <cell r="J141">
            <v>2.39</v>
          </cell>
        </row>
        <row r="142">
          <cell r="E142">
            <v>2220</v>
          </cell>
          <cell r="F142" t="str">
            <v>2220 TEL</v>
          </cell>
          <cell r="G142">
            <v>2220</v>
          </cell>
          <cell r="H142" t="str">
            <v>20mncr5</v>
          </cell>
          <cell r="I142" t="str">
            <v>FRAP1002220</v>
          </cell>
          <cell r="J142">
            <v>3.18</v>
          </cell>
        </row>
        <row r="143">
          <cell r="E143">
            <v>2221</v>
          </cell>
          <cell r="F143" t="str">
            <v>2221 TEL</v>
          </cell>
          <cell r="G143">
            <v>2221</v>
          </cell>
          <cell r="H143" t="str">
            <v>20mncr5</v>
          </cell>
          <cell r="I143" t="str">
            <v>FRAP1002221</v>
          </cell>
          <cell r="J143">
            <v>3.04</v>
          </cell>
        </row>
        <row r="144">
          <cell r="E144">
            <v>2222</v>
          </cell>
          <cell r="F144" t="str">
            <v>2222 TEL</v>
          </cell>
          <cell r="G144">
            <v>2222</v>
          </cell>
          <cell r="H144" t="str">
            <v>20mncr5</v>
          </cell>
          <cell r="I144" t="str">
            <v>FRAP1002222</v>
          </cell>
          <cell r="J144">
            <v>2.78</v>
          </cell>
        </row>
        <row r="145">
          <cell r="E145">
            <v>2301</v>
          </cell>
          <cell r="F145" t="str">
            <v>2301-104</v>
          </cell>
          <cell r="G145">
            <v>2301</v>
          </cell>
          <cell r="H145" t="str">
            <v>20MNCR5</v>
          </cell>
          <cell r="I145" t="str">
            <v>FRAP1042301</v>
          </cell>
          <cell r="J145">
            <v>2.95</v>
          </cell>
        </row>
        <row r="146">
          <cell r="E146">
            <v>2303</v>
          </cell>
          <cell r="F146" t="str">
            <v>2303-104</v>
          </cell>
          <cell r="G146">
            <v>2303</v>
          </cell>
          <cell r="H146" t="str">
            <v>20MNCR5</v>
          </cell>
          <cell r="I146" t="str">
            <v>FRAP1042303</v>
          </cell>
          <cell r="J146">
            <v>2.64</v>
          </cell>
        </row>
        <row r="147">
          <cell r="E147">
            <v>2304</v>
          </cell>
          <cell r="F147" t="str">
            <v>2304-104</v>
          </cell>
          <cell r="G147">
            <v>2304</v>
          </cell>
          <cell r="H147" t="str">
            <v>20MNCR5</v>
          </cell>
          <cell r="I147" t="str">
            <v>FRAP1042304</v>
          </cell>
          <cell r="J147">
            <v>6.55</v>
          </cell>
        </row>
        <row r="148">
          <cell r="E148">
            <v>2305</v>
          </cell>
          <cell r="F148" t="str">
            <v>2305-104</v>
          </cell>
          <cell r="G148">
            <v>2305</v>
          </cell>
          <cell r="H148" t="str">
            <v>20MNCR5</v>
          </cell>
          <cell r="I148" t="str">
            <v>FRAP1042305</v>
          </cell>
          <cell r="J148">
            <v>7.25</v>
          </cell>
        </row>
        <row r="149">
          <cell r="E149">
            <v>2306</v>
          </cell>
          <cell r="F149" t="str">
            <v>2306-104</v>
          </cell>
          <cell r="G149">
            <v>2306</v>
          </cell>
          <cell r="H149" t="str">
            <v>20MNCR5</v>
          </cell>
          <cell r="I149" t="str">
            <v>FRAP1042306</v>
          </cell>
          <cell r="J149">
            <v>8.25</v>
          </cell>
        </row>
        <row r="150">
          <cell r="E150">
            <v>2307</v>
          </cell>
          <cell r="F150" t="str">
            <v>2307-104</v>
          </cell>
          <cell r="G150">
            <v>2307</v>
          </cell>
          <cell r="H150" t="str">
            <v>20MNCR5</v>
          </cell>
          <cell r="I150" t="str">
            <v>FRAP1042307</v>
          </cell>
          <cell r="J150">
            <v>7.51</v>
          </cell>
        </row>
        <row r="151">
          <cell r="E151">
            <v>2308</v>
          </cell>
          <cell r="F151" t="str">
            <v>2308-104</v>
          </cell>
          <cell r="G151">
            <v>2308</v>
          </cell>
          <cell r="H151" t="str">
            <v>20MNCR5</v>
          </cell>
          <cell r="I151" t="str">
            <v>FRAP1042308</v>
          </cell>
          <cell r="J151">
            <v>8.4499999999999993</v>
          </cell>
        </row>
        <row r="152">
          <cell r="E152">
            <v>2309</v>
          </cell>
          <cell r="F152" t="str">
            <v>2309-104</v>
          </cell>
          <cell r="G152">
            <v>2309</v>
          </cell>
          <cell r="H152" t="str">
            <v>20mncr5</v>
          </cell>
          <cell r="I152" t="str">
            <v>FRAP1042309</v>
          </cell>
          <cell r="J152">
            <v>7.32</v>
          </cell>
        </row>
        <row r="153">
          <cell r="E153">
            <v>2310</v>
          </cell>
          <cell r="F153" t="str">
            <v>2310-104</v>
          </cell>
          <cell r="G153">
            <v>2310</v>
          </cell>
          <cell r="H153" t="str">
            <v>SAE8620</v>
          </cell>
          <cell r="I153" t="str">
            <v>FRAP1042310</v>
          </cell>
          <cell r="J153">
            <v>8.15</v>
          </cell>
        </row>
        <row r="154">
          <cell r="E154">
            <v>2311</v>
          </cell>
          <cell r="F154" t="str">
            <v>2311-104</v>
          </cell>
          <cell r="G154">
            <v>2311</v>
          </cell>
          <cell r="H154" t="str">
            <v>SAE8620</v>
          </cell>
          <cell r="I154" t="str">
            <v>FRAP1042311</v>
          </cell>
          <cell r="J154">
            <v>4.58</v>
          </cell>
        </row>
        <row r="155">
          <cell r="E155">
            <v>2312</v>
          </cell>
          <cell r="F155" t="str">
            <v>2312-104</v>
          </cell>
          <cell r="G155">
            <v>2312</v>
          </cell>
          <cell r="H155" t="str">
            <v>SAE8620</v>
          </cell>
          <cell r="I155" t="str">
            <v>FRAP1042312</v>
          </cell>
          <cell r="J155">
            <v>4.5599999999999996</v>
          </cell>
        </row>
        <row r="156">
          <cell r="E156">
            <v>2313</v>
          </cell>
          <cell r="F156" t="str">
            <v>2313-104</v>
          </cell>
          <cell r="G156">
            <v>2313</v>
          </cell>
          <cell r="H156" t="str">
            <v>SAE8620</v>
          </cell>
          <cell r="I156" t="str">
            <v>FRAP1042313</v>
          </cell>
          <cell r="J156">
            <v>1.04</v>
          </cell>
        </row>
        <row r="157">
          <cell r="E157">
            <v>2314</v>
          </cell>
          <cell r="F157" t="str">
            <v>2314-104</v>
          </cell>
          <cell r="G157">
            <v>2314</v>
          </cell>
          <cell r="H157" t="str">
            <v>SAE8620</v>
          </cell>
          <cell r="I157" t="str">
            <v>FRAP1042314</v>
          </cell>
          <cell r="J157">
            <v>1.53</v>
          </cell>
        </row>
        <row r="158">
          <cell r="E158">
            <v>2317</v>
          </cell>
          <cell r="F158" t="str">
            <v>2317-104</v>
          </cell>
          <cell r="G158">
            <v>2317</v>
          </cell>
          <cell r="H158" t="str">
            <v>SAE8620</v>
          </cell>
          <cell r="I158" t="str">
            <v>FRAP1042317</v>
          </cell>
          <cell r="J158">
            <v>2.75</v>
          </cell>
        </row>
        <row r="159">
          <cell r="E159">
            <v>2319</v>
          </cell>
          <cell r="F159" t="str">
            <v>2319-104</v>
          </cell>
          <cell r="G159">
            <v>2319</v>
          </cell>
          <cell r="H159" t="str">
            <v>SAE8620</v>
          </cell>
          <cell r="I159" t="str">
            <v>FRAP1042319</v>
          </cell>
          <cell r="J159">
            <v>3.85</v>
          </cell>
        </row>
        <row r="160">
          <cell r="E160">
            <v>2322</v>
          </cell>
          <cell r="F160" t="str">
            <v>2322-104</v>
          </cell>
          <cell r="G160">
            <v>2322</v>
          </cell>
          <cell r="H160" t="str">
            <v>SAE8620</v>
          </cell>
          <cell r="I160" t="str">
            <v>FRAP1042322</v>
          </cell>
          <cell r="J160">
            <v>4.8600000000000003</v>
          </cell>
        </row>
        <row r="161">
          <cell r="E161">
            <v>2323</v>
          </cell>
          <cell r="F161" t="str">
            <v>2323-104</v>
          </cell>
          <cell r="G161">
            <v>2323</v>
          </cell>
          <cell r="H161" t="str">
            <v>SAE8620</v>
          </cell>
          <cell r="I161" t="str">
            <v>FRAP1042323</v>
          </cell>
          <cell r="J161">
            <v>2.67</v>
          </cell>
        </row>
        <row r="162">
          <cell r="E162">
            <v>2324</v>
          </cell>
          <cell r="F162" t="str">
            <v>2324-104</v>
          </cell>
          <cell r="G162">
            <v>2324</v>
          </cell>
          <cell r="H162" t="str">
            <v>SAE8620</v>
          </cell>
          <cell r="I162" t="str">
            <v>FRAP1042324</v>
          </cell>
          <cell r="J162">
            <v>0.76</v>
          </cell>
        </row>
        <row r="163">
          <cell r="E163">
            <v>2325</v>
          </cell>
          <cell r="F163" t="str">
            <v>2325-104</v>
          </cell>
          <cell r="G163">
            <v>2325</v>
          </cell>
          <cell r="H163" t="str">
            <v>SAE8620</v>
          </cell>
          <cell r="I163" t="str">
            <v>FRAP1042325</v>
          </cell>
          <cell r="J163">
            <v>2.4900000000000002</v>
          </cell>
        </row>
        <row r="164">
          <cell r="E164">
            <v>2327</v>
          </cell>
          <cell r="F164" t="str">
            <v>2327-104</v>
          </cell>
          <cell r="G164">
            <v>2327</v>
          </cell>
          <cell r="H164" t="str">
            <v>SAE8620</v>
          </cell>
          <cell r="I164" t="str">
            <v>FRAP1042327</v>
          </cell>
          <cell r="J164">
            <v>2</v>
          </cell>
        </row>
        <row r="165">
          <cell r="E165">
            <v>2328</v>
          </cell>
          <cell r="F165" t="str">
            <v>2328-104</v>
          </cell>
          <cell r="G165">
            <v>2328</v>
          </cell>
          <cell r="H165" t="str">
            <v>SAE8620</v>
          </cell>
          <cell r="I165" t="str">
            <v>FRAP1042328</v>
          </cell>
          <cell r="J165">
            <v>2.11</v>
          </cell>
        </row>
        <row r="166">
          <cell r="E166">
            <v>2329</v>
          </cell>
          <cell r="F166" t="str">
            <v>2329-104</v>
          </cell>
          <cell r="G166">
            <v>2329</v>
          </cell>
          <cell r="H166" t="str">
            <v>20MNCR</v>
          </cell>
          <cell r="I166" t="str">
            <v>FRAP1042329</v>
          </cell>
          <cell r="J166">
            <v>11.73</v>
          </cell>
        </row>
        <row r="167">
          <cell r="E167">
            <v>2330</v>
          </cell>
          <cell r="F167" t="str">
            <v>2330-104</v>
          </cell>
          <cell r="G167">
            <v>2330</v>
          </cell>
          <cell r="H167" t="str">
            <v>20MNCR</v>
          </cell>
          <cell r="I167" t="str">
            <v>FRAP1042330</v>
          </cell>
          <cell r="J167">
            <v>12.14</v>
          </cell>
        </row>
        <row r="168">
          <cell r="E168">
            <v>2331</v>
          </cell>
          <cell r="F168" t="str">
            <v>2331-104</v>
          </cell>
          <cell r="G168">
            <v>2331</v>
          </cell>
          <cell r="H168" t="str">
            <v>20MNCR5</v>
          </cell>
          <cell r="I168" t="str">
            <v>FRAP1042331</v>
          </cell>
          <cell r="J168">
            <v>3.68</v>
          </cell>
        </row>
        <row r="169">
          <cell r="E169">
            <v>2332</v>
          </cell>
          <cell r="F169" t="str">
            <v>2332-104</v>
          </cell>
          <cell r="G169">
            <v>2332</v>
          </cell>
          <cell r="H169" t="str">
            <v>20MNCR5</v>
          </cell>
          <cell r="I169" t="str">
            <v>FRAP1042332</v>
          </cell>
          <cell r="J169">
            <v>6.05</v>
          </cell>
        </row>
        <row r="170">
          <cell r="E170">
            <v>2333</v>
          </cell>
          <cell r="F170" t="str">
            <v>2333-104</v>
          </cell>
          <cell r="G170">
            <v>2333</v>
          </cell>
          <cell r="H170" t="str">
            <v>20MNCR5</v>
          </cell>
          <cell r="I170" t="str">
            <v>FRAP1042333</v>
          </cell>
          <cell r="J170">
            <v>3.2</v>
          </cell>
        </row>
        <row r="171">
          <cell r="E171">
            <v>2334</v>
          </cell>
          <cell r="F171" t="str">
            <v>2334-104</v>
          </cell>
          <cell r="G171">
            <v>2334</v>
          </cell>
          <cell r="H171" t="str">
            <v>20MNCR5</v>
          </cell>
          <cell r="I171" t="str">
            <v>FRAP1042334</v>
          </cell>
          <cell r="J171">
            <v>4.9000000000000004</v>
          </cell>
        </row>
        <row r="172">
          <cell r="E172">
            <v>2335</v>
          </cell>
          <cell r="F172" t="str">
            <v>2335-104</v>
          </cell>
          <cell r="G172">
            <v>2335</v>
          </cell>
          <cell r="H172" t="str">
            <v>20MNCR5</v>
          </cell>
          <cell r="I172" t="str">
            <v>FRAP1042335</v>
          </cell>
          <cell r="J172">
            <v>3.07</v>
          </cell>
        </row>
        <row r="173">
          <cell r="E173">
            <v>2336</v>
          </cell>
          <cell r="F173" t="str">
            <v>2336-104</v>
          </cell>
          <cell r="G173">
            <v>2336</v>
          </cell>
          <cell r="H173" t="str">
            <v>EN353</v>
          </cell>
          <cell r="I173" t="str">
            <v>FRAP1042336</v>
          </cell>
          <cell r="J173">
            <v>2.0299999999999998</v>
          </cell>
        </row>
        <row r="174">
          <cell r="E174">
            <v>2337</v>
          </cell>
          <cell r="F174">
            <v>2337</v>
          </cell>
          <cell r="G174">
            <v>2337</v>
          </cell>
          <cell r="H174" t="str">
            <v>SAE8620</v>
          </cell>
          <cell r="I174" t="str">
            <v>FRAP1042337</v>
          </cell>
          <cell r="J174">
            <v>1.38</v>
          </cell>
        </row>
        <row r="175">
          <cell r="E175">
            <v>4001</v>
          </cell>
          <cell r="F175" t="str">
            <v>4001 TEL</v>
          </cell>
          <cell r="G175">
            <v>4001</v>
          </cell>
          <cell r="H175" t="str">
            <v>20mncr5</v>
          </cell>
          <cell r="I175" t="str">
            <v>FRAP1004001</v>
          </cell>
          <cell r="J175">
            <v>2.74</v>
          </cell>
        </row>
        <row r="176">
          <cell r="E176">
            <v>4002</v>
          </cell>
          <cell r="F176" t="str">
            <v>4002 TEL</v>
          </cell>
          <cell r="G176">
            <v>4002</v>
          </cell>
          <cell r="H176" t="str">
            <v>20mncr5</v>
          </cell>
          <cell r="I176" t="str">
            <v>FRAP1004002</v>
          </cell>
          <cell r="J176">
            <v>7.8</v>
          </cell>
        </row>
        <row r="177">
          <cell r="E177">
            <v>4003</v>
          </cell>
          <cell r="F177" t="str">
            <v>4003 TEL</v>
          </cell>
          <cell r="G177">
            <v>4003</v>
          </cell>
          <cell r="H177" t="str">
            <v>20mncr5</v>
          </cell>
          <cell r="I177" t="str">
            <v>FRAP1004003</v>
          </cell>
          <cell r="J177">
            <v>11.8</v>
          </cell>
        </row>
        <row r="178">
          <cell r="E178" t="str">
            <v>4003-L</v>
          </cell>
          <cell r="F178" t="str">
            <v>4003 TEL</v>
          </cell>
          <cell r="G178">
            <v>4003</v>
          </cell>
          <cell r="H178" t="str">
            <v>20mncr5</v>
          </cell>
          <cell r="I178" t="str">
            <v>FRAP1004003</v>
          </cell>
          <cell r="J178">
            <v>12.2</v>
          </cell>
        </row>
        <row r="179">
          <cell r="E179">
            <v>4004</v>
          </cell>
          <cell r="F179" t="str">
            <v>4004 TEL</v>
          </cell>
          <cell r="G179">
            <v>4004</v>
          </cell>
          <cell r="H179" t="str">
            <v>45C8</v>
          </cell>
          <cell r="I179" t="str">
            <v>FRAP1004004</v>
          </cell>
          <cell r="J179">
            <v>1.83</v>
          </cell>
        </row>
        <row r="180">
          <cell r="E180" t="str">
            <v>4004-C</v>
          </cell>
          <cell r="F180" t="str">
            <v>4004 TEL</v>
          </cell>
          <cell r="G180">
            <v>4004</v>
          </cell>
          <cell r="H180" t="str">
            <v>45C8</v>
          </cell>
          <cell r="I180" t="str">
            <v>FRAP1004004</v>
          </cell>
          <cell r="J180">
            <v>1.77</v>
          </cell>
        </row>
        <row r="181">
          <cell r="E181">
            <v>4010</v>
          </cell>
          <cell r="F181" t="str">
            <v>4010 TEL</v>
          </cell>
          <cell r="G181">
            <v>4010</v>
          </cell>
          <cell r="H181" t="str">
            <v>16mncr5</v>
          </cell>
          <cell r="I181" t="str">
            <v>FRAS2004010</v>
          </cell>
          <cell r="J181">
            <v>3.6</v>
          </cell>
        </row>
        <row r="182">
          <cell r="E182">
            <v>4013</v>
          </cell>
          <cell r="F182" t="str">
            <v>4013 TEL</v>
          </cell>
          <cell r="G182">
            <v>4013</v>
          </cell>
          <cell r="H182" t="str">
            <v>815m17</v>
          </cell>
          <cell r="I182" t="str">
            <v>FRAP1004013</v>
          </cell>
          <cell r="J182">
            <v>5.29</v>
          </cell>
        </row>
        <row r="183">
          <cell r="E183">
            <v>4014</v>
          </cell>
          <cell r="F183" t="str">
            <v>4014 TEL</v>
          </cell>
          <cell r="G183">
            <v>4014</v>
          </cell>
          <cell r="H183" t="str">
            <v>20mncr5</v>
          </cell>
          <cell r="I183" t="str">
            <v>FRAP1004014</v>
          </cell>
          <cell r="J183">
            <v>6.2</v>
          </cell>
        </row>
        <row r="184">
          <cell r="E184">
            <v>4015</v>
          </cell>
          <cell r="F184" t="str">
            <v>4015 TEL</v>
          </cell>
          <cell r="G184">
            <v>4015</v>
          </cell>
          <cell r="H184" t="str">
            <v>16mncr5</v>
          </cell>
          <cell r="I184" t="str">
            <v>FRAP1004015</v>
          </cell>
          <cell r="J184">
            <v>4.0599999999999996</v>
          </cell>
        </row>
        <row r="185">
          <cell r="E185">
            <v>4016</v>
          </cell>
          <cell r="F185" t="str">
            <v>4016 TEL</v>
          </cell>
          <cell r="G185">
            <v>4016</v>
          </cell>
          <cell r="H185" t="str">
            <v>16mncr5</v>
          </cell>
          <cell r="I185" t="str">
            <v>FRAP1004016</v>
          </cell>
          <cell r="J185">
            <v>2.46</v>
          </cell>
        </row>
        <row r="186">
          <cell r="E186">
            <v>4017</v>
          </cell>
          <cell r="F186" t="str">
            <v>4017 TEL</v>
          </cell>
          <cell r="G186">
            <v>4017</v>
          </cell>
          <cell r="H186" t="str">
            <v>16mncr5</v>
          </cell>
          <cell r="I186" t="str">
            <v>FRAP1004017</v>
          </cell>
          <cell r="J186">
            <v>1.93</v>
          </cell>
        </row>
        <row r="187">
          <cell r="E187">
            <v>4019</v>
          </cell>
          <cell r="F187" t="str">
            <v>4019 TEL</v>
          </cell>
          <cell r="G187">
            <v>4019</v>
          </cell>
          <cell r="H187" t="str">
            <v>815m17</v>
          </cell>
          <cell r="I187" t="str">
            <v>FRAP1004019</v>
          </cell>
          <cell r="J187">
            <v>0.77</v>
          </cell>
        </row>
        <row r="188">
          <cell r="E188">
            <v>4020</v>
          </cell>
          <cell r="F188" t="str">
            <v>4020 TEL</v>
          </cell>
          <cell r="G188">
            <v>4020</v>
          </cell>
          <cell r="H188" t="str">
            <v>815m17</v>
          </cell>
          <cell r="I188" t="str">
            <v>FRAP1004020</v>
          </cell>
          <cell r="J188">
            <v>2.66</v>
          </cell>
        </row>
        <row r="189">
          <cell r="E189">
            <v>4021</v>
          </cell>
          <cell r="F189" t="str">
            <v>4021 TEL</v>
          </cell>
          <cell r="G189">
            <v>4021</v>
          </cell>
          <cell r="H189" t="str">
            <v>815m17</v>
          </cell>
          <cell r="I189" t="str">
            <v>FRAP1004021</v>
          </cell>
          <cell r="J189">
            <v>2.76</v>
          </cell>
        </row>
        <row r="190">
          <cell r="E190">
            <v>4022</v>
          </cell>
          <cell r="F190" t="str">
            <v>4022 TEL</v>
          </cell>
          <cell r="G190">
            <v>4022</v>
          </cell>
          <cell r="H190" t="str">
            <v>16mncr5</v>
          </cell>
          <cell r="I190" t="str">
            <v>FRAP1004022</v>
          </cell>
          <cell r="J190">
            <v>0.82</v>
          </cell>
        </row>
        <row r="191">
          <cell r="E191">
            <v>4026</v>
          </cell>
          <cell r="F191" t="str">
            <v>4026 TEL</v>
          </cell>
          <cell r="G191">
            <v>4026</v>
          </cell>
          <cell r="H191" t="str">
            <v>16mncr5</v>
          </cell>
          <cell r="I191" t="str">
            <v>FRAP1004026</v>
          </cell>
          <cell r="J191">
            <v>3.03</v>
          </cell>
        </row>
        <row r="192">
          <cell r="E192">
            <v>4027</v>
          </cell>
          <cell r="F192" t="str">
            <v>4027 TEL</v>
          </cell>
          <cell r="G192">
            <v>4027</v>
          </cell>
          <cell r="H192" t="str">
            <v>16mncr5</v>
          </cell>
          <cell r="I192" t="str">
            <v>FRAP1004027</v>
          </cell>
          <cell r="J192">
            <v>2.11</v>
          </cell>
        </row>
        <row r="193">
          <cell r="E193">
            <v>4028</v>
          </cell>
          <cell r="F193" t="str">
            <v>4028 TEL</v>
          </cell>
          <cell r="G193">
            <v>4028</v>
          </cell>
          <cell r="H193" t="str">
            <v>16mncr5</v>
          </cell>
          <cell r="I193" t="str">
            <v>FRAP1004028</v>
          </cell>
          <cell r="J193">
            <v>9.6</v>
          </cell>
        </row>
        <row r="194">
          <cell r="E194">
            <v>4029</v>
          </cell>
          <cell r="F194" t="str">
            <v>4029 TEL</v>
          </cell>
          <cell r="G194">
            <v>4029</v>
          </cell>
          <cell r="H194" t="str">
            <v>EN36C</v>
          </cell>
          <cell r="I194" t="str">
            <v>FRAP1004029</v>
          </cell>
          <cell r="J194">
            <v>4.76</v>
          </cell>
        </row>
        <row r="195">
          <cell r="E195">
            <v>4034</v>
          </cell>
          <cell r="F195" t="str">
            <v>4034 TEL</v>
          </cell>
          <cell r="G195">
            <v>4034</v>
          </cell>
          <cell r="H195" t="str">
            <v>16mncr5</v>
          </cell>
          <cell r="I195" t="str">
            <v>FRAP1004034</v>
          </cell>
          <cell r="J195">
            <v>0.41</v>
          </cell>
        </row>
        <row r="196">
          <cell r="E196">
            <v>4035</v>
          </cell>
          <cell r="F196" t="str">
            <v>4035 TEL</v>
          </cell>
          <cell r="G196">
            <v>4035</v>
          </cell>
          <cell r="H196" t="str">
            <v>16mncr5</v>
          </cell>
          <cell r="I196" t="str">
            <v>FRAP1004035</v>
          </cell>
          <cell r="J196">
            <v>0.33</v>
          </cell>
        </row>
        <row r="197">
          <cell r="E197">
            <v>4039</v>
          </cell>
          <cell r="F197" t="str">
            <v>4039 TEL</v>
          </cell>
          <cell r="G197">
            <v>4039</v>
          </cell>
          <cell r="H197" t="str">
            <v>815m17</v>
          </cell>
          <cell r="I197" t="str">
            <v>FRAS2004039</v>
          </cell>
          <cell r="J197">
            <v>7.46</v>
          </cell>
        </row>
        <row r="198">
          <cell r="E198">
            <v>4040</v>
          </cell>
          <cell r="F198" t="str">
            <v>4040 TEL</v>
          </cell>
          <cell r="G198">
            <v>4040</v>
          </cell>
          <cell r="H198" t="str">
            <v>815m17</v>
          </cell>
          <cell r="I198" t="str">
            <v>FRAS2004040</v>
          </cell>
          <cell r="J198">
            <v>5.3</v>
          </cell>
        </row>
        <row r="199">
          <cell r="E199">
            <v>4041</v>
          </cell>
          <cell r="F199" t="str">
            <v>4041 TEL</v>
          </cell>
          <cell r="G199">
            <v>4041</v>
          </cell>
          <cell r="H199" t="str">
            <v>815m17</v>
          </cell>
          <cell r="I199" t="str">
            <v>FRAP1004041</v>
          </cell>
          <cell r="J199">
            <v>2.75</v>
          </cell>
        </row>
        <row r="200">
          <cell r="E200">
            <v>4042</v>
          </cell>
          <cell r="F200" t="str">
            <v>4042 TEL</v>
          </cell>
          <cell r="G200">
            <v>4042</v>
          </cell>
          <cell r="H200" t="str">
            <v>815m17</v>
          </cell>
          <cell r="I200" t="str">
            <v>FRAS2004042</v>
          </cell>
          <cell r="J200">
            <v>3.85</v>
          </cell>
        </row>
        <row r="201">
          <cell r="E201">
            <v>4044</v>
          </cell>
          <cell r="F201" t="str">
            <v>4044 TEL</v>
          </cell>
          <cell r="G201">
            <v>4044</v>
          </cell>
          <cell r="H201" t="str">
            <v>20mncr5</v>
          </cell>
          <cell r="I201" t="str">
            <v>FRAP1004044</v>
          </cell>
          <cell r="J201">
            <v>7.77</v>
          </cell>
        </row>
        <row r="202">
          <cell r="E202">
            <v>4045</v>
          </cell>
          <cell r="F202" t="str">
            <v>4045 TEL</v>
          </cell>
          <cell r="G202">
            <v>4045</v>
          </cell>
          <cell r="H202" t="str">
            <v>815m17</v>
          </cell>
          <cell r="I202" t="str">
            <v>FRAP1004045</v>
          </cell>
          <cell r="J202">
            <v>8.1300000000000008</v>
          </cell>
        </row>
        <row r="203">
          <cell r="E203">
            <v>4046</v>
          </cell>
          <cell r="F203" t="str">
            <v>4046 TEL</v>
          </cell>
          <cell r="G203">
            <v>4046</v>
          </cell>
          <cell r="H203" t="str">
            <v>815m17</v>
          </cell>
          <cell r="I203" t="str">
            <v>FRAP1004046</v>
          </cell>
          <cell r="J203">
            <v>3.04</v>
          </cell>
        </row>
        <row r="204">
          <cell r="E204">
            <v>4055</v>
          </cell>
          <cell r="F204" t="str">
            <v>4055 TEL</v>
          </cell>
          <cell r="G204">
            <v>4055</v>
          </cell>
          <cell r="H204" t="str">
            <v>16mncr5</v>
          </cell>
          <cell r="I204" t="str">
            <v>FRAP1004055</v>
          </cell>
          <cell r="J204">
            <v>0.63</v>
          </cell>
        </row>
        <row r="205">
          <cell r="E205">
            <v>4059</v>
          </cell>
          <cell r="F205" t="str">
            <v>4059 TEL</v>
          </cell>
          <cell r="G205">
            <v>4059</v>
          </cell>
          <cell r="H205" t="str">
            <v>16mncr5</v>
          </cell>
          <cell r="I205" t="str">
            <v>FRAP1004059</v>
          </cell>
          <cell r="J205">
            <v>1.57</v>
          </cell>
        </row>
        <row r="206">
          <cell r="E206">
            <v>4062</v>
          </cell>
          <cell r="F206" t="str">
            <v>4062 TEL</v>
          </cell>
          <cell r="G206">
            <v>4062</v>
          </cell>
          <cell r="H206" t="str">
            <v>20mncr5</v>
          </cell>
          <cell r="I206" t="str">
            <v>FRAP1004062</v>
          </cell>
          <cell r="J206">
            <v>6.11</v>
          </cell>
        </row>
        <row r="207">
          <cell r="E207">
            <v>4063</v>
          </cell>
          <cell r="F207" t="str">
            <v>4063 TEL</v>
          </cell>
          <cell r="G207">
            <v>4063</v>
          </cell>
          <cell r="H207" t="str">
            <v>815m17</v>
          </cell>
          <cell r="I207" t="str">
            <v>FRAP1004063</v>
          </cell>
          <cell r="J207">
            <v>10.18</v>
          </cell>
        </row>
        <row r="208">
          <cell r="E208">
            <v>4064</v>
          </cell>
          <cell r="F208" t="str">
            <v>4064 TEL</v>
          </cell>
          <cell r="G208">
            <v>4064</v>
          </cell>
          <cell r="H208" t="str">
            <v>815m17</v>
          </cell>
          <cell r="I208" t="str">
            <v>FRAP1004064</v>
          </cell>
          <cell r="J208">
            <v>0.94</v>
          </cell>
        </row>
        <row r="209">
          <cell r="E209" t="str">
            <v>4067-C</v>
          </cell>
          <cell r="F209" t="str">
            <v>4067 TEL</v>
          </cell>
          <cell r="G209">
            <v>4067</v>
          </cell>
          <cell r="H209" t="str">
            <v>EN36C</v>
          </cell>
          <cell r="I209" t="str">
            <v>FRAS1004067</v>
          </cell>
          <cell r="J209">
            <v>1.57</v>
          </cell>
        </row>
        <row r="210">
          <cell r="E210">
            <v>4067</v>
          </cell>
          <cell r="F210" t="str">
            <v>4067 TEL</v>
          </cell>
          <cell r="G210">
            <v>4067</v>
          </cell>
          <cell r="H210" t="str">
            <v>EN36C</v>
          </cell>
          <cell r="I210" t="str">
            <v>FRAP1004067</v>
          </cell>
          <cell r="J210">
            <v>1.6</v>
          </cell>
        </row>
        <row r="211">
          <cell r="E211">
            <v>4073</v>
          </cell>
          <cell r="F211" t="str">
            <v>4073 TEL</v>
          </cell>
          <cell r="G211">
            <v>4073</v>
          </cell>
          <cell r="H211" t="str">
            <v>16mncr5</v>
          </cell>
          <cell r="I211" t="str">
            <v>FRAP1004073</v>
          </cell>
          <cell r="J211">
            <v>1</v>
          </cell>
        </row>
        <row r="212">
          <cell r="E212">
            <v>4077</v>
          </cell>
          <cell r="F212" t="str">
            <v>4077 TEL</v>
          </cell>
          <cell r="G212">
            <v>4077</v>
          </cell>
          <cell r="H212" t="str">
            <v>815m17</v>
          </cell>
          <cell r="I212" t="str">
            <v>FRAP1004077</v>
          </cell>
          <cell r="J212">
            <v>2</v>
          </cell>
        </row>
        <row r="213">
          <cell r="E213">
            <v>4078</v>
          </cell>
          <cell r="F213" t="str">
            <v>4078 TEL</v>
          </cell>
          <cell r="G213">
            <v>4078</v>
          </cell>
          <cell r="H213" t="str">
            <v>16mncr5</v>
          </cell>
          <cell r="I213" t="str">
            <v>FRAP1004078</v>
          </cell>
          <cell r="J213">
            <v>1.45</v>
          </cell>
        </row>
        <row r="214">
          <cell r="E214">
            <v>4081</v>
          </cell>
          <cell r="F214" t="str">
            <v>4081 TEL</v>
          </cell>
          <cell r="G214">
            <v>4081</v>
          </cell>
          <cell r="H214" t="str">
            <v>20mncr5</v>
          </cell>
          <cell r="I214" t="str">
            <v>FRAS2004081</v>
          </cell>
          <cell r="J214">
            <v>2.25</v>
          </cell>
        </row>
        <row r="215">
          <cell r="E215">
            <v>4084</v>
          </cell>
          <cell r="F215" t="str">
            <v>4084 TEL</v>
          </cell>
          <cell r="G215">
            <v>4084</v>
          </cell>
          <cell r="H215" t="str">
            <v>EN36C</v>
          </cell>
          <cell r="I215" t="str">
            <v>FRAP1004084</v>
          </cell>
          <cell r="J215">
            <v>2.33</v>
          </cell>
        </row>
        <row r="216">
          <cell r="E216">
            <v>4095</v>
          </cell>
          <cell r="F216" t="str">
            <v>4095 TEL</v>
          </cell>
          <cell r="G216">
            <v>4095</v>
          </cell>
          <cell r="H216" t="str">
            <v>20mncr5</v>
          </cell>
          <cell r="I216" t="str">
            <v>FRAP1004095</v>
          </cell>
          <cell r="J216">
            <v>13.75</v>
          </cell>
        </row>
        <row r="217">
          <cell r="E217">
            <v>4102</v>
          </cell>
          <cell r="F217" t="str">
            <v>4102 TEL</v>
          </cell>
          <cell r="G217">
            <v>4102</v>
          </cell>
          <cell r="H217" t="str">
            <v>20mncr5</v>
          </cell>
          <cell r="I217" t="str">
            <v>FRAP1004102</v>
          </cell>
          <cell r="J217">
            <v>4.05</v>
          </cell>
        </row>
        <row r="218">
          <cell r="E218">
            <v>4103</v>
          </cell>
          <cell r="F218" t="str">
            <v>4103 TEL</v>
          </cell>
          <cell r="G218">
            <v>4103</v>
          </cell>
          <cell r="H218" t="str">
            <v>20mncr5</v>
          </cell>
          <cell r="I218" t="str">
            <v>FRAP1004103</v>
          </cell>
          <cell r="J218">
            <v>6.12</v>
          </cell>
        </row>
        <row r="219">
          <cell r="E219">
            <v>4104</v>
          </cell>
          <cell r="F219" t="str">
            <v>4104 TEL</v>
          </cell>
          <cell r="G219">
            <v>4104</v>
          </cell>
          <cell r="H219" t="str">
            <v>16mncr5</v>
          </cell>
          <cell r="I219" t="str">
            <v>FRAP1004104</v>
          </cell>
          <cell r="J219">
            <v>1.94</v>
          </cell>
        </row>
        <row r="220">
          <cell r="E220">
            <v>4105</v>
          </cell>
          <cell r="F220" t="str">
            <v>4105 TEL</v>
          </cell>
          <cell r="G220">
            <v>4105</v>
          </cell>
          <cell r="H220" t="str">
            <v>16mncr5</v>
          </cell>
          <cell r="I220" t="str">
            <v>FRAP1004105</v>
          </cell>
          <cell r="J220">
            <v>1.45</v>
          </cell>
        </row>
        <row r="221">
          <cell r="E221">
            <v>4107</v>
          </cell>
          <cell r="F221" t="str">
            <v>4107 TEL</v>
          </cell>
          <cell r="G221">
            <v>4107</v>
          </cell>
          <cell r="H221" t="str">
            <v>20mncr5</v>
          </cell>
          <cell r="I221" t="str">
            <v>FRAP1004107</v>
          </cell>
          <cell r="J221">
            <v>5.25</v>
          </cell>
        </row>
        <row r="222">
          <cell r="E222">
            <v>4108</v>
          </cell>
          <cell r="F222" t="str">
            <v>4108 TEL</v>
          </cell>
          <cell r="G222">
            <v>4108</v>
          </cell>
          <cell r="H222" t="str">
            <v>20mncr5</v>
          </cell>
          <cell r="I222" t="str">
            <v>FRAP1004108</v>
          </cell>
          <cell r="J222">
            <v>4.0199999999999996</v>
          </cell>
        </row>
        <row r="223">
          <cell r="E223">
            <v>4109</v>
          </cell>
          <cell r="F223" t="str">
            <v>4109 TEL</v>
          </cell>
          <cell r="G223">
            <v>4109</v>
          </cell>
          <cell r="H223" t="str">
            <v>20mncr5</v>
          </cell>
          <cell r="I223" t="str">
            <v>FRAP1004109</v>
          </cell>
          <cell r="J223">
            <v>3.8250000000000002</v>
          </cell>
        </row>
        <row r="224">
          <cell r="E224">
            <v>4110</v>
          </cell>
          <cell r="F224" t="str">
            <v>4110 TEL</v>
          </cell>
          <cell r="G224">
            <v>4110</v>
          </cell>
          <cell r="H224" t="str">
            <v>20mncr5</v>
          </cell>
          <cell r="I224" t="str">
            <v>FRAP1004110</v>
          </cell>
          <cell r="J224">
            <v>2.42</v>
          </cell>
        </row>
        <row r="225">
          <cell r="E225">
            <v>4113</v>
          </cell>
          <cell r="F225" t="str">
            <v>4113 TEL</v>
          </cell>
          <cell r="G225">
            <v>4113</v>
          </cell>
          <cell r="H225" t="str">
            <v>20mncr5</v>
          </cell>
          <cell r="I225" t="str">
            <v>FRAP1004113</v>
          </cell>
          <cell r="J225">
            <v>2.625</v>
          </cell>
        </row>
        <row r="226">
          <cell r="E226" t="str">
            <v>5516-C</v>
          </cell>
          <cell r="F226" t="str">
            <v>5516-MF</v>
          </cell>
          <cell r="G226">
            <v>5516</v>
          </cell>
          <cell r="H226" t="str">
            <v>16mncr5</v>
          </cell>
          <cell r="I226" t="str">
            <v>FRAP1025516</v>
          </cell>
          <cell r="J226">
            <v>4.82</v>
          </cell>
        </row>
        <row r="227">
          <cell r="E227">
            <v>5516</v>
          </cell>
          <cell r="F227" t="str">
            <v>5516-MF</v>
          </cell>
          <cell r="G227">
            <v>5516</v>
          </cell>
          <cell r="H227" t="str">
            <v>16mncr5</v>
          </cell>
          <cell r="I227" t="str">
            <v>FRAP1025516</v>
          </cell>
          <cell r="J227">
            <v>5.17</v>
          </cell>
        </row>
        <row r="228">
          <cell r="E228">
            <v>4119</v>
          </cell>
          <cell r="F228" t="str">
            <v>4119 TEL</v>
          </cell>
          <cell r="G228">
            <v>4119</v>
          </cell>
          <cell r="H228" t="str">
            <v>16mncr5</v>
          </cell>
          <cell r="I228" t="str">
            <v>FRAP1004119</v>
          </cell>
          <cell r="J228">
            <v>0.71</v>
          </cell>
        </row>
        <row r="229">
          <cell r="E229">
            <v>4124</v>
          </cell>
          <cell r="F229" t="str">
            <v>4124 TEL</v>
          </cell>
          <cell r="G229">
            <v>4124</v>
          </cell>
          <cell r="H229" t="str">
            <v>16mncr5</v>
          </cell>
          <cell r="I229" t="str">
            <v>FRAP1004124</v>
          </cell>
          <cell r="J229">
            <v>8</v>
          </cell>
        </row>
        <row r="230">
          <cell r="E230">
            <v>4131</v>
          </cell>
          <cell r="F230" t="str">
            <v>4131 TEL</v>
          </cell>
          <cell r="G230">
            <v>4131</v>
          </cell>
          <cell r="H230" t="str">
            <v>20mncr5</v>
          </cell>
          <cell r="I230" t="str">
            <v>FRAP1004131</v>
          </cell>
          <cell r="J230">
            <v>13.3</v>
          </cell>
        </row>
        <row r="231">
          <cell r="E231">
            <v>4132</v>
          </cell>
          <cell r="F231" t="str">
            <v>4132 TEL</v>
          </cell>
          <cell r="G231">
            <v>4132</v>
          </cell>
          <cell r="H231" t="str">
            <v>20mncr5</v>
          </cell>
          <cell r="I231" t="str">
            <v>FRAS2004132</v>
          </cell>
          <cell r="J231">
            <v>12.82</v>
          </cell>
        </row>
        <row r="232">
          <cell r="E232">
            <v>4134</v>
          </cell>
          <cell r="F232" t="str">
            <v>4134 TEL</v>
          </cell>
          <cell r="G232">
            <v>4134</v>
          </cell>
          <cell r="H232" t="str">
            <v>815M17</v>
          </cell>
          <cell r="I232" t="str">
            <v>FRAP1004134</v>
          </cell>
          <cell r="J232">
            <v>8.8000000000000007</v>
          </cell>
        </row>
        <row r="233">
          <cell r="E233">
            <v>4135</v>
          </cell>
          <cell r="F233" t="str">
            <v>4135 TEL</v>
          </cell>
          <cell r="G233">
            <v>4135</v>
          </cell>
          <cell r="H233" t="str">
            <v>815m17</v>
          </cell>
          <cell r="I233" t="str">
            <v>FRAP1004135</v>
          </cell>
          <cell r="J233">
            <v>3</v>
          </cell>
        </row>
        <row r="234">
          <cell r="E234">
            <v>4136</v>
          </cell>
          <cell r="F234" t="str">
            <v>4136 TEL</v>
          </cell>
          <cell r="G234">
            <v>4136</v>
          </cell>
          <cell r="H234" t="str">
            <v>815m17</v>
          </cell>
          <cell r="I234" t="str">
            <v>FRAP1004136</v>
          </cell>
          <cell r="J234">
            <v>4.92</v>
          </cell>
        </row>
        <row r="235">
          <cell r="E235">
            <v>4137</v>
          </cell>
          <cell r="F235" t="str">
            <v>4137 TEL</v>
          </cell>
          <cell r="G235">
            <v>4137</v>
          </cell>
          <cell r="H235" t="str">
            <v>815m17</v>
          </cell>
          <cell r="I235" t="str">
            <v>FRAP1004137</v>
          </cell>
          <cell r="J235">
            <v>3.46</v>
          </cell>
        </row>
        <row r="236">
          <cell r="E236">
            <v>4138</v>
          </cell>
          <cell r="F236" t="str">
            <v>4138 TEL</v>
          </cell>
          <cell r="G236">
            <v>4138</v>
          </cell>
          <cell r="H236" t="str">
            <v>815m17</v>
          </cell>
          <cell r="I236" t="str">
            <v>FRAP1004138</v>
          </cell>
          <cell r="J236">
            <v>6.66</v>
          </cell>
        </row>
        <row r="237">
          <cell r="E237">
            <v>4139</v>
          </cell>
          <cell r="F237" t="str">
            <v>4139 TEL</v>
          </cell>
          <cell r="G237">
            <v>4139</v>
          </cell>
          <cell r="H237" t="str">
            <v>815m17</v>
          </cell>
          <cell r="I237" t="str">
            <v>FRAP1004139</v>
          </cell>
          <cell r="J237">
            <v>6.8</v>
          </cell>
        </row>
        <row r="238">
          <cell r="E238">
            <v>4140</v>
          </cell>
          <cell r="F238" t="str">
            <v>4140 TEL</v>
          </cell>
          <cell r="G238">
            <v>4140</v>
          </cell>
          <cell r="H238" t="str">
            <v>815m17</v>
          </cell>
          <cell r="I238" t="str">
            <v>FRAP1004140</v>
          </cell>
          <cell r="J238">
            <v>4.5599999999999996</v>
          </cell>
        </row>
        <row r="239">
          <cell r="E239">
            <v>4145</v>
          </cell>
          <cell r="F239" t="str">
            <v>4145 TEL</v>
          </cell>
          <cell r="G239">
            <v>4145</v>
          </cell>
          <cell r="H239" t="str">
            <v>16mncr5</v>
          </cell>
          <cell r="I239" t="str">
            <v>FRAP1004145</v>
          </cell>
          <cell r="J239">
            <v>3.08</v>
          </cell>
        </row>
        <row r="240">
          <cell r="E240">
            <v>4146</v>
          </cell>
          <cell r="F240" t="str">
            <v>4146 TEL</v>
          </cell>
          <cell r="G240">
            <v>4146</v>
          </cell>
          <cell r="H240" t="str">
            <v>815m17</v>
          </cell>
          <cell r="I240" t="str">
            <v>FRAP1004146</v>
          </cell>
          <cell r="J240">
            <v>3.71</v>
          </cell>
        </row>
        <row r="241">
          <cell r="E241">
            <v>4147</v>
          </cell>
          <cell r="F241" t="str">
            <v>4147 TEL</v>
          </cell>
          <cell r="G241">
            <v>4147</v>
          </cell>
          <cell r="H241" t="str">
            <v>20mncr5</v>
          </cell>
          <cell r="I241" t="str">
            <v>FRAP1004147</v>
          </cell>
          <cell r="J241">
            <v>8.0299999999999994</v>
          </cell>
        </row>
        <row r="242">
          <cell r="E242">
            <v>4149</v>
          </cell>
          <cell r="F242" t="str">
            <v>4149 TEL</v>
          </cell>
          <cell r="G242">
            <v>4149</v>
          </cell>
          <cell r="H242" t="str">
            <v>20mncr5</v>
          </cell>
          <cell r="I242" t="str">
            <v>FRAP1004149</v>
          </cell>
          <cell r="J242">
            <v>4.05</v>
          </cell>
        </row>
        <row r="243">
          <cell r="E243">
            <v>4150</v>
          </cell>
          <cell r="F243" t="str">
            <v>4150 TEL</v>
          </cell>
          <cell r="G243">
            <v>4150</v>
          </cell>
          <cell r="H243" t="str">
            <v>20mncr5</v>
          </cell>
          <cell r="I243" t="str">
            <v>FRAP1004150</v>
          </cell>
          <cell r="J243">
            <v>6.42</v>
          </cell>
        </row>
        <row r="244">
          <cell r="E244">
            <v>4151</v>
          </cell>
          <cell r="F244" t="str">
            <v>4151 TEL</v>
          </cell>
          <cell r="G244">
            <v>4151</v>
          </cell>
          <cell r="H244" t="str">
            <v>20mncr5</v>
          </cell>
          <cell r="I244" t="str">
            <v>FRAS2004151</v>
          </cell>
          <cell r="J244">
            <v>5.57</v>
          </cell>
        </row>
        <row r="245">
          <cell r="E245">
            <v>4155</v>
          </cell>
          <cell r="F245" t="str">
            <v>4155 TEL</v>
          </cell>
          <cell r="G245">
            <v>4155</v>
          </cell>
          <cell r="H245" t="str">
            <v>16mncr5</v>
          </cell>
          <cell r="I245" t="str">
            <v>FRAP1004155</v>
          </cell>
          <cell r="J245">
            <v>4.1900000000000004</v>
          </cell>
        </row>
        <row r="246">
          <cell r="E246">
            <v>4156</v>
          </cell>
          <cell r="F246" t="str">
            <v>4156 TEL</v>
          </cell>
          <cell r="G246">
            <v>4156</v>
          </cell>
          <cell r="H246" t="str">
            <v>815m17</v>
          </cell>
          <cell r="I246" t="str">
            <v>FRAP1004156</v>
          </cell>
          <cell r="J246">
            <v>2.35</v>
          </cell>
        </row>
        <row r="247">
          <cell r="E247">
            <v>4158</v>
          </cell>
          <cell r="F247" t="str">
            <v>4158 TEL</v>
          </cell>
          <cell r="G247">
            <v>4158</v>
          </cell>
          <cell r="H247" t="str">
            <v>16mncr5</v>
          </cell>
          <cell r="I247" t="str">
            <v>FRAP1004158</v>
          </cell>
          <cell r="J247">
            <v>1.9</v>
          </cell>
        </row>
        <row r="248">
          <cell r="E248">
            <v>4159</v>
          </cell>
          <cell r="F248" t="str">
            <v>4159  TEL</v>
          </cell>
          <cell r="G248">
            <v>4159</v>
          </cell>
          <cell r="H248" t="str">
            <v>16mncr5</v>
          </cell>
          <cell r="I248" t="str">
            <v>FRAP1004159</v>
          </cell>
          <cell r="J248">
            <v>1.51</v>
          </cell>
        </row>
        <row r="249">
          <cell r="E249">
            <v>4169</v>
          </cell>
          <cell r="F249" t="str">
            <v>4169 TEL</v>
          </cell>
          <cell r="G249">
            <v>4169</v>
          </cell>
          <cell r="H249" t="str">
            <v>EN36C</v>
          </cell>
          <cell r="I249" t="str">
            <v>FRAP1004169</v>
          </cell>
          <cell r="J249">
            <v>3.04</v>
          </cell>
        </row>
        <row r="250">
          <cell r="E250" t="str">
            <v>4169-T</v>
          </cell>
          <cell r="F250" t="str">
            <v>4169 TEL</v>
          </cell>
          <cell r="G250">
            <v>4169</v>
          </cell>
          <cell r="H250" t="str">
            <v>EN36C</v>
          </cell>
          <cell r="I250" t="str">
            <v>FRAP1004169</v>
          </cell>
          <cell r="J250">
            <v>3.32</v>
          </cell>
        </row>
        <row r="251">
          <cell r="E251">
            <v>752</v>
          </cell>
          <cell r="F251" t="str">
            <v>629 TEL/752 TEL</v>
          </cell>
          <cell r="G251" t="str">
            <v xml:space="preserve">629/752 </v>
          </cell>
          <cell r="H251" t="str">
            <v>16mncr5</v>
          </cell>
          <cell r="I251" t="str">
            <v>FRAP1000752</v>
          </cell>
          <cell r="J251">
            <v>1.03</v>
          </cell>
        </row>
        <row r="252">
          <cell r="E252">
            <v>5525</v>
          </cell>
          <cell r="F252" t="str">
            <v>5525 MF</v>
          </cell>
          <cell r="G252">
            <v>5525</v>
          </cell>
          <cell r="H252" t="str">
            <v>16mncr5</v>
          </cell>
          <cell r="I252" t="str">
            <v>FRAP1025525</v>
          </cell>
          <cell r="J252">
            <v>0.84</v>
          </cell>
        </row>
        <row r="253">
          <cell r="E253">
            <v>4054</v>
          </cell>
          <cell r="F253" t="str">
            <v>4054 TEL</v>
          </cell>
          <cell r="G253">
            <v>4054</v>
          </cell>
          <cell r="H253" t="str">
            <v>20mncr5</v>
          </cell>
          <cell r="I253" t="str">
            <v>FRAP1004054</v>
          </cell>
          <cell r="J253">
            <v>2.15</v>
          </cell>
        </row>
        <row r="254">
          <cell r="E254">
            <v>9069</v>
          </cell>
          <cell r="F254" t="str">
            <v>9069 TEL</v>
          </cell>
          <cell r="G254">
            <v>9069</v>
          </cell>
          <cell r="H254" t="str">
            <v>20mncr5</v>
          </cell>
          <cell r="I254">
            <v>0</v>
          </cell>
          <cell r="J254">
            <v>7.15</v>
          </cell>
        </row>
        <row r="255">
          <cell r="E255">
            <v>790</v>
          </cell>
          <cell r="F255" t="str">
            <v>790 TEL</v>
          </cell>
          <cell r="G255">
            <v>790</v>
          </cell>
          <cell r="H255" t="str">
            <v>16mncr5</v>
          </cell>
          <cell r="I255">
            <v>0</v>
          </cell>
          <cell r="J255">
            <v>1.85</v>
          </cell>
        </row>
        <row r="256">
          <cell r="E256">
            <v>4161</v>
          </cell>
          <cell r="F256" t="str">
            <v>4161 TEL</v>
          </cell>
          <cell r="G256">
            <v>4161</v>
          </cell>
          <cell r="H256" t="str">
            <v>16mncr5</v>
          </cell>
          <cell r="I256" t="str">
            <v>FRAP1004161</v>
          </cell>
          <cell r="J256">
            <v>1.91</v>
          </cell>
        </row>
        <row r="257">
          <cell r="E257">
            <v>4162</v>
          </cell>
          <cell r="F257" t="str">
            <v>4162  TEL</v>
          </cell>
          <cell r="G257">
            <v>4162</v>
          </cell>
          <cell r="H257" t="str">
            <v>16mncr5</v>
          </cell>
          <cell r="I257" t="str">
            <v>FRAP1004162</v>
          </cell>
          <cell r="J257">
            <v>1.5</v>
          </cell>
        </row>
        <row r="258">
          <cell r="E258" t="str">
            <v>2134-O</v>
          </cell>
          <cell r="F258" t="str">
            <v>2134 RET</v>
          </cell>
          <cell r="G258">
            <v>2134</v>
          </cell>
          <cell r="H258" t="str">
            <v>16/20mncr5</v>
          </cell>
          <cell r="I258">
            <v>0</v>
          </cell>
          <cell r="J258">
            <v>1.95</v>
          </cell>
        </row>
        <row r="259">
          <cell r="E259">
            <v>1046</v>
          </cell>
          <cell r="F259" t="str">
            <v>1046 ITD</v>
          </cell>
          <cell r="G259">
            <v>1046</v>
          </cell>
          <cell r="H259" t="str">
            <v>20mncr5</v>
          </cell>
          <cell r="I259" t="str">
            <v>FRAP1011046</v>
          </cell>
          <cell r="J259">
            <v>9.42</v>
          </cell>
        </row>
        <row r="260">
          <cell r="E260">
            <v>1047</v>
          </cell>
          <cell r="F260" t="str">
            <v>1047 ITD</v>
          </cell>
          <cell r="G260">
            <v>1047</v>
          </cell>
          <cell r="H260" t="str">
            <v>20mncr5</v>
          </cell>
          <cell r="I260" t="str">
            <v>FRAP1011047</v>
          </cell>
          <cell r="J260">
            <v>2.95</v>
          </cell>
        </row>
        <row r="261">
          <cell r="E261">
            <v>1049</v>
          </cell>
          <cell r="F261" t="str">
            <v>1049 ITD</v>
          </cell>
          <cell r="G261">
            <v>1049</v>
          </cell>
          <cell r="H261" t="str">
            <v>20mncr5</v>
          </cell>
          <cell r="I261" t="str">
            <v>FRAP1011049</v>
          </cell>
          <cell r="J261">
            <v>6.59</v>
          </cell>
        </row>
        <row r="262">
          <cell r="E262">
            <v>1050</v>
          </cell>
          <cell r="F262" t="str">
            <v>1050 ITD</v>
          </cell>
          <cell r="G262">
            <v>1050</v>
          </cell>
          <cell r="H262" t="str">
            <v>20mncr5</v>
          </cell>
          <cell r="I262" t="str">
            <v>FRAP1011050</v>
          </cell>
          <cell r="J262">
            <v>3.36</v>
          </cell>
        </row>
        <row r="263">
          <cell r="E263">
            <v>1061</v>
          </cell>
          <cell r="F263" t="str">
            <v>1061 ITD</v>
          </cell>
          <cell r="G263">
            <v>1061</v>
          </cell>
          <cell r="H263" t="str">
            <v>20mncr5</v>
          </cell>
          <cell r="I263" t="str">
            <v>FRAP1011061</v>
          </cell>
          <cell r="J263">
            <v>0.7</v>
          </cell>
        </row>
        <row r="264">
          <cell r="E264">
            <v>1075</v>
          </cell>
          <cell r="F264" t="str">
            <v>1075 ITD</v>
          </cell>
          <cell r="G264">
            <v>1075</v>
          </cell>
          <cell r="H264" t="str">
            <v>20mncr5</v>
          </cell>
          <cell r="I264" t="str">
            <v>FRAP1011075</v>
          </cell>
          <cell r="J264">
            <v>1.1599999999999999</v>
          </cell>
        </row>
        <row r="265">
          <cell r="E265">
            <v>1080</v>
          </cell>
          <cell r="F265" t="str">
            <v>1080 ITD</v>
          </cell>
          <cell r="G265">
            <v>1080</v>
          </cell>
          <cell r="H265" t="str">
            <v>20mncr5</v>
          </cell>
          <cell r="I265">
            <v>0</v>
          </cell>
          <cell r="J265">
            <v>9.9499999999999993</v>
          </cell>
        </row>
        <row r="266">
          <cell r="E266">
            <v>1084</v>
          </cell>
          <cell r="F266" t="str">
            <v>1084 ITD</v>
          </cell>
          <cell r="G266">
            <v>1084</v>
          </cell>
          <cell r="H266" t="str">
            <v>20mncr5</v>
          </cell>
          <cell r="I266" t="str">
            <v>FRAP1011084</v>
          </cell>
          <cell r="J266">
            <v>4.1100000000000003</v>
          </cell>
        </row>
        <row r="267">
          <cell r="E267">
            <v>1085</v>
          </cell>
          <cell r="F267" t="str">
            <v>1085 ITD</v>
          </cell>
          <cell r="G267">
            <v>1085</v>
          </cell>
          <cell r="H267" t="str">
            <v>20mncr5</v>
          </cell>
          <cell r="I267" t="str">
            <v>FRAP1011085</v>
          </cell>
          <cell r="J267">
            <v>3.05</v>
          </cell>
        </row>
        <row r="268">
          <cell r="E268">
            <v>1086</v>
          </cell>
          <cell r="F268" t="str">
            <v>1086 ITD</v>
          </cell>
          <cell r="G268">
            <v>1086</v>
          </cell>
          <cell r="H268" t="str">
            <v>20mncr5</v>
          </cell>
          <cell r="I268" t="str">
            <v>FRAP1011086</v>
          </cell>
          <cell r="J268">
            <v>1.32</v>
          </cell>
        </row>
        <row r="269">
          <cell r="E269">
            <v>1087</v>
          </cell>
          <cell r="F269" t="str">
            <v>1087 ITD</v>
          </cell>
          <cell r="G269">
            <v>1087</v>
          </cell>
          <cell r="H269" t="str">
            <v>20mncr5</v>
          </cell>
          <cell r="I269" t="str">
            <v>FRAP1011087</v>
          </cell>
          <cell r="J269">
            <v>0.56999999999999995</v>
          </cell>
        </row>
        <row r="270">
          <cell r="E270">
            <v>1090</v>
          </cell>
          <cell r="F270" t="str">
            <v>1090 ITD</v>
          </cell>
          <cell r="G270">
            <v>1090</v>
          </cell>
          <cell r="H270" t="str">
            <v>EN15A</v>
          </cell>
          <cell r="I270" t="str">
            <v>FRAP1011090</v>
          </cell>
          <cell r="J270">
            <v>1.19</v>
          </cell>
        </row>
        <row r="271">
          <cell r="E271">
            <v>1094</v>
          </cell>
          <cell r="F271" t="str">
            <v>1094 ITD</v>
          </cell>
          <cell r="G271">
            <v>1094</v>
          </cell>
          <cell r="H271" t="str">
            <v>20mncr5</v>
          </cell>
          <cell r="I271" t="str">
            <v>FRAP1011094</v>
          </cell>
          <cell r="J271">
            <v>1.6</v>
          </cell>
        </row>
        <row r="272">
          <cell r="E272">
            <v>1099</v>
          </cell>
          <cell r="F272" t="str">
            <v>1099 ITD</v>
          </cell>
          <cell r="G272">
            <v>1099</v>
          </cell>
          <cell r="H272" t="str">
            <v>20mncr5</v>
          </cell>
          <cell r="I272" t="str">
            <v>FRAP1011099</v>
          </cell>
          <cell r="J272">
            <v>6.12</v>
          </cell>
        </row>
        <row r="273">
          <cell r="E273">
            <v>1780</v>
          </cell>
          <cell r="F273" t="str">
            <v>1780 TEL</v>
          </cell>
          <cell r="G273">
            <v>1780</v>
          </cell>
          <cell r="H273" t="str">
            <v>16mncr5</v>
          </cell>
          <cell r="I273" t="str">
            <v>FRAP1001780</v>
          </cell>
          <cell r="J273">
            <v>0.93</v>
          </cell>
        </row>
        <row r="274">
          <cell r="E274">
            <v>1781</v>
          </cell>
          <cell r="F274" t="str">
            <v>1781 TEL</v>
          </cell>
          <cell r="G274">
            <v>1781</v>
          </cell>
          <cell r="H274" t="str">
            <v>16mncr5</v>
          </cell>
          <cell r="I274" t="str">
            <v>FRAP1001781</v>
          </cell>
          <cell r="J274">
            <v>0.74</v>
          </cell>
        </row>
        <row r="275">
          <cell r="E275">
            <v>1803</v>
          </cell>
          <cell r="F275" t="str">
            <v>1803 ITD</v>
          </cell>
          <cell r="G275">
            <v>1803</v>
          </cell>
          <cell r="H275" t="str">
            <v>20mncr5</v>
          </cell>
          <cell r="I275" t="str">
            <v>FRAP1011803</v>
          </cell>
          <cell r="J275">
            <v>0.7</v>
          </cell>
        </row>
        <row r="276">
          <cell r="E276">
            <v>1805</v>
          </cell>
          <cell r="F276" t="str">
            <v>1805 ITD</v>
          </cell>
          <cell r="G276">
            <v>1805</v>
          </cell>
          <cell r="H276" t="str">
            <v>20mncr5</v>
          </cell>
          <cell r="I276">
            <v>0</v>
          </cell>
          <cell r="J276">
            <v>6.95</v>
          </cell>
        </row>
        <row r="277">
          <cell r="E277">
            <v>1812</v>
          </cell>
          <cell r="F277" t="str">
            <v>1812 ITD</v>
          </cell>
          <cell r="G277">
            <v>1812</v>
          </cell>
          <cell r="H277" t="str">
            <v>20mncr5</v>
          </cell>
          <cell r="I277" t="str">
            <v>FRAP1011812</v>
          </cell>
          <cell r="J277">
            <v>2.34</v>
          </cell>
        </row>
        <row r="278">
          <cell r="E278">
            <v>1815</v>
          </cell>
          <cell r="F278" t="str">
            <v>1815 ITD</v>
          </cell>
          <cell r="G278">
            <v>1815</v>
          </cell>
          <cell r="H278" t="str">
            <v>20mncr5</v>
          </cell>
          <cell r="I278" t="str">
            <v>FRAP1011815</v>
          </cell>
          <cell r="J278">
            <v>4.5599999999999996</v>
          </cell>
        </row>
        <row r="279">
          <cell r="E279">
            <v>1823</v>
          </cell>
          <cell r="F279" t="str">
            <v>1823 ITD</v>
          </cell>
          <cell r="G279">
            <v>1823</v>
          </cell>
          <cell r="H279" t="str">
            <v>20mncr5</v>
          </cell>
          <cell r="I279" t="str">
            <v>FRAP1011823</v>
          </cell>
          <cell r="J279">
            <v>2.75</v>
          </cell>
        </row>
        <row r="280">
          <cell r="E280">
            <v>1824</v>
          </cell>
          <cell r="F280" t="str">
            <v>1824-ITD</v>
          </cell>
          <cell r="G280">
            <v>1824</v>
          </cell>
          <cell r="H280" t="str">
            <v>20mncr5</v>
          </cell>
          <cell r="I280" t="str">
            <v>FRAP1011824</v>
          </cell>
          <cell r="J280">
            <v>0.8</v>
          </cell>
        </row>
        <row r="281">
          <cell r="E281">
            <v>1831</v>
          </cell>
          <cell r="F281" t="str">
            <v>1831 ITD</v>
          </cell>
          <cell r="G281">
            <v>1831</v>
          </cell>
          <cell r="H281" t="str">
            <v>20mncr5</v>
          </cell>
          <cell r="I281" t="str">
            <v>FRAP1011831</v>
          </cell>
          <cell r="J281">
            <v>3.33</v>
          </cell>
        </row>
        <row r="282">
          <cell r="E282">
            <v>1834</v>
          </cell>
          <cell r="F282" t="str">
            <v>1834 ITD</v>
          </cell>
          <cell r="G282">
            <v>1834</v>
          </cell>
          <cell r="H282" t="str">
            <v>20mncr5</v>
          </cell>
          <cell r="I282" t="str">
            <v>FRAP1011834</v>
          </cell>
          <cell r="J282">
            <v>1.51</v>
          </cell>
        </row>
        <row r="283">
          <cell r="E283">
            <v>1835</v>
          </cell>
          <cell r="F283" t="str">
            <v>1835 ITD</v>
          </cell>
          <cell r="G283">
            <v>1835</v>
          </cell>
          <cell r="H283" t="str">
            <v>20mncr5</v>
          </cell>
          <cell r="I283" t="str">
            <v>FRAP1011835</v>
          </cell>
          <cell r="J283">
            <v>7.32</v>
          </cell>
        </row>
        <row r="284">
          <cell r="E284">
            <v>1836</v>
          </cell>
          <cell r="F284" t="str">
            <v>1836 ITD</v>
          </cell>
          <cell r="G284">
            <v>1836</v>
          </cell>
          <cell r="H284" t="str">
            <v>20mncr5</v>
          </cell>
          <cell r="I284" t="str">
            <v>FRAP1011836</v>
          </cell>
          <cell r="J284">
            <v>2.95</v>
          </cell>
        </row>
        <row r="285">
          <cell r="E285">
            <v>1837</v>
          </cell>
          <cell r="F285" t="str">
            <v>1837 ITD</v>
          </cell>
          <cell r="G285">
            <v>1837</v>
          </cell>
          <cell r="H285" t="str">
            <v>20mncr5</v>
          </cell>
          <cell r="I285" t="str">
            <v>FRAP1011837</v>
          </cell>
          <cell r="J285">
            <v>3.32</v>
          </cell>
        </row>
        <row r="286">
          <cell r="E286">
            <v>1843</v>
          </cell>
          <cell r="F286" t="str">
            <v>1843 ITD</v>
          </cell>
          <cell r="G286">
            <v>1843</v>
          </cell>
          <cell r="H286" t="str">
            <v>20mncr5</v>
          </cell>
          <cell r="I286" t="str">
            <v>FRAP1011843</v>
          </cell>
          <cell r="J286">
            <v>13.9</v>
          </cell>
        </row>
        <row r="287">
          <cell r="E287">
            <v>1858</v>
          </cell>
          <cell r="F287" t="str">
            <v>1858 ITD</v>
          </cell>
          <cell r="G287">
            <v>1858</v>
          </cell>
          <cell r="H287" t="str">
            <v>20mncr5</v>
          </cell>
          <cell r="I287" t="str">
            <v>FRAP1011858</v>
          </cell>
          <cell r="J287">
            <v>1.79</v>
          </cell>
        </row>
        <row r="288">
          <cell r="E288">
            <v>1864</v>
          </cell>
          <cell r="F288" t="str">
            <v>1864 ITD</v>
          </cell>
          <cell r="G288">
            <v>1864</v>
          </cell>
          <cell r="H288" t="str">
            <v>20mncr5</v>
          </cell>
          <cell r="I288" t="str">
            <v>FRAP1011864</v>
          </cell>
          <cell r="J288">
            <v>1.1499999999999999</v>
          </cell>
        </row>
        <row r="289">
          <cell r="E289">
            <v>1871</v>
          </cell>
          <cell r="F289" t="str">
            <v>1871 ITD</v>
          </cell>
          <cell r="G289">
            <v>1871</v>
          </cell>
          <cell r="H289" t="str">
            <v>20mncr5</v>
          </cell>
          <cell r="I289" t="str">
            <v>FRAP1011871</v>
          </cell>
          <cell r="J289">
            <v>1.52</v>
          </cell>
        </row>
        <row r="290">
          <cell r="E290">
            <v>1872</v>
          </cell>
          <cell r="F290" t="str">
            <v>1872 ITD</v>
          </cell>
          <cell r="G290">
            <v>1872</v>
          </cell>
          <cell r="H290" t="str">
            <v>20mncr5</v>
          </cell>
          <cell r="I290" t="str">
            <v>FRAP1011872</v>
          </cell>
          <cell r="J290">
            <v>2.7</v>
          </cell>
        </row>
        <row r="291">
          <cell r="E291">
            <v>1877</v>
          </cell>
          <cell r="F291" t="str">
            <v>1877 ITD</v>
          </cell>
          <cell r="G291">
            <v>1877</v>
          </cell>
          <cell r="H291" t="str">
            <v>20mncr5</v>
          </cell>
          <cell r="I291">
            <v>0</v>
          </cell>
          <cell r="J291">
            <v>2.7</v>
          </cell>
        </row>
        <row r="292">
          <cell r="E292">
            <v>1879</v>
          </cell>
          <cell r="F292" t="str">
            <v>1879 ITD</v>
          </cell>
          <cell r="G292">
            <v>1879</v>
          </cell>
          <cell r="H292" t="str">
            <v>20mncr5</v>
          </cell>
          <cell r="I292" t="str">
            <v>FRAP1011879</v>
          </cell>
          <cell r="J292">
            <v>2.76</v>
          </cell>
        </row>
        <row r="293">
          <cell r="E293">
            <v>1881</v>
          </cell>
          <cell r="F293" t="str">
            <v>1881 ITD</v>
          </cell>
          <cell r="G293">
            <v>1881</v>
          </cell>
          <cell r="H293" t="str">
            <v>16mncr5</v>
          </cell>
          <cell r="I293" t="str">
            <v>FRAP1011881</v>
          </cell>
          <cell r="J293">
            <v>1.22</v>
          </cell>
        </row>
        <row r="294">
          <cell r="E294">
            <v>1884</v>
          </cell>
          <cell r="F294" t="str">
            <v>1884 ITD</v>
          </cell>
          <cell r="G294">
            <v>1884</v>
          </cell>
          <cell r="H294" t="str">
            <v>16mncr5</v>
          </cell>
          <cell r="I294" t="str">
            <v>FRAP1011884</v>
          </cell>
          <cell r="J294">
            <v>0.66</v>
          </cell>
        </row>
        <row r="295">
          <cell r="E295">
            <v>1893</v>
          </cell>
          <cell r="F295" t="str">
            <v>1893 ITD</v>
          </cell>
          <cell r="G295">
            <v>1893</v>
          </cell>
          <cell r="H295" t="str">
            <v>20mncr5</v>
          </cell>
          <cell r="I295" t="str">
            <v>FRAP1011893</v>
          </cell>
          <cell r="J295">
            <v>5.59</v>
          </cell>
        </row>
        <row r="296">
          <cell r="E296">
            <v>1892</v>
          </cell>
          <cell r="F296" t="str">
            <v>1892 ITD</v>
          </cell>
          <cell r="G296">
            <v>1892</v>
          </cell>
          <cell r="H296" t="str">
            <v>20mncr5</v>
          </cell>
          <cell r="I296" t="str">
            <v>FRAP1011892</v>
          </cell>
          <cell r="J296">
            <v>1.57</v>
          </cell>
        </row>
        <row r="297">
          <cell r="E297">
            <v>1895</v>
          </cell>
          <cell r="F297" t="str">
            <v>1895 ITD</v>
          </cell>
          <cell r="G297">
            <v>1895</v>
          </cell>
          <cell r="H297" t="str">
            <v>20mncr5</v>
          </cell>
          <cell r="I297" t="str">
            <v>FRAP1011895</v>
          </cell>
          <cell r="J297">
            <v>6.9</v>
          </cell>
        </row>
        <row r="298">
          <cell r="E298">
            <v>1897</v>
          </cell>
          <cell r="F298" t="str">
            <v>1897 ITD</v>
          </cell>
          <cell r="G298">
            <v>1897</v>
          </cell>
          <cell r="H298" t="str">
            <v>20mncr5</v>
          </cell>
          <cell r="I298" t="str">
            <v>FRAP1011897</v>
          </cell>
          <cell r="J298">
            <v>4.25</v>
          </cell>
        </row>
        <row r="299">
          <cell r="E299">
            <v>1898</v>
          </cell>
          <cell r="F299" t="str">
            <v>1898 ITD</v>
          </cell>
          <cell r="G299">
            <v>1898</v>
          </cell>
          <cell r="H299" t="str">
            <v>20mncr5</v>
          </cell>
          <cell r="I299" t="str">
            <v>FRAP1011898</v>
          </cell>
          <cell r="J299">
            <v>5.79</v>
          </cell>
        </row>
        <row r="300">
          <cell r="E300">
            <v>1899</v>
          </cell>
          <cell r="F300" t="str">
            <v>1899 ITD</v>
          </cell>
          <cell r="G300">
            <v>1899</v>
          </cell>
          <cell r="H300" t="str">
            <v>20mncr5</v>
          </cell>
          <cell r="I300" t="str">
            <v>FRAP1011899</v>
          </cell>
          <cell r="J300">
            <v>0.6</v>
          </cell>
        </row>
        <row r="301">
          <cell r="E301">
            <v>1904</v>
          </cell>
          <cell r="F301" t="str">
            <v>1904 ITD</v>
          </cell>
          <cell r="G301">
            <v>1904</v>
          </cell>
          <cell r="H301" t="str">
            <v>20mncr5</v>
          </cell>
          <cell r="I301" t="str">
            <v>FRAP1011904</v>
          </cell>
          <cell r="J301">
            <v>2.76</v>
          </cell>
        </row>
        <row r="302">
          <cell r="E302">
            <v>1906</v>
          </cell>
          <cell r="F302" t="str">
            <v>1906 ITD</v>
          </cell>
          <cell r="G302">
            <v>1906</v>
          </cell>
          <cell r="H302" t="str">
            <v>20mncr5</v>
          </cell>
          <cell r="I302" t="str">
            <v>FRAP1011906</v>
          </cell>
          <cell r="J302">
            <v>4.66</v>
          </cell>
        </row>
        <row r="303">
          <cell r="E303">
            <v>1908</v>
          </cell>
          <cell r="F303" t="str">
            <v>1908 ITD</v>
          </cell>
          <cell r="G303">
            <v>1908</v>
          </cell>
          <cell r="H303" t="str">
            <v>20mncr5</v>
          </cell>
          <cell r="I303">
            <v>0</v>
          </cell>
          <cell r="J303">
            <v>2.7</v>
          </cell>
        </row>
        <row r="304">
          <cell r="E304">
            <v>1910</v>
          </cell>
          <cell r="F304" t="str">
            <v>1910 ITD</v>
          </cell>
          <cell r="G304">
            <v>1910</v>
          </cell>
          <cell r="H304" t="str">
            <v>20mncr5</v>
          </cell>
          <cell r="I304" t="str">
            <v>FRAP1011910</v>
          </cell>
          <cell r="J304">
            <v>1.97</v>
          </cell>
        </row>
        <row r="305">
          <cell r="E305">
            <v>1912</v>
          </cell>
          <cell r="F305" t="str">
            <v>1912 ITD</v>
          </cell>
          <cell r="G305">
            <v>1912</v>
          </cell>
          <cell r="H305" t="str">
            <v>20mncr5</v>
          </cell>
          <cell r="I305" t="str">
            <v>FRAP1011912</v>
          </cell>
          <cell r="J305">
            <v>3.09</v>
          </cell>
        </row>
        <row r="306">
          <cell r="E306">
            <v>1914</v>
          </cell>
          <cell r="F306" t="str">
            <v>1914 ITD</v>
          </cell>
          <cell r="G306">
            <v>1914</v>
          </cell>
          <cell r="H306" t="str">
            <v>20mncr5</v>
          </cell>
          <cell r="I306" t="str">
            <v>FRAP1011914</v>
          </cell>
          <cell r="J306">
            <v>0.93</v>
          </cell>
        </row>
        <row r="307">
          <cell r="E307">
            <v>1920</v>
          </cell>
          <cell r="F307" t="str">
            <v>1920 ITD</v>
          </cell>
          <cell r="G307">
            <v>1920</v>
          </cell>
          <cell r="H307" t="str">
            <v>20mncr5</v>
          </cell>
          <cell r="I307" t="str">
            <v>FRAP1011920</v>
          </cell>
          <cell r="J307">
            <v>1.45</v>
          </cell>
        </row>
        <row r="308">
          <cell r="E308">
            <v>2107</v>
          </cell>
          <cell r="F308" t="str">
            <v>2107 TEL</v>
          </cell>
          <cell r="G308">
            <v>2107</v>
          </cell>
          <cell r="H308" t="str">
            <v>815M17</v>
          </cell>
          <cell r="I308" t="str">
            <v>FRAP1002107</v>
          </cell>
          <cell r="J308">
            <v>3.13</v>
          </cell>
        </row>
        <row r="309">
          <cell r="E309">
            <v>4160</v>
          </cell>
          <cell r="F309" t="str">
            <v>4160 TEL</v>
          </cell>
          <cell r="G309">
            <v>4160</v>
          </cell>
          <cell r="H309" t="str">
            <v>16mncr5</v>
          </cell>
          <cell r="I309" t="str">
            <v>FRAP1004160</v>
          </cell>
          <cell r="J309">
            <v>1.1100000000000001</v>
          </cell>
        </row>
        <row r="310">
          <cell r="E310">
            <v>4215</v>
          </cell>
          <cell r="F310" t="str">
            <v>4215 TEL</v>
          </cell>
          <cell r="G310">
            <v>4215</v>
          </cell>
          <cell r="H310" t="str">
            <v>20mncr5</v>
          </cell>
          <cell r="I310" t="str">
            <v>FRAP1004215</v>
          </cell>
          <cell r="J310">
            <v>2.4700000000000002</v>
          </cell>
        </row>
        <row r="311">
          <cell r="E311">
            <v>4216</v>
          </cell>
          <cell r="F311" t="str">
            <v>4216 TEL</v>
          </cell>
          <cell r="G311">
            <v>4216</v>
          </cell>
          <cell r="H311" t="str">
            <v>20mncr5</v>
          </cell>
          <cell r="I311" t="str">
            <v>FRAP1004216</v>
          </cell>
          <cell r="J311">
            <v>1.88</v>
          </cell>
        </row>
        <row r="312">
          <cell r="E312">
            <v>4218</v>
          </cell>
          <cell r="F312" t="str">
            <v>4218 TEL</v>
          </cell>
          <cell r="G312">
            <v>4218</v>
          </cell>
          <cell r="H312" t="str">
            <v>20mncr5</v>
          </cell>
          <cell r="I312" t="str">
            <v>FRAP1004218</v>
          </cell>
          <cell r="J312">
            <v>11.62</v>
          </cell>
        </row>
        <row r="313">
          <cell r="E313">
            <v>4219</v>
          </cell>
          <cell r="F313" t="str">
            <v>4219 TEL</v>
          </cell>
          <cell r="G313">
            <v>4219</v>
          </cell>
          <cell r="H313" t="str">
            <v>SAE4140</v>
          </cell>
          <cell r="I313" t="str">
            <v>FRAP1004219</v>
          </cell>
          <cell r="J313">
            <v>12.82</v>
          </cell>
        </row>
        <row r="314">
          <cell r="E314">
            <v>5002</v>
          </cell>
          <cell r="F314" t="str">
            <v>5002 ITD</v>
          </cell>
          <cell r="G314">
            <v>5002</v>
          </cell>
          <cell r="H314" t="str">
            <v>20mncr5</v>
          </cell>
          <cell r="I314" t="str">
            <v>FRAP1015002</v>
          </cell>
          <cell r="J314">
            <v>1.73</v>
          </cell>
        </row>
        <row r="315">
          <cell r="E315">
            <v>5003</v>
          </cell>
          <cell r="F315" t="str">
            <v>5003 ITD</v>
          </cell>
          <cell r="G315">
            <v>5003</v>
          </cell>
          <cell r="H315" t="str">
            <v>20mncr5</v>
          </cell>
          <cell r="I315">
            <v>0</v>
          </cell>
          <cell r="J315">
            <v>2.61</v>
          </cell>
        </row>
        <row r="316">
          <cell r="E316">
            <v>5004</v>
          </cell>
          <cell r="F316" t="str">
            <v>5004 ITD</v>
          </cell>
          <cell r="G316">
            <v>5004</v>
          </cell>
          <cell r="H316" t="str">
            <v>20mncr5</v>
          </cell>
          <cell r="I316" t="str">
            <v>FRAP1015004</v>
          </cell>
          <cell r="J316">
            <v>4.18</v>
          </cell>
        </row>
        <row r="317">
          <cell r="E317">
            <v>5005</v>
          </cell>
          <cell r="F317" t="str">
            <v>5005 ITD</v>
          </cell>
          <cell r="G317">
            <v>5005</v>
          </cell>
          <cell r="H317" t="str">
            <v>20mncr5</v>
          </cell>
          <cell r="I317" t="str">
            <v>FRAP1015005</v>
          </cell>
          <cell r="J317">
            <v>1.25</v>
          </cell>
        </row>
        <row r="318">
          <cell r="E318">
            <v>5008</v>
          </cell>
          <cell r="F318" t="str">
            <v>5008 ITD</v>
          </cell>
          <cell r="G318">
            <v>5008</v>
          </cell>
          <cell r="H318" t="str">
            <v>20mncr5</v>
          </cell>
          <cell r="I318">
            <v>0</v>
          </cell>
          <cell r="J318">
            <v>3.42</v>
          </cell>
        </row>
        <row r="319">
          <cell r="E319">
            <v>5009</v>
          </cell>
          <cell r="F319" t="str">
            <v>5009 ITD</v>
          </cell>
          <cell r="G319">
            <v>5009</v>
          </cell>
          <cell r="H319" t="str">
            <v>20mncr5</v>
          </cell>
          <cell r="I319" t="str">
            <v>FRAP1015009</v>
          </cell>
          <cell r="J319">
            <v>1.07</v>
          </cell>
        </row>
        <row r="320">
          <cell r="E320">
            <v>5010</v>
          </cell>
          <cell r="F320" t="str">
            <v>5010 ITD</v>
          </cell>
          <cell r="G320">
            <v>5010</v>
          </cell>
          <cell r="H320" t="str">
            <v>20mncr5</v>
          </cell>
          <cell r="I320" t="str">
            <v>FRAP1015010</v>
          </cell>
          <cell r="J320">
            <v>0.72</v>
          </cell>
        </row>
        <row r="321">
          <cell r="E321">
            <v>5011</v>
          </cell>
          <cell r="F321" t="str">
            <v>5011 ITD</v>
          </cell>
          <cell r="G321">
            <v>5011</v>
          </cell>
          <cell r="H321" t="str">
            <v>20mncr5</v>
          </cell>
          <cell r="I321" t="str">
            <v>FRAP1015011</v>
          </cell>
          <cell r="J321">
            <v>0.91</v>
          </cell>
        </row>
        <row r="322">
          <cell r="E322">
            <v>5014</v>
          </cell>
          <cell r="F322" t="str">
            <v>5014 ITD</v>
          </cell>
          <cell r="G322">
            <v>5014</v>
          </cell>
          <cell r="H322" t="str">
            <v>20mncr5</v>
          </cell>
          <cell r="I322" t="str">
            <v>FRAP1015014</v>
          </cell>
          <cell r="J322">
            <v>3.7</v>
          </cell>
        </row>
        <row r="323">
          <cell r="E323">
            <v>5015</v>
          </cell>
          <cell r="F323" t="str">
            <v>5015 ITD</v>
          </cell>
          <cell r="G323">
            <v>5015</v>
          </cell>
          <cell r="H323" t="str">
            <v>20mncr5</v>
          </cell>
          <cell r="I323">
            <v>0</v>
          </cell>
          <cell r="J323">
            <v>2.23</v>
          </cell>
        </row>
        <row r="324">
          <cell r="E324">
            <v>5016</v>
          </cell>
          <cell r="F324" t="str">
            <v>5016 ITD</v>
          </cell>
          <cell r="G324">
            <v>5016</v>
          </cell>
          <cell r="H324" t="str">
            <v>20mncr5</v>
          </cell>
          <cell r="I324" t="str">
            <v>FRAP1015016</v>
          </cell>
          <cell r="J324">
            <v>2.94</v>
          </cell>
        </row>
        <row r="325">
          <cell r="E325">
            <v>5017</v>
          </cell>
          <cell r="F325" t="str">
            <v>5017 ITD</v>
          </cell>
          <cell r="G325">
            <v>5017</v>
          </cell>
          <cell r="H325" t="str">
            <v>20mncr5</v>
          </cell>
          <cell r="I325" t="str">
            <v>FRAP1015017</v>
          </cell>
          <cell r="J325">
            <v>4.83</v>
          </cell>
        </row>
        <row r="326">
          <cell r="E326">
            <v>5019</v>
          </cell>
          <cell r="F326" t="str">
            <v>5019 ITD</v>
          </cell>
          <cell r="G326">
            <v>5019</v>
          </cell>
          <cell r="H326" t="str">
            <v>20mncr5</v>
          </cell>
          <cell r="I326" t="str">
            <v>FRAP1015019</v>
          </cell>
          <cell r="J326">
            <v>2.95</v>
          </cell>
        </row>
        <row r="327">
          <cell r="E327">
            <v>5021</v>
          </cell>
          <cell r="F327" t="str">
            <v>5021 ITD</v>
          </cell>
          <cell r="G327">
            <v>5021</v>
          </cell>
          <cell r="H327" t="str">
            <v>20mncr5</v>
          </cell>
          <cell r="I327">
            <v>0</v>
          </cell>
          <cell r="J327">
            <v>1.48</v>
          </cell>
        </row>
        <row r="328">
          <cell r="E328">
            <v>5022</v>
          </cell>
          <cell r="F328" t="str">
            <v>5022 ITD</v>
          </cell>
          <cell r="G328">
            <v>5022</v>
          </cell>
          <cell r="H328" t="str">
            <v>20mncr5</v>
          </cell>
          <cell r="I328" t="str">
            <v>FRAP1015022</v>
          </cell>
          <cell r="J328">
            <v>1.27</v>
          </cell>
        </row>
        <row r="329">
          <cell r="E329">
            <v>5023</v>
          </cell>
          <cell r="F329" t="str">
            <v>5023 ITD</v>
          </cell>
          <cell r="G329">
            <v>5023</v>
          </cell>
          <cell r="H329" t="str">
            <v>20mncr5</v>
          </cell>
          <cell r="I329" t="str">
            <v>FRAP1015023</v>
          </cell>
          <cell r="J329">
            <v>1.72</v>
          </cell>
        </row>
        <row r="330">
          <cell r="E330">
            <v>5025</v>
          </cell>
          <cell r="F330" t="str">
            <v>5025 ITD</v>
          </cell>
          <cell r="G330">
            <v>5025</v>
          </cell>
          <cell r="H330" t="str">
            <v>20mncr5</v>
          </cell>
          <cell r="I330">
            <v>0</v>
          </cell>
          <cell r="J330">
            <v>5.8</v>
          </cell>
        </row>
        <row r="331">
          <cell r="E331" t="str">
            <v>5027-O</v>
          </cell>
          <cell r="F331" t="str">
            <v>5027 ITD</v>
          </cell>
          <cell r="G331">
            <v>5027</v>
          </cell>
          <cell r="H331" t="str">
            <v>20mncr5</v>
          </cell>
          <cell r="I331" t="str">
            <v>FRAP1015027</v>
          </cell>
          <cell r="J331">
            <v>5.4</v>
          </cell>
        </row>
        <row r="332">
          <cell r="E332">
            <v>5027</v>
          </cell>
          <cell r="F332" t="str">
            <v>5027 ITD</v>
          </cell>
          <cell r="G332">
            <v>5027</v>
          </cell>
          <cell r="H332" t="str">
            <v>20mncr5</v>
          </cell>
          <cell r="I332" t="str">
            <v>FRAP1015027</v>
          </cell>
          <cell r="J332">
            <v>5.54</v>
          </cell>
        </row>
        <row r="333">
          <cell r="E333">
            <v>5028</v>
          </cell>
          <cell r="F333" t="str">
            <v>5028 ITD</v>
          </cell>
          <cell r="G333">
            <v>5028</v>
          </cell>
          <cell r="H333" t="str">
            <v>20mncr5</v>
          </cell>
          <cell r="I333">
            <v>0</v>
          </cell>
          <cell r="J333">
            <v>4.91</v>
          </cell>
        </row>
        <row r="334">
          <cell r="E334">
            <v>5030</v>
          </cell>
          <cell r="F334" t="str">
            <v>5030 ITD</v>
          </cell>
          <cell r="G334">
            <v>5030</v>
          </cell>
          <cell r="H334" t="str">
            <v>20mncr5</v>
          </cell>
          <cell r="I334">
            <v>0</v>
          </cell>
          <cell r="J334">
            <v>1.85</v>
          </cell>
        </row>
        <row r="335">
          <cell r="E335">
            <v>5031</v>
          </cell>
          <cell r="F335" t="str">
            <v>5031 ITD</v>
          </cell>
          <cell r="G335">
            <v>5031</v>
          </cell>
          <cell r="H335" t="str">
            <v>20mncr5</v>
          </cell>
          <cell r="I335">
            <v>0</v>
          </cell>
          <cell r="J335">
            <v>2.2400000000000002</v>
          </cell>
        </row>
        <row r="336">
          <cell r="E336">
            <v>5037</v>
          </cell>
          <cell r="F336" t="str">
            <v>5037 ITD</v>
          </cell>
          <cell r="G336">
            <v>5037</v>
          </cell>
          <cell r="H336" t="str">
            <v>20mncr5</v>
          </cell>
          <cell r="I336">
            <v>0</v>
          </cell>
          <cell r="J336">
            <v>2</v>
          </cell>
        </row>
        <row r="337">
          <cell r="E337">
            <v>5038</v>
          </cell>
          <cell r="F337" t="str">
            <v>5038 ITD</v>
          </cell>
          <cell r="G337">
            <v>5038</v>
          </cell>
          <cell r="H337" t="str">
            <v>20mncr5</v>
          </cell>
          <cell r="I337" t="str">
            <v>FRAP1015038</v>
          </cell>
          <cell r="J337">
            <v>2.15</v>
          </cell>
        </row>
        <row r="338">
          <cell r="E338">
            <v>5039</v>
          </cell>
          <cell r="F338" t="str">
            <v>5039 ITD</v>
          </cell>
          <cell r="G338">
            <v>5039</v>
          </cell>
          <cell r="H338" t="str">
            <v>20mncr5</v>
          </cell>
          <cell r="I338" t="str">
            <v>FRAP1015039</v>
          </cell>
          <cell r="J338">
            <v>1.87</v>
          </cell>
        </row>
        <row r="339">
          <cell r="E339">
            <v>5040</v>
          </cell>
          <cell r="F339" t="str">
            <v>5040 ITD</v>
          </cell>
          <cell r="G339">
            <v>5040</v>
          </cell>
          <cell r="H339" t="str">
            <v>20mncr5</v>
          </cell>
          <cell r="I339" t="str">
            <v>FRAP1015040</v>
          </cell>
          <cell r="J339">
            <v>3.08</v>
          </cell>
        </row>
        <row r="340">
          <cell r="E340">
            <v>5042</v>
          </cell>
          <cell r="F340" t="str">
            <v>5042 ITD</v>
          </cell>
          <cell r="G340">
            <v>5042</v>
          </cell>
          <cell r="H340" t="str">
            <v>20mncr5</v>
          </cell>
          <cell r="I340">
            <v>0</v>
          </cell>
          <cell r="J340">
            <v>2.9</v>
          </cell>
        </row>
        <row r="341">
          <cell r="E341">
            <v>5045</v>
          </cell>
          <cell r="F341" t="str">
            <v>5045 ITD</v>
          </cell>
          <cell r="G341">
            <v>5045</v>
          </cell>
          <cell r="H341" t="str">
            <v>20mncr5</v>
          </cell>
          <cell r="I341">
            <v>0</v>
          </cell>
          <cell r="J341">
            <v>3.96</v>
          </cell>
        </row>
        <row r="342">
          <cell r="E342">
            <v>5046</v>
          </cell>
          <cell r="F342" t="str">
            <v>5046 ITD</v>
          </cell>
          <cell r="G342">
            <v>5046</v>
          </cell>
          <cell r="H342" t="str">
            <v>20mncr5</v>
          </cell>
          <cell r="I342">
            <v>0</v>
          </cell>
          <cell r="J342">
            <v>6.6</v>
          </cell>
        </row>
        <row r="343">
          <cell r="E343">
            <v>5047</v>
          </cell>
          <cell r="F343" t="str">
            <v>5047 ITD</v>
          </cell>
          <cell r="G343">
            <v>5047</v>
          </cell>
          <cell r="H343" t="str">
            <v>20mncr5</v>
          </cell>
          <cell r="I343">
            <v>0</v>
          </cell>
          <cell r="J343">
            <v>2.75</v>
          </cell>
        </row>
        <row r="344">
          <cell r="E344">
            <v>5048</v>
          </cell>
          <cell r="F344" t="str">
            <v>5048 ITD</v>
          </cell>
          <cell r="G344">
            <v>5048</v>
          </cell>
          <cell r="H344" t="str">
            <v>20mncr5</v>
          </cell>
          <cell r="I344" t="str">
            <v>FRAP1015048</v>
          </cell>
          <cell r="J344">
            <v>2.04</v>
          </cell>
        </row>
        <row r="345">
          <cell r="E345">
            <v>5049</v>
          </cell>
          <cell r="F345" t="str">
            <v>5049 ITD</v>
          </cell>
          <cell r="G345">
            <v>5049</v>
          </cell>
          <cell r="H345" t="str">
            <v>20mncr5</v>
          </cell>
          <cell r="I345" t="str">
            <v>FRAP1015049</v>
          </cell>
          <cell r="J345">
            <v>2.2799999999999998</v>
          </cell>
        </row>
        <row r="346">
          <cell r="E346">
            <v>5050</v>
          </cell>
          <cell r="F346" t="str">
            <v>5050 ITD</v>
          </cell>
          <cell r="G346">
            <v>5050</v>
          </cell>
          <cell r="H346" t="str">
            <v>20mncr5</v>
          </cell>
          <cell r="I346" t="str">
            <v>FRAP1015050</v>
          </cell>
          <cell r="J346">
            <v>2.0699999999999998</v>
          </cell>
        </row>
        <row r="347">
          <cell r="E347">
            <v>5052</v>
          </cell>
          <cell r="F347" t="str">
            <v>5052 ITD</v>
          </cell>
          <cell r="G347">
            <v>5052</v>
          </cell>
          <cell r="H347" t="str">
            <v>20mncr5</v>
          </cell>
          <cell r="I347" t="str">
            <v>FRAP1015052</v>
          </cell>
          <cell r="J347">
            <v>1.03</v>
          </cell>
        </row>
        <row r="348">
          <cell r="E348">
            <v>5056</v>
          </cell>
          <cell r="F348" t="str">
            <v>5056 ITD</v>
          </cell>
          <cell r="G348">
            <v>5056</v>
          </cell>
          <cell r="H348" t="str">
            <v>20mncr5</v>
          </cell>
          <cell r="I348" t="str">
            <v>FRAP1015056</v>
          </cell>
          <cell r="J348">
            <v>4.32</v>
          </cell>
        </row>
        <row r="349">
          <cell r="E349">
            <v>5059</v>
          </cell>
          <cell r="F349" t="str">
            <v>5059 ITD</v>
          </cell>
          <cell r="G349">
            <v>5059</v>
          </cell>
          <cell r="H349" t="str">
            <v>20mncr5</v>
          </cell>
          <cell r="I349" t="str">
            <v>FRAP1015059</v>
          </cell>
          <cell r="J349">
            <v>5.6</v>
          </cell>
        </row>
        <row r="350">
          <cell r="E350">
            <v>5060</v>
          </cell>
          <cell r="F350" t="str">
            <v>5060 ITD</v>
          </cell>
          <cell r="G350">
            <v>5060</v>
          </cell>
          <cell r="H350" t="str">
            <v>20mncr5</v>
          </cell>
          <cell r="I350" t="str">
            <v>FRAP1015060</v>
          </cell>
          <cell r="J350">
            <v>5.6</v>
          </cell>
        </row>
        <row r="351">
          <cell r="E351">
            <v>5061</v>
          </cell>
          <cell r="F351" t="str">
            <v>5061 ITD</v>
          </cell>
          <cell r="G351">
            <v>5061</v>
          </cell>
          <cell r="H351" t="str">
            <v>20mncr5</v>
          </cell>
          <cell r="I351" t="str">
            <v>FRAP1015061</v>
          </cell>
          <cell r="J351">
            <v>6</v>
          </cell>
        </row>
        <row r="352">
          <cell r="E352">
            <v>5064</v>
          </cell>
          <cell r="F352" t="str">
            <v>5064 ITD</v>
          </cell>
          <cell r="G352">
            <v>5064</v>
          </cell>
          <cell r="H352" t="str">
            <v>20mncr5</v>
          </cell>
          <cell r="I352" t="str">
            <v>FRAP1015064</v>
          </cell>
          <cell r="J352">
            <v>4.28</v>
          </cell>
        </row>
        <row r="353">
          <cell r="E353">
            <v>5065</v>
          </cell>
          <cell r="F353" t="str">
            <v>5065 ITD</v>
          </cell>
          <cell r="G353">
            <v>5065</v>
          </cell>
          <cell r="H353" t="str">
            <v>20mncr5</v>
          </cell>
          <cell r="I353" t="str">
            <v>FRAP1015065</v>
          </cell>
          <cell r="J353">
            <v>2.61</v>
          </cell>
        </row>
        <row r="354">
          <cell r="E354">
            <v>5066</v>
          </cell>
          <cell r="F354" t="str">
            <v>5066 ITD</v>
          </cell>
          <cell r="G354">
            <v>5066</v>
          </cell>
          <cell r="H354" t="str">
            <v>20mncr5</v>
          </cell>
          <cell r="I354" t="str">
            <v>FRAP1015066</v>
          </cell>
          <cell r="J354">
            <v>3.36</v>
          </cell>
        </row>
        <row r="355">
          <cell r="E355">
            <v>5067</v>
          </cell>
          <cell r="F355" t="str">
            <v>5067 ITD</v>
          </cell>
          <cell r="G355">
            <v>5067</v>
          </cell>
          <cell r="H355" t="str">
            <v>20mncr5</v>
          </cell>
          <cell r="I355" t="str">
            <v>FRAP1015067</v>
          </cell>
          <cell r="J355">
            <v>3.09</v>
          </cell>
        </row>
        <row r="356">
          <cell r="E356">
            <v>5068</v>
          </cell>
          <cell r="F356" t="str">
            <v>5068 ITD</v>
          </cell>
          <cell r="G356">
            <v>5068</v>
          </cell>
          <cell r="H356" t="str">
            <v>20mncr5</v>
          </cell>
          <cell r="I356" t="str">
            <v>FRAP1015068</v>
          </cell>
          <cell r="J356">
            <v>4.4000000000000004</v>
          </cell>
        </row>
        <row r="357">
          <cell r="E357">
            <v>5069</v>
          </cell>
          <cell r="F357" t="str">
            <v>5069 ITD</v>
          </cell>
          <cell r="G357">
            <v>5069</v>
          </cell>
          <cell r="H357" t="str">
            <v>20mncr5</v>
          </cell>
          <cell r="I357" t="str">
            <v>FRAP1015069</v>
          </cell>
          <cell r="J357">
            <v>1.33</v>
          </cell>
        </row>
        <row r="358">
          <cell r="E358">
            <v>5070</v>
          </cell>
          <cell r="F358" t="str">
            <v>5070 ITD</v>
          </cell>
          <cell r="G358">
            <v>5070</v>
          </cell>
          <cell r="H358" t="str">
            <v>20mncr5</v>
          </cell>
          <cell r="I358" t="str">
            <v>FRAP1015070</v>
          </cell>
          <cell r="J358">
            <v>6.12</v>
          </cell>
        </row>
        <row r="359">
          <cell r="E359">
            <v>5071</v>
          </cell>
          <cell r="F359" t="str">
            <v>5071 ITD</v>
          </cell>
          <cell r="G359">
            <v>5071</v>
          </cell>
          <cell r="H359" t="str">
            <v>20mncr5</v>
          </cell>
          <cell r="I359" t="str">
            <v>FRAP1015071</v>
          </cell>
          <cell r="J359">
            <v>5.27</v>
          </cell>
        </row>
        <row r="360">
          <cell r="E360">
            <v>5072</v>
          </cell>
          <cell r="F360" t="str">
            <v>5072 ITD</v>
          </cell>
          <cell r="G360">
            <v>5072</v>
          </cell>
          <cell r="H360" t="str">
            <v>20mncr5</v>
          </cell>
          <cell r="I360" t="str">
            <v>FRAP1015072</v>
          </cell>
          <cell r="J360">
            <v>7.05</v>
          </cell>
        </row>
        <row r="361">
          <cell r="E361" t="str">
            <v>5073-C</v>
          </cell>
          <cell r="F361" t="str">
            <v>5073 ITD</v>
          </cell>
          <cell r="G361">
            <v>5073</v>
          </cell>
          <cell r="H361" t="str">
            <v>20mncr5</v>
          </cell>
          <cell r="I361" t="str">
            <v>FRAP1015073</v>
          </cell>
          <cell r="J361">
            <v>1.18</v>
          </cell>
        </row>
        <row r="362">
          <cell r="E362">
            <v>5077</v>
          </cell>
          <cell r="F362" t="str">
            <v>5077 ITD</v>
          </cell>
          <cell r="G362">
            <v>5077</v>
          </cell>
          <cell r="H362" t="str">
            <v>20mncr5</v>
          </cell>
          <cell r="I362" t="str">
            <v>FRAP1015077</v>
          </cell>
          <cell r="J362">
            <v>5.52</v>
          </cell>
        </row>
        <row r="363">
          <cell r="E363" t="str">
            <v>5080-O</v>
          </cell>
          <cell r="F363" t="str">
            <v>5080 ITD</v>
          </cell>
          <cell r="G363">
            <v>5080</v>
          </cell>
          <cell r="H363" t="str">
            <v>20mncr5</v>
          </cell>
          <cell r="I363" t="str">
            <v>FRAP1015080</v>
          </cell>
          <cell r="J363">
            <v>3.56</v>
          </cell>
        </row>
        <row r="364">
          <cell r="E364">
            <v>5080</v>
          </cell>
          <cell r="F364" t="str">
            <v>5080 ITD</v>
          </cell>
          <cell r="G364">
            <v>5080</v>
          </cell>
          <cell r="H364" t="str">
            <v>20mncr5</v>
          </cell>
          <cell r="I364" t="str">
            <v>FRAP1015080</v>
          </cell>
          <cell r="J364">
            <v>3.79</v>
          </cell>
        </row>
        <row r="365">
          <cell r="E365" t="str">
            <v>5081-CUT</v>
          </cell>
          <cell r="F365" t="str">
            <v>5081 ITD</v>
          </cell>
          <cell r="G365">
            <v>5081</v>
          </cell>
          <cell r="H365" t="str">
            <v>20mncr5</v>
          </cell>
          <cell r="I365" t="str">
            <v>FRAP1015081</v>
          </cell>
          <cell r="J365">
            <v>1.24</v>
          </cell>
        </row>
        <row r="366">
          <cell r="E366">
            <v>5083</v>
          </cell>
          <cell r="F366" t="str">
            <v>5083 ITD</v>
          </cell>
          <cell r="G366">
            <v>5083</v>
          </cell>
          <cell r="H366" t="str">
            <v>20mncr5</v>
          </cell>
          <cell r="I366">
            <v>0</v>
          </cell>
          <cell r="J366">
            <v>1.6</v>
          </cell>
        </row>
        <row r="367">
          <cell r="E367">
            <v>5085</v>
          </cell>
          <cell r="F367" t="str">
            <v>5085 ITD</v>
          </cell>
          <cell r="G367">
            <v>5085</v>
          </cell>
          <cell r="H367" t="str">
            <v>20mncr5</v>
          </cell>
          <cell r="I367" t="str">
            <v>FRAP1015085</v>
          </cell>
          <cell r="J367">
            <v>2.29</v>
          </cell>
        </row>
        <row r="368">
          <cell r="E368">
            <v>5089</v>
          </cell>
          <cell r="F368" t="str">
            <v>5089 ITD</v>
          </cell>
          <cell r="G368">
            <v>5089</v>
          </cell>
          <cell r="H368" t="str">
            <v>20mncr5</v>
          </cell>
          <cell r="I368" t="str">
            <v>FRAP1015089</v>
          </cell>
          <cell r="J368">
            <v>1.06</v>
          </cell>
        </row>
        <row r="369">
          <cell r="E369">
            <v>5091</v>
          </cell>
          <cell r="F369" t="str">
            <v>5091 ITD</v>
          </cell>
          <cell r="G369">
            <v>5091</v>
          </cell>
          <cell r="H369" t="str">
            <v>20mncr5</v>
          </cell>
          <cell r="I369" t="str">
            <v>FRAP1015091</v>
          </cell>
          <cell r="J369">
            <v>5.92</v>
          </cell>
        </row>
        <row r="370">
          <cell r="E370">
            <v>5092</v>
          </cell>
          <cell r="F370" t="str">
            <v>5092 ITD</v>
          </cell>
          <cell r="G370">
            <v>5092</v>
          </cell>
          <cell r="H370" t="str">
            <v>20mncr5</v>
          </cell>
          <cell r="I370" t="str">
            <v>FRAP1015092</v>
          </cell>
          <cell r="J370">
            <v>0.82</v>
          </cell>
        </row>
        <row r="371">
          <cell r="E371">
            <v>5094</v>
          </cell>
          <cell r="F371" t="str">
            <v>5094 ITD</v>
          </cell>
          <cell r="G371">
            <v>5094</v>
          </cell>
          <cell r="H371" t="str">
            <v>20mncr5</v>
          </cell>
          <cell r="I371" t="str">
            <v>FRAP1015094</v>
          </cell>
          <cell r="J371">
            <v>3.87</v>
          </cell>
        </row>
        <row r="372">
          <cell r="E372">
            <v>5095</v>
          </cell>
          <cell r="F372" t="str">
            <v>5095 ITD</v>
          </cell>
          <cell r="G372">
            <v>5095</v>
          </cell>
          <cell r="H372" t="str">
            <v>20mncr5</v>
          </cell>
          <cell r="I372" t="str">
            <v>FRAP1015095</v>
          </cell>
          <cell r="J372">
            <v>3.51</v>
          </cell>
        </row>
        <row r="373">
          <cell r="E373">
            <v>5096</v>
          </cell>
          <cell r="F373" t="str">
            <v>5096 ITD</v>
          </cell>
          <cell r="G373">
            <v>5096</v>
          </cell>
          <cell r="H373" t="str">
            <v>20mncr5</v>
          </cell>
          <cell r="I373" t="str">
            <v>FRAP1015096</v>
          </cell>
          <cell r="J373">
            <v>4.3899999999999997</v>
          </cell>
        </row>
        <row r="374">
          <cell r="E374">
            <v>5097</v>
          </cell>
          <cell r="F374" t="str">
            <v>5097 ITD</v>
          </cell>
          <cell r="G374">
            <v>5097</v>
          </cell>
          <cell r="H374" t="str">
            <v>20mncr5</v>
          </cell>
          <cell r="I374" t="str">
            <v>FRAP1015097</v>
          </cell>
          <cell r="J374">
            <v>5.53</v>
          </cell>
        </row>
        <row r="375">
          <cell r="E375">
            <v>5098</v>
          </cell>
          <cell r="F375" t="str">
            <v>5098 ITD</v>
          </cell>
          <cell r="G375">
            <v>5098</v>
          </cell>
          <cell r="H375" t="str">
            <v>20mncr5</v>
          </cell>
          <cell r="I375" t="str">
            <v>FRAP1015098</v>
          </cell>
          <cell r="J375">
            <v>5.38</v>
          </cell>
        </row>
        <row r="376">
          <cell r="E376">
            <v>5104</v>
          </cell>
          <cell r="F376" t="str">
            <v>5104 ITD</v>
          </cell>
          <cell r="G376">
            <v>5104</v>
          </cell>
          <cell r="H376" t="str">
            <v>20mncr5</v>
          </cell>
          <cell r="I376" t="str">
            <v>FRAP1015104</v>
          </cell>
          <cell r="J376">
            <v>6.1</v>
          </cell>
        </row>
        <row r="377">
          <cell r="E377">
            <v>5105</v>
          </cell>
          <cell r="F377" t="str">
            <v>5105 ITD</v>
          </cell>
          <cell r="G377">
            <v>5105</v>
          </cell>
          <cell r="H377" t="str">
            <v>20mncr5</v>
          </cell>
          <cell r="I377" t="str">
            <v>FRAP1015105</v>
          </cell>
          <cell r="J377">
            <v>4.62</v>
          </cell>
        </row>
        <row r="378">
          <cell r="E378">
            <v>5106</v>
          </cell>
          <cell r="F378" t="str">
            <v>5106 ITD</v>
          </cell>
          <cell r="G378">
            <v>5106</v>
          </cell>
          <cell r="H378" t="str">
            <v>20mncr5</v>
          </cell>
          <cell r="I378" t="str">
            <v>FRAP1015106</v>
          </cell>
          <cell r="J378">
            <v>12.84</v>
          </cell>
        </row>
        <row r="379">
          <cell r="E379">
            <v>5107</v>
          </cell>
          <cell r="F379" t="str">
            <v>5107 ITD</v>
          </cell>
          <cell r="G379">
            <v>5107</v>
          </cell>
          <cell r="H379" t="str">
            <v>20mncr5</v>
          </cell>
          <cell r="I379" t="str">
            <v>FRAP1015107</v>
          </cell>
          <cell r="J379">
            <v>3.42</v>
          </cell>
        </row>
        <row r="380">
          <cell r="E380">
            <v>5112</v>
          </cell>
          <cell r="F380" t="str">
            <v>5112 ITD</v>
          </cell>
          <cell r="G380">
            <v>5112</v>
          </cell>
          <cell r="H380" t="str">
            <v>20mncr5</v>
          </cell>
          <cell r="I380" t="str">
            <v>FRAP1015112</v>
          </cell>
          <cell r="J380">
            <v>3.08</v>
          </cell>
        </row>
        <row r="381">
          <cell r="E381">
            <v>5113</v>
          </cell>
          <cell r="F381" t="str">
            <v>5113 ITD</v>
          </cell>
          <cell r="G381">
            <v>5113</v>
          </cell>
          <cell r="H381" t="str">
            <v>20mncr5</v>
          </cell>
          <cell r="I381" t="str">
            <v>FRAP1015113</v>
          </cell>
          <cell r="J381">
            <v>1.61</v>
          </cell>
        </row>
        <row r="382">
          <cell r="E382">
            <v>5114</v>
          </cell>
          <cell r="F382" t="str">
            <v>5114 ITD</v>
          </cell>
          <cell r="G382">
            <v>5114</v>
          </cell>
          <cell r="H382" t="str">
            <v>20mncr5</v>
          </cell>
          <cell r="I382" t="str">
            <v>FRAP1015114</v>
          </cell>
          <cell r="J382">
            <v>1.93</v>
          </cell>
        </row>
        <row r="383">
          <cell r="E383">
            <v>5183</v>
          </cell>
          <cell r="F383" t="str">
            <v>5183 ITD</v>
          </cell>
          <cell r="G383">
            <v>5183</v>
          </cell>
          <cell r="H383" t="str">
            <v>20mncr5</v>
          </cell>
          <cell r="I383" t="str">
            <v>FRAP1015183</v>
          </cell>
          <cell r="J383">
            <v>0.67</v>
          </cell>
        </row>
        <row r="384">
          <cell r="E384">
            <v>5185</v>
          </cell>
          <cell r="F384" t="str">
            <v>5185 ITD</v>
          </cell>
          <cell r="G384">
            <v>5185</v>
          </cell>
          <cell r="H384" t="str">
            <v>SAE8620</v>
          </cell>
          <cell r="I384" t="str">
            <v>FRAP1015185</v>
          </cell>
          <cell r="J384">
            <v>0.4</v>
          </cell>
        </row>
        <row r="385">
          <cell r="E385">
            <v>5186</v>
          </cell>
          <cell r="F385" t="str">
            <v>5186 ITD</v>
          </cell>
          <cell r="G385">
            <v>5186</v>
          </cell>
          <cell r="H385" t="str">
            <v>20mncr5</v>
          </cell>
          <cell r="I385" t="str">
            <v>FRAP1015186</v>
          </cell>
          <cell r="J385">
            <v>1.56</v>
          </cell>
        </row>
        <row r="386">
          <cell r="E386">
            <v>5202</v>
          </cell>
          <cell r="F386" t="str">
            <v>5202 ITD</v>
          </cell>
          <cell r="G386">
            <v>5202</v>
          </cell>
          <cell r="H386" t="str">
            <v>SAE8620</v>
          </cell>
          <cell r="I386" t="str">
            <v>FRAP1015202</v>
          </cell>
          <cell r="J386">
            <v>1.06</v>
          </cell>
        </row>
        <row r="387">
          <cell r="E387">
            <v>5203</v>
          </cell>
          <cell r="F387" t="str">
            <v>5203 ITD</v>
          </cell>
          <cell r="G387">
            <v>5203</v>
          </cell>
          <cell r="H387" t="str">
            <v>SAE8620</v>
          </cell>
          <cell r="I387" t="str">
            <v>FRAP1015203</v>
          </cell>
          <cell r="J387">
            <v>1.24</v>
          </cell>
        </row>
        <row r="388">
          <cell r="E388">
            <v>5206</v>
          </cell>
          <cell r="F388" t="str">
            <v>5206 ITD</v>
          </cell>
          <cell r="G388">
            <v>5206</v>
          </cell>
          <cell r="H388" t="str">
            <v>SAE8620</v>
          </cell>
          <cell r="I388" t="str">
            <v>FRAP1015206</v>
          </cell>
          <cell r="J388">
            <v>1.36</v>
          </cell>
        </row>
        <row r="389">
          <cell r="E389">
            <v>5208</v>
          </cell>
          <cell r="F389" t="str">
            <v>5208 ITD</v>
          </cell>
          <cell r="G389">
            <v>5208</v>
          </cell>
          <cell r="H389" t="str">
            <v>SAE8620</v>
          </cell>
          <cell r="I389" t="str">
            <v>FRAP1015208</v>
          </cell>
          <cell r="J389">
            <v>0.59</v>
          </cell>
        </row>
        <row r="390">
          <cell r="E390">
            <v>5209</v>
          </cell>
          <cell r="F390" t="str">
            <v>5209 ITD</v>
          </cell>
          <cell r="G390">
            <v>5209</v>
          </cell>
          <cell r="H390" t="str">
            <v>SAE8620</v>
          </cell>
          <cell r="I390" t="str">
            <v>FRAP1015209</v>
          </cell>
          <cell r="J390">
            <v>1.23</v>
          </cell>
        </row>
        <row r="391">
          <cell r="E391">
            <v>5212</v>
          </cell>
          <cell r="F391" t="str">
            <v xml:space="preserve">5212 ITD </v>
          </cell>
          <cell r="G391">
            <v>5212</v>
          </cell>
          <cell r="H391" t="str">
            <v>SAE8620</v>
          </cell>
          <cell r="I391" t="str">
            <v>FRAP1015212</v>
          </cell>
          <cell r="J391">
            <v>4.04</v>
          </cell>
        </row>
        <row r="392">
          <cell r="E392">
            <v>5213</v>
          </cell>
          <cell r="F392" t="str">
            <v>5213 ITD</v>
          </cell>
          <cell r="G392">
            <v>5213</v>
          </cell>
          <cell r="H392" t="str">
            <v>SAE8620</v>
          </cell>
          <cell r="I392" t="str">
            <v>FRAP1015213</v>
          </cell>
          <cell r="J392">
            <v>2.48</v>
          </cell>
        </row>
        <row r="393">
          <cell r="E393">
            <v>5215</v>
          </cell>
          <cell r="F393" t="str">
            <v>5215 ITD</v>
          </cell>
          <cell r="G393">
            <v>5215</v>
          </cell>
          <cell r="H393" t="str">
            <v>SAE8620</v>
          </cell>
          <cell r="I393" t="str">
            <v>FRAP1015215</v>
          </cell>
          <cell r="J393">
            <v>1.98</v>
          </cell>
        </row>
        <row r="394">
          <cell r="E394">
            <v>5216</v>
          </cell>
          <cell r="F394" t="str">
            <v>5216 ITD</v>
          </cell>
          <cell r="G394">
            <v>5216</v>
          </cell>
          <cell r="H394" t="str">
            <v>SAE8620</v>
          </cell>
          <cell r="I394" t="str">
            <v>FRAP1015216</v>
          </cell>
          <cell r="J394">
            <v>3.54</v>
          </cell>
        </row>
        <row r="395">
          <cell r="E395">
            <v>5217</v>
          </cell>
          <cell r="F395" t="str">
            <v>5217 ITD</v>
          </cell>
          <cell r="G395">
            <v>5217</v>
          </cell>
          <cell r="H395" t="str">
            <v>SAE8620</v>
          </cell>
          <cell r="I395" t="str">
            <v>FRAP1015217</v>
          </cell>
          <cell r="J395">
            <v>2.5</v>
          </cell>
        </row>
        <row r="396">
          <cell r="E396">
            <v>5219</v>
          </cell>
          <cell r="F396" t="str">
            <v>5219 ITD</v>
          </cell>
          <cell r="G396">
            <v>5219</v>
          </cell>
          <cell r="H396" t="str">
            <v>SAE8620</v>
          </cell>
          <cell r="I396" t="str">
            <v>FRAP1015219</v>
          </cell>
          <cell r="J396">
            <v>1.1399999999999999</v>
          </cell>
        </row>
        <row r="397">
          <cell r="E397">
            <v>5220</v>
          </cell>
          <cell r="F397" t="str">
            <v>5220 ITD</v>
          </cell>
          <cell r="G397">
            <v>5220</v>
          </cell>
          <cell r="H397" t="str">
            <v>EN353</v>
          </cell>
          <cell r="I397" t="str">
            <v>FRAP1015220</v>
          </cell>
          <cell r="J397">
            <v>1.91</v>
          </cell>
        </row>
        <row r="398">
          <cell r="E398">
            <v>5221</v>
          </cell>
          <cell r="F398" t="str">
            <v>5221 ITD</v>
          </cell>
          <cell r="G398">
            <v>5221</v>
          </cell>
          <cell r="H398" t="str">
            <v>SAE8620</v>
          </cell>
          <cell r="I398" t="str">
            <v>FRAP1015221</v>
          </cell>
          <cell r="J398">
            <v>1.27</v>
          </cell>
        </row>
        <row r="399">
          <cell r="E399">
            <v>5222</v>
          </cell>
          <cell r="F399" t="str">
            <v>5222 ITD</v>
          </cell>
          <cell r="G399">
            <v>5222</v>
          </cell>
          <cell r="H399" t="str">
            <v>SAE8620</v>
          </cell>
          <cell r="I399" t="str">
            <v>FRAP1015222</v>
          </cell>
          <cell r="J399">
            <v>0.65</v>
          </cell>
        </row>
        <row r="400">
          <cell r="E400">
            <v>5223</v>
          </cell>
          <cell r="F400" t="str">
            <v>5223 ITD</v>
          </cell>
          <cell r="G400">
            <v>5223</v>
          </cell>
          <cell r="H400" t="str">
            <v>SAE8620</v>
          </cell>
          <cell r="I400" t="str">
            <v>FRAP1015223</v>
          </cell>
          <cell r="J400">
            <v>1.58</v>
          </cell>
        </row>
        <row r="401">
          <cell r="E401">
            <v>5225</v>
          </cell>
          <cell r="F401" t="str">
            <v>5225 ITD</v>
          </cell>
          <cell r="G401">
            <v>5225</v>
          </cell>
          <cell r="H401" t="str">
            <v>SAE8620</v>
          </cell>
          <cell r="I401" t="str">
            <v>FRAP1015225</v>
          </cell>
          <cell r="J401">
            <v>0.71</v>
          </cell>
        </row>
        <row r="402">
          <cell r="E402">
            <v>5230</v>
          </cell>
          <cell r="F402" t="str">
            <v>5230 ITD</v>
          </cell>
          <cell r="G402">
            <v>5230</v>
          </cell>
          <cell r="H402" t="str">
            <v>20Mncr5</v>
          </cell>
          <cell r="I402" t="str">
            <v>FRAP1015230</v>
          </cell>
          <cell r="J402">
            <v>2.84</v>
          </cell>
        </row>
        <row r="403">
          <cell r="E403">
            <v>5231</v>
          </cell>
          <cell r="F403" t="str">
            <v>5231 ITD</v>
          </cell>
          <cell r="G403">
            <v>5231</v>
          </cell>
          <cell r="H403" t="str">
            <v>20Mncr5</v>
          </cell>
          <cell r="I403" t="str">
            <v>FRAP1015231</v>
          </cell>
          <cell r="J403">
            <v>3.16</v>
          </cell>
        </row>
        <row r="404">
          <cell r="E404">
            <v>5232</v>
          </cell>
          <cell r="F404" t="str">
            <v>5232 ITD</v>
          </cell>
          <cell r="G404">
            <v>5232</v>
          </cell>
          <cell r="H404" t="str">
            <v>20Mncr5</v>
          </cell>
          <cell r="I404" t="str">
            <v>FRAP1015232</v>
          </cell>
          <cell r="J404">
            <v>3.16</v>
          </cell>
        </row>
        <row r="405">
          <cell r="E405">
            <v>5242</v>
          </cell>
          <cell r="F405" t="str">
            <v>5242 ITD</v>
          </cell>
          <cell r="G405">
            <v>5242</v>
          </cell>
          <cell r="H405" t="str">
            <v>20Mncr5</v>
          </cell>
          <cell r="I405" t="str">
            <v>FRAP1015242</v>
          </cell>
          <cell r="J405">
            <v>4.91</v>
          </cell>
        </row>
        <row r="406">
          <cell r="E406">
            <v>5245</v>
          </cell>
          <cell r="F406" t="str">
            <v>5245 ITD</v>
          </cell>
          <cell r="G406">
            <v>5245</v>
          </cell>
          <cell r="H406" t="str">
            <v>20Mncr5</v>
          </cell>
          <cell r="I406" t="str">
            <v>FRAP1015245</v>
          </cell>
          <cell r="J406">
            <v>2.56</v>
          </cell>
        </row>
        <row r="407">
          <cell r="E407">
            <v>5246</v>
          </cell>
          <cell r="F407" t="str">
            <v>5246 ITD</v>
          </cell>
          <cell r="G407">
            <v>5246</v>
          </cell>
          <cell r="H407" t="str">
            <v>20Mncr5</v>
          </cell>
          <cell r="I407" t="str">
            <v>FRAP1015246</v>
          </cell>
          <cell r="J407">
            <v>3.12</v>
          </cell>
        </row>
        <row r="408">
          <cell r="E408">
            <v>5247</v>
          </cell>
          <cell r="F408" t="str">
            <v>5247 ITD</v>
          </cell>
          <cell r="G408">
            <v>5247</v>
          </cell>
          <cell r="H408" t="str">
            <v>20Mncr5</v>
          </cell>
          <cell r="I408" t="str">
            <v>FRAP1015247</v>
          </cell>
          <cell r="J408">
            <v>2.76</v>
          </cell>
        </row>
        <row r="409">
          <cell r="E409">
            <v>5249</v>
          </cell>
          <cell r="F409" t="str">
            <v>5249 ITD</v>
          </cell>
          <cell r="G409">
            <v>5249</v>
          </cell>
          <cell r="H409" t="str">
            <v>20Mncr5</v>
          </cell>
          <cell r="I409" t="str">
            <v>FRAP1015249</v>
          </cell>
          <cell r="J409">
            <v>4.59</v>
          </cell>
        </row>
        <row r="410">
          <cell r="E410">
            <v>5250</v>
          </cell>
          <cell r="F410" t="str">
            <v>5250 ITD</v>
          </cell>
          <cell r="G410">
            <v>5250</v>
          </cell>
          <cell r="H410" t="str">
            <v>20Mncr5</v>
          </cell>
          <cell r="I410" t="str">
            <v>FRAP1015250</v>
          </cell>
          <cell r="J410">
            <v>0.33</v>
          </cell>
        </row>
        <row r="411">
          <cell r="E411">
            <v>5252</v>
          </cell>
          <cell r="F411" t="str">
            <v>5252 ITD</v>
          </cell>
          <cell r="G411">
            <v>5252</v>
          </cell>
          <cell r="H411" t="str">
            <v>20Mncr5</v>
          </cell>
          <cell r="I411" t="str">
            <v>FRAP1015252</v>
          </cell>
          <cell r="J411">
            <v>3.79</v>
          </cell>
        </row>
        <row r="412">
          <cell r="E412">
            <v>5253</v>
          </cell>
          <cell r="F412" t="str">
            <v>5253 ITD</v>
          </cell>
          <cell r="G412">
            <v>5253</v>
          </cell>
          <cell r="H412" t="str">
            <v>20Mncr5</v>
          </cell>
          <cell r="I412" t="str">
            <v>FRAP1015253</v>
          </cell>
          <cell r="J412">
            <v>3.37</v>
          </cell>
        </row>
        <row r="413">
          <cell r="E413">
            <v>5256</v>
          </cell>
          <cell r="F413" t="str">
            <v>5256 ITD</v>
          </cell>
          <cell r="G413">
            <v>5256</v>
          </cell>
          <cell r="H413" t="str">
            <v>20Mncr5</v>
          </cell>
          <cell r="I413" t="str">
            <v>FRAP1015256</v>
          </cell>
          <cell r="J413">
            <v>4.63</v>
          </cell>
        </row>
        <row r="414">
          <cell r="E414">
            <v>5257</v>
          </cell>
          <cell r="F414" t="str">
            <v>5257 ITD</v>
          </cell>
          <cell r="G414">
            <v>5257</v>
          </cell>
          <cell r="H414" t="str">
            <v>20Mncr5</v>
          </cell>
          <cell r="I414" t="str">
            <v>FRAP1015257</v>
          </cell>
          <cell r="J414">
            <v>3.71</v>
          </cell>
        </row>
        <row r="415">
          <cell r="E415">
            <v>5258</v>
          </cell>
          <cell r="F415" t="str">
            <v>5258 ITD</v>
          </cell>
          <cell r="G415">
            <v>5258</v>
          </cell>
          <cell r="H415" t="str">
            <v>20Mncr5</v>
          </cell>
          <cell r="I415" t="str">
            <v>FRAP1015258</v>
          </cell>
          <cell r="J415">
            <v>3.22</v>
          </cell>
        </row>
        <row r="416">
          <cell r="E416">
            <v>5270</v>
          </cell>
          <cell r="F416">
            <v>5270</v>
          </cell>
          <cell r="G416">
            <v>5270</v>
          </cell>
          <cell r="H416" t="str">
            <v>20Mncr5</v>
          </cell>
          <cell r="I416" t="str">
            <v>FRAP1015270</v>
          </cell>
          <cell r="J416">
            <v>3.78</v>
          </cell>
        </row>
        <row r="417">
          <cell r="E417">
            <v>5272</v>
          </cell>
          <cell r="F417">
            <v>5272</v>
          </cell>
          <cell r="G417">
            <v>5272</v>
          </cell>
          <cell r="H417" t="str">
            <v>20Mncr5</v>
          </cell>
          <cell r="I417" t="str">
            <v xml:space="preserve">FRAP1015272 </v>
          </cell>
          <cell r="J417">
            <v>3.89</v>
          </cell>
        </row>
        <row r="418">
          <cell r="E418">
            <v>5275</v>
          </cell>
          <cell r="F418" t="str">
            <v>5275 ITD</v>
          </cell>
          <cell r="G418">
            <v>5275</v>
          </cell>
          <cell r="H418" t="str">
            <v>20Mncr5</v>
          </cell>
          <cell r="I418" t="str">
            <v>FRAP1015275</v>
          </cell>
          <cell r="J418">
            <v>1.93</v>
          </cell>
        </row>
        <row r="419">
          <cell r="E419">
            <v>5276</v>
          </cell>
          <cell r="F419" t="str">
            <v>5276-101-P</v>
          </cell>
          <cell r="G419">
            <v>5276</v>
          </cell>
          <cell r="H419" t="str">
            <v>20Mncr5</v>
          </cell>
          <cell r="I419" t="str">
            <v>FRAP1015276</v>
          </cell>
          <cell r="J419">
            <v>1.23</v>
          </cell>
        </row>
        <row r="420">
          <cell r="E420">
            <v>5277</v>
          </cell>
          <cell r="F420" t="str">
            <v>5277 ITD</v>
          </cell>
          <cell r="G420">
            <v>5277</v>
          </cell>
          <cell r="H420" t="str">
            <v>20Mncr5</v>
          </cell>
          <cell r="I420" t="str">
            <v>FRAP1015277</v>
          </cell>
          <cell r="J420">
            <v>1.98</v>
          </cell>
        </row>
        <row r="421">
          <cell r="E421">
            <v>5280</v>
          </cell>
          <cell r="F421" t="str">
            <v>5280 ITD</v>
          </cell>
          <cell r="G421">
            <v>5280</v>
          </cell>
          <cell r="H421" t="str">
            <v>20Mncr5</v>
          </cell>
          <cell r="I421" t="str">
            <v>FRAP1015280</v>
          </cell>
          <cell r="J421">
            <v>1.66</v>
          </cell>
        </row>
        <row r="422">
          <cell r="E422">
            <v>8013</v>
          </cell>
          <cell r="F422" t="str">
            <v>8013-119</v>
          </cell>
          <cell r="G422">
            <v>8013</v>
          </cell>
          <cell r="H422" t="str">
            <v>20Mncr5</v>
          </cell>
          <cell r="I422" t="str">
            <v>FRAH119P8013</v>
          </cell>
          <cell r="J422">
            <v>1.51</v>
          </cell>
        </row>
        <row r="423">
          <cell r="E423">
            <v>8014</v>
          </cell>
          <cell r="F423" t="str">
            <v>8014-119</v>
          </cell>
          <cell r="G423">
            <v>8014</v>
          </cell>
          <cell r="H423" t="str">
            <v>20Mncr5</v>
          </cell>
          <cell r="I423" t="str">
            <v>FRAH119P8014</v>
          </cell>
          <cell r="J423">
            <v>1.43</v>
          </cell>
        </row>
        <row r="424">
          <cell r="E424">
            <v>8015</v>
          </cell>
          <cell r="F424" t="str">
            <v>8015-119</v>
          </cell>
          <cell r="G424">
            <v>8015</v>
          </cell>
          <cell r="H424" t="str">
            <v>20MNCR5</v>
          </cell>
          <cell r="I424" t="str">
            <v>FRAH119P8015</v>
          </cell>
          <cell r="J424">
            <v>3.57</v>
          </cell>
        </row>
        <row r="425">
          <cell r="E425">
            <v>8016</v>
          </cell>
          <cell r="F425" t="str">
            <v>8016-119</v>
          </cell>
          <cell r="G425">
            <v>8016</v>
          </cell>
          <cell r="H425" t="str">
            <v>20MNCR5</v>
          </cell>
          <cell r="I425" t="str">
            <v>FRAH119P8016</v>
          </cell>
          <cell r="J425">
            <v>1.61</v>
          </cell>
        </row>
        <row r="426">
          <cell r="E426">
            <v>8017</v>
          </cell>
          <cell r="F426" t="str">
            <v>8017-119</v>
          </cell>
          <cell r="G426">
            <v>8017</v>
          </cell>
          <cell r="H426" t="str">
            <v>20MNCR5</v>
          </cell>
          <cell r="I426" t="str">
            <v>FRAH119P8017</v>
          </cell>
          <cell r="J426">
            <v>0.56999999999999995</v>
          </cell>
        </row>
        <row r="427">
          <cell r="E427">
            <v>8018</v>
          </cell>
          <cell r="F427" t="str">
            <v>8018-119</v>
          </cell>
          <cell r="G427">
            <v>8018</v>
          </cell>
          <cell r="H427" t="str">
            <v>20MNCR5</v>
          </cell>
          <cell r="I427" t="str">
            <v>FRAH119P8018</v>
          </cell>
          <cell r="J427">
            <v>1.77</v>
          </cell>
        </row>
        <row r="428">
          <cell r="E428">
            <v>8020</v>
          </cell>
          <cell r="F428" t="str">
            <v>8020-119</v>
          </cell>
          <cell r="G428">
            <v>8020</v>
          </cell>
          <cell r="H428" t="str">
            <v>20MNCR5</v>
          </cell>
          <cell r="I428" t="str">
            <v>FRAH119P8020</v>
          </cell>
          <cell r="J428">
            <v>1.79</v>
          </cell>
        </row>
        <row r="429">
          <cell r="E429">
            <v>8021</v>
          </cell>
          <cell r="F429" t="str">
            <v>8021-119</v>
          </cell>
          <cell r="G429">
            <v>8021</v>
          </cell>
          <cell r="H429" t="str">
            <v>20mncr5</v>
          </cell>
          <cell r="I429" t="str">
            <v>FRAH119P8021</v>
          </cell>
          <cell r="J429">
            <v>2.98</v>
          </cell>
        </row>
        <row r="430">
          <cell r="E430">
            <v>8022</v>
          </cell>
          <cell r="F430" t="str">
            <v>8022-119</v>
          </cell>
          <cell r="G430">
            <v>8022</v>
          </cell>
          <cell r="H430" t="str">
            <v>SAE8620</v>
          </cell>
          <cell r="I430" t="str">
            <v>FRAH119P8022</v>
          </cell>
          <cell r="J430">
            <v>7.64</v>
          </cell>
        </row>
        <row r="431">
          <cell r="E431" t="str">
            <v>8001(Cutting)</v>
          </cell>
          <cell r="F431" t="str">
            <v>8001 (Cutting)</v>
          </cell>
          <cell r="G431" t="str">
            <v>8001(Cutting)</v>
          </cell>
          <cell r="H431" t="str">
            <v>SAE8620</v>
          </cell>
          <cell r="I431" t="str">
            <v>FRAP1198001</v>
          </cell>
          <cell r="J431">
            <v>8.4</v>
          </cell>
        </row>
        <row r="432">
          <cell r="E432">
            <v>8001</v>
          </cell>
          <cell r="F432" t="str">
            <v>8001-119</v>
          </cell>
          <cell r="G432">
            <v>8001</v>
          </cell>
          <cell r="H432" t="str">
            <v>SAE8620</v>
          </cell>
          <cell r="I432" t="str">
            <v>FRAH119P8001</v>
          </cell>
          <cell r="J432">
            <v>8.4</v>
          </cell>
        </row>
        <row r="433">
          <cell r="E433">
            <v>9123</v>
          </cell>
          <cell r="F433" t="str">
            <v>9123 ITD</v>
          </cell>
          <cell r="G433">
            <v>9123</v>
          </cell>
          <cell r="H433" t="str">
            <v>20mncr5</v>
          </cell>
          <cell r="I433">
            <v>0</v>
          </cell>
          <cell r="J433">
            <v>4.8</v>
          </cell>
        </row>
        <row r="434">
          <cell r="E434">
            <v>9124</v>
          </cell>
          <cell r="F434" t="str">
            <v>9124 ITD</v>
          </cell>
          <cell r="G434">
            <v>9124</v>
          </cell>
          <cell r="H434" t="str">
            <v>20mncr5</v>
          </cell>
          <cell r="I434">
            <v>0</v>
          </cell>
          <cell r="J434">
            <v>3.7</v>
          </cell>
        </row>
        <row r="435">
          <cell r="E435">
            <v>9141</v>
          </cell>
          <cell r="F435" t="str">
            <v>9141 ITD</v>
          </cell>
          <cell r="G435">
            <v>9141</v>
          </cell>
          <cell r="H435" t="str">
            <v>815m17</v>
          </cell>
          <cell r="I435">
            <v>0</v>
          </cell>
          <cell r="J435">
            <v>11.1</v>
          </cell>
        </row>
        <row r="436">
          <cell r="E436">
            <v>9163</v>
          </cell>
          <cell r="F436" t="str">
            <v>9163 ITD</v>
          </cell>
          <cell r="G436">
            <v>9163</v>
          </cell>
          <cell r="H436" t="str">
            <v>SCM420H</v>
          </cell>
          <cell r="I436">
            <v>0</v>
          </cell>
          <cell r="J436">
            <v>6.5</v>
          </cell>
        </row>
        <row r="437">
          <cell r="E437">
            <v>9164</v>
          </cell>
          <cell r="F437" t="str">
            <v>9164 ITD</v>
          </cell>
          <cell r="G437">
            <v>9164</v>
          </cell>
          <cell r="H437" t="str">
            <v>20mncr5</v>
          </cell>
          <cell r="I437">
            <v>0</v>
          </cell>
          <cell r="J437">
            <v>13.9</v>
          </cell>
        </row>
        <row r="438">
          <cell r="E438">
            <v>9165</v>
          </cell>
          <cell r="F438" t="str">
            <v>9165 ITD</v>
          </cell>
          <cell r="G438">
            <v>9165</v>
          </cell>
          <cell r="H438" t="str">
            <v>20mncr5</v>
          </cell>
          <cell r="I438">
            <v>0</v>
          </cell>
          <cell r="J438">
            <v>3.7</v>
          </cell>
        </row>
        <row r="439">
          <cell r="E439">
            <v>9171</v>
          </cell>
          <cell r="F439" t="str">
            <v>9171 ITD</v>
          </cell>
          <cell r="G439">
            <v>9171</v>
          </cell>
          <cell r="H439" t="str">
            <v>815m17</v>
          </cell>
          <cell r="I439">
            <v>0</v>
          </cell>
          <cell r="J439">
            <v>4.43</v>
          </cell>
        </row>
        <row r="440">
          <cell r="E440">
            <v>113</v>
          </cell>
          <cell r="F440" t="str">
            <v>113 MF</v>
          </cell>
          <cell r="G440">
            <v>113</v>
          </cell>
          <cell r="H440" t="str">
            <v>SAE8620</v>
          </cell>
          <cell r="I440">
            <v>0</v>
          </cell>
          <cell r="J440">
            <v>3.5</v>
          </cell>
        </row>
        <row r="441">
          <cell r="E441">
            <v>193</v>
          </cell>
          <cell r="F441" t="str">
            <v>193 MF</v>
          </cell>
          <cell r="G441">
            <v>193</v>
          </cell>
          <cell r="H441" t="str">
            <v>16mncr5</v>
          </cell>
          <cell r="I441" t="str">
            <v>FRAP1020193</v>
          </cell>
          <cell r="J441">
            <v>1.65</v>
          </cell>
        </row>
        <row r="442">
          <cell r="E442">
            <v>194</v>
          </cell>
          <cell r="F442" t="str">
            <v>194 MF</v>
          </cell>
          <cell r="G442">
            <v>194</v>
          </cell>
          <cell r="H442" t="str">
            <v>16mncr5</v>
          </cell>
          <cell r="I442" t="str">
            <v>FRAP1020194</v>
          </cell>
          <cell r="J442">
            <v>1.71</v>
          </cell>
        </row>
        <row r="443">
          <cell r="E443">
            <v>195</v>
          </cell>
          <cell r="F443" t="str">
            <v>195 MF</v>
          </cell>
          <cell r="G443">
            <v>195</v>
          </cell>
          <cell r="H443" t="str">
            <v>16mncr5</v>
          </cell>
          <cell r="I443" t="str">
            <v>FRAP1020195</v>
          </cell>
          <cell r="J443">
            <v>2.2999999999999998</v>
          </cell>
        </row>
        <row r="444">
          <cell r="E444">
            <v>360</v>
          </cell>
          <cell r="F444" t="str">
            <v>360 MF</v>
          </cell>
          <cell r="G444">
            <v>360</v>
          </cell>
          <cell r="H444" t="str">
            <v>16mncr5</v>
          </cell>
          <cell r="I444">
            <v>0</v>
          </cell>
          <cell r="J444">
            <v>5.3</v>
          </cell>
        </row>
        <row r="445">
          <cell r="E445">
            <v>365</v>
          </cell>
          <cell r="F445" t="str">
            <v>365 MF</v>
          </cell>
          <cell r="G445">
            <v>365</v>
          </cell>
          <cell r="H445" t="str">
            <v>20mncr5</v>
          </cell>
          <cell r="I445" t="str">
            <v>FRAP1020365</v>
          </cell>
          <cell r="J445">
            <v>2.34</v>
          </cell>
        </row>
        <row r="446">
          <cell r="E446">
            <v>367</v>
          </cell>
          <cell r="F446" t="str">
            <v>367 MF</v>
          </cell>
          <cell r="G446">
            <v>367</v>
          </cell>
          <cell r="H446" t="str">
            <v>20mncr5</v>
          </cell>
          <cell r="I446" t="str">
            <v>FRAP1020367</v>
          </cell>
          <cell r="J446">
            <v>3.7</v>
          </cell>
        </row>
        <row r="447">
          <cell r="E447">
            <v>369</v>
          </cell>
          <cell r="F447" t="str">
            <v>369 MF</v>
          </cell>
          <cell r="G447">
            <v>369</v>
          </cell>
          <cell r="H447" t="str">
            <v>20mncr5</v>
          </cell>
          <cell r="I447" t="str">
            <v>FRAP1020369</v>
          </cell>
          <cell r="J447">
            <v>1.9</v>
          </cell>
        </row>
        <row r="448">
          <cell r="E448">
            <v>392</v>
          </cell>
          <cell r="F448" t="str">
            <v>392 ETL</v>
          </cell>
          <cell r="G448">
            <v>392</v>
          </cell>
          <cell r="H448" t="str">
            <v>EN 18</v>
          </cell>
          <cell r="I448" t="str">
            <v>FRAP1030392</v>
          </cell>
          <cell r="J448">
            <v>3.0649999999999999</v>
          </cell>
        </row>
        <row r="449">
          <cell r="E449">
            <v>1417</v>
          </cell>
          <cell r="F449" t="str">
            <v>1417 MF</v>
          </cell>
          <cell r="G449">
            <v>1417</v>
          </cell>
          <cell r="H449" t="str">
            <v>16mncr5</v>
          </cell>
          <cell r="I449" t="str">
            <v>FRAP1021417</v>
          </cell>
          <cell r="J449">
            <v>6.54</v>
          </cell>
        </row>
        <row r="450">
          <cell r="E450">
            <v>1418</v>
          </cell>
          <cell r="F450" t="str">
            <v>1418 MF</v>
          </cell>
          <cell r="G450">
            <v>1418</v>
          </cell>
          <cell r="H450" t="str">
            <v>SAE8620</v>
          </cell>
          <cell r="I450" t="str">
            <v>FRAP1021418</v>
          </cell>
          <cell r="J450">
            <v>6.64</v>
          </cell>
        </row>
        <row r="451">
          <cell r="E451">
            <v>1425</v>
          </cell>
          <cell r="F451" t="str">
            <v>1425 MF</v>
          </cell>
          <cell r="G451">
            <v>1425</v>
          </cell>
          <cell r="H451" t="str">
            <v>16mncr5</v>
          </cell>
          <cell r="I451" t="str">
            <v>FRAP1021425</v>
          </cell>
          <cell r="J451">
            <v>1.59</v>
          </cell>
        </row>
        <row r="452">
          <cell r="E452">
            <v>1426</v>
          </cell>
          <cell r="F452" t="str">
            <v>1426 MF</v>
          </cell>
          <cell r="G452">
            <v>1426</v>
          </cell>
          <cell r="H452" t="str">
            <v>16mncr5</v>
          </cell>
          <cell r="I452" t="str">
            <v>FRAP1021426</v>
          </cell>
          <cell r="J452">
            <v>6.54</v>
          </cell>
        </row>
        <row r="453">
          <cell r="E453">
            <v>1427</v>
          </cell>
          <cell r="F453" t="str">
            <v>1427 MF</v>
          </cell>
          <cell r="G453">
            <v>1427</v>
          </cell>
          <cell r="H453" t="str">
            <v>16mncr5</v>
          </cell>
          <cell r="I453" t="str">
            <v>FRAP1021427</v>
          </cell>
          <cell r="J453">
            <v>4.28</v>
          </cell>
        </row>
        <row r="454">
          <cell r="E454">
            <v>1428</v>
          </cell>
          <cell r="F454" t="str">
            <v>1428 MF</v>
          </cell>
          <cell r="G454">
            <v>1428</v>
          </cell>
          <cell r="H454" t="str">
            <v>16mncr5</v>
          </cell>
          <cell r="I454" t="str">
            <v>FRAP1021428</v>
          </cell>
          <cell r="J454">
            <v>4.3499999999999996</v>
          </cell>
        </row>
        <row r="455">
          <cell r="E455">
            <v>1429</v>
          </cell>
          <cell r="F455" t="str">
            <v>1429 MF</v>
          </cell>
          <cell r="G455">
            <v>1429</v>
          </cell>
          <cell r="H455" t="str">
            <v>16mncr5</v>
          </cell>
          <cell r="I455">
            <v>0</v>
          </cell>
          <cell r="J455">
            <v>5.35</v>
          </cell>
        </row>
        <row r="456">
          <cell r="E456">
            <v>1430</v>
          </cell>
          <cell r="F456" t="str">
            <v>1430 MF</v>
          </cell>
          <cell r="G456">
            <v>1430</v>
          </cell>
          <cell r="H456" t="str">
            <v>SAE8620</v>
          </cell>
          <cell r="I456">
            <v>0</v>
          </cell>
          <cell r="J456">
            <v>3.05</v>
          </cell>
        </row>
        <row r="457">
          <cell r="E457">
            <v>1431</v>
          </cell>
          <cell r="F457" t="str">
            <v>1431 MF</v>
          </cell>
          <cell r="G457">
            <v>1431</v>
          </cell>
          <cell r="H457" t="str">
            <v>SAE8620</v>
          </cell>
          <cell r="I457" t="str">
            <v>FRAP1021431</v>
          </cell>
          <cell r="J457">
            <v>4.55</v>
          </cell>
        </row>
        <row r="458">
          <cell r="E458">
            <v>1433</v>
          </cell>
          <cell r="F458" t="str">
            <v>1433 MF</v>
          </cell>
          <cell r="G458">
            <v>1433</v>
          </cell>
          <cell r="H458" t="str">
            <v>SAE8620</v>
          </cell>
          <cell r="I458">
            <v>0</v>
          </cell>
          <cell r="J458">
            <v>1.1000000000000001</v>
          </cell>
        </row>
        <row r="459">
          <cell r="E459">
            <v>1434</v>
          </cell>
          <cell r="F459" t="str">
            <v>1434 MF</v>
          </cell>
          <cell r="G459">
            <v>1434</v>
          </cell>
          <cell r="H459" t="str">
            <v>SAE8620</v>
          </cell>
          <cell r="I459" t="str">
            <v>FRAP1021434</v>
          </cell>
          <cell r="J459">
            <v>1.3</v>
          </cell>
        </row>
        <row r="460">
          <cell r="E460">
            <v>1435</v>
          </cell>
          <cell r="F460" t="str">
            <v>1435 MF</v>
          </cell>
          <cell r="G460">
            <v>1435</v>
          </cell>
          <cell r="H460" t="str">
            <v>20mncr5</v>
          </cell>
          <cell r="I460">
            <v>0</v>
          </cell>
          <cell r="J460">
            <v>2.95</v>
          </cell>
        </row>
        <row r="461">
          <cell r="E461">
            <v>1436</v>
          </cell>
          <cell r="F461" t="str">
            <v>1436 MF</v>
          </cell>
          <cell r="G461">
            <v>1436</v>
          </cell>
          <cell r="H461" t="str">
            <v>20mncr5</v>
          </cell>
          <cell r="I461" t="str">
            <v>FRAP1021436</v>
          </cell>
          <cell r="J461">
            <v>1.1100000000000001</v>
          </cell>
        </row>
        <row r="462">
          <cell r="E462">
            <v>1437</v>
          </cell>
          <cell r="F462" t="str">
            <v>1437 MF</v>
          </cell>
          <cell r="G462">
            <v>1437</v>
          </cell>
          <cell r="H462" t="str">
            <v>20mncr5</v>
          </cell>
          <cell r="I462" t="str">
            <v>FRAP1021437</v>
          </cell>
          <cell r="J462">
            <v>3.3</v>
          </cell>
        </row>
        <row r="463">
          <cell r="E463">
            <v>1438</v>
          </cell>
          <cell r="F463" t="str">
            <v>1438 MF</v>
          </cell>
          <cell r="G463">
            <v>1438</v>
          </cell>
          <cell r="H463" t="str">
            <v>20mncr5</v>
          </cell>
          <cell r="I463" t="str">
            <v>FRAP1021438</v>
          </cell>
          <cell r="J463">
            <v>1.71</v>
          </cell>
        </row>
        <row r="464">
          <cell r="E464">
            <v>1439</v>
          </cell>
          <cell r="F464" t="str">
            <v>1439 MF</v>
          </cell>
          <cell r="G464">
            <v>1439</v>
          </cell>
          <cell r="H464" t="str">
            <v>20mncr5</v>
          </cell>
          <cell r="I464" t="str">
            <v>FRAP1021439</v>
          </cell>
          <cell r="J464">
            <v>2.0099999999999998</v>
          </cell>
        </row>
        <row r="465">
          <cell r="E465">
            <v>1440</v>
          </cell>
          <cell r="F465" t="str">
            <v>1440 MF</v>
          </cell>
          <cell r="G465">
            <v>1440</v>
          </cell>
          <cell r="H465" t="str">
            <v>20mncr5</v>
          </cell>
          <cell r="I465">
            <v>0</v>
          </cell>
          <cell r="J465">
            <v>3.15</v>
          </cell>
        </row>
        <row r="466">
          <cell r="E466">
            <v>1441</v>
          </cell>
          <cell r="F466" t="str">
            <v>1441 MF</v>
          </cell>
          <cell r="G466">
            <v>1441</v>
          </cell>
          <cell r="H466" t="str">
            <v>20mncr5</v>
          </cell>
          <cell r="I466">
            <v>0</v>
          </cell>
          <cell r="J466">
            <v>2.96</v>
          </cell>
        </row>
        <row r="467">
          <cell r="E467">
            <v>1442</v>
          </cell>
          <cell r="F467" t="str">
            <v>1442 MF</v>
          </cell>
          <cell r="G467">
            <v>1442</v>
          </cell>
          <cell r="H467" t="str">
            <v>20mncr5</v>
          </cell>
          <cell r="I467" t="str">
            <v>FRAP1021442</v>
          </cell>
          <cell r="J467">
            <v>2.08</v>
          </cell>
        </row>
        <row r="468">
          <cell r="E468">
            <v>1443</v>
          </cell>
          <cell r="F468" t="str">
            <v>1443 MF</v>
          </cell>
          <cell r="G468">
            <v>1443</v>
          </cell>
          <cell r="H468" t="str">
            <v>20mncr5</v>
          </cell>
          <cell r="I468">
            <v>0</v>
          </cell>
          <cell r="J468">
            <v>1.625</v>
          </cell>
        </row>
        <row r="469">
          <cell r="E469">
            <v>1447</v>
          </cell>
          <cell r="F469" t="str">
            <v>1447 MF</v>
          </cell>
          <cell r="G469">
            <v>1447</v>
          </cell>
          <cell r="H469" t="str">
            <v>SAE8620</v>
          </cell>
          <cell r="I469" t="str">
            <v>FRAP1021447</v>
          </cell>
          <cell r="J469">
            <v>3.8849999999999998</v>
          </cell>
        </row>
        <row r="470">
          <cell r="E470">
            <v>1448</v>
          </cell>
          <cell r="F470" t="str">
            <v>1448 MF</v>
          </cell>
          <cell r="G470">
            <v>1448</v>
          </cell>
          <cell r="H470" t="str">
            <v>20mncr5</v>
          </cell>
          <cell r="I470" t="str">
            <v>FRAP1021448</v>
          </cell>
          <cell r="J470">
            <v>4.1500000000000004</v>
          </cell>
        </row>
        <row r="471">
          <cell r="E471">
            <v>1449</v>
          </cell>
          <cell r="F471" t="str">
            <v>1449 MF</v>
          </cell>
          <cell r="G471">
            <v>1449</v>
          </cell>
          <cell r="H471" t="str">
            <v>20mncr5</v>
          </cell>
          <cell r="I471" t="str">
            <v>FRAP1021449</v>
          </cell>
          <cell r="J471">
            <v>2.9</v>
          </cell>
        </row>
        <row r="472">
          <cell r="E472">
            <v>1450</v>
          </cell>
          <cell r="F472" t="str">
            <v>1450 MF</v>
          </cell>
          <cell r="G472">
            <v>1450</v>
          </cell>
          <cell r="H472" t="str">
            <v>SAE8620</v>
          </cell>
          <cell r="I472" t="str">
            <v>FRAP1021450</v>
          </cell>
          <cell r="J472">
            <v>3.43</v>
          </cell>
        </row>
        <row r="473">
          <cell r="E473">
            <v>1451</v>
          </cell>
          <cell r="F473" t="str">
            <v>1451 MF</v>
          </cell>
          <cell r="G473">
            <v>1451</v>
          </cell>
          <cell r="H473" t="str">
            <v>20mncr5</v>
          </cell>
          <cell r="I473" t="str">
            <v>FRAP1021451</v>
          </cell>
          <cell r="J473">
            <v>1.81</v>
          </cell>
        </row>
        <row r="474">
          <cell r="E474">
            <v>1454</v>
          </cell>
          <cell r="F474" t="str">
            <v>1454 MF</v>
          </cell>
          <cell r="G474">
            <v>1454</v>
          </cell>
          <cell r="H474" t="str">
            <v>20mncr5</v>
          </cell>
          <cell r="I474" t="str">
            <v>FRAP1021454</v>
          </cell>
          <cell r="J474">
            <v>0.75</v>
          </cell>
        </row>
        <row r="475">
          <cell r="E475">
            <v>1466</v>
          </cell>
          <cell r="F475" t="str">
            <v>1466 MF</v>
          </cell>
          <cell r="G475">
            <v>1466</v>
          </cell>
          <cell r="H475" t="str">
            <v>20mncr5</v>
          </cell>
          <cell r="I475" t="str">
            <v>FRAP1021466</v>
          </cell>
          <cell r="J475">
            <v>1.75</v>
          </cell>
        </row>
        <row r="476">
          <cell r="E476">
            <v>1457</v>
          </cell>
          <cell r="F476" t="str">
            <v>1457 MF</v>
          </cell>
          <cell r="G476">
            <v>1457</v>
          </cell>
          <cell r="H476" t="str">
            <v>16mncr5</v>
          </cell>
          <cell r="I476" t="str">
            <v>FRAP1021457</v>
          </cell>
          <cell r="J476">
            <v>4.4000000000000004</v>
          </cell>
        </row>
        <row r="477">
          <cell r="E477">
            <v>1465</v>
          </cell>
          <cell r="F477" t="str">
            <v>1465 MF</v>
          </cell>
          <cell r="G477">
            <v>1465</v>
          </cell>
          <cell r="H477" t="str">
            <v>16mncr5</v>
          </cell>
          <cell r="I477" t="str">
            <v>FRAP1021465</v>
          </cell>
          <cell r="J477">
            <v>2.79</v>
          </cell>
        </row>
        <row r="478">
          <cell r="E478">
            <v>1469</v>
          </cell>
          <cell r="F478" t="str">
            <v>1469 MF</v>
          </cell>
          <cell r="G478">
            <v>1469</v>
          </cell>
          <cell r="H478" t="str">
            <v>SAE8620</v>
          </cell>
          <cell r="I478" t="str">
            <v>FRAP1021469</v>
          </cell>
          <cell r="J478">
            <v>3.51</v>
          </cell>
        </row>
        <row r="479">
          <cell r="E479">
            <v>1470</v>
          </cell>
          <cell r="F479" t="str">
            <v>1470 MF</v>
          </cell>
          <cell r="G479">
            <v>1470</v>
          </cell>
          <cell r="H479" t="str">
            <v>SAE8620</v>
          </cell>
          <cell r="I479" t="str">
            <v>FRAP1021470</v>
          </cell>
          <cell r="J479">
            <v>3.34</v>
          </cell>
        </row>
        <row r="480">
          <cell r="E480">
            <v>1846</v>
          </cell>
          <cell r="F480" t="str">
            <v>1846 ITD</v>
          </cell>
          <cell r="G480">
            <v>1846</v>
          </cell>
          <cell r="H480" t="str">
            <v>20mncr5</v>
          </cell>
          <cell r="I480" t="str">
            <v>FRAP1011846</v>
          </cell>
          <cell r="J480">
            <v>0.26</v>
          </cell>
        </row>
        <row r="481">
          <cell r="E481">
            <v>1847</v>
          </cell>
          <cell r="F481" t="str">
            <v>1847 ITD</v>
          </cell>
          <cell r="G481">
            <v>1847</v>
          </cell>
          <cell r="H481" t="str">
            <v>20mncr5</v>
          </cell>
          <cell r="I481" t="str">
            <v>FRAP1011847</v>
          </cell>
          <cell r="J481">
            <v>0.67</v>
          </cell>
        </row>
        <row r="482">
          <cell r="E482">
            <v>1850</v>
          </cell>
          <cell r="F482" t="str">
            <v>1850 ITD</v>
          </cell>
          <cell r="G482">
            <v>1850</v>
          </cell>
          <cell r="H482" t="str">
            <v>20mncr5</v>
          </cell>
          <cell r="I482" t="str">
            <v>FRAP1011850</v>
          </cell>
          <cell r="J482">
            <v>0.57999999999999996</v>
          </cell>
        </row>
        <row r="483">
          <cell r="E483">
            <v>1880</v>
          </cell>
          <cell r="F483" t="str">
            <v>1880 ITD</v>
          </cell>
          <cell r="G483">
            <v>1880</v>
          </cell>
          <cell r="H483" t="str">
            <v>20mncr5</v>
          </cell>
          <cell r="I483" t="str">
            <v>FRAP1011880</v>
          </cell>
          <cell r="J483">
            <v>0.85</v>
          </cell>
        </row>
        <row r="484">
          <cell r="E484">
            <v>4106</v>
          </cell>
          <cell r="F484" t="str">
            <v>4106 TEL</v>
          </cell>
          <cell r="G484">
            <v>4106</v>
          </cell>
          <cell r="H484" t="str">
            <v>16mncr5</v>
          </cell>
          <cell r="I484" t="str">
            <v>FRAP1004106</v>
          </cell>
          <cell r="J484">
            <v>1.34</v>
          </cell>
        </row>
        <row r="485">
          <cell r="E485">
            <v>2116</v>
          </cell>
          <cell r="F485" t="str">
            <v>2116 TEL</v>
          </cell>
          <cell r="G485">
            <v>2116</v>
          </cell>
          <cell r="H485" t="str">
            <v>16mncr5</v>
          </cell>
          <cell r="I485" t="str">
            <v>FRAP1002116</v>
          </cell>
          <cell r="J485">
            <v>1</v>
          </cell>
        </row>
        <row r="486">
          <cell r="E486" t="str">
            <v>2194-O</v>
          </cell>
          <cell r="F486" t="str">
            <v>2194 TEL</v>
          </cell>
          <cell r="G486">
            <v>2194</v>
          </cell>
          <cell r="H486" t="str">
            <v>45C8</v>
          </cell>
          <cell r="I486" t="str">
            <v>FRAP1002194</v>
          </cell>
          <cell r="J486">
            <v>1.9</v>
          </cell>
        </row>
        <row r="487">
          <cell r="E487">
            <v>2194</v>
          </cell>
          <cell r="F487" t="str">
            <v>2194 TEL</v>
          </cell>
          <cell r="G487">
            <v>2194</v>
          </cell>
          <cell r="H487" t="str">
            <v>45C8</v>
          </cell>
          <cell r="I487" t="str">
            <v>FRAP1002194</v>
          </cell>
          <cell r="J487">
            <v>1.83</v>
          </cell>
        </row>
        <row r="488">
          <cell r="E488">
            <v>2195</v>
          </cell>
          <cell r="F488" t="str">
            <v>2195 TEL</v>
          </cell>
          <cell r="G488">
            <v>2195</v>
          </cell>
          <cell r="H488" t="str">
            <v>815m17</v>
          </cell>
          <cell r="I488" t="str">
            <v>FRAP1002195</v>
          </cell>
          <cell r="J488">
            <v>2.63</v>
          </cell>
        </row>
        <row r="489">
          <cell r="E489">
            <v>5502</v>
          </cell>
          <cell r="F489" t="str">
            <v>5502 MF</v>
          </cell>
          <cell r="G489">
            <v>5502</v>
          </cell>
          <cell r="H489" t="str">
            <v>SAE8620</v>
          </cell>
          <cell r="I489">
            <v>0</v>
          </cell>
          <cell r="J489">
            <v>3.05</v>
          </cell>
        </row>
        <row r="490">
          <cell r="E490" t="str">
            <v>5504-O</v>
          </cell>
          <cell r="F490" t="str">
            <v>5504 MF</v>
          </cell>
          <cell r="G490">
            <v>5504</v>
          </cell>
          <cell r="H490" t="str">
            <v>16mncr5</v>
          </cell>
          <cell r="I490" t="str">
            <v>FRAP1025504</v>
          </cell>
          <cell r="J490">
            <v>1.72</v>
          </cell>
        </row>
        <row r="491">
          <cell r="E491">
            <v>5504</v>
          </cell>
          <cell r="F491" t="str">
            <v>5504 MF</v>
          </cell>
          <cell r="G491">
            <v>5504</v>
          </cell>
          <cell r="H491" t="str">
            <v>16mncr5</v>
          </cell>
          <cell r="I491" t="str">
            <v>FRAP1025504</v>
          </cell>
          <cell r="J491">
            <v>1.43</v>
          </cell>
        </row>
        <row r="492">
          <cell r="E492">
            <v>5506</v>
          </cell>
          <cell r="F492" t="str">
            <v>5506 MF</v>
          </cell>
          <cell r="G492">
            <v>5506</v>
          </cell>
          <cell r="H492" t="str">
            <v>16mncr5</v>
          </cell>
          <cell r="I492" t="str">
            <v>FRAP1025506</v>
          </cell>
          <cell r="J492">
            <v>4.1100000000000003</v>
          </cell>
        </row>
        <row r="493">
          <cell r="E493">
            <v>5507</v>
          </cell>
          <cell r="F493" t="str">
            <v>5507 MF</v>
          </cell>
          <cell r="G493">
            <v>5507</v>
          </cell>
          <cell r="H493" t="str">
            <v>16mncr5</v>
          </cell>
          <cell r="I493">
            <v>0</v>
          </cell>
          <cell r="J493">
            <v>5.3</v>
          </cell>
        </row>
        <row r="494">
          <cell r="E494">
            <v>5508</v>
          </cell>
          <cell r="F494" t="str">
            <v>5508 MF</v>
          </cell>
          <cell r="G494">
            <v>5508</v>
          </cell>
          <cell r="H494" t="str">
            <v>20mncr5</v>
          </cell>
          <cell r="I494" t="str">
            <v>FRAP1025508</v>
          </cell>
          <cell r="J494">
            <v>8</v>
          </cell>
        </row>
        <row r="495">
          <cell r="E495">
            <v>5509</v>
          </cell>
          <cell r="F495" t="str">
            <v>5509 MF</v>
          </cell>
          <cell r="G495">
            <v>5509</v>
          </cell>
          <cell r="H495" t="str">
            <v>SAE8620</v>
          </cell>
          <cell r="I495">
            <v>0</v>
          </cell>
          <cell r="J495">
            <v>5.15</v>
          </cell>
        </row>
        <row r="496">
          <cell r="E496">
            <v>5510</v>
          </cell>
          <cell r="F496" t="str">
            <v>5510 MF</v>
          </cell>
          <cell r="G496">
            <v>5510</v>
          </cell>
          <cell r="H496" t="str">
            <v>20mncr5</v>
          </cell>
          <cell r="I496" t="str">
            <v>FRAP1025510</v>
          </cell>
          <cell r="J496">
            <v>3.94</v>
          </cell>
        </row>
        <row r="497">
          <cell r="E497">
            <v>5511</v>
          </cell>
          <cell r="F497" t="str">
            <v>5511 MF</v>
          </cell>
          <cell r="G497">
            <v>5511</v>
          </cell>
          <cell r="H497" t="str">
            <v>815m17</v>
          </cell>
          <cell r="I497" t="str">
            <v>FRAP1025511</v>
          </cell>
          <cell r="J497">
            <v>1.62</v>
          </cell>
        </row>
        <row r="498">
          <cell r="E498">
            <v>5513</v>
          </cell>
          <cell r="F498" t="str">
            <v>5513 MF</v>
          </cell>
          <cell r="G498">
            <v>5513</v>
          </cell>
          <cell r="H498" t="str">
            <v>20mncr5</v>
          </cell>
          <cell r="I498" t="str">
            <v>FRAP1025513</v>
          </cell>
          <cell r="J498">
            <v>0.72</v>
          </cell>
        </row>
        <row r="499">
          <cell r="E499">
            <v>5514</v>
          </cell>
          <cell r="F499" t="str">
            <v>5514 MF</v>
          </cell>
          <cell r="G499">
            <v>5514</v>
          </cell>
          <cell r="H499" t="str">
            <v>20mncr5</v>
          </cell>
          <cell r="I499" t="str">
            <v>FRAP1025514</v>
          </cell>
          <cell r="J499">
            <v>1.07</v>
          </cell>
        </row>
        <row r="500">
          <cell r="E500">
            <v>5517</v>
          </cell>
          <cell r="F500" t="str">
            <v>5517 MF</v>
          </cell>
          <cell r="G500">
            <v>5517</v>
          </cell>
          <cell r="H500" t="str">
            <v>20mncr5</v>
          </cell>
          <cell r="I500" t="str">
            <v>FRAP1025517</v>
          </cell>
          <cell r="J500">
            <v>3.43</v>
          </cell>
        </row>
        <row r="501">
          <cell r="E501">
            <v>5518</v>
          </cell>
          <cell r="F501" t="str">
            <v>5518 MF</v>
          </cell>
          <cell r="G501">
            <v>5518</v>
          </cell>
          <cell r="H501" t="str">
            <v>16mncr5</v>
          </cell>
          <cell r="I501" t="str">
            <v>FRAP1025518</v>
          </cell>
          <cell r="J501">
            <v>2.85</v>
          </cell>
        </row>
        <row r="502">
          <cell r="E502">
            <v>5519</v>
          </cell>
          <cell r="F502" t="str">
            <v>5519 MF</v>
          </cell>
          <cell r="G502">
            <v>5519</v>
          </cell>
          <cell r="H502" t="str">
            <v>16mncr5</v>
          </cell>
          <cell r="I502" t="str">
            <v>FRAP1025519</v>
          </cell>
          <cell r="J502">
            <v>2.82</v>
          </cell>
        </row>
        <row r="503">
          <cell r="E503">
            <v>5520</v>
          </cell>
          <cell r="F503" t="str">
            <v>5520 MF</v>
          </cell>
          <cell r="G503">
            <v>5520</v>
          </cell>
          <cell r="H503" t="str">
            <v>16mncr5</v>
          </cell>
          <cell r="I503" t="str">
            <v>FRAP1025520</v>
          </cell>
          <cell r="J503">
            <v>4.16</v>
          </cell>
        </row>
        <row r="504">
          <cell r="E504">
            <v>5521</v>
          </cell>
          <cell r="F504" t="str">
            <v>5521 MF</v>
          </cell>
          <cell r="G504">
            <v>5521</v>
          </cell>
          <cell r="H504" t="str">
            <v>16mncr5</v>
          </cell>
          <cell r="I504" t="str">
            <v>FRAP1025521</v>
          </cell>
          <cell r="J504">
            <v>4.8600000000000003</v>
          </cell>
        </row>
        <row r="505">
          <cell r="E505" t="str">
            <v>5521-T</v>
          </cell>
          <cell r="F505" t="str">
            <v>5521 MF</v>
          </cell>
          <cell r="G505">
            <v>5521</v>
          </cell>
          <cell r="H505" t="str">
            <v>16mncr5</v>
          </cell>
          <cell r="I505" t="str">
            <v>FRAP1025521</v>
          </cell>
          <cell r="J505">
            <v>5.0999999999999996</v>
          </cell>
        </row>
        <row r="506">
          <cell r="E506" t="str">
            <v>5521-T2</v>
          </cell>
          <cell r="F506" t="str">
            <v>5521 MF</v>
          </cell>
          <cell r="G506">
            <v>5521</v>
          </cell>
          <cell r="H506" t="str">
            <v>16mncr5</v>
          </cell>
          <cell r="I506" t="str">
            <v>FRAP1025521</v>
          </cell>
          <cell r="J506">
            <v>5.01</v>
          </cell>
        </row>
        <row r="507">
          <cell r="E507">
            <v>5526</v>
          </cell>
          <cell r="F507" t="str">
            <v>5526 MF</v>
          </cell>
          <cell r="G507">
            <v>5526</v>
          </cell>
          <cell r="H507" t="str">
            <v>815m17</v>
          </cell>
          <cell r="I507" t="str">
            <v>FRAP1025526</v>
          </cell>
          <cell r="J507">
            <v>7.94</v>
          </cell>
        </row>
        <row r="508">
          <cell r="E508">
            <v>5527</v>
          </cell>
          <cell r="F508" t="str">
            <v>5527 MF</v>
          </cell>
          <cell r="G508">
            <v>5527</v>
          </cell>
          <cell r="H508" t="str">
            <v>20mncr5</v>
          </cell>
          <cell r="I508" t="str">
            <v>FRAP1025527</v>
          </cell>
          <cell r="J508">
            <v>3.42</v>
          </cell>
        </row>
        <row r="509">
          <cell r="E509">
            <v>5528</v>
          </cell>
          <cell r="F509" t="str">
            <v>5528 MF</v>
          </cell>
          <cell r="G509">
            <v>5528</v>
          </cell>
          <cell r="H509" t="str">
            <v>20mncr5</v>
          </cell>
          <cell r="I509" t="str">
            <v>FRAP1025528</v>
          </cell>
          <cell r="J509">
            <v>3.34</v>
          </cell>
        </row>
        <row r="510">
          <cell r="E510">
            <v>5541</v>
          </cell>
          <cell r="F510" t="str">
            <v>5541 MF</v>
          </cell>
          <cell r="G510">
            <v>5541</v>
          </cell>
          <cell r="H510" t="str">
            <v>16MNCR5</v>
          </cell>
          <cell r="I510" t="str">
            <v>FRAP1025541</v>
          </cell>
          <cell r="J510">
            <v>6.59</v>
          </cell>
        </row>
        <row r="511">
          <cell r="E511" t="str">
            <v>6177-O</v>
          </cell>
          <cell r="F511" t="str">
            <v>6177 E</v>
          </cell>
          <cell r="G511">
            <v>6177</v>
          </cell>
          <cell r="H511" t="str">
            <v>20mncr5</v>
          </cell>
          <cell r="I511" t="str">
            <v>FRAP1036177</v>
          </cell>
          <cell r="J511">
            <v>3.5</v>
          </cell>
        </row>
        <row r="512">
          <cell r="E512">
            <v>6177</v>
          </cell>
          <cell r="F512" t="str">
            <v>6177 E</v>
          </cell>
          <cell r="G512">
            <v>6177</v>
          </cell>
          <cell r="H512" t="str">
            <v>20mncr5</v>
          </cell>
          <cell r="I512" t="str">
            <v>FRAP1036177</v>
          </cell>
          <cell r="J512">
            <v>3.58</v>
          </cell>
        </row>
        <row r="513">
          <cell r="E513">
            <v>6178</v>
          </cell>
          <cell r="F513" t="str">
            <v>6178 E</v>
          </cell>
          <cell r="G513">
            <v>6178</v>
          </cell>
          <cell r="H513" t="str">
            <v>20mncr5</v>
          </cell>
          <cell r="I513" t="str">
            <v>FRAP1036178</v>
          </cell>
          <cell r="J513">
            <v>4.96</v>
          </cell>
        </row>
        <row r="514">
          <cell r="E514">
            <v>709</v>
          </cell>
          <cell r="F514" t="str">
            <v>709 E</v>
          </cell>
          <cell r="G514">
            <v>709</v>
          </cell>
          <cell r="H514" t="str">
            <v>55C8</v>
          </cell>
          <cell r="I514" t="str">
            <v>FRAP1030709</v>
          </cell>
          <cell r="J514">
            <v>1.33</v>
          </cell>
        </row>
        <row r="515">
          <cell r="E515">
            <v>716</v>
          </cell>
          <cell r="F515" t="str">
            <v>716 E</v>
          </cell>
          <cell r="G515">
            <v>716</v>
          </cell>
          <cell r="H515" t="str">
            <v>16mncr5</v>
          </cell>
          <cell r="I515" t="str">
            <v>FRAP1030716</v>
          </cell>
          <cell r="J515">
            <v>1.5</v>
          </cell>
        </row>
        <row r="516">
          <cell r="E516">
            <v>726</v>
          </cell>
          <cell r="F516" t="str">
            <v>726 E</v>
          </cell>
          <cell r="G516">
            <v>726</v>
          </cell>
          <cell r="H516" t="str">
            <v>16mncr5</v>
          </cell>
          <cell r="I516">
            <v>0</v>
          </cell>
          <cell r="J516">
            <v>2.93</v>
          </cell>
        </row>
        <row r="517">
          <cell r="E517">
            <v>727</v>
          </cell>
          <cell r="F517" t="str">
            <v>727 E</v>
          </cell>
          <cell r="G517">
            <v>727</v>
          </cell>
          <cell r="H517" t="str">
            <v>16mncr5</v>
          </cell>
          <cell r="I517" t="str">
            <v>FRAP1030727</v>
          </cell>
          <cell r="J517">
            <v>1.98</v>
          </cell>
        </row>
        <row r="518">
          <cell r="E518">
            <v>728</v>
          </cell>
          <cell r="F518" t="str">
            <v>728 E</v>
          </cell>
          <cell r="G518">
            <v>728</v>
          </cell>
          <cell r="H518" t="str">
            <v>16mncr5</v>
          </cell>
          <cell r="I518" t="str">
            <v>FRAP1030728</v>
          </cell>
          <cell r="J518">
            <v>1.61</v>
          </cell>
        </row>
        <row r="519">
          <cell r="E519">
            <v>729</v>
          </cell>
          <cell r="F519" t="str">
            <v>729 E/6069</v>
          </cell>
          <cell r="G519" t="str">
            <v>729/6069</v>
          </cell>
          <cell r="H519" t="str">
            <v>815M17</v>
          </cell>
          <cell r="I519" t="str">
            <v>FRAP1030729</v>
          </cell>
          <cell r="J519">
            <v>2.59</v>
          </cell>
        </row>
        <row r="520">
          <cell r="E520">
            <v>1506</v>
          </cell>
          <cell r="F520" t="str">
            <v>1506 E</v>
          </cell>
          <cell r="G520">
            <v>1506</v>
          </cell>
          <cell r="H520" t="str">
            <v>20mncr5</v>
          </cell>
          <cell r="I520">
            <v>0</v>
          </cell>
          <cell r="J520">
            <v>8.5500000000000007</v>
          </cell>
        </row>
        <row r="521">
          <cell r="E521">
            <v>1508</v>
          </cell>
          <cell r="F521" t="str">
            <v>1508 E</v>
          </cell>
          <cell r="G521">
            <v>1508</v>
          </cell>
          <cell r="H521" t="str">
            <v>20mncr5</v>
          </cell>
          <cell r="I521">
            <v>0</v>
          </cell>
          <cell r="J521">
            <v>5.0999999999999996</v>
          </cell>
        </row>
        <row r="522">
          <cell r="E522">
            <v>1509</v>
          </cell>
          <cell r="F522" t="str">
            <v>1509 E</v>
          </cell>
          <cell r="G522">
            <v>1509</v>
          </cell>
          <cell r="H522" t="str">
            <v>20mncr5</v>
          </cell>
          <cell r="I522" t="str">
            <v>FRAP1031509</v>
          </cell>
          <cell r="J522">
            <v>1.9</v>
          </cell>
        </row>
        <row r="523">
          <cell r="E523">
            <v>6001</v>
          </cell>
          <cell r="F523" t="str">
            <v>6001 E</v>
          </cell>
          <cell r="G523">
            <v>6001</v>
          </cell>
          <cell r="H523" t="str">
            <v>16mncr5</v>
          </cell>
          <cell r="I523" t="str">
            <v>FRAP1036001</v>
          </cell>
          <cell r="J523">
            <v>2.4</v>
          </cell>
        </row>
        <row r="524">
          <cell r="E524">
            <v>6002</v>
          </cell>
          <cell r="F524" t="str">
            <v>6002 E</v>
          </cell>
          <cell r="G524">
            <v>6002</v>
          </cell>
          <cell r="H524" t="str">
            <v>16mncr5</v>
          </cell>
          <cell r="I524" t="str">
            <v>FRAP1036002</v>
          </cell>
          <cell r="J524">
            <v>1</v>
          </cell>
        </row>
        <row r="525">
          <cell r="E525">
            <v>6004</v>
          </cell>
          <cell r="F525" t="str">
            <v>6004 E</v>
          </cell>
          <cell r="G525">
            <v>6004</v>
          </cell>
          <cell r="H525" t="str">
            <v>20mncr5</v>
          </cell>
          <cell r="I525" t="str">
            <v>FRAP1036004</v>
          </cell>
          <cell r="J525">
            <v>6.63</v>
          </cell>
        </row>
        <row r="526">
          <cell r="E526">
            <v>6005</v>
          </cell>
          <cell r="F526" t="str">
            <v>6005 E</v>
          </cell>
          <cell r="G526">
            <v>6005</v>
          </cell>
          <cell r="H526" t="str">
            <v>815m17</v>
          </cell>
          <cell r="I526" t="str">
            <v>FRAP1036005</v>
          </cell>
          <cell r="J526">
            <v>2.58</v>
          </cell>
        </row>
        <row r="527">
          <cell r="E527">
            <v>6009</v>
          </cell>
          <cell r="F527" t="str">
            <v>6009 E</v>
          </cell>
          <cell r="G527">
            <v>6009</v>
          </cell>
          <cell r="H527" t="str">
            <v>20mncr5</v>
          </cell>
          <cell r="I527" t="str">
            <v>FRAP1036009</v>
          </cell>
          <cell r="J527">
            <v>3.5</v>
          </cell>
        </row>
        <row r="528">
          <cell r="E528">
            <v>6010</v>
          </cell>
          <cell r="F528" t="str">
            <v>6010 E</v>
          </cell>
          <cell r="G528">
            <v>6010</v>
          </cell>
          <cell r="H528" t="str">
            <v>20mncr5</v>
          </cell>
          <cell r="I528" t="str">
            <v>FRAP1036010</v>
          </cell>
          <cell r="J528">
            <v>9.16</v>
          </cell>
        </row>
        <row r="529">
          <cell r="E529">
            <v>6013</v>
          </cell>
          <cell r="F529" t="str">
            <v>6013 E</v>
          </cell>
          <cell r="G529">
            <v>6013</v>
          </cell>
          <cell r="H529" t="str">
            <v>20mncr5</v>
          </cell>
          <cell r="I529" t="str">
            <v>FRAP1036013</v>
          </cell>
          <cell r="J529">
            <v>8.9700000000000006</v>
          </cell>
        </row>
        <row r="530">
          <cell r="E530">
            <v>6014</v>
          </cell>
          <cell r="F530" t="str">
            <v>6014 E</v>
          </cell>
          <cell r="G530">
            <v>6014</v>
          </cell>
          <cell r="H530" t="str">
            <v>815m17</v>
          </cell>
          <cell r="I530" t="str">
            <v>FRAP1036014</v>
          </cell>
          <cell r="J530">
            <v>2.37</v>
          </cell>
        </row>
        <row r="531">
          <cell r="E531">
            <v>6015</v>
          </cell>
          <cell r="F531" t="str">
            <v>6015 E</v>
          </cell>
          <cell r="G531">
            <v>6015</v>
          </cell>
          <cell r="H531" t="str">
            <v>815m17</v>
          </cell>
          <cell r="I531" t="str">
            <v>FRAP1036015</v>
          </cell>
          <cell r="J531">
            <v>2.5499999999999998</v>
          </cell>
        </row>
        <row r="532">
          <cell r="E532">
            <v>6016</v>
          </cell>
          <cell r="F532" t="str">
            <v>6016 E</v>
          </cell>
          <cell r="G532">
            <v>6016</v>
          </cell>
          <cell r="H532" t="str">
            <v>20mncr5</v>
          </cell>
          <cell r="I532" t="str">
            <v>FRAP1036016</v>
          </cell>
          <cell r="J532">
            <v>4.45</v>
          </cell>
        </row>
        <row r="533">
          <cell r="E533">
            <v>6017</v>
          </cell>
          <cell r="F533" t="str">
            <v>6017 E</v>
          </cell>
          <cell r="G533">
            <v>6017</v>
          </cell>
          <cell r="H533" t="str">
            <v>20mncr5</v>
          </cell>
          <cell r="I533" t="str">
            <v>FRAP1036017</v>
          </cell>
          <cell r="J533">
            <v>4.66</v>
          </cell>
        </row>
        <row r="534">
          <cell r="E534">
            <v>6019</v>
          </cell>
          <cell r="F534" t="str">
            <v>6019 E</v>
          </cell>
          <cell r="G534">
            <v>6019</v>
          </cell>
          <cell r="H534" t="str">
            <v>16mncr5</v>
          </cell>
          <cell r="I534">
            <v>0</v>
          </cell>
          <cell r="J534">
            <v>1.8</v>
          </cell>
        </row>
        <row r="535">
          <cell r="E535">
            <v>6020</v>
          </cell>
          <cell r="F535" t="str">
            <v>6020 E</v>
          </cell>
          <cell r="G535">
            <v>6020</v>
          </cell>
          <cell r="H535" t="str">
            <v>16mncr5</v>
          </cell>
          <cell r="I535">
            <v>0</v>
          </cell>
          <cell r="J535">
            <v>2.4500000000000002</v>
          </cell>
        </row>
        <row r="536">
          <cell r="E536">
            <v>6021</v>
          </cell>
          <cell r="F536" t="str">
            <v>6021 E</v>
          </cell>
          <cell r="G536">
            <v>6021</v>
          </cell>
          <cell r="H536" t="str">
            <v>16mncr5</v>
          </cell>
          <cell r="I536" t="str">
            <v>FRAP1036021</v>
          </cell>
          <cell r="J536">
            <v>1.48</v>
          </cell>
        </row>
        <row r="537">
          <cell r="E537">
            <v>6022</v>
          </cell>
          <cell r="F537" t="str">
            <v>6022 E</v>
          </cell>
          <cell r="G537">
            <v>6022</v>
          </cell>
          <cell r="H537" t="str">
            <v>16mncr5</v>
          </cell>
          <cell r="I537">
            <v>0</v>
          </cell>
          <cell r="J537">
            <v>3.15</v>
          </cell>
        </row>
        <row r="538">
          <cell r="E538">
            <v>6024</v>
          </cell>
          <cell r="F538" t="str">
            <v>6024 E</v>
          </cell>
          <cell r="G538">
            <v>6024</v>
          </cell>
          <cell r="H538" t="str">
            <v>20mncr5</v>
          </cell>
          <cell r="I538" t="str">
            <v>FRAP1036024</v>
          </cell>
          <cell r="J538">
            <v>7.32</v>
          </cell>
        </row>
        <row r="539">
          <cell r="E539">
            <v>6025</v>
          </cell>
          <cell r="F539" t="str">
            <v>6025 E</v>
          </cell>
          <cell r="G539">
            <v>6025</v>
          </cell>
          <cell r="H539" t="str">
            <v>16mncr5</v>
          </cell>
          <cell r="I539">
            <v>0</v>
          </cell>
          <cell r="J539">
            <v>2.2799999999999998</v>
          </cell>
        </row>
        <row r="540">
          <cell r="E540">
            <v>6026</v>
          </cell>
          <cell r="F540" t="str">
            <v>6026 E</v>
          </cell>
          <cell r="G540">
            <v>6026</v>
          </cell>
          <cell r="H540" t="str">
            <v>16mncr5</v>
          </cell>
          <cell r="I540">
            <v>0</v>
          </cell>
          <cell r="J540">
            <v>1.4</v>
          </cell>
        </row>
        <row r="541">
          <cell r="E541">
            <v>6027</v>
          </cell>
          <cell r="F541" t="str">
            <v>6027 E</v>
          </cell>
          <cell r="G541">
            <v>6027</v>
          </cell>
          <cell r="H541" t="str">
            <v>815m17</v>
          </cell>
          <cell r="I541">
            <v>0</v>
          </cell>
          <cell r="J541">
            <v>1.45</v>
          </cell>
        </row>
        <row r="542">
          <cell r="E542">
            <v>6029</v>
          </cell>
          <cell r="F542" t="str">
            <v>6029 E</v>
          </cell>
          <cell r="G542">
            <v>6029</v>
          </cell>
          <cell r="H542" t="str">
            <v>16mncr5</v>
          </cell>
          <cell r="I542">
            <v>0</v>
          </cell>
          <cell r="J542">
            <v>4.05</v>
          </cell>
        </row>
        <row r="543">
          <cell r="E543">
            <v>6030</v>
          </cell>
          <cell r="F543" t="str">
            <v>6030 E</v>
          </cell>
          <cell r="G543">
            <v>6030</v>
          </cell>
          <cell r="H543" t="str">
            <v>20mncr5</v>
          </cell>
          <cell r="I543" t="str">
            <v>FRAP1036030</v>
          </cell>
          <cell r="J543">
            <v>1.06</v>
          </cell>
        </row>
        <row r="544">
          <cell r="E544">
            <v>6031</v>
          </cell>
          <cell r="F544" t="str">
            <v>6031 E</v>
          </cell>
          <cell r="G544">
            <v>6031</v>
          </cell>
          <cell r="H544" t="str">
            <v>EN353</v>
          </cell>
          <cell r="I544" t="str">
            <v>FRAP1036031</v>
          </cell>
          <cell r="J544">
            <v>5.65</v>
          </cell>
        </row>
        <row r="545">
          <cell r="E545">
            <v>6032</v>
          </cell>
          <cell r="F545" t="str">
            <v>6032 E</v>
          </cell>
          <cell r="G545">
            <v>6032</v>
          </cell>
          <cell r="H545" t="str">
            <v>815m17</v>
          </cell>
          <cell r="I545">
            <v>0</v>
          </cell>
          <cell r="J545">
            <v>3.55</v>
          </cell>
        </row>
        <row r="546">
          <cell r="E546">
            <v>6034</v>
          </cell>
          <cell r="F546" t="str">
            <v>6034 E</v>
          </cell>
          <cell r="G546">
            <v>6034</v>
          </cell>
          <cell r="H546" t="str">
            <v>815m17</v>
          </cell>
          <cell r="I546" t="str">
            <v>FRAP1036034</v>
          </cell>
          <cell r="J546">
            <v>4.3499999999999996</v>
          </cell>
        </row>
        <row r="547">
          <cell r="E547">
            <v>6035</v>
          </cell>
          <cell r="F547" t="str">
            <v>6035 E</v>
          </cell>
          <cell r="G547">
            <v>6035</v>
          </cell>
          <cell r="H547" t="str">
            <v>815m17</v>
          </cell>
          <cell r="I547" t="str">
            <v>FRAP1036035</v>
          </cell>
          <cell r="J547">
            <v>4.9000000000000004</v>
          </cell>
        </row>
        <row r="548">
          <cell r="E548">
            <v>6036</v>
          </cell>
          <cell r="F548" t="str">
            <v>6036 E</v>
          </cell>
          <cell r="G548">
            <v>6036</v>
          </cell>
          <cell r="H548" t="str">
            <v>815m17</v>
          </cell>
          <cell r="I548" t="str">
            <v>FRAP1036036</v>
          </cell>
          <cell r="J548">
            <v>3.5</v>
          </cell>
        </row>
        <row r="549">
          <cell r="E549">
            <v>6038</v>
          </cell>
          <cell r="F549" t="str">
            <v>6038 E</v>
          </cell>
          <cell r="G549">
            <v>6038</v>
          </cell>
          <cell r="H549" t="str">
            <v>20mncr5</v>
          </cell>
          <cell r="I549">
            <v>0</v>
          </cell>
          <cell r="J549">
            <v>4.6500000000000004</v>
          </cell>
        </row>
        <row r="550">
          <cell r="E550">
            <v>6039</v>
          </cell>
          <cell r="F550" t="str">
            <v>6039 E</v>
          </cell>
          <cell r="G550">
            <v>6039</v>
          </cell>
          <cell r="H550" t="str">
            <v>815m17</v>
          </cell>
          <cell r="I550">
            <v>0</v>
          </cell>
          <cell r="J550">
            <v>25</v>
          </cell>
        </row>
        <row r="551">
          <cell r="E551">
            <v>6040</v>
          </cell>
          <cell r="F551" t="str">
            <v>6040 E</v>
          </cell>
          <cell r="G551">
            <v>6040</v>
          </cell>
          <cell r="H551" t="str">
            <v>16mncr5</v>
          </cell>
          <cell r="I551">
            <v>0</v>
          </cell>
          <cell r="J551">
            <v>2.85</v>
          </cell>
        </row>
        <row r="552">
          <cell r="E552">
            <v>6041</v>
          </cell>
          <cell r="F552" t="str">
            <v>6041 E</v>
          </cell>
          <cell r="G552">
            <v>6041</v>
          </cell>
          <cell r="H552" t="str">
            <v>815m17</v>
          </cell>
          <cell r="I552">
            <v>0</v>
          </cell>
          <cell r="J552">
            <v>2.25</v>
          </cell>
        </row>
        <row r="553">
          <cell r="E553">
            <v>6044</v>
          </cell>
          <cell r="F553" t="str">
            <v>6044 E</v>
          </cell>
          <cell r="G553">
            <v>6044</v>
          </cell>
          <cell r="H553" t="str">
            <v>815m17</v>
          </cell>
          <cell r="I553" t="str">
            <v>FRAP1036044</v>
          </cell>
          <cell r="J553">
            <v>1.74</v>
          </cell>
        </row>
        <row r="554">
          <cell r="E554">
            <v>6052</v>
          </cell>
          <cell r="F554" t="str">
            <v>6052 E</v>
          </cell>
          <cell r="G554">
            <v>6052</v>
          </cell>
          <cell r="H554" t="str">
            <v>20mncr5</v>
          </cell>
          <cell r="I554" t="str">
            <v>FRAP1036052</v>
          </cell>
          <cell r="J554">
            <v>4.45</v>
          </cell>
        </row>
        <row r="555">
          <cell r="E555">
            <v>6053</v>
          </cell>
          <cell r="F555" t="str">
            <v>6053 E</v>
          </cell>
          <cell r="G555">
            <v>6053</v>
          </cell>
          <cell r="H555" t="str">
            <v>20mncr5</v>
          </cell>
          <cell r="I555">
            <v>0</v>
          </cell>
          <cell r="J555">
            <v>4.78</v>
          </cell>
        </row>
        <row r="556">
          <cell r="E556">
            <v>6055</v>
          </cell>
          <cell r="F556" t="str">
            <v>6055 E</v>
          </cell>
          <cell r="G556">
            <v>6055</v>
          </cell>
          <cell r="H556" t="str">
            <v>20mncr5</v>
          </cell>
          <cell r="I556">
            <v>0</v>
          </cell>
          <cell r="J556">
            <v>7.76</v>
          </cell>
        </row>
        <row r="557">
          <cell r="E557">
            <v>6056</v>
          </cell>
          <cell r="F557" t="str">
            <v>6056 E</v>
          </cell>
          <cell r="G557">
            <v>6056</v>
          </cell>
          <cell r="H557" t="str">
            <v>16mncr5</v>
          </cell>
          <cell r="I557">
            <v>0</v>
          </cell>
          <cell r="J557">
            <v>2.4500000000000002</v>
          </cell>
        </row>
        <row r="558">
          <cell r="E558">
            <v>6057</v>
          </cell>
          <cell r="F558" t="str">
            <v>6057 E</v>
          </cell>
          <cell r="G558">
            <v>6057</v>
          </cell>
          <cell r="H558" t="str">
            <v>16mncr5</v>
          </cell>
          <cell r="I558">
            <v>0</v>
          </cell>
          <cell r="J558">
            <v>7</v>
          </cell>
        </row>
        <row r="559">
          <cell r="E559">
            <v>6059</v>
          </cell>
          <cell r="F559" t="str">
            <v>6059 E</v>
          </cell>
          <cell r="G559">
            <v>6059</v>
          </cell>
          <cell r="H559" t="str">
            <v>16mncr5</v>
          </cell>
          <cell r="I559">
            <v>0</v>
          </cell>
          <cell r="J559">
            <v>2.7</v>
          </cell>
        </row>
        <row r="560">
          <cell r="E560">
            <v>6060</v>
          </cell>
          <cell r="F560" t="str">
            <v>6060 E</v>
          </cell>
          <cell r="G560">
            <v>6060</v>
          </cell>
          <cell r="H560" t="str">
            <v>16mncr5</v>
          </cell>
          <cell r="I560">
            <v>0</v>
          </cell>
          <cell r="J560">
            <v>1.38</v>
          </cell>
        </row>
        <row r="561">
          <cell r="E561">
            <v>6061</v>
          </cell>
          <cell r="F561" t="str">
            <v>6061 E</v>
          </cell>
          <cell r="G561">
            <v>6061</v>
          </cell>
          <cell r="H561" t="str">
            <v>16mncr5</v>
          </cell>
          <cell r="I561">
            <v>0</v>
          </cell>
          <cell r="J561">
            <v>1.2</v>
          </cell>
        </row>
        <row r="562">
          <cell r="E562">
            <v>6062</v>
          </cell>
          <cell r="F562" t="str">
            <v>6062 E</v>
          </cell>
          <cell r="G562">
            <v>6062</v>
          </cell>
          <cell r="H562" t="str">
            <v>16mncr5</v>
          </cell>
          <cell r="I562">
            <v>0</v>
          </cell>
          <cell r="J562">
            <v>1.9</v>
          </cell>
        </row>
        <row r="563">
          <cell r="E563">
            <v>6066</v>
          </cell>
          <cell r="F563" t="str">
            <v>6066 E</v>
          </cell>
          <cell r="G563">
            <v>6066</v>
          </cell>
          <cell r="H563" t="str">
            <v>815m17</v>
          </cell>
          <cell r="I563" t="str">
            <v>FRAP1036066</v>
          </cell>
          <cell r="J563">
            <v>3.47</v>
          </cell>
        </row>
        <row r="564">
          <cell r="E564">
            <v>6068</v>
          </cell>
          <cell r="F564" t="str">
            <v>6068 E</v>
          </cell>
          <cell r="G564">
            <v>6068</v>
          </cell>
          <cell r="H564" t="str">
            <v>16mncr5</v>
          </cell>
          <cell r="I564" t="str">
            <v>FRAP1036068</v>
          </cell>
          <cell r="J564">
            <v>2.95</v>
          </cell>
        </row>
        <row r="565">
          <cell r="E565">
            <v>6072</v>
          </cell>
          <cell r="F565" t="str">
            <v>6072 E</v>
          </cell>
          <cell r="G565">
            <v>6072</v>
          </cell>
          <cell r="H565" t="str">
            <v>20mncr5</v>
          </cell>
          <cell r="I565">
            <v>0</v>
          </cell>
          <cell r="J565">
            <v>4.8499999999999996</v>
          </cell>
        </row>
        <row r="566">
          <cell r="E566">
            <v>6073</v>
          </cell>
          <cell r="F566" t="str">
            <v>6073 E</v>
          </cell>
          <cell r="G566">
            <v>6073</v>
          </cell>
          <cell r="H566" t="str">
            <v>16mncr5</v>
          </cell>
          <cell r="I566" t="str">
            <v>FRAP1036073</v>
          </cell>
          <cell r="J566">
            <v>2.98</v>
          </cell>
        </row>
        <row r="567">
          <cell r="E567">
            <v>6074</v>
          </cell>
          <cell r="F567" t="str">
            <v>6074 E</v>
          </cell>
          <cell r="G567">
            <v>6074</v>
          </cell>
          <cell r="H567" t="str">
            <v>20mncr5</v>
          </cell>
          <cell r="I567" t="str">
            <v>FRAP1036074</v>
          </cell>
          <cell r="J567">
            <v>6.55</v>
          </cell>
        </row>
        <row r="568">
          <cell r="E568">
            <v>6077</v>
          </cell>
          <cell r="F568" t="str">
            <v>6077 E</v>
          </cell>
          <cell r="G568">
            <v>6077</v>
          </cell>
          <cell r="H568" t="str">
            <v>20mncr5</v>
          </cell>
          <cell r="I568" t="str">
            <v>FRAP1036077</v>
          </cell>
          <cell r="J568">
            <v>4.84</v>
          </cell>
        </row>
        <row r="569">
          <cell r="E569">
            <v>6080</v>
          </cell>
          <cell r="F569" t="str">
            <v>6080 E</v>
          </cell>
          <cell r="G569">
            <v>6080</v>
          </cell>
          <cell r="H569" t="str">
            <v>20mncr5</v>
          </cell>
          <cell r="I569" t="str">
            <v>FRAP1036080</v>
          </cell>
          <cell r="J569">
            <v>5.37</v>
          </cell>
        </row>
        <row r="570">
          <cell r="E570">
            <v>6082</v>
          </cell>
          <cell r="F570" t="str">
            <v>6082 E</v>
          </cell>
          <cell r="G570">
            <v>6082</v>
          </cell>
          <cell r="H570" t="str">
            <v>20mncr5</v>
          </cell>
          <cell r="I570" t="str">
            <v>FRAP1036082</v>
          </cell>
          <cell r="J570">
            <v>4.5599999999999996</v>
          </cell>
        </row>
        <row r="571">
          <cell r="E571">
            <v>6085</v>
          </cell>
          <cell r="F571" t="str">
            <v>6085 E</v>
          </cell>
          <cell r="G571">
            <v>6085</v>
          </cell>
          <cell r="H571" t="str">
            <v>20mncr5</v>
          </cell>
          <cell r="I571" t="str">
            <v>FRAP1036085</v>
          </cell>
          <cell r="J571">
            <v>3.15</v>
          </cell>
        </row>
        <row r="572">
          <cell r="E572">
            <v>6088</v>
          </cell>
          <cell r="F572" t="str">
            <v>6088 E</v>
          </cell>
          <cell r="G572">
            <v>6088</v>
          </cell>
          <cell r="H572" t="str">
            <v>20mncr5</v>
          </cell>
          <cell r="I572" t="str">
            <v>FRAP1036088</v>
          </cell>
          <cell r="J572">
            <v>7.2</v>
          </cell>
        </row>
        <row r="573">
          <cell r="E573">
            <v>6092</v>
          </cell>
          <cell r="F573" t="str">
            <v>6092 E</v>
          </cell>
          <cell r="G573">
            <v>6092</v>
          </cell>
          <cell r="H573" t="str">
            <v>16mncr5</v>
          </cell>
          <cell r="I573" t="str">
            <v>FRAP1036092</v>
          </cell>
          <cell r="J573">
            <v>0.87</v>
          </cell>
        </row>
        <row r="574">
          <cell r="E574">
            <v>6096</v>
          </cell>
          <cell r="F574" t="str">
            <v>6096 E</v>
          </cell>
          <cell r="G574">
            <v>6096</v>
          </cell>
          <cell r="H574" t="str">
            <v>SAE1141</v>
          </cell>
          <cell r="I574" t="str">
            <v>FRAP1036096</v>
          </cell>
          <cell r="J574">
            <v>0.92</v>
          </cell>
        </row>
        <row r="575">
          <cell r="E575">
            <v>6097</v>
          </cell>
          <cell r="F575" t="str">
            <v>6097 E</v>
          </cell>
          <cell r="G575">
            <v>6097</v>
          </cell>
          <cell r="H575" t="str">
            <v>16mncr5</v>
          </cell>
          <cell r="I575">
            <v>0</v>
          </cell>
          <cell r="J575">
            <v>2.4</v>
          </cell>
        </row>
        <row r="576">
          <cell r="E576">
            <v>6098</v>
          </cell>
          <cell r="F576" t="str">
            <v>6098 E</v>
          </cell>
          <cell r="G576">
            <v>6098</v>
          </cell>
          <cell r="H576" t="str">
            <v>16mncr5</v>
          </cell>
          <cell r="I576" t="str">
            <v>FRAP1036098</v>
          </cell>
          <cell r="J576">
            <v>0.81</v>
          </cell>
        </row>
        <row r="577">
          <cell r="E577">
            <v>6099</v>
          </cell>
          <cell r="F577" t="str">
            <v>6099 E</v>
          </cell>
          <cell r="G577">
            <v>6099</v>
          </cell>
          <cell r="H577" t="str">
            <v>16mncr5</v>
          </cell>
          <cell r="I577" t="str">
            <v>FRAP1036099</v>
          </cell>
          <cell r="J577">
            <v>2.2999999999999998</v>
          </cell>
        </row>
        <row r="578">
          <cell r="E578">
            <v>6101</v>
          </cell>
          <cell r="F578" t="str">
            <v>6101 E</v>
          </cell>
          <cell r="G578">
            <v>6101</v>
          </cell>
          <cell r="H578" t="str">
            <v>16mncr5</v>
          </cell>
          <cell r="I578" t="str">
            <v>FRAP1036101</v>
          </cell>
          <cell r="J578">
            <v>2.4900000000000002</v>
          </cell>
        </row>
        <row r="579">
          <cell r="E579">
            <v>6103</v>
          </cell>
          <cell r="F579" t="str">
            <v>6103 E</v>
          </cell>
          <cell r="G579">
            <v>6103</v>
          </cell>
          <cell r="H579" t="str">
            <v>16mncr5</v>
          </cell>
          <cell r="I579" t="str">
            <v>FRAP1036103</v>
          </cell>
          <cell r="J579">
            <v>4.37</v>
          </cell>
        </row>
        <row r="580">
          <cell r="E580">
            <v>6106</v>
          </cell>
          <cell r="F580" t="str">
            <v>6106 E</v>
          </cell>
          <cell r="G580">
            <v>6106</v>
          </cell>
          <cell r="H580" t="str">
            <v>SAE1141</v>
          </cell>
          <cell r="I580" t="str">
            <v>FRAP1036106</v>
          </cell>
          <cell r="J580">
            <v>1</v>
          </cell>
        </row>
        <row r="581">
          <cell r="E581">
            <v>6113</v>
          </cell>
          <cell r="F581" t="str">
            <v>6113 E</v>
          </cell>
          <cell r="G581">
            <v>6113</v>
          </cell>
          <cell r="H581" t="str">
            <v>20mncr5</v>
          </cell>
          <cell r="I581" t="str">
            <v>FRAP1036113</v>
          </cell>
          <cell r="J581">
            <v>5.26</v>
          </cell>
        </row>
        <row r="582">
          <cell r="E582">
            <v>6115</v>
          </cell>
          <cell r="F582" t="str">
            <v>6115 E</v>
          </cell>
          <cell r="G582">
            <v>6115</v>
          </cell>
          <cell r="H582" t="str">
            <v>16mncr5</v>
          </cell>
          <cell r="I582">
            <v>0</v>
          </cell>
          <cell r="J582">
            <v>3.15</v>
          </cell>
        </row>
        <row r="583">
          <cell r="E583">
            <v>6116</v>
          </cell>
          <cell r="F583" t="str">
            <v>6116 E</v>
          </cell>
          <cell r="G583">
            <v>6116</v>
          </cell>
          <cell r="H583" t="str">
            <v>16mncr5</v>
          </cell>
          <cell r="I583" t="str">
            <v>FRAP1036116</v>
          </cell>
          <cell r="J583">
            <v>1.42</v>
          </cell>
        </row>
        <row r="584">
          <cell r="E584">
            <v>6117</v>
          </cell>
          <cell r="F584" t="str">
            <v>6117 E</v>
          </cell>
          <cell r="G584">
            <v>6117</v>
          </cell>
          <cell r="H584" t="str">
            <v>16mncr5</v>
          </cell>
          <cell r="I584" t="str">
            <v>FRAP1036117</v>
          </cell>
          <cell r="J584">
            <v>1</v>
          </cell>
        </row>
        <row r="585">
          <cell r="E585">
            <v>6118</v>
          </cell>
          <cell r="F585" t="str">
            <v>6118 E</v>
          </cell>
          <cell r="G585">
            <v>6118</v>
          </cell>
          <cell r="H585" t="str">
            <v>16mncr5</v>
          </cell>
          <cell r="I585" t="str">
            <v>FRAP1036118</v>
          </cell>
          <cell r="J585">
            <v>1.48</v>
          </cell>
        </row>
        <row r="586">
          <cell r="E586">
            <v>6119</v>
          </cell>
          <cell r="F586" t="str">
            <v>6119 E</v>
          </cell>
          <cell r="G586">
            <v>6119</v>
          </cell>
          <cell r="H586" t="str">
            <v>16mncr5</v>
          </cell>
          <cell r="I586" t="str">
            <v>FRAP1036119</v>
          </cell>
          <cell r="J586">
            <v>2.59</v>
          </cell>
        </row>
        <row r="587">
          <cell r="E587">
            <v>6120</v>
          </cell>
          <cell r="F587" t="str">
            <v>6120 E</v>
          </cell>
          <cell r="G587">
            <v>6120</v>
          </cell>
          <cell r="H587" t="str">
            <v>16mncr5</v>
          </cell>
          <cell r="I587" t="str">
            <v>FRAP1036120</v>
          </cell>
          <cell r="J587">
            <v>3.1</v>
          </cell>
        </row>
        <row r="588">
          <cell r="E588">
            <v>6122</v>
          </cell>
          <cell r="F588" t="str">
            <v>6122 E</v>
          </cell>
          <cell r="G588">
            <v>6122</v>
          </cell>
          <cell r="H588" t="str">
            <v>16mncr5</v>
          </cell>
          <cell r="I588" t="str">
            <v>FRAS1036122</v>
          </cell>
          <cell r="J588">
            <v>10.57</v>
          </cell>
        </row>
        <row r="589">
          <cell r="E589">
            <v>6129</v>
          </cell>
          <cell r="F589" t="str">
            <v>6129 E</v>
          </cell>
          <cell r="G589">
            <v>6129</v>
          </cell>
          <cell r="H589" t="str">
            <v>20mncr5</v>
          </cell>
          <cell r="I589" t="str">
            <v>FRAP1036129</v>
          </cell>
          <cell r="J589">
            <v>4.6100000000000003</v>
          </cell>
        </row>
        <row r="590">
          <cell r="E590">
            <v>6134</v>
          </cell>
          <cell r="F590" t="str">
            <v>6134 E</v>
          </cell>
          <cell r="G590">
            <v>6134</v>
          </cell>
          <cell r="H590" t="str">
            <v>16mncr5</v>
          </cell>
          <cell r="I590">
            <v>0</v>
          </cell>
          <cell r="J590">
            <v>7</v>
          </cell>
        </row>
        <row r="591">
          <cell r="E591">
            <v>6136</v>
          </cell>
          <cell r="F591" t="str">
            <v>6136  E</v>
          </cell>
          <cell r="G591">
            <v>6136</v>
          </cell>
          <cell r="H591" t="str">
            <v>16mncr5</v>
          </cell>
          <cell r="I591" t="str">
            <v>FRAP1036136</v>
          </cell>
          <cell r="J591">
            <v>0.82</v>
          </cell>
        </row>
        <row r="592">
          <cell r="E592">
            <v>1885</v>
          </cell>
          <cell r="F592" t="str">
            <v>1885 ITD</v>
          </cell>
          <cell r="G592">
            <v>1885</v>
          </cell>
          <cell r="H592" t="str">
            <v>20mncr5</v>
          </cell>
          <cell r="I592" t="str">
            <v>FRAP1011885</v>
          </cell>
          <cell r="J592">
            <v>1.78</v>
          </cell>
        </row>
        <row r="593">
          <cell r="E593">
            <v>6146</v>
          </cell>
          <cell r="F593" t="str">
            <v>6146 E</v>
          </cell>
          <cell r="G593">
            <v>6146</v>
          </cell>
          <cell r="H593" t="str">
            <v>815m17/EN353</v>
          </cell>
          <cell r="I593" t="str">
            <v>FRAP1036146</v>
          </cell>
          <cell r="J593">
            <v>8.1</v>
          </cell>
        </row>
        <row r="594">
          <cell r="E594">
            <v>6147</v>
          </cell>
          <cell r="F594" t="str">
            <v>6147 E</v>
          </cell>
          <cell r="G594">
            <v>6147</v>
          </cell>
          <cell r="H594" t="str">
            <v>815m17</v>
          </cell>
          <cell r="I594" t="str">
            <v>FRAS1036147</v>
          </cell>
          <cell r="J594">
            <v>2.92</v>
          </cell>
        </row>
        <row r="595">
          <cell r="E595">
            <v>6150</v>
          </cell>
          <cell r="F595" t="str">
            <v>6150 E</v>
          </cell>
          <cell r="G595">
            <v>6150</v>
          </cell>
          <cell r="H595" t="str">
            <v>16mncr5</v>
          </cell>
          <cell r="I595" t="str">
            <v>FRAP1036150</v>
          </cell>
          <cell r="J595">
            <v>2.5</v>
          </cell>
        </row>
        <row r="596">
          <cell r="E596">
            <v>6153</v>
          </cell>
          <cell r="F596" t="str">
            <v>6153 E</v>
          </cell>
          <cell r="G596">
            <v>6153</v>
          </cell>
          <cell r="H596" t="str">
            <v>16mncr5</v>
          </cell>
          <cell r="I596" t="str">
            <v>FRAP1036153</v>
          </cell>
          <cell r="J596">
            <v>2.97</v>
          </cell>
        </row>
        <row r="597">
          <cell r="E597">
            <v>6154</v>
          </cell>
          <cell r="F597" t="str">
            <v>6154 E</v>
          </cell>
          <cell r="G597">
            <v>6154</v>
          </cell>
          <cell r="H597" t="str">
            <v>16mncr5</v>
          </cell>
          <cell r="I597" t="str">
            <v>FRAP1036154</v>
          </cell>
          <cell r="J597">
            <v>2.2000000000000002</v>
          </cell>
        </row>
        <row r="598">
          <cell r="E598">
            <v>6162</v>
          </cell>
          <cell r="F598" t="str">
            <v>6162 E</v>
          </cell>
          <cell r="G598">
            <v>6162</v>
          </cell>
          <cell r="H598" t="str">
            <v>16mncr5</v>
          </cell>
          <cell r="I598" t="str">
            <v>FRAP1036162</v>
          </cell>
          <cell r="J598">
            <v>2.78</v>
          </cell>
        </row>
        <row r="599">
          <cell r="E599">
            <v>6165</v>
          </cell>
          <cell r="F599" t="str">
            <v>6165 E</v>
          </cell>
          <cell r="G599">
            <v>6165</v>
          </cell>
          <cell r="H599" t="str">
            <v>16mncr5</v>
          </cell>
          <cell r="I599" t="str">
            <v>FRAP1036165</v>
          </cell>
          <cell r="J599">
            <v>2.48</v>
          </cell>
        </row>
        <row r="600">
          <cell r="E600">
            <v>6166</v>
          </cell>
          <cell r="F600" t="str">
            <v>6166 E</v>
          </cell>
          <cell r="G600">
            <v>6166</v>
          </cell>
          <cell r="H600" t="str">
            <v>16mncr5</v>
          </cell>
          <cell r="I600">
            <v>0</v>
          </cell>
          <cell r="J600">
            <v>2.5</v>
          </cell>
        </row>
        <row r="601">
          <cell r="E601">
            <v>5054</v>
          </cell>
          <cell r="F601" t="str">
            <v>5054 ITD</v>
          </cell>
          <cell r="G601">
            <v>5054</v>
          </cell>
          <cell r="H601" t="str">
            <v>20mncr5</v>
          </cell>
          <cell r="I601" t="str">
            <v>FRAP1015054</v>
          </cell>
          <cell r="J601">
            <v>2.1150000000000002</v>
          </cell>
        </row>
        <row r="602">
          <cell r="E602">
            <v>1416</v>
          </cell>
          <cell r="F602" t="str">
            <v>1416 MF</v>
          </cell>
          <cell r="G602">
            <v>1416</v>
          </cell>
          <cell r="H602" t="str">
            <v>16mncr5</v>
          </cell>
          <cell r="I602" t="str">
            <v>FRAP1021416</v>
          </cell>
          <cell r="J602">
            <v>1.49</v>
          </cell>
        </row>
        <row r="603">
          <cell r="E603">
            <v>2504</v>
          </cell>
          <cell r="F603" t="str">
            <v>2504 AL</v>
          </cell>
          <cell r="G603">
            <v>2504</v>
          </cell>
          <cell r="H603" t="str">
            <v>16mncr5</v>
          </cell>
          <cell r="I603" t="str">
            <v>FRAP1092504</v>
          </cell>
          <cell r="J603">
            <v>3.42</v>
          </cell>
        </row>
        <row r="604">
          <cell r="E604">
            <v>2507</v>
          </cell>
          <cell r="F604" t="str">
            <v>2507 AL</v>
          </cell>
          <cell r="G604">
            <v>2507</v>
          </cell>
          <cell r="H604" t="str">
            <v>16mncr5</v>
          </cell>
          <cell r="I604" t="str">
            <v>FRAP1092507</v>
          </cell>
          <cell r="J604">
            <v>2.7</v>
          </cell>
        </row>
        <row r="605">
          <cell r="E605">
            <v>2510</v>
          </cell>
          <cell r="F605" t="str">
            <v>2510 AL</v>
          </cell>
          <cell r="G605">
            <v>2510</v>
          </cell>
          <cell r="H605" t="str">
            <v>16mncr5</v>
          </cell>
          <cell r="I605" t="str">
            <v>FRAP1092510</v>
          </cell>
          <cell r="J605">
            <v>1.79</v>
          </cell>
        </row>
        <row r="606">
          <cell r="E606">
            <v>2512</v>
          </cell>
          <cell r="F606" t="str">
            <v>2512 AL</v>
          </cell>
          <cell r="G606">
            <v>2512</v>
          </cell>
          <cell r="H606" t="str">
            <v>16mncr5</v>
          </cell>
          <cell r="I606">
            <v>0</v>
          </cell>
          <cell r="J606">
            <v>1.95</v>
          </cell>
        </row>
        <row r="607">
          <cell r="E607">
            <v>2513</v>
          </cell>
          <cell r="F607" t="str">
            <v>2513 AL</v>
          </cell>
          <cell r="G607">
            <v>2513</v>
          </cell>
          <cell r="H607" t="str">
            <v>16mncr5</v>
          </cell>
          <cell r="I607" t="str">
            <v>FRAP1092513</v>
          </cell>
          <cell r="J607">
            <v>1.33</v>
          </cell>
        </row>
        <row r="608">
          <cell r="E608">
            <v>2514</v>
          </cell>
          <cell r="F608" t="str">
            <v>2514 AL</v>
          </cell>
          <cell r="G608">
            <v>2514</v>
          </cell>
          <cell r="H608" t="str">
            <v>16mncr5</v>
          </cell>
          <cell r="I608" t="str">
            <v>FRAP1092514</v>
          </cell>
          <cell r="J608">
            <v>2.42</v>
          </cell>
        </row>
        <row r="609">
          <cell r="E609">
            <v>2515</v>
          </cell>
          <cell r="F609" t="str">
            <v>2515 AL</v>
          </cell>
          <cell r="G609">
            <v>2515</v>
          </cell>
          <cell r="H609" t="str">
            <v>16mncr5</v>
          </cell>
          <cell r="I609" t="str">
            <v>FRAP1092515</v>
          </cell>
          <cell r="J609">
            <v>1.22</v>
          </cell>
        </row>
        <row r="610">
          <cell r="E610">
            <v>2516</v>
          </cell>
          <cell r="F610" t="str">
            <v>2516 AL</v>
          </cell>
          <cell r="G610">
            <v>2516</v>
          </cell>
          <cell r="H610" t="str">
            <v>16mncr5</v>
          </cell>
          <cell r="I610" t="str">
            <v>FRAP1092516</v>
          </cell>
          <cell r="J610">
            <v>6.28</v>
          </cell>
        </row>
        <row r="611">
          <cell r="E611">
            <v>2520</v>
          </cell>
          <cell r="F611" t="str">
            <v>2520 AL</v>
          </cell>
          <cell r="G611">
            <v>2520</v>
          </cell>
          <cell r="H611" t="str">
            <v>815m17</v>
          </cell>
          <cell r="I611" t="str">
            <v>FRAP1092520</v>
          </cell>
          <cell r="J611">
            <v>8.16</v>
          </cell>
        </row>
        <row r="612">
          <cell r="E612">
            <v>2521</v>
          </cell>
          <cell r="F612" t="str">
            <v>2521 AL</v>
          </cell>
          <cell r="G612">
            <v>2521</v>
          </cell>
          <cell r="H612" t="str">
            <v>815m17/EN353</v>
          </cell>
          <cell r="I612" t="str">
            <v>FRAP1092521</v>
          </cell>
          <cell r="J612">
            <v>5.68</v>
          </cell>
        </row>
        <row r="613">
          <cell r="E613">
            <v>2522</v>
          </cell>
          <cell r="F613" t="str">
            <v>2522 AL</v>
          </cell>
          <cell r="G613">
            <v>2522</v>
          </cell>
          <cell r="H613" t="str">
            <v>815m17</v>
          </cell>
          <cell r="I613" t="str">
            <v>FRAP1092522</v>
          </cell>
          <cell r="J613">
            <v>5.91</v>
          </cell>
        </row>
        <row r="614">
          <cell r="E614">
            <v>2523</v>
          </cell>
          <cell r="F614" t="str">
            <v>2523 AL</v>
          </cell>
          <cell r="G614">
            <v>2523</v>
          </cell>
          <cell r="H614" t="str">
            <v>815m17</v>
          </cell>
          <cell r="I614" t="str">
            <v>FRAP1092523</v>
          </cell>
          <cell r="J614">
            <v>8.17</v>
          </cell>
        </row>
        <row r="615">
          <cell r="E615">
            <v>2524</v>
          </cell>
          <cell r="F615" t="str">
            <v>2524 AL</v>
          </cell>
          <cell r="G615">
            <v>2524</v>
          </cell>
          <cell r="H615" t="str">
            <v>815m17</v>
          </cell>
          <cell r="I615" t="str">
            <v>FRAP1092524</v>
          </cell>
          <cell r="J615">
            <v>5.53</v>
          </cell>
        </row>
        <row r="616">
          <cell r="E616">
            <v>2525</v>
          </cell>
          <cell r="F616" t="str">
            <v>2525 AL</v>
          </cell>
          <cell r="G616">
            <v>2525</v>
          </cell>
          <cell r="H616" t="str">
            <v>815m17</v>
          </cell>
          <cell r="I616" t="str">
            <v>FRAP1092525</v>
          </cell>
          <cell r="J616">
            <v>5.53</v>
          </cell>
        </row>
        <row r="617">
          <cell r="E617">
            <v>2526</v>
          </cell>
          <cell r="F617" t="str">
            <v>2526 AL</v>
          </cell>
          <cell r="G617">
            <v>2526</v>
          </cell>
          <cell r="H617" t="str">
            <v>EN353</v>
          </cell>
          <cell r="I617" t="str">
            <v>FRAP1092526</v>
          </cell>
          <cell r="J617">
            <v>13</v>
          </cell>
        </row>
        <row r="618">
          <cell r="E618">
            <v>2527</v>
          </cell>
          <cell r="F618" t="str">
            <v>2527 AL</v>
          </cell>
          <cell r="G618">
            <v>2527</v>
          </cell>
          <cell r="H618" t="str">
            <v>EN353</v>
          </cell>
          <cell r="I618" t="str">
            <v>FRAP1092527</v>
          </cell>
          <cell r="J618">
            <v>13.06</v>
          </cell>
        </row>
        <row r="619">
          <cell r="E619" t="str">
            <v>2527-O</v>
          </cell>
          <cell r="F619" t="str">
            <v>2527 AL</v>
          </cell>
          <cell r="G619">
            <v>2527</v>
          </cell>
          <cell r="H619" t="str">
            <v>EN353</v>
          </cell>
          <cell r="I619" t="str">
            <v>FRAP1092527</v>
          </cell>
          <cell r="J619">
            <v>13</v>
          </cell>
        </row>
        <row r="620">
          <cell r="E620" t="str">
            <v>2527-O2</v>
          </cell>
          <cell r="F620" t="str">
            <v>2527 AL</v>
          </cell>
          <cell r="G620">
            <v>2527</v>
          </cell>
          <cell r="H620" t="str">
            <v>EN353</v>
          </cell>
          <cell r="I620" t="str">
            <v>FRAP1092527</v>
          </cell>
          <cell r="J620">
            <v>13.2</v>
          </cell>
        </row>
        <row r="621">
          <cell r="E621">
            <v>2531</v>
          </cell>
          <cell r="F621" t="str">
            <v>2531 AL</v>
          </cell>
          <cell r="G621">
            <v>2531</v>
          </cell>
          <cell r="H621" t="str">
            <v>16mncr5</v>
          </cell>
          <cell r="I621" t="str">
            <v>FRAP1092531</v>
          </cell>
          <cell r="J621">
            <v>2.62</v>
          </cell>
        </row>
        <row r="622">
          <cell r="E622">
            <v>2532</v>
          </cell>
          <cell r="F622" t="str">
            <v>2532 AL</v>
          </cell>
          <cell r="G622">
            <v>2532</v>
          </cell>
          <cell r="H622" t="str">
            <v>16mncr5</v>
          </cell>
          <cell r="I622" t="str">
            <v>FRAP1092532</v>
          </cell>
          <cell r="J622">
            <v>1.48</v>
          </cell>
        </row>
        <row r="623">
          <cell r="E623">
            <v>2539</v>
          </cell>
          <cell r="F623" t="str">
            <v>2539 AL</v>
          </cell>
          <cell r="G623">
            <v>2539</v>
          </cell>
          <cell r="H623" t="str">
            <v>16mncr5</v>
          </cell>
          <cell r="I623" t="str">
            <v>FRAP1092539</v>
          </cell>
          <cell r="J623">
            <v>2.17</v>
          </cell>
        </row>
        <row r="624">
          <cell r="E624">
            <v>2541</v>
          </cell>
          <cell r="F624" t="str">
            <v>2541 AL</v>
          </cell>
          <cell r="G624">
            <v>2541</v>
          </cell>
          <cell r="H624" t="str">
            <v>16mncr5</v>
          </cell>
          <cell r="I624" t="str">
            <v>FRAP1092541</v>
          </cell>
          <cell r="J624">
            <v>0.79</v>
          </cell>
        </row>
        <row r="625">
          <cell r="E625">
            <v>2542</v>
          </cell>
          <cell r="F625" t="str">
            <v>2542 AL</v>
          </cell>
          <cell r="G625">
            <v>2542</v>
          </cell>
          <cell r="H625" t="str">
            <v>16mncr5</v>
          </cell>
          <cell r="I625" t="str">
            <v>FRAP1092542</v>
          </cell>
          <cell r="J625">
            <v>2.52</v>
          </cell>
        </row>
        <row r="626">
          <cell r="E626">
            <v>2544</v>
          </cell>
          <cell r="F626" t="str">
            <v>2544 AL</v>
          </cell>
          <cell r="G626">
            <v>2544</v>
          </cell>
          <cell r="H626" t="str">
            <v>16mncr5</v>
          </cell>
          <cell r="I626" t="str">
            <v>FRAP1092544</v>
          </cell>
          <cell r="J626">
            <v>2.14</v>
          </cell>
        </row>
        <row r="627">
          <cell r="E627">
            <v>2546</v>
          </cell>
          <cell r="F627" t="str">
            <v>2546 AL</v>
          </cell>
          <cell r="G627">
            <v>2546</v>
          </cell>
          <cell r="H627" t="str">
            <v>16mncr5</v>
          </cell>
          <cell r="I627" t="str">
            <v>FRAP1092546</v>
          </cell>
          <cell r="J627">
            <v>2.33</v>
          </cell>
        </row>
        <row r="628">
          <cell r="E628">
            <v>2547</v>
          </cell>
          <cell r="F628" t="str">
            <v>2547 AL</v>
          </cell>
          <cell r="G628">
            <v>2547</v>
          </cell>
          <cell r="H628" t="str">
            <v>16mncr5</v>
          </cell>
          <cell r="I628" t="str">
            <v>FRAP1092547</v>
          </cell>
          <cell r="J628">
            <v>3.25</v>
          </cell>
        </row>
        <row r="629">
          <cell r="E629" t="str">
            <v>2547-L</v>
          </cell>
          <cell r="F629" t="str">
            <v>2547 AL</v>
          </cell>
          <cell r="G629">
            <v>2547</v>
          </cell>
          <cell r="H629" t="str">
            <v>16mncr5</v>
          </cell>
          <cell r="I629" t="str">
            <v>FRAP1092547</v>
          </cell>
          <cell r="J629">
            <v>3.35</v>
          </cell>
        </row>
        <row r="630">
          <cell r="E630">
            <v>2548</v>
          </cell>
          <cell r="F630" t="str">
            <v>2548 AL</v>
          </cell>
          <cell r="G630">
            <v>2548</v>
          </cell>
          <cell r="H630" t="str">
            <v>16mncr5</v>
          </cell>
          <cell r="I630" t="str">
            <v>FRAP1092548</v>
          </cell>
          <cell r="J630">
            <v>2.58</v>
          </cell>
        </row>
        <row r="631">
          <cell r="E631">
            <v>2549</v>
          </cell>
          <cell r="F631" t="str">
            <v>2549 AL</v>
          </cell>
          <cell r="G631">
            <v>2549</v>
          </cell>
          <cell r="H631" t="str">
            <v>16mncr5</v>
          </cell>
          <cell r="I631" t="str">
            <v>FRAP1092549</v>
          </cell>
          <cell r="J631">
            <v>3.17</v>
          </cell>
        </row>
        <row r="632">
          <cell r="E632">
            <v>2551</v>
          </cell>
          <cell r="F632" t="str">
            <v>2551 AL</v>
          </cell>
          <cell r="G632">
            <v>2551</v>
          </cell>
          <cell r="H632" t="str">
            <v>16mncr5</v>
          </cell>
          <cell r="I632" t="str">
            <v>FRAP1092551</v>
          </cell>
          <cell r="J632">
            <v>2.13</v>
          </cell>
        </row>
        <row r="633">
          <cell r="E633">
            <v>2552</v>
          </cell>
          <cell r="F633" t="str">
            <v>2552 AL</v>
          </cell>
          <cell r="G633">
            <v>2552</v>
          </cell>
          <cell r="H633" t="str">
            <v>ZF7B</v>
          </cell>
          <cell r="I633" t="str">
            <v>FRAP1092552</v>
          </cell>
          <cell r="J633">
            <v>8.17</v>
          </cell>
        </row>
        <row r="634">
          <cell r="E634" t="str">
            <v>2553-O</v>
          </cell>
          <cell r="F634" t="str">
            <v>2553 AL</v>
          </cell>
          <cell r="G634">
            <v>2553</v>
          </cell>
          <cell r="H634" t="str">
            <v>ZF7B</v>
          </cell>
          <cell r="I634" t="str">
            <v>FRAP1092553</v>
          </cell>
          <cell r="J634">
            <v>5.44</v>
          </cell>
        </row>
        <row r="635">
          <cell r="E635">
            <v>2553</v>
          </cell>
          <cell r="F635" t="str">
            <v>2553 AL</v>
          </cell>
          <cell r="G635">
            <v>2553</v>
          </cell>
          <cell r="H635" t="str">
            <v>ZF7B</v>
          </cell>
          <cell r="I635" t="str">
            <v>FRAP1092553</v>
          </cell>
          <cell r="J635">
            <v>5.53</v>
          </cell>
        </row>
        <row r="636">
          <cell r="E636" t="str">
            <v>2554-O</v>
          </cell>
          <cell r="F636" t="str">
            <v>2554 AL</v>
          </cell>
          <cell r="G636">
            <v>2554</v>
          </cell>
          <cell r="H636" t="str">
            <v>ZF7B</v>
          </cell>
          <cell r="I636" t="str">
            <v>FRAP1092554</v>
          </cell>
          <cell r="J636">
            <v>5.56</v>
          </cell>
        </row>
        <row r="637">
          <cell r="E637">
            <v>2554</v>
          </cell>
          <cell r="F637" t="str">
            <v>2554 AL</v>
          </cell>
          <cell r="G637">
            <v>2554</v>
          </cell>
          <cell r="H637" t="str">
            <v>ZF7B</v>
          </cell>
          <cell r="I637" t="str">
            <v>FRAP1092554</v>
          </cell>
          <cell r="J637">
            <v>5.68</v>
          </cell>
        </row>
        <row r="638">
          <cell r="E638">
            <v>2555</v>
          </cell>
          <cell r="F638" t="str">
            <v>2555 AL</v>
          </cell>
          <cell r="G638">
            <v>2555</v>
          </cell>
          <cell r="H638" t="str">
            <v>ZF7B</v>
          </cell>
          <cell r="I638" t="str">
            <v>FRAP1092555</v>
          </cell>
          <cell r="J638">
            <v>8.16</v>
          </cell>
        </row>
        <row r="639">
          <cell r="E639">
            <v>2556</v>
          </cell>
          <cell r="F639" t="str">
            <v>2556 AL</v>
          </cell>
          <cell r="G639">
            <v>2556</v>
          </cell>
          <cell r="H639" t="str">
            <v>ZF7B</v>
          </cell>
          <cell r="I639" t="str">
            <v>FRAP1092556</v>
          </cell>
          <cell r="J639">
            <v>5.91</v>
          </cell>
        </row>
        <row r="640">
          <cell r="E640">
            <v>2557</v>
          </cell>
          <cell r="F640" t="str">
            <v>2557 AL</v>
          </cell>
          <cell r="G640">
            <v>2557</v>
          </cell>
          <cell r="H640" t="str">
            <v>ZF7B</v>
          </cell>
          <cell r="I640" t="str">
            <v>FRAP1092557</v>
          </cell>
          <cell r="J640">
            <v>12.95</v>
          </cell>
        </row>
        <row r="641">
          <cell r="E641">
            <v>2558</v>
          </cell>
          <cell r="F641" t="str">
            <v>2558 AL</v>
          </cell>
          <cell r="G641">
            <v>2558</v>
          </cell>
          <cell r="H641" t="str">
            <v>EN355</v>
          </cell>
          <cell r="I641" t="str">
            <v>FRAP1092558</v>
          </cell>
          <cell r="J641">
            <v>17.96</v>
          </cell>
        </row>
        <row r="642">
          <cell r="E642">
            <v>2559</v>
          </cell>
          <cell r="F642" t="str">
            <v>2559 AL</v>
          </cell>
          <cell r="G642">
            <v>2559</v>
          </cell>
          <cell r="H642" t="str">
            <v>815m17</v>
          </cell>
          <cell r="I642" t="str">
            <v>FRAP1092559</v>
          </cell>
          <cell r="J642">
            <v>4.41</v>
          </cell>
        </row>
        <row r="643">
          <cell r="E643">
            <v>2560</v>
          </cell>
          <cell r="F643" t="str">
            <v>2560 AL</v>
          </cell>
          <cell r="G643">
            <v>2560</v>
          </cell>
          <cell r="H643" t="str">
            <v>815m17</v>
          </cell>
          <cell r="I643" t="str">
            <v>FRAP1092560</v>
          </cell>
          <cell r="J643">
            <v>5.58</v>
          </cell>
        </row>
        <row r="644">
          <cell r="E644">
            <v>2561</v>
          </cell>
          <cell r="F644" t="str">
            <v>2561 AL</v>
          </cell>
          <cell r="G644">
            <v>2561</v>
          </cell>
          <cell r="H644" t="str">
            <v>815m17</v>
          </cell>
          <cell r="I644" t="str">
            <v>FRAP1092561</v>
          </cell>
          <cell r="J644">
            <v>7.34</v>
          </cell>
        </row>
        <row r="645">
          <cell r="E645">
            <v>2562</v>
          </cell>
          <cell r="F645" t="str">
            <v>2562 AL</v>
          </cell>
          <cell r="G645">
            <v>2562</v>
          </cell>
          <cell r="H645" t="str">
            <v>815m17</v>
          </cell>
          <cell r="I645" t="str">
            <v>FRAP1092562</v>
          </cell>
          <cell r="J645">
            <v>9.69</v>
          </cell>
        </row>
        <row r="646">
          <cell r="E646">
            <v>2563</v>
          </cell>
          <cell r="F646" t="str">
            <v>2563 AL</v>
          </cell>
          <cell r="G646">
            <v>2563</v>
          </cell>
          <cell r="H646" t="str">
            <v>EN353</v>
          </cell>
          <cell r="I646" t="str">
            <v>FRAP1092563</v>
          </cell>
          <cell r="J646">
            <v>18.899999999999999</v>
          </cell>
        </row>
        <row r="647">
          <cell r="E647" t="str">
            <v>2563-L</v>
          </cell>
          <cell r="F647" t="str">
            <v>2563 AL</v>
          </cell>
          <cell r="G647">
            <v>2563</v>
          </cell>
          <cell r="H647" t="str">
            <v>EN353</v>
          </cell>
          <cell r="I647" t="str">
            <v>FRAP1092563</v>
          </cell>
          <cell r="J647">
            <v>19.3</v>
          </cell>
        </row>
        <row r="648">
          <cell r="E648">
            <v>2564</v>
          </cell>
          <cell r="F648" t="str">
            <v xml:space="preserve">2564 AL </v>
          </cell>
          <cell r="G648">
            <v>2564</v>
          </cell>
          <cell r="H648" t="str">
            <v>EN355</v>
          </cell>
          <cell r="I648" t="str">
            <v>FRAP1092564</v>
          </cell>
          <cell r="J648">
            <v>9.94</v>
          </cell>
        </row>
        <row r="649">
          <cell r="E649">
            <v>2566</v>
          </cell>
          <cell r="F649" t="str">
            <v>2566 AL</v>
          </cell>
          <cell r="G649">
            <v>2566</v>
          </cell>
          <cell r="H649" t="str">
            <v>815m17</v>
          </cell>
          <cell r="I649" t="str">
            <v>FRAP1092566</v>
          </cell>
          <cell r="J649">
            <v>10.16</v>
          </cell>
        </row>
        <row r="650">
          <cell r="E650">
            <v>2567</v>
          </cell>
          <cell r="F650" t="str">
            <v>2567 AL</v>
          </cell>
          <cell r="G650">
            <v>2567</v>
          </cell>
          <cell r="H650" t="str">
            <v>815m17</v>
          </cell>
          <cell r="I650" t="str">
            <v>FRAP1092567</v>
          </cell>
          <cell r="J650">
            <v>7.46</v>
          </cell>
        </row>
        <row r="651">
          <cell r="E651">
            <v>2568</v>
          </cell>
          <cell r="F651" t="str">
            <v>2568 AL</v>
          </cell>
          <cell r="G651">
            <v>2568</v>
          </cell>
          <cell r="H651" t="str">
            <v>815m17</v>
          </cell>
          <cell r="I651" t="str">
            <v>FRAP1092568</v>
          </cell>
          <cell r="J651">
            <v>4.5999999999999996</v>
          </cell>
        </row>
        <row r="652">
          <cell r="E652">
            <v>2569</v>
          </cell>
          <cell r="F652" t="str">
            <v>2569 AL</v>
          </cell>
          <cell r="G652">
            <v>2569</v>
          </cell>
          <cell r="H652" t="str">
            <v>815m17</v>
          </cell>
          <cell r="I652" t="str">
            <v>FRAP1092569</v>
          </cell>
          <cell r="J652">
            <v>3.43</v>
          </cell>
        </row>
        <row r="653">
          <cell r="E653">
            <v>2570</v>
          </cell>
          <cell r="F653" t="str">
            <v>2570 AL</v>
          </cell>
          <cell r="G653">
            <v>2570</v>
          </cell>
          <cell r="H653" t="str">
            <v>EN355</v>
          </cell>
          <cell r="I653" t="str">
            <v>FRAP1092570</v>
          </cell>
          <cell r="J653">
            <v>3.52</v>
          </cell>
        </row>
        <row r="654">
          <cell r="E654" t="str">
            <v>2571-O</v>
          </cell>
          <cell r="F654" t="str">
            <v>2571 AL</v>
          </cell>
          <cell r="G654">
            <v>2571</v>
          </cell>
          <cell r="H654" t="str">
            <v>815m17</v>
          </cell>
          <cell r="I654" t="str">
            <v>FRAP1092571</v>
          </cell>
          <cell r="J654">
            <v>11.37</v>
          </cell>
        </row>
        <row r="655">
          <cell r="E655">
            <v>2571</v>
          </cell>
          <cell r="F655" t="str">
            <v>2571 AL</v>
          </cell>
          <cell r="G655">
            <v>2571</v>
          </cell>
          <cell r="H655" t="str">
            <v>815m17</v>
          </cell>
          <cell r="I655" t="str">
            <v>FRAP1092571</v>
          </cell>
          <cell r="J655">
            <v>11.56</v>
          </cell>
        </row>
        <row r="656">
          <cell r="E656">
            <v>2572</v>
          </cell>
          <cell r="F656" t="str">
            <v>2572 AL</v>
          </cell>
          <cell r="G656">
            <v>2572</v>
          </cell>
          <cell r="H656" t="str">
            <v>16mncr5</v>
          </cell>
          <cell r="I656" t="str">
            <v>FRAP1092572</v>
          </cell>
          <cell r="J656">
            <v>2.37</v>
          </cell>
        </row>
        <row r="657">
          <cell r="E657">
            <v>2573</v>
          </cell>
          <cell r="F657" t="str">
            <v>2573 AL</v>
          </cell>
          <cell r="G657">
            <v>2573</v>
          </cell>
          <cell r="H657" t="str">
            <v>16mncr5</v>
          </cell>
          <cell r="I657" t="str">
            <v>FRAP1092573</v>
          </cell>
          <cell r="J657">
            <v>1.1399999999999999</v>
          </cell>
        </row>
        <row r="658">
          <cell r="E658">
            <v>2574</v>
          </cell>
          <cell r="F658" t="str">
            <v>2574 AL</v>
          </cell>
          <cell r="G658">
            <v>2574</v>
          </cell>
          <cell r="H658" t="str">
            <v>16mncr5</v>
          </cell>
          <cell r="I658" t="str">
            <v>FRAP1092574</v>
          </cell>
          <cell r="J658">
            <v>0.94</v>
          </cell>
        </row>
        <row r="659">
          <cell r="E659">
            <v>2575</v>
          </cell>
          <cell r="F659" t="str">
            <v>2575 AL</v>
          </cell>
          <cell r="G659">
            <v>2575</v>
          </cell>
          <cell r="H659" t="str">
            <v>16mncr5</v>
          </cell>
          <cell r="I659" t="str">
            <v>FRAP1092575</v>
          </cell>
          <cell r="J659">
            <v>0.25</v>
          </cell>
        </row>
        <row r="660">
          <cell r="E660">
            <v>2576</v>
          </cell>
          <cell r="F660" t="str">
            <v>2576 AL</v>
          </cell>
          <cell r="G660">
            <v>2576</v>
          </cell>
          <cell r="H660" t="str">
            <v>815m17</v>
          </cell>
          <cell r="I660" t="str">
            <v>FRAP1092576</v>
          </cell>
          <cell r="J660">
            <v>11.8</v>
          </cell>
        </row>
        <row r="661">
          <cell r="E661">
            <v>2577</v>
          </cell>
          <cell r="F661" t="str">
            <v>2577 AL</v>
          </cell>
          <cell r="G661">
            <v>2577</v>
          </cell>
          <cell r="H661" t="str">
            <v>815m17</v>
          </cell>
          <cell r="I661" t="str">
            <v>FRAP1092577</v>
          </cell>
          <cell r="J661">
            <v>9.31</v>
          </cell>
        </row>
        <row r="662">
          <cell r="E662">
            <v>2529</v>
          </cell>
          <cell r="F662" t="str">
            <v>2529 AL</v>
          </cell>
          <cell r="G662">
            <v>2529</v>
          </cell>
          <cell r="H662" t="str">
            <v>40CRMO4</v>
          </cell>
          <cell r="I662" t="str">
            <v>FRAS1092529</v>
          </cell>
          <cell r="J662">
            <v>2.38</v>
          </cell>
        </row>
        <row r="663">
          <cell r="E663" t="str">
            <v>2529-C</v>
          </cell>
          <cell r="F663" t="str">
            <v>2529 AL</v>
          </cell>
          <cell r="G663">
            <v>2529</v>
          </cell>
          <cell r="H663" t="str">
            <v>40CRMO4</v>
          </cell>
          <cell r="I663" t="str">
            <v>FRAS1092529</v>
          </cell>
          <cell r="J663">
            <v>2.2999999999999998</v>
          </cell>
        </row>
        <row r="664">
          <cell r="E664">
            <v>3215</v>
          </cell>
          <cell r="F664" t="str">
            <v>3215 DC</v>
          </cell>
          <cell r="G664">
            <v>3215</v>
          </cell>
          <cell r="H664" t="str">
            <v>SAE4140</v>
          </cell>
          <cell r="I664" t="str">
            <v>FRAP1143215</v>
          </cell>
          <cell r="J664">
            <v>11.15</v>
          </cell>
        </row>
        <row r="665">
          <cell r="E665">
            <v>9059</v>
          </cell>
          <cell r="F665" t="str">
            <v>9059 AL</v>
          </cell>
          <cell r="G665">
            <v>9059</v>
          </cell>
          <cell r="H665" t="str">
            <v>20mncr5</v>
          </cell>
          <cell r="I665">
            <v>0</v>
          </cell>
          <cell r="J665">
            <v>6.7</v>
          </cell>
        </row>
        <row r="666">
          <cell r="E666">
            <v>3001</v>
          </cell>
          <cell r="F666" t="str">
            <v>3001 DT</v>
          </cell>
          <cell r="G666">
            <v>3001</v>
          </cell>
          <cell r="H666" t="str">
            <v>CK-45/EN8D</v>
          </cell>
          <cell r="I666" t="str">
            <v>FRAP1103001</v>
          </cell>
          <cell r="J666">
            <v>2.89</v>
          </cell>
        </row>
        <row r="667">
          <cell r="E667">
            <v>3003</v>
          </cell>
          <cell r="F667" t="str">
            <v>3003 DT</v>
          </cell>
          <cell r="G667">
            <v>3003</v>
          </cell>
          <cell r="H667" t="str">
            <v>SAE4140/EN19</v>
          </cell>
          <cell r="I667" t="str">
            <v>FRAP1103003</v>
          </cell>
          <cell r="J667">
            <v>4.05</v>
          </cell>
        </row>
        <row r="668">
          <cell r="E668">
            <v>3004</v>
          </cell>
          <cell r="F668" t="str">
            <v>3004 DT</v>
          </cell>
          <cell r="G668">
            <v>3004</v>
          </cell>
          <cell r="H668" t="str">
            <v>EN8D</v>
          </cell>
          <cell r="I668">
            <v>0</v>
          </cell>
          <cell r="J668">
            <v>4.07</v>
          </cell>
        </row>
        <row r="669">
          <cell r="E669">
            <v>3005</v>
          </cell>
          <cell r="F669" t="str">
            <v>3005 DT</v>
          </cell>
          <cell r="G669">
            <v>3005</v>
          </cell>
          <cell r="H669" t="str">
            <v>EN8D</v>
          </cell>
          <cell r="I669">
            <v>0</v>
          </cell>
          <cell r="J669">
            <v>6.35</v>
          </cell>
        </row>
        <row r="670">
          <cell r="E670">
            <v>3007</v>
          </cell>
          <cell r="F670" t="str">
            <v>3007 DT</v>
          </cell>
          <cell r="G670">
            <v>3007</v>
          </cell>
          <cell r="H670" t="str">
            <v>20mncr5</v>
          </cell>
          <cell r="I670">
            <v>0</v>
          </cell>
          <cell r="J670">
            <v>3.4</v>
          </cell>
        </row>
        <row r="671">
          <cell r="E671">
            <v>3009</v>
          </cell>
          <cell r="F671" t="str">
            <v>3009 DT</v>
          </cell>
          <cell r="G671">
            <v>3009</v>
          </cell>
          <cell r="H671" t="str">
            <v>SAE8620</v>
          </cell>
          <cell r="I671">
            <v>0</v>
          </cell>
          <cell r="J671">
            <v>4.9349999999999996</v>
          </cell>
        </row>
        <row r="672">
          <cell r="E672">
            <v>3010</v>
          </cell>
          <cell r="F672" t="str">
            <v>3010 DT</v>
          </cell>
          <cell r="G672">
            <v>3010</v>
          </cell>
          <cell r="H672" t="str">
            <v>SAE8620</v>
          </cell>
          <cell r="I672">
            <v>0</v>
          </cell>
          <cell r="J672">
            <v>3.95</v>
          </cell>
        </row>
        <row r="673">
          <cell r="E673">
            <v>3012</v>
          </cell>
          <cell r="F673" t="str">
            <v>3012 DT</v>
          </cell>
          <cell r="G673">
            <v>3012</v>
          </cell>
          <cell r="H673" t="str">
            <v>815m17</v>
          </cell>
          <cell r="I673">
            <v>0</v>
          </cell>
          <cell r="J673">
            <v>3.88</v>
          </cell>
        </row>
        <row r="674">
          <cell r="E674">
            <v>3014</v>
          </cell>
          <cell r="F674" t="str">
            <v>3014 DT</v>
          </cell>
          <cell r="G674">
            <v>3014</v>
          </cell>
          <cell r="H674" t="str">
            <v>20mncr5</v>
          </cell>
          <cell r="I674">
            <v>0</v>
          </cell>
          <cell r="J674">
            <v>6.75</v>
          </cell>
        </row>
        <row r="675">
          <cell r="E675">
            <v>3016</v>
          </cell>
          <cell r="F675" t="str">
            <v>3016 DT</v>
          </cell>
          <cell r="G675">
            <v>3016</v>
          </cell>
          <cell r="H675" t="str">
            <v>45C8</v>
          </cell>
          <cell r="I675" t="str">
            <v>FRAP1103016</v>
          </cell>
          <cell r="J675">
            <v>3.21</v>
          </cell>
        </row>
        <row r="676">
          <cell r="E676">
            <v>6502</v>
          </cell>
          <cell r="F676" t="str">
            <v>6502 NH</v>
          </cell>
          <cell r="G676">
            <v>6502</v>
          </cell>
          <cell r="H676" t="str">
            <v>20mncr5</v>
          </cell>
          <cell r="I676" t="str">
            <v>FRAP1126502</v>
          </cell>
          <cell r="J676">
            <v>2.98</v>
          </cell>
        </row>
        <row r="677">
          <cell r="E677">
            <v>6503</v>
          </cell>
          <cell r="F677" t="str">
            <v>6503 NH</v>
          </cell>
          <cell r="G677">
            <v>6503</v>
          </cell>
          <cell r="H677" t="str">
            <v>20mncr5</v>
          </cell>
          <cell r="I677" t="str">
            <v>FRAP1126503</v>
          </cell>
          <cell r="J677">
            <v>1.66</v>
          </cell>
        </row>
        <row r="678">
          <cell r="E678">
            <v>6504</v>
          </cell>
          <cell r="F678" t="str">
            <v>6504 NH</v>
          </cell>
          <cell r="G678">
            <v>6504</v>
          </cell>
          <cell r="H678" t="str">
            <v>20mncr5</v>
          </cell>
          <cell r="I678" t="str">
            <v>FRAP1126504</v>
          </cell>
          <cell r="J678">
            <v>1.76</v>
          </cell>
        </row>
        <row r="679">
          <cell r="E679">
            <v>6507</v>
          </cell>
          <cell r="F679" t="str">
            <v>6507 NH</v>
          </cell>
          <cell r="G679">
            <v>6507</v>
          </cell>
          <cell r="H679" t="str">
            <v>20mncr5</v>
          </cell>
          <cell r="I679" t="str">
            <v>FRAP1126507</v>
          </cell>
          <cell r="J679">
            <v>0.47</v>
          </cell>
        </row>
        <row r="680">
          <cell r="E680">
            <v>6509</v>
          </cell>
          <cell r="F680" t="str">
            <v>6509 NH</v>
          </cell>
          <cell r="G680">
            <v>6509</v>
          </cell>
          <cell r="H680" t="str">
            <v>20mncr5</v>
          </cell>
          <cell r="I680" t="str">
            <v>FRAP1126509</v>
          </cell>
          <cell r="J680">
            <v>1.45</v>
          </cell>
        </row>
        <row r="681">
          <cell r="E681">
            <v>6511</v>
          </cell>
          <cell r="F681" t="str">
            <v>6511 NH</v>
          </cell>
          <cell r="G681">
            <v>6511</v>
          </cell>
          <cell r="H681" t="str">
            <v>20mncr5</v>
          </cell>
          <cell r="I681" t="str">
            <v>FRAP1126511</v>
          </cell>
          <cell r="J681">
            <v>1.07</v>
          </cell>
        </row>
        <row r="682">
          <cell r="E682">
            <v>6512</v>
          </cell>
          <cell r="F682" t="str">
            <v>6512 NH</v>
          </cell>
          <cell r="G682">
            <v>6512</v>
          </cell>
          <cell r="H682" t="str">
            <v>20mncr5</v>
          </cell>
          <cell r="I682" t="str">
            <v>FRAP1126512</v>
          </cell>
          <cell r="J682">
            <v>0.95</v>
          </cell>
        </row>
        <row r="683">
          <cell r="E683">
            <v>6513</v>
          </cell>
          <cell r="F683" t="str">
            <v>6513 NH</v>
          </cell>
          <cell r="G683">
            <v>6513</v>
          </cell>
          <cell r="H683" t="str">
            <v>20mncr5</v>
          </cell>
          <cell r="I683">
            <v>0</v>
          </cell>
          <cell r="J683">
            <v>2.2000000000000002</v>
          </cell>
        </row>
        <row r="684">
          <cell r="E684">
            <v>6514</v>
          </cell>
          <cell r="F684" t="str">
            <v>6514 NH</v>
          </cell>
          <cell r="G684">
            <v>6514</v>
          </cell>
          <cell r="H684" t="str">
            <v>20mncr5</v>
          </cell>
          <cell r="I684" t="str">
            <v>FRAP1126514</v>
          </cell>
          <cell r="J684">
            <v>1.03</v>
          </cell>
        </row>
        <row r="685">
          <cell r="E685">
            <v>6516</v>
          </cell>
          <cell r="F685" t="str">
            <v>6516 NH</v>
          </cell>
          <cell r="G685">
            <v>6516</v>
          </cell>
          <cell r="H685" t="str">
            <v>20mncr5</v>
          </cell>
          <cell r="I685" t="str">
            <v>FRAP1126516</v>
          </cell>
          <cell r="J685">
            <v>0.69</v>
          </cell>
        </row>
        <row r="686">
          <cell r="E686">
            <v>6518</v>
          </cell>
          <cell r="F686" t="str">
            <v>6518 NH</v>
          </cell>
          <cell r="G686">
            <v>6518</v>
          </cell>
          <cell r="H686" t="str">
            <v>20mncr5</v>
          </cell>
          <cell r="I686" t="str">
            <v>FRAP1126518</v>
          </cell>
          <cell r="J686">
            <v>1.91</v>
          </cell>
        </row>
        <row r="687">
          <cell r="E687">
            <v>6519</v>
          </cell>
          <cell r="F687" t="str">
            <v>6519 NH</v>
          </cell>
          <cell r="G687">
            <v>6519</v>
          </cell>
          <cell r="H687" t="str">
            <v>20mncr5</v>
          </cell>
          <cell r="I687" t="str">
            <v>FRAP1126519</v>
          </cell>
          <cell r="J687">
            <v>1.61</v>
          </cell>
        </row>
        <row r="688">
          <cell r="E688">
            <v>6520</v>
          </cell>
          <cell r="F688" t="str">
            <v>6520 NH</v>
          </cell>
          <cell r="G688">
            <v>6520</v>
          </cell>
          <cell r="H688" t="str">
            <v>20mncr5</v>
          </cell>
          <cell r="I688" t="str">
            <v>FRAP1126520</v>
          </cell>
          <cell r="J688">
            <v>1.94</v>
          </cell>
        </row>
        <row r="689">
          <cell r="E689">
            <v>6521</v>
          </cell>
          <cell r="F689" t="str">
            <v>6521 NH</v>
          </cell>
          <cell r="G689">
            <v>6521</v>
          </cell>
          <cell r="H689" t="str">
            <v>20mncr5</v>
          </cell>
          <cell r="I689" t="str">
            <v>FRAP1126521</v>
          </cell>
          <cell r="J689">
            <v>1.2</v>
          </cell>
        </row>
        <row r="690">
          <cell r="E690">
            <v>6522</v>
          </cell>
          <cell r="F690" t="str">
            <v>6522 NH</v>
          </cell>
          <cell r="G690">
            <v>6522</v>
          </cell>
          <cell r="H690" t="str">
            <v>20mncr5</v>
          </cell>
          <cell r="I690" t="str">
            <v>FRAP1126522</v>
          </cell>
          <cell r="J690">
            <v>0.97</v>
          </cell>
        </row>
        <row r="691">
          <cell r="E691">
            <v>6523</v>
          </cell>
          <cell r="F691" t="str">
            <v>6523 NH</v>
          </cell>
          <cell r="G691">
            <v>6523</v>
          </cell>
          <cell r="H691" t="str">
            <v>20mncr5</v>
          </cell>
          <cell r="I691" t="str">
            <v>FRAP1126523</v>
          </cell>
          <cell r="J691">
            <v>0.66</v>
          </cell>
        </row>
        <row r="692">
          <cell r="E692">
            <v>6527</v>
          </cell>
          <cell r="F692" t="str">
            <v>6527 NH</v>
          </cell>
          <cell r="G692">
            <v>6527</v>
          </cell>
          <cell r="H692" t="str">
            <v>20mncr5</v>
          </cell>
          <cell r="I692" t="str">
            <v>FRAP1126527</v>
          </cell>
          <cell r="J692">
            <v>1.1399999999999999</v>
          </cell>
        </row>
        <row r="693">
          <cell r="E693">
            <v>6530</v>
          </cell>
          <cell r="F693" t="str">
            <v>6530 NH</v>
          </cell>
          <cell r="G693">
            <v>6530</v>
          </cell>
          <cell r="H693" t="str">
            <v>20mncr5</v>
          </cell>
          <cell r="I693" t="str">
            <v>FRAP1126530</v>
          </cell>
          <cell r="J693">
            <v>1.2</v>
          </cell>
        </row>
        <row r="694">
          <cell r="E694">
            <v>6531</v>
          </cell>
          <cell r="F694" t="str">
            <v>6531 NH</v>
          </cell>
          <cell r="G694">
            <v>6531</v>
          </cell>
          <cell r="H694" t="str">
            <v>20mncr5</v>
          </cell>
          <cell r="I694" t="str">
            <v>FRAP1126531</v>
          </cell>
          <cell r="J694">
            <v>4.76</v>
          </cell>
        </row>
        <row r="695">
          <cell r="E695">
            <v>6532</v>
          </cell>
          <cell r="F695" t="str">
            <v>6532 NH</v>
          </cell>
          <cell r="G695">
            <v>6532</v>
          </cell>
          <cell r="H695" t="str">
            <v>20mncr5</v>
          </cell>
          <cell r="I695" t="str">
            <v>FRAP1126532</v>
          </cell>
          <cell r="J695">
            <v>9.4</v>
          </cell>
        </row>
        <row r="696">
          <cell r="E696">
            <v>6533</v>
          </cell>
          <cell r="F696" t="str">
            <v>6533 NH</v>
          </cell>
          <cell r="G696">
            <v>6533</v>
          </cell>
          <cell r="H696" t="str">
            <v>20mncr5</v>
          </cell>
          <cell r="I696" t="str">
            <v>FRAP1126533</v>
          </cell>
          <cell r="J696">
            <v>1.19</v>
          </cell>
        </row>
        <row r="697">
          <cell r="E697">
            <v>6534</v>
          </cell>
          <cell r="F697" t="str">
            <v>6534 NH</v>
          </cell>
          <cell r="G697">
            <v>6534</v>
          </cell>
          <cell r="H697" t="str">
            <v>20mncr5</v>
          </cell>
          <cell r="I697" t="str">
            <v>FRAP1126534</v>
          </cell>
          <cell r="J697">
            <v>1.84</v>
          </cell>
        </row>
        <row r="698">
          <cell r="E698">
            <v>6535</v>
          </cell>
          <cell r="F698" t="str">
            <v>6535 NH</v>
          </cell>
          <cell r="G698">
            <v>6535</v>
          </cell>
          <cell r="H698" t="str">
            <v>20mncr5</v>
          </cell>
          <cell r="I698" t="str">
            <v>FRAP1126535</v>
          </cell>
          <cell r="J698">
            <v>6.51</v>
          </cell>
        </row>
        <row r="699">
          <cell r="E699">
            <v>6536</v>
          </cell>
          <cell r="F699" t="str">
            <v>6536 NH</v>
          </cell>
          <cell r="G699">
            <v>6536</v>
          </cell>
          <cell r="H699" t="str">
            <v>20mncr5</v>
          </cell>
          <cell r="I699" t="str">
            <v>FRAP1126536</v>
          </cell>
          <cell r="J699">
            <v>1.18</v>
          </cell>
        </row>
        <row r="700">
          <cell r="E700">
            <v>6537</v>
          </cell>
          <cell r="F700" t="str">
            <v>6537 NH</v>
          </cell>
          <cell r="G700">
            <v>6537</v>
          </cell>
          <cell r="H700" t="str">
            <v>20mncr5</v>
          </cell>
          <cell r="I700" t="str">
            <v>FRAP1126537</v>
          </cell>
          <cell r="J700">
            <v>4.5</v>
          </cell>
        </row>
        <row r="701">
          <cell r="E701">
            <v>6538</v>
          </cell>
          <cell r="F701" t="str">
            <v>6538 NH</v>
          </cell>
          <cell r="G701">
            <v>6538</v>
          </cell>
          <cell r="H701" t="str">
            <v>20mncr5</v>
          </cell>
          <cell r="I701" t="str">
            <v>FRAP1126538</v>
          </cell>
          <cell r="J701">
            <v>3.23</v>
          </cell>
        </row>
        <row r="702">
          <cell r="E702">
            <v>6539</v>
          </cell>
          <cell r="F702" t="str">
            <v>6539 NH</v>
          </cell>
          <cell r="G702">
            <v>6539</v>
          </cell>
          <cell r="H702" t="str">
            <v>20mncr5</v>
          </cell>
          <cell r="I702" t="str">
            <v>FRAP1126539</v>
          </cell>
          <cell r="J702">
            <v>1.61</v>
          </cell>
        </row>
        <row r="703">
          <cell r="E703">
            <v>6543</v>
          </cell>
          <cell r="F703" t="str">
            <v>6543 NH</v>
          </cell>
          <cell r="G703">
            <v>6543</v>
          </cell>
          <cell r="H703" t="str">
            <v>20mncr5</v>
          </cell>
          <cell r="I703" t="str">
            <v>FRAP1126543</v>
          </cell>
          <cell r="J703">
            <v>5.15</v>
          </cell>
        </row>
        <row r="704">
          <cell r="E704">
            <v>6544</v>
          </cell>
          <cell r="F704" t="str">
            <v>6544 NH</v>
          </cell>
          <cell r="G704">
            <v>6544</v>
          </cell>
          <cell r="H704" t="str">
            <v>20mncr5</v>
          </cell>
          <cell r="I704" t="str">
            <v>FRAP1126544</v>
          </cell>
          <cell r="J704">
            <v>5.13</v>
          </cell>
        </row>
        <row r="705">
          <cell r="E705">
            <v>6545</v>
          </cell>
          <cell r="F705" t="str">
            <v>6545 NH</v>
          </cell>
          <cell r="G705">
            <v>6545</v>
          </cell>
          <cell r="H705" t="str">
            <v>20mncr5</v>
          </cell>
          <cell r="I705" t="str">
            <v>FRAP1126545</v>
          </cell>
          <cell r="J705">
            <v>6.82</v>
          </cell>
        </row>
        <row r="706">
          <cell r="E706">
            <v>6546</v>
          </cell>
          <cell r="F706" t="str">
            <v>6546 NH</v>
          </cell>
          <cell r="G706">
            <v>6546</v>
          </cell>
          <cell r="H706" t="str">
            <v>20mncr5</v>
          </cell>
          <cell r="I706" t="str">
            <v>FRAP1126546</v>
          </cell>
          <cell r="J706">
            <v>4.18</v>
          </cell>
        </row>
        <row r="707">
          <cell r="E707">
            <v>6547</v>
          </cell>
          <cell r="F707" t="str">
            <v>6547 NH</v>
          </cell>
          <cell r="G707">
            <v>6547</v>
          </cell>
          <cell r="H707" t="str">
            <v>20mncr5</v>
          </cell>
          <cell r="I707" t="str">
            <v>FRAP1126547</v>
          </cell>
          <cell r="J707">
            <v>4.68</v>
          </cell>
        </row>
        <row r="708">
          <cell r="E708">
            <v>5161</v>
          </cell>
          <cell r="F708" t="str">
            <v>5161 ITD</v>
          </cell>
          <cell r="G708">
            <v>5161</v>
          </cell>
          <cell r="H708" t="str">
            <v>20mncr5</v>
          </cell>
          <cell r="I708" t="str">
            <v>FRAP1015161</v>
          </cell>
          <cell r="J708">
            <v>0.46</v>
          </cell>
        </row>
        <row r="709">
          <cell r="E709">
            <v>3109</v>
          </cell>
          <cell r="F709" t="str">
            <v>3109 - 113</v>
          </cell>
          <cell r="G709">
            <v>3109</v>
          </cell>
          <cell r="H709" t="str">
            <v>SCM420H</v>
          </cell>
          <cell r="I709" t="str">
            <v>FRAP1133109</v>
          </cell>
          <cell r="J709">
            <v>0.84</v>
          </cell>
        </row>
        <row r="710">
          <cell r="E710">
            <v>3110</v>
          </cell>
          <cell r="F710" t="str">
            <v>3110 - 113</v>
          </cell>
          <cell r="G710">
            <v>3110</v>
          </cell>
          <cell r="H710" t="str">
            <v>SCM 415/420H</v>
          </cell>
          <cell r="I710" t="str">
            <v>FRAP1133110</v>
          </cell>
          <cell r="J710">
            <v>1.05</v>
          </cell>
        </row>
        <row r="711">
          <cell r="E711">
            <v>3111</v>
          </cell>
          <cell r="F711" t="str">
            <v>3111 - 113</v>
          </cell>
          <cell r="G711">
            <v>3111</v>
          </cell>
          <cell r="H711" t="str">
            <v>SCM420H</v>
          </cell>
          <cell r="I711" t="str">
            <v>FRAP1133111</v>
          </cell>
          <cell r="J711">
            <v>0.81</v>
          </cell>
        </row>
        <row r="712">
          <cell r="E712">
            <v>3112</v>
          </cell>
          <cell r="F712" t="str">
            <v>3112 - 113</v>
          </cell>
          <cell r="G712">
            <v>3112</v>
          </cell>
          <cell r="H712" t="str">
            <v>SCM420H</v>
          </cell>
          <cell r="I712" t="str">
            <v>FRAP1133112</v>
          </cell>
          <cell r="J712">
            <v>0.75</v>
          </cell>
        </row>
        <row r="713">
          <cell r="E713">
            <v>3113</v>
          </cell>
          <cell r="F713" t="str">
            <v>3113 - 113</v>
          </cell>
          <cell r="G713">
            <v>3113</v>
          </cell>
          <cell r="H713" t="str">
            <v>SCM420H</v>
          </cell>
          <cell r="I713" t="str">
            <v>FRAP1133113</v>
          </cell>
          <cell r="J713">
            <v>0.72</v>
          </cell>
        </row>
        <row r="714">
          <cell r="E714">
            <v>3114</v>
          </cell>
          <cell r="F714" t="str">
            <v>3114 - 113</v>
          </cell>
          <cell r="G714">
            <v>3114</v>
          </cell>
          <cell r="H714" t="str">
            <v>SCM420H</v>
          </cell>
          <cell r="I714" t="str">
            <v>FRAP1133114</v>
          </cell>
          <cell r="J714">
            <v>1.31</v>
          </cell>
        </row>
        <row r="715">
          <cell r="E715">
            <v>3115</v>
          </cell>
          <cell r="F715" t="str">
            <v>3115 - 113</v>
          </cell>
          <cell r="G715">
            <v>3115</v>
          </cell>
          <cell r="H715" t="str">
            <v>SCM420H</v>
          </cell>
          <cell r="I715" t="str">
            <v>FRAP1133115</v>
          </cell>
          <cell r="J715">
            <v>1.46</v>
          </cell>
        </row>
        <row r="716">
          <cell r="E716">
            <v>3116</v>
          </cell>
          <cell r="F716" t="str">
            <v>3116 - 113</v>
          </cell>
          <cell r="G716">
            <v>3116</v>
          </cell>
          <cell r="H716" t="str">
            <v>SCM420H</v>
          </cell>
          <cell r="I716">
            <v>0</v>
          </cell>
          <cell r="J716">
            <v>1.8</v>
          </cell>
        </row>
        <row r="717">
          <cell r="E717">
            <v>3117</v>
          </cell>
          <cell r="F717" t="str">
            <v>3117 - 113</v>
          </cell>
          <cell r="G717">
            <v>3117</v>
          </cell>
          <cell r="H717" t="str">
            <v>SCM420H</v>
          </cell>
          <cell r="I717">
            <v>0</v>
          </cell>
          <cell r="J717">
            <v>2.2000000000000002</v>
          </cell>
        </row>
        <row r="718">
          <cell r="E718">
            <v>3118</v>
          </cell>
          <cell r="F718" t="str">
            <v>3118 - 113</v>
          </cell>
          <cell r="G718">
            <v>3118</v>
          </cell>
          <cell r="H718" t="str">
            <v>SCM420H</v>
          </cell>
          <cell r="I718" t="str">
            <v>FRAP1133118</v>
          </cell>
          <cell r="J718">
            <v>3.8</v>
          </cell>
        </row>
        <row r="719">
          <cell r="E719">
            <v>3119</v>
          </cell>
          <cell r="F719" t="str">
            <v>3119 - 113</v>
          </cell>
          <cell r="G719">
            <v>3119</v>
          </cell>
          <cell r="H719" t="str">
            <v>SCM420H</v>
          </cell>
          <cell r="I719" t="str">
            <v>FRAP1133119</v>
          </cell>
          <cell r="J719">
            <v>2.5099999999999998</v>
          </cell>
        </row>
        <row r="720">
          <cell r="E720">
            <v>3120</v>
          </cell>
          <cell r="F720" t="str">
            <v>3120 - 113</v>
          </cell>
          <cell r="G720">
            <v>3120</v>
          </cell>
          <cell r="H720" t="str">
            <v>SCM420H</v>
          </cell>
          <cell r="I720">
            <v>0</v>
          </cell>
          <cell r="J720">
            <v>2.63</v>
          </cell>
        </row>
        <row r="721">
          <cell r="E721">
            <v>3121</v>
          </cell>
          <cell r="F721" t="str">
            <v>3121 - 113</v>
          </cell>
          <cell r="G721">
            <v>3121</v>
          </cell>
          <cell r="H721" t="str">
            <v>SCM420H</v>
          </cell>
          <cell r="I721">
            <v>0</v>
          </cell>
          <cell r="J721">
            <v>1.6</v>
          </cell>
        </row>
        <row r="722">
          <cell r="E722">
            <v>3122</v>
          </cell>
          <cell r="F722" t="str">
            <v>3122 - 113</v>
          </cell>
          <cell r="G722">
            <v>3122</v>
          </cell>
          <cell r="H722" t="str">
            <v>SCM420H</v>
          </cell>
          <cell r="I722">
            <v>0</v>
          </cell>
          <cell r="J722">
            <v>4.71</v>
          </cell>
        </row>
        <row r="723">
          <cell r="E723">
            <v>3125</v>
          </cell>
          <cell r="F723" t="str">
            <v>3125 - 113</v>
          </cell>
          <cell r="G723">
            <v>3125</v>
          </cell>
          <cell r="H723" t="str">
            <v>SCM415H</v>
          </cell>
          <cell r="I723" t="str">
            <v>FRAP1133125</v>
          </cell>
          <cell r="J723">
            <v>0.89</v>
          </cell>
        </row>
        <row r="724">
          <cell r="E724">
            <v>3130</v>
          </cell>
          <cell r="F724" t="str">
            <v>3130 - 113</v>
          </cell>
          <cell r="G724">
            <v>3130</v>
          </cell>
          <cell r="H724" t="str">
            <v>SCM420H</v>
          </cell>
          <cell r="I724" t="str">
            <v>FRAP1133130</v>
          </cell>
          <cell r="J724">
            <v>0.81</v>
          </cell>
        </row>
        <row r="725">
          <cell r="E725">
            <v>3131</v>
          </cell>
          <cell r="F725" t="str">
            <v>3131 - 113</v>
          </cell>
          <cell r="G725">
            <v>3131</v>
          </cell>
          <cell r="H725" t="str">
            <v>SCM420H</v>
          </cell>
          <cell r="I725" t="str">
            <v>FRAP1133131</v>
          </cell>
          <cell r="J725">
            <v>3.74</v>
          </cell>
        </row>
        <row r="726">
          <cell r="E726">
            <v>3132</v>
          </cell>
          <cell r="F726" t="str">
            <v>3132 - 113</v>
          </cell>
          <cell r="G726">
            <v>3132</v>
          </cell>
          <cell r="H726" t="str">
            <v>SCM420H</v>
          </cell>
          <cell r="I726" t="str">
            <v>FRAP1133132</v>
          </cell>
          <cell r="J726">
            <v>0.73</v>
          </cell>
        </row>
        <row r="727">
          <cell r="E727">
            <v>3133</v>
          </cell>
          <cell r="F727" t="str">
            <v>3133 - 113</v>
          </cell>
          <cell r="G727">
            <v>3133</v>
          </cell>
          <cell r="H727" t="str">
            <v>SCM420H</v>
          </cell>
          <cell r="I727" t="str">
            <v>FRAP1133133</v>
          </cell>
          <cell r="J727">
            <v>0.97</v>
          </cell>
        </row>
        <row r="728">
          <cell r="E728">
            <v>3134</v>
          </cell>
          <cell r="F728" t="str">
            <v>3134 - 113</v>
          </cell>
          <cell r="G728">
            <v>3134</v>
          </cell>
          <cell r="H728" t="str">
            <v>SCM420H</v>
          </cell>
          <cell r="I728" t="str">
            <v>FRAP1133134</v>
          </cell>
          <cell r="J728">
            <v>2.4900000000000002</v>
          </cell>
        </row>
        <row r="729">
          <cell r="E729">
            <v>3135</v>
          </cell>
          <cell r="F729" t="str">
            <v>3135 - 113</v>
          </cell>
          <cell r="G729">
            <v>3135</v>
          </cell>
          <cell r="H729" t="str">
            <v>SCM420H</v>
          </cell>
          <cell r="I729" t="str">
            <v>FRAP1133135</v>
          </cell>
          <cell r="J729">
            <v>1.38</v>
          </cell>
        </row>
        <row r="730">
          <cell r="E730">
            <v>3137</v>
          </cell>
          <cell r="F730" t="str">
            <v>3137 - 113</v>
          </cell>
          <cell r="G730">
            <v>3137</v>
          </cell>
          <cell r="H730" t="str">
            <v>SCM420H</v>
          </cell>
          <cell r="I730" t="str">
            <v>FRAP1133137</v>
          </cell>
          <cell r="J730">
            <v>2.82</v>
          </cell>
        </row>
        <row r="731">
          <cell r="E731">
            <v>3144</v>
          </cell>
          <cell r="F731" t="str">
            <v>3144-113</v>
          </cell>
          <cell r="G731">
            <v>3144</v>
          </cell>
          <cell r="H731" t="str">
            <v>SCM420H</v>
          </cell>
          <cell r="I731" t="str">
            <v>FRAP1133144</v>
          </cell>
          <cell r="J731">
            <v>5.64</v>
          </cell>
        </row>
        <row r="732">
          <cell r="E732">
            <v>3145</v>
          </cell>
          <cell r="F732" t="str">
            <v>3145-113</v>
          </cell>
          <cell r="G732">
            <v>3145</v>
          </cell>
          <cell r="H732" t="str">
            <v>SCM420H</v>
          </cell>
          <cell r="I732" t="str">
            <v>FRAP1133145</v>
          </cell>
          <cell r="J732">
            <v>2</v>
          </cell>
        </row>
        <row r="733">
          <cell r="E733">
            <v>3146</v>
          </cell>
          <cell r="F733" t="str">
            <v>3146-113</v>
          </cell>
          <cell r="G733">
            <v>3146</v>
          </cell>
          <cell r="H733" t="str">
            <v>SCM420H</v>
          </cell>
          <cell r="I733" t="str">
            <v>FRAP1133146</v>
          </cell>
          <cell r="J733">
            <v>1.71</v>
          </cell>
        </row>
        <row r="734">
          <cell r="E734">
            <v>3147</v>
          </cell>
          <cell r="F734" t="str">
            <v>3147-113</v>
          </cell>
          <cell r="G734">
            <v>3147</v>
          </cell>
          <cell r="H734" t="str">
            <v>SCM420H</v>
          </cell>
          <cell r="I734" t="str">
            <v>FRAP1133147</v>
          </cell>
          <cell r="J734">
            <v>3.87</v>
          </cell>
        </row>
        <row r="735">
          <cell r="E735" t="str">
            <v>3147-L</v>
          </cell>
          <cell r="F735" t="str">
            <v>3147-113</v>
          </cell>
          <cell r="G735">
            <v>3147</v>
          </cell>
          <cell r="H735" t="str">
            <v>SCM420H</v>
          </cell>
          <cell r="I735" t="str">
            <v>FRAP1133147</v>
          </cell>
          <cell r="J735">
            <v>4.0199999999999996</v>
          </cell>
        </row>
        <row r="736">
          <cell r="E736">
            <v>3148</v>
          </cell>
          <cell r="F736" t="str">
            <v>3148-113</v>
          </cell>
          <cell r="G736">
            <v>3148</v>
          </cell>
          <cell r="H736" t="str">
            <v>SCM420H</v>
          </cell>
          <cell r="I736" t="str">
            <v>FRAP1133148</v>
          </cell>
          <cell r="J736">
            <v>6.15</v>
          </cell>
        </row>
        <row r="737">
          <cell r="E737">
            <v>3149</v>
          </cell>
          <cell r="F737" t="str">
            <v>3149-113</v>
          </cell>
          <cell r="G737">
            <v>3149</v>
          </cell>
          <cell r="H737" t="str">
            <v>SCM420H</v>
          </cell>
          <cell r="I737" t="str">
            <v>FRAP1133149</v>
          </cell>
          <cell r="J737">
            <v>5.36</v>
          </cell>
        </row>
        <row r="738">
          <cell r="E738">
            <v>3150</v>
          </cell>
          <cell r="F738" t="str">
            <v>3150-113</v>
          </cell>
          <cell r="G738">
            <v>3150</v>
          </cell>
          <cell r="H738" t="str">
            <v>SCM420H</v>
          </cell>
          <cell r="I738" t="str">
            <v>FRAP1133150</v>
          </cell>
          <cell r="J738">
            <v>2.06</v>
          </cell>
        </row>
        <row r="739">
          <cell r="E739">
            <v>3151</v>
          </cell>
          <cell r="F739" t="str">
            <v>3151-113</v>
          </cell>
          <cell r="G739">
            <v>3151</v>
          </cell>
          <cell r="H739" t="str">
            <v>SCM420H</v>
          </cell>
          <cell r="I739" t="str">
            <v>FRAP1133151</v>
          </cell>
          <cell r="J739">
            <v>5.64</v>
          </cell>
        </row>
        <row r="740">
          <cell r="E740">
            <v>3152</v>
          </cell>
          <cell r="F740" t="str">
            <v>3152-113</v>
          </cell>
          <cell r="G740">
            <v>3152</v>
          </cell>
          <cell r="H740" t="str">
            <v>SCM420H</v>
          </cell>
          <cell r="I740" t="str">
            <v>FRAP1133152</v>
          </cell>
          <cell r="J740">
            <v>1.62</v>
          </cell>
        </row>
        <row r="741">
          <cell r="E741">
            <v>3153</v>
          </cell>
          <cell r="F741" t="str">
            <v>3153-113</v>
          </cell>
          <cell r="G741">
            <v>3153</v>
          </cell>
          <cell r="H741" t="str">
            <v>SCM420H</v>
          </cell>
          <cell r="I741" t="str">
            <v>FRAP1133153</v>
          </cell>
          <cell r="J741">
            <v>2.2000000000000002</v>
          </cell>
        </row>
        <row r="742">
          <cell r="E742">
            <v>3154</v>
          </cell>
          <cell r="F742" t="str">
            <v>3154-113</v>
          </cell>
          <cell r="G742">
            <v>3154</v>
          </cell>
          <cell r="H742" t="str">
            <v>SCM420H</v>
          </cell>
          <cell r="I742" t="str">
            <v>FRAP1133154</v>
          </cell>
          <cell r="J742">
            <v>1.68</v>
          </cell>
        </row>
        <row r="743">
          <cell r="E743">
            <v>3155</v>
          </cell>
          <cell r="F743" t="str">
            <v>3155-113</v>
          </cell>
          <cell r="G743">
            <v>3155</v>
          </cell>
          <cell r="H743" t="str">
            <v>SCM420H</v>
          </cell>
          <cell r="I743" t="str">
            <v>FRAP1133155</v>
          </cell>
          <cell r="J743">
            <v>5.3</v>
          </cell>
        </row>
        <row r="744">
          <cell r="E744">
            <v>3156</v>
          </cell>
          <cell r="F744" t="str">
            <v>3156-113</v>
          </cell>
          <cell r="G744">
            <v>3156</v>
          </cell>
          <cell r="H744" t="str">
            <v>SCM420H</v>
          </cell>
          <cell r="I744" t="str">
            <v>FRAP1133156</v>
          </cell>
          <cell r="J744">
            <v>3.65</v>
          </cell>
        </row>
        <row r="745">
          <cell r="E745">
            <v>3159</v>
          </cell>
          <cell r="F745" t="str">
            <v>3159-113</v>
          </cell>
          <cell r="G745">
            <v>3159</v>
          </cell>
          <cell r="H745" t="str">
            <v>SCM420H</v>
          </cell>
          <cell r="I745" t="str">
            <v>FRAP1133159</v>
          </cell>
          <cell r="J745">
            <v>3.78</v>
          </cell>
        </row>
        <row r="746">
          <cell r="E746">
            <v>3201</v>
          </cell>
          <cell r="F746" t="str">
            <v>3201 DC</v>
          </cell>
          <cell r="G746">
            <v>3201</v>
          </cell>
          <cell r="H746" t="str">
            <v>SAE8620</v>
          </cell>
          <cell r="I746" t="str">
            <v>FRAP1143201</v>
          </cell>
          <cell r="J746">
            <v>1.95</v>
          </cell>
        </row>
        <row r="747">
          <cell r="E747">
            <v>3202</v>
          </cell>
          <cell r="F747" t="str">
            <v>3202 DC</v>
          </cell>
          <cell r="G747">
            <v>3202</v>
          </cell>
          <cell r="H747" t="str">
            <v>SAE8620</v>
          </cell>
          <cell r="I747">
            <v>0</v>
          </cell>
          <cell r="J747">
            <v>1.45</v>
          </cell>
        </row>
        <row r="748">
          <cell r="E748">
            <v>3209</v>
          </cell>
          <cell r="F748" t="str">
            <v>3209 DC</v>
          </cell>
          <cell r="G748">
            <v>3209</v>
          </cell>
          <cell r="H748" t="str">
            <v>SAE4140</v>
          </cell>
          <cell r="I748" t="str">
            <v>FRAP1143209</v>
          </cell>
          <cell r="J748">
            <v>11.65</v>
          </cell>
        </row>
        <row r="749">
          <cell r="E749">
            <v>3211</v>
          </cell>
          <cell r="F749" t="str">
            <v>3211 DC</v>
          </cell>
          <cell r="G749">
            <v>3211</v>
          </cell>
          <cell r="H749" t="str">
            <v>SAE4140</v>
          </cell>
          <cell r="I749" t="str">
            <v>FRAP1143211</v>
          </cell>
          <cell r="J749">
            <v>12.27</v>
          </cell>
        </row>
        <row r="750">
          <cell r="E750">
            <v>3214</v>
          </cell>
          <cell r="F750" t="str">
            <v>3214 DC</v>
          </cell>
          <cell r="G750">
            <v>3214</v>
          </cell>
          <cell r="H750" t="str">
            <v>SAE8620</v>
          </cell>
          <cell r="I750" t="str">
            <v>FRAP1143214</v>
          </cell>
          <cell r="J750">
            <v>0.94</v>
          </cell>
        </row>
        <row r="751">
          <cell r="E751">
            <v>3218</v>
          </cell>
          <cell r="F751" t="str">
            <v>3218-DC</v>
          </cell>
          <cell r="G751">
            <v>3218</v>
          </cell>
          <cell r="H751" t="str">
            <v>SAE8620</v>
          </cell>
          <cell r="I751" t="str">
            <v>FRAP1143218</v>
          </cell>
          <cell r="J751">
            <v>2</v>
          </cell>
        </row>
        <row r="752">
          <cell r="E752">
            <v>3240</v>
          </cell>
          <cell r="F752" t="str">
            <v>3240-DC</v>
          </cell>
          <cell r="G752">
            <v>3240</v>
          </cell>
          <cell r="H752" t="str">
            <v>SAE8620</v>
          </cell>
          <cell r="I752" t="str">
            <v>FRAP1143240</v>
          </cell>
          <cell r="J752">
            <v>0.57999999999999996</v>
          </cell>
        </row>
        <row r="753">
          <cell r="E753">
            <v>3276</v>
          </cell>
          <cell r="F753" t="str">
            <v>3276 DC</v>
          </cell>
          <cell r="G753">
            <v>3276</v>
          </cell>
          <cell r="H753" t="str">
            <v>SAE8620</v>
          </cell>
          <cell r="I753" t="str">
            <v>FRAP1143276</v>
          </cell>
          <cell r="J753">
            <v>1.96</v>
          </cell>
        </row>
        <row r="754">
          <cell r="E754">
            <v>3277</v>
          </cell>
          <cell r="F754" t="str">
            <v>3277 DC</v>
          </cell>
          <cell r="G754">
            <v>3277</v>
          </cell>
          <cell r="H754" t="str">
            <v>SAE8620</v>
          </cell>
          <cell r="I754" t="str">
            <v>FRAP1143277</v>
          </cell>
          <cell r="J754">
            <v>1.35</v>
          </cell>
        </row>
        <row r="755">
          <cell r="E755">
            <v>4141</v>
          </cell>
          <cell r="F755" t="str">
            <v>4141 TEL</v>
          </cell>
          <cell r="G755">
            <v>4141</v>
          </cell>
          <cell r="H755" t="str">
            <v>16mncr5</v>
          </cell>
          <cell r="I755" t="str">
            <v>FRAP1004141</v>
          </cell>
          <cell r="J755">
            <v>1.57</v>
          </cell>
        </row>
        <row r="756">
          <cell r="E756">
            <v>4199</v>
          </cell>
          <cell r="F756" t="str">
            <v>4199 TEL</v>
          </cell>
          <cell r="G756">
            <v>4199</v>
          </cell>
          <cell r="H756" t="str">
            <v>16mncr5</v>
          </cell>
          <cell r="I756" t="str">
            <v>FRAP1004199</v>
          </cell>
          <cell r="J756">
            <v>2</v>
          </cell>
        </row>
        <row r="757">
          <cell r="E757">
            <v>4200</v>
          </cell>
          <cell r="F757" t="str">
            <v>4200 TEL</v>
          </cell>
          <cell r="G757">
            <v>4200</v>
          </cell>
          <cell r="H757" t="str">
            <v>16mncr5</v>
          </cell>
          <cell r="I757" t="str">
            <v>FRAP1004200</v>
          </cell>
          <cell r="J757">
            <v>1.37</v>
          </cell>
        </row>
        <row r="758">
          <cell r="E758">
            <v>4201</v>
          </cell>
          <cell r="F758" t="str">
            <v>4201 TEL</v>
          </cell>
          <cell r="G758">
            <v>4201</v>
          </cell>
          <cell r="H758" t="str">
            <v>16mncr5</v>
          </cell>
          <cell r="I758" t="str">
            <v>FRAP1004201</v>
          </cell>
          <cell r="J758">
            <v>1.8</v>
          </cell>
        </row>
        <row r="759">
          <cell r="E759">
            <v>4241</v>
          </cell>
          <cell r="F759" t="str">
            <v>4241 TEL</v>
          </cell>
          <cell r="G759">
            <v>4241</v>
          </cell>
          <cell r="H759" t="str">
            <v>16mncr5</v>
          </cell>
          <cell r="I759" t="str">
            <v>FRAP1004241</v>
          </cell>
          <cell r="J759">
            <v>1.46</v>
          </cell>
        </row>
        <row r="760">
          <cell r="E760">
            <v>4246</v>
          </cell>
          <cell r="F760" t="str">
            <v>4246 TEL</v>
          </cell>
          <cell r="G760">
            <v>4246</v>
          </cell>
          <cell r="H760" t="str">
            <v>16mncr5</v>
          </cell>
          <cell r="I760" t="str">
            <v>FRAP1004246</v>
          </cell>
          <cell r="J760">
            <v>0.8</v>
          </cell>
        </row>
        <row r="761">
          <cell r="E761" t="str">
            <v>4247-O1</v>
          </cell>
          <cell r="F761" t="str">
            <v>4247 TEL</v>
          </cell>
          <cell r="G761">
            <v>4247</v>
          </cell>
          <cell r="H761" t="str">
            <v>16mncr5</v>
          </cell>
          <cell r="I761" t="str">
            <v>FRAP1004247</v>
          </cell>
          <cell r="J761">
            <v>4.41</v>
          </cell>
        </row>
        <row r="762">
          <cell r="E762" t="str">
            <v>4247-O</v>
          </cell>
          <cell r="F762" t="str">
            <v>4247 TEL</v>
          </cell>
          <cell r="G762">
            <v>4247</v>
          </cell>
          <cell r="H762" t="str">
            <v>16mncr5</v>
          </cell>
          <cell r="I762" t="str">
            <v>FRAP1004247</v>
          </cell>
          <cell r="J762">
            <v>3.83</v>
          </cell>
        </row>
        <row r="763">
          <cell r="E763">
            <v>4247</v>
          </cell>
          <cell r="F763" t="str">
            <v>4247 TEL</v>
          </cell>
          <cell r="G763">
            <v>4247</v>
          </cell>
          <cell r="H763" t="str">
            <v>16mncr5</v>
          </cell>
          <cell r="I763" t="str">
            <v>FRAP1004247</v>
          </cell>
          <cell r="J763">
            <v>3.83</v>
          </cell>
        </row>
        <row r="764">
          <cell r="E764">
            <v>4249</v>
          </cell>
          <cell r="F764" t="str">
            <v>4249 TEL</v>
          </cell>
          <cell r="G764">
            <v>4249</v>
          </cell>
          <cell r="H764" t="str">
            <v>16mncr5</v>
          </cell>
          <cell r="I764" t="str">
            <v>FRAP1004249</v>
          </cell>
          <cell r="J764">
            <v>1.3</v>
          </cell>
        </row>
        <row r="765">
          <cell r="E765">
            <v>4250</v>
          </cell>
          <cell r="F765" t="str">
            <v>4250 TEL</v>
          </cell>
          <cell r="G765">
            <v>4250</v>
          </cell>
          <cell r="H765" t="str">
            <v>16mncr5</v>
          </cell>
          <cell r="I765" t="str">
            <v>FRAP1004250</v>
          </cell>
          <cell r="J765">
            <v>2.04</v>
          </cell>
        </row>
        <row r="766">
          <cell r="E766">
            <v>4251</v>
          </cell>
          <cell r="F766" t="str">
            <v>4251 TEL</v>
          </cell>
          <cell r="G766">
            <v>4251</v>
          </cell>
          <cell r="H766" t="str">
            <v>815m17</v>
          </cell>
          <cell r="I766" t="str">
            <v>FRAP1004251</v>
          </cell>
          <cell r="J766">
            <v>1.94</v>
          </cell>
        </row>
        <row r="767">
          <cell r="E767">
            <v>4252</v>
          </cell>
          <cell r="F767" t="str">
            <v>4252 TEL</v>
          </cell>
          <cell r="G767">
            <v>4252</v>
          </cell>
          <cell r="H767" t="str">
            <v>815m17</v>
          </cell>
          <cell r="I767" t="str">
            <v>FRAP1004252</v>
          </cell>
          <cell r="J767">
            <v>1.17</v>
          </cell>
        </row>
        <row r="768">
          <cell r="E768" t="str">
            <v>4252(Cutting)</v>
          </cell>
          <cell r="F768" t="str">
            <v>4252 TEL (Cutting)</v>
          </cell>
          <cell r="G768" t="str">
            <v>4252(Cutting)</v>
          </cell>
          <cell r="H768" t="str">
            <v>815m17</v>
          </cell>
          <cell r="I768" t="str">
            <v>FRAP1004252</v>
          </cell>
          <cell r="J768">
            <v>1.1299999999999999</v>
          </cell>
        </row>
        <row r="769">
          <cell r="E769">
            <v>4253</v>
          </cell>
          <cell r="F769" t="str">
            <v>4253 TEL</v>
          </cell>
          <cell r="G769">
            <v>4253</v>
          </cell>
          <cell r="H769" t="str">
            <v>20MNCR5</v>
          </cell>
          <cell r="I769" t="str">
            <v>FRAP1004253</v>
          </cell>
          <cell r="J769">
            <v>5.0999999999999996</v>
          </cell>
        </row>
        <row r="770">
          <cell r="E770">
            <v>4209</v>
          </cell>
          <cell r="F770" t="str">
            <v>4209 TEL</v>
          </cell>
          <cell r="G770">
            <v>4209</v>
          </cell>
          <cell r="H770" t="str">
            <v>45C8</v>
          </cell>
          <cell r="I770" t="str">
            <v>FRAP1004209</v>
          </cell>
          <cell r="J770">
            <v>1.77</v>
          </cell>
        </row>
        <row r="771">
          <cell r="E771">
            <v>4210</v>
          </cell>
          <cell r="F771" t="str">
            <v>4210 TEL</v>
          </cell>
          <cell r="G771">
            <v>4210</v>
          </cell>
          <cell r="H771" t="str">
            <v>16mncr5</v>
          </cell>
          <cell r="I771" t="str">
            <v>FRAP1004210</v>
          </cell>
          <cell r="J771">
            <v>1.96</v>
          </cell>
        </row>
        <row r="772">
          <cell r="E772">
            <v>4212</v>
          </cell>
          <cell r="F772" t="str">
            <v>4212 TEL</v>
          </cell>
          <cell r="G772">
            <v>4212</v>
          </cell>
          <cell r="H772" t="str">
            <v>SAE8620</v>
          </cell>
          <cell r="I772" t="str">
            <v>FRAP1004212</v>
          </cell>
          <cell r="J772">
            <v>1.26</v>
          </cell>
        </row>
        <row r="773">
          <cell r="E773">
            <v>4213</v>
          </cell>
          <cell r="F773" t="str">
            <v>4213 TEL</v>
          </cell>
          <cell r="G773">
            <v>4213</v>
          </cell>
          <cell r="H773" t="str">
            <v>SAE8620</v>
          </cell>
          <cell r="I773" t="str">
            <v>FRAP1004213</v>
          </cell>
          <cell r="J773">
            <v>2.0299999999999998</v>
          </cell>
        </row>
        <row r="774">
          <cell r="E774">
            <v>4214</v>
          </cell>
          <cell r="F774" t="str">
            <v>4214 TEL</v>
          </cell>
          <cell r="G774">
            <v>4214</v>
          </cell>
          <cell r="H774" t="str">
            <v>SAE8620</v>
          </cell>
          <cell r="I774" t="str">
            <v>FRAP1004214</v>
          </cell>
          <cell r="J774">
            <v>0.97</v>
          </cell>
        </row>
        <row r="775">
          <cell r="E775">
            <v>4220</v>
          </cell>
          <cell r="F775" t="str">
            <v>4220 TEL</v>
          </cell>
          <cell r="G775">
            <v>4220</v>
          </cell>
          <cell r="H775" t="str">
            <v>16mncr5</v>
          </cell>
          <cell r="I775" t="str">
            <v>FRAP1004220</v>
          </cell>
          <cell r="J775">
            <v>1.32</v>
          </cell>
        </row>
        <row r="776">
          <cell r="E776">
            <v>4221</v>
          </cell>
          <cell r="F776" t="str">
            <v>4221 TEL</v>
          </cell>
          <cell r="G776">
            <v>4221</v>
          </cell>
          <cell r="H776" t="str">
            <v>16mncr5</v>
          </cell>
          <cell r="I776" t="str">
            <v>FRAP1004221</v>
          </cell>
          <cell r="J776">
            <v>1.47</v>
          </cell>
        </row>
        <row r="777">
          <cell r="E777">
            <v>4222</v>
          </cell>
          <cell r="F777" t="str">
            <v>4222 TEL</v>
          </cell>
          <cell r="G777">
            <v>4222</v>
          </cell>
          <cell r="H777" t="str">
            <v>815m17</v>
          </cell>
          <cell r="I777" t="str">
            <v>FRAP1004222</v>
          </cell>
          <cell r="J777">
            <v>6.08</v>
          </cell>
        </row>
        <row r="778">
          <cell r="E778">
            <v>4227</v>
          </cell>
          <cell r="F778" t="str">
            <v>4227 TEL</v>
          </cell>
          <cell r="G778">
            <v>4227</v>
          </cell>
          <cell r="H778" t="str">
            <v>16mncr5</v>
          </cell>
          <cell r="I778" t="str">
            <v>FRAP1004227</v>
          </cell>
          <cell r="J778">
            <v>2.27</v>
          </cell>
        </row>
        <row r="779">
          <cell r="E779">
            <v>4229</v>
          </cell>
          <cell r="F779" t="str">
            <v>4229 TEL</v>
          </cell>
          <cell r="G779">
            <v>4229</v>
          </cell>
          <cell r="H779" t="str">
            <v>16mncr5</v>
          </cell>
          <cell r="I779" t="str">
            <v>FRAP1004229</v>
          </cell>
          <cell r="J779">
            <v>3.25</v>
          </cell>
        </row>
        <row r="780">
          <cell r="E780">
            <v>4230</v>
          </cell>
          <cell r="F780" t="str">
            <v>4230 TEL</v>
          </cell>
          <cell r="G780">
            <v>4230</v>
          </cell>
          <cell r="H780" t="str">
            <v>16mncr5</v>
          </cell>
          <cell r="I780" t="str">
            <v>FRAP1004230</v>
          </cell>
          <cell r="J780">
            <v>2.1800000000000002</v>
          </cell>
        </row>
        <row r="781">
          <cell r="E781">
            <v>4231</v>
          </cell>
          <cell r="F781" t="str">
            <v>4231 TEL</v>
          </cell>
          <cell r="G781">
            <v>4231</v>
          </cell>
          <cell r="H781" t="str">
            <v>EN36C</v>
          </cell>
          <cell r="I781" t="str">
            <v>FRAP1004231</v>
          </cell>
          <cell r="J781">
            <v>3.04</v>
          </cell>
        </row>
        <row r="782">
          <cell r="E782">
            <v>4232</v>
          </cell>
          <cell r="F782" t="str">
            <v>4232 TEL</v>
          </cell>
          <cell r="G782">
            <v>4232</v>
          </cell>
          <cell r="H782" t="str">
            <v>20mncr5</v>
          </cell>
          <cell r="I782" t="str">
            <v>FRAP1004232</v>
          </cell>
          <cell r="J782">
            <v>6.32</v>
          </cell>
        </row>
        <row r="783">
          <cell r="E783">
            <v>4233</v>
          </cell>
          <cell r="F783" t="str">
            <v>4233 TEL</v>
          </cell>
          <cell r="G783">
            <v>4233</v>
          </cell>
          <cell r="H783" t="str">
            <v>20mncr5</v>
          </cell>
          <cell r="I783" t="str">
            <v>FRAP1004233</v>
          </cell>
          <cell r="J783">
            <v>7.71</v>
          </cell>
        </row>
        <row r="784">
          <cell r="E784">
            <v>4237</v>
          </cell>
          <cell r="F784" t="str">
            <v>4237 TEL</v>
          </cell>
          <cell r="G784">
            <v>4237</v>
          </cell>
          <cell r="H784" t="str">
            <v>16mncr5</v>
          </cell>
          <cell r="I784" t="str">
            <v>FRAP1004237</v>
          </cell>
          <cell r="J784">
            <v>1.36</v>
          </cell>
        </row>
        <row r="785">
          <cell r="E785" t="str">
            <v>4238-O</v>
          </cell>
          <cell r="F785" t="str">
            <v>4238 TEL</v>
          </cell>
          <cell r="G785">
            <v>4238</v>
          </cell>
          <cell r="H785" t="str">
            <v>16mncr5</v>
          </cell>
          <cell r="I785" t="str">
            <v>FRAP1004238</v>
          </cell>
          <cell r="J785">
            <v>4.53</v>
          </cell>
        </row>
        <row r="786">
          <cell r="E786">
            <v>4238</v>
          </cell>
          <cell r="F786" t="str">
            <v>4238 TEL</v>
          </cell>
          <cell r="G786">
            <v>4238</v>
          </cell>
          <cell r="H786" t="str">
            <v>16mncr5</v>
          </cell>
          <cell r="I786" t="str">
            <v>FRAP1004238</v>
          </cell>
          <cell r="J786">
            <v>4.83</v>
          </cell>
        </row>
        <row r="787">
          <cell r="E787">
            <v>4239</v>
          </cell>
          <cell r="F787" t="str">
            <v>4239 TEL</v>
          </cell>
          <cell r="G787">
            <v>4239</v>
          </cell>
          <cell r="H787" t="str">
            <v>16mncr5</v>
          </cell>
          <cell r="I787" t="str">
            <v>FRAP1004239</v>
          </cell>
          <cell r="J787">
            <v>0.69</v>
          </cell>
        </row>
        <row r="788">
          <cell r="E788">
            <v>4240</v>
          </cell>
          <cell r="F788" t="str">
            <v>4240 TEL</v>
          </cell>
          <cell r="G788">
            <v>4240</v>
          </cell>
          <cell r="H788" t="str">
            <v>16mncr5</v>
          </cell>
          <cell r="I788" t="str">
            <v>FRAP1004240</v>
          </cell>
          <cell r="J788">
            <v>0.91</v>
          </cell>
        </row>
        <row r="789">
          <cell r="E789">
            <v>4242</v>
          </cell>
          <cell r="F789" t="str">
            <v>4242 TEL</v>
          </cell>
          <cell r="G789">
            <v>4242</v>
          </cell>
          <cell r="H789" t="str">
            <v>815M 17</v>
          </cell>
          <cell r="I789" t="str">
            <v>FRAP1004242</v>
          </cell>
          <cell r="J789">
            <v>1.49</v>
          </cell>
        </row>
        <row r="790">
          <cell r="E790">
            <v>4243</v>
          </cell>
          <cell r="F790" t="str">
            <v>4243 TEL</v>
          </cell>
          <cell r="G790">
            <v>4243</v>
          </cell>
          <cell r="H790" t="str">
            <v>16mncr5</v>
          </cell>
          <cell r="I790" t="str">
            <v>FRAP1004243</v>
          </cell>
          <cell r="J790">
            <v>1.9</v>
          </cell>
        </row>
        <row r="791">
          <cell r="E791">
            <v>4244</v>
          </cell>
          <cell r="F791" t="str">
            <v>4244 TEL</v>
          </cell>
          <cell r="G791">
            <v>4244</v>
          </cell>
          <cell r="H791" t="str">
            <v>16mncr5</v>
          </cell>
          <cell r="I791" t="str">
            <v>FRAP1004244</v>
          </cell>
          <cell r="J791">
            <v>4.2300000000000004</v>
          </cell>
        </row>
        <row r="792">
          <cell r="E792">
            <v>4245</v>
          </cell>
          <cell r="F792" t="str">
            <v>4245 TEL</v>
          </cell>
          <cell r="G792">
            <v>4245</v>
          </cell>
          <cell r="H792" t="str">
            <v>815m17</v>
          </cell>
          <cell r="I792" t="str">
            <v>FRAP1004245</v>
          </cell>
          <cell r="J792">
            <v>1.51</v>
          </cell>
        </row>
        <row r="793">
          <cell r="E793">
            <v>4248</v>
          </cell>
          <cell r="F793" t="str">
            <v>4248 TEL</v>
          </cell>
          <cell r="G793">
            <v>4248</v>
          </cell>
          <cell r="H793" t="str">
            <v>16mncr5</v>
          </cell>
          <cell r="I793" t="str">
            <v>FRAP1004248</v>
          </cell>
          <cell r="J793">
            <v>0.64</v>
          </cell>
        </row>
        <row r="794">
          <cell r="E794">
            <v>4254</v>
          </cell>
          <cell r="F794" t="str">
            <v>4254 TEL</v>
          </cell>
          <cell r="G794">
            <v>4254</v>
          </cell>
          <cell r="H794" t="str">
            <v>20mncr5</v>
          </cell>
          <cell r="I794" t="str">
            <v>FRAP1004254</v>
          </cell>
          <cell r="J794">
            <v>3.41</v>
          </cell>
        </row>
        <row r="795">
          <cell r="E795">
            <v>4255</v>
          </cell>
          <cell r="F795" t="str">
            <v>4255 TEL</v>
          </cell>
          <cell r="G795">
            <v>4255</v>
          </cell>
          <cell r="H795" t="str">
            <v>20mncr5</v>
          </cell>
          <cell r="I795" t="str">
            <v>FRAP1004255</v>
          </cell>
          <cell r="J795">
            <v>2.12</v>
          </cell>
        </row>
        <row r="796">
          <cell r="E796">
            <v>4256</v>
          </cell>
          <cell r="F796" t="str">
            <v>4256 TEL</v>
          </cell>
          <cell r="G796">
            <v>4256</v>
          </cell>
          <cell r="H796" t="str">
            <v>20mncr5</v>
          </cell>
          <cell r="I796" t="str">
            <v>FRAP1004256</v>
          </cell>
          <cell r="J796">
            <v>4.96</v>
          </cell>
        </row>
        <row r="797">
          <cell r="E797">
            <v>4257</v>
          </cell>
          <cell r="F797" t="str">
            <v>4257 TEL</v>
          </cell>
          <cell r="G797">
            <v>4257</v>
          </cell>
          <cell r="H797" t="str">
            <v>20mncr5</v>
          </cell>
          <cell r="I797" t="str">
            <v>FRAP1004257</v>
          </cell>
          <cell r="J797">
            <v>2.77</v>
          </cell>
        </row>
        <row r="798">
          <cell r="E798" t="str">
            <v>4261-O</v>
          </cell>
          <cell r="F798" t="str">
            <v>4261 TEL</v>
          </cell>
          <cell r="G798">
            <v>4261</v>
          </cell>
          <cell r="H798" t="str">
            <v>20mncr5</v>
          </cell>
          <cell r="I798" t="str">
            <v>FRAP1004261</v>
          </cell>
          <cell r="J798">
            <v>4.8499999999999996</v>
          </cell>
        </row>
        <row r="799">
          <cell r="E799">
            <v>4261</v>
          </cell>
          <cell r="F799" t="str">
            <v>4261 TEL</v>
          </cell>
          <cell r="G799">
            <v>4261</v>
          </cell>
          <cell r="H799" t="str">
            <v>20mncr5</v>
          </cell>
          <cell r="I799" t="str">
            <v>FRAP1004261</v>
          </cell>
          <cell r="J799">
            <v>4.8499999999999996</v>
          </cell>
        </row>
        <row r="800">
          <cell r="E800">
            <v>4262</v>
          </cell>
          <cell r="F800" t="str">
            <v>4262 TEL</v>
          </cell>
          <cell r="G800">
            <v>4262</v>
          </cell>
          <cell r="H800" t="str">
            <v>25CRMO4</v>
          </cell>
          <cell r="I800" t="str">
            <v>FRAP1004262</v>
          </cell>
          <cell r="J800">
            <v>1.53</v>
          </cell>
        </row>
        <row r="801">
          <cell r="E801">
            <v>4263</v>
          </cell>
          <cell r="F801" t="str">
            <v>4263 TEL</v>
          </cell>
          <cell r="G801">
            <v>4263</v>
          </cell>
          <cell r="H801" t="str">
            <v>25CRMO4</v>
          </cell>
          <cell r="I801" t="str">
            <v>FRAP1004263</v>
          </cell>
          <cell r="J801">
            <v>1.29</v>
          </cell>
        </row>
        <row r="802">
          <cell r="E802">
            <v>4264</v>
          </cell>
          <cell r="F802" t="str">
            <v>4264 TEL</v>
          </cell>
          <cell r="G802">
            <v>4264</v>
          </cell>
          <cell r="H802" t="str">
            <v>20mncr5</v>
          </cell>
          <cell r="I802" t="str">
            <v>FRAP1004264</v>
          </cell>
          <cell r="J802">
            <v>4.63</v>
          </cell>
        </row>
        <row r="803">
          <cell r="E803">
            <v>4266</v>
          </cell>
          <cell r="F803" t="str">
            <v>4266 TEL</v>
          </cell>
          <cell r="G803">
            <v>4266</v>
          </cell>
          <cell r="H803" t="str">
            <v>20mncr5</v>
          </cell>
          <cell r="I803" t="str">
            <v>FRAP1004266</v>
          </cell>
          <cell r="J803">
            <v>3.07</v>
          </cell>
        </row>
        <row r="804">
          <cell r="E804">
            <v>4268</v>
          </cell>
          <cell r="F804" t="str">
            <v>4268 TEL</v>
          </cell>
          <cell r="G804">
            <v>4268</v>
          </cell>
          <cell r="H804" t="str">
            <v>25CRMO4</v>
          </cell>
          <cell r="I804" t="str">
            <v>FRAP1004268</v>
          </cell>
          <cell r="J804">
            <v>1.1499999999999999</v>
          </cell>
        </row>
        <row r="805">
          <cell r="E805">
            <v>4270</v>
          </cell>
          <cell r="F805" t="str">
            <v>4270-100</v>
          </cell>
          <cell r="G805">
            <v>4270</v>
          </cell>
          <cell r="H805" t="str">
            <v>815M17</v>
          </cell>
          <cell r="I805" t="str">
            <v>FRAP1004270</v>
          </cell>
          <cell r="J805">
            <v>0.73</v>
          </cell>
        </row>
        <row r="806">
          <cell r="E806">
            <v>4271</v>
          </cell>
          <cell r="F806" t="str">
            <v>4271 TEL</v>
          </cell>
          <cell r="G806">
            <v>4271</v>
          </cell>
          <cell r="H806" t="str">
            <v>20mncr5</v>
          </cell>
          <cell r="I806" t="str">
            <v>FRAP1004271</v>
          </cell>
          <cell r="J806">
            <v>3.06</v>
          </cell>
        </row>
        <row r="807">
          <cell r="E807">
            <v>4024</v>
          </cell>
          <cell r="F807" t="str">
            <v>4024 TEL</v>
          </cell>
          <cell r="G807">
            <v>4024</v>
          </cell>
          <cell r="H807" t="str">
            <v>16mncr5</v>
          </cell>
          <cell r="I807" t="str">
            <v>FRAP1004024</v>
          </cell>
          <cell r="J807">
            <v>3.99</v>
          </cell>
        </row>
        <row r="808">
          <cell r="E808">
            <v>1848</v>
          </cell>
          <cell r="F808" t="str">
            <v>1848-ITD</v>
          </cell>
          <cell r="G808">
            <v>1848</v>
          </cell>
          <cell r="H808" t="str">
            <v>20mncr5</v>
          </cell>
          <cell r="I808" t="str">
            <v>FRAP1011848</v>
          </cell>
          <cell r="J808">
            <v>1.76</v>
          </cell>
        </row>
        <row r="809">
          <cell r="E809">
            <v>1758</v>
          </cell>
          <cell r="F809" t="str">
            <v>1758 TEL</v>
          </cell>
          <cell r="G809">
            <v>1758</v>
          </cell>
          <cell r="H809" t="str">
            <v>16mncr5</v>
          </cell>
          <cell r="I809" t="str">
            <v>FRAP1001758</v>
          </cell>
          <cell r="J809">
            <v>0.88</v>
          </cell>
        </row>
        <row r="810">
          <cell r="E810">
            <v>3282</v>
          </cell>
          <cell r="F810" t="str">
            <v>3282 DC</v>
          </cell>
          <cell r="G810">
            <v>3282</v>
          </cell>
          <cell r="H810" t="str">
            <v>SAE8620</v>
          </cell>
          <cell r="I810">
            <v>0</v>
          </cell>
          <cell r="J810">
            <v>4.5</v>
          </cell>
        </row>
        <row r="811">
          <cell r="E811">
            <v>3286</v>
          </cell>
          <cell r="F811" t="str">
            <v>3286 DC</v>
          </cell>
          <cell r="G811">
            <v>3286</v>
          </cell>
          <cell r="H811" t="str">
            <v>SAE8620</v>
          </cell>
          <cell r="I811" t="str">
            <v>FRAP1143286</v>
          </cell>
          <cell r="J811">
            <v>1.56</v>
          </cell>
        </row>
        <row r="812">
          <cell r="E812">
            <v>5053</v>
          </cell>
          <cell r="F812" t="str">
            <v>5053 ITD</v>
          </cell>
          <cell r="G812">
            <v>5053</v>
          </cell>
          <cell r="H812" t="str">
            <v>20mncr5</v>
          </cell>
          <cell r="I812" t="str">
            <v>FRAP1015053</v>
          </cell>
          <cell r="J812">
            <v>2.4460000000000002</v>
          </cell>
        </row>
        <row r="813">
          <cell r="E813">
            <v>5534</v>
          </cell>
          <cell r="F813" t="str">
            <v>5534 MF</v>
          </cell>
          <cell r="G813">
            <v>5534</v>
          </cell>
          <cell r="H813" t="str">
            <v>20mncr5</v>
          </cell>
          <cell r="I813" t="str">
            <v>FRAP1025534</v>
          </cell>
          <cell r="J813">
            <v>2.85</v>
          </cell>
        </row>
        <row r="814">
          <cell r="E814">
            <v>5535</v>
          </cell>
          <cell r="F814" t="str">
            <v>5535 MF</v>
          </cell>
          <cell r="G814">
            <v>5535</v>
          </cell>
          <cell r="H814" t="str">
            <v>16mncr5</v>
          </cell>
          <cell r="I814" t="str">
            <v>FRAP1025535</v>
          </cell>
          <cell r="J814">
            <v>1.04</v>
          </cell>
        </row>
        <row r="815">
          <cell r="E815">
            <v>5537</v>
          </cell>
          <cell r="F815" t="str">
            <v>5537 MF</v>
          </cell>
          <cell r="G815">
            <v>5537</v>
          </cell>
          <cell r="H815" t="str">
            <v>SAE8620</v>
          </cell>
          <cell r="I815" t="str">
            <v>FRAP1025537</v>
          </cell>
          <cell r="J815">
            <v>8.36</v>
          </cell>
        </row>
        <row r="816">
          <cell r="E816">
            <v>5538</v>
          </cell>
          <cell r="F816" t="str">
            <v>5538 MF</v>
          </cell>
          <cell r="G816">
            <v>5538</v>
          </cell>
          <cell r="H816" t="str">
            <v>20MNCR5</v>
          </cell>
          <cell r="I816" t="str">
            <v>FRAP1025538</v>
          </cell>
          <cell r="J816">
            <v>3.62</v>
          </cell>
        </row>
        <row r="817">
          <cell r="E817">
            <v>5539</v>
          </cell>
          <cell r="F817" t="str">
            <v>5539 MF</v>
          </cell>
          <cell r="G817">
            <v>5539</v>
          </cell>
          <cell r="H817" t="str">
            <v>20mncr5</v>
          </cell>
          <cell r="I817" t="str">
            <v>FRAP1025539</v>
          </cell>
          <cell r="J817">
            <v>4.3899999999999997</v>
          </cell>
        </row>
        <row r="818">
          <cell r="E818" t="str">
            <v>5539-RCS</v>
          </cell>
          <cell r="F818" t="str">
            <v>5539 MF</v>
          </cell>
          <cell r="G818">
            <v>5539</v>
          </cell>
          <cell r="H818" t="str">
            <v>20mncr5</v>
          </cell>
          <cell r="I818" t="str">
            <v>FRAP1025539</v>
          </cell>
          <cell r="J818">
            <v>4.54</v>
          </cell>
        </row>
        <row r="819">
          <cell r="E819">
            <v>5115</v>
          </cell>
          <cell r="F819" t="str">
            <v>5115 ITD</v>
          </cell>
          <cell r="G819">
            <v>5115</v>
          </cell>
          <cell r="H819" t="str">
            <v>20mncr5</v>
          </cell>
          <cell r="I819" t="str">
            <v>FRAP1015115</v>
          </cell>
          <cell r="J819">
            <v>0.56999999999999995</v>
          </cell>
        </row>
        <row r="820">
          <cell r="E820">
            <v>5116</v>
          </cell>
          <cell r="F820" t="str">
            <v>5116 ITD</v>
          </cell>
          <cell r="G820">
            <v>5116</v>
          </cell>
          <cell r="H820" t="str">
            <v>20mncr5</v>
          </cell>
          <cell r="I820" t="str">
            <v>FRAP1015116</v>
          </cell>
          <cell r="J820">
            <v>0.56999999999999995</v>
          </cell>
        </row>
        <row r="821">
          <cell r="E821">
            <v>5117</v>
          </cell>
          <cell r="F821" t="str">
            <v>5117 ITD</v>
          </cell>
          <cell r="G821">
            <v>5117</v>
          </cell>
          <cell r="H821" t="str">
            <v>20mncr5</v>
          </cell>
          <cell r="I821" t="str">
            <v>FRAP1015117</v>
          </cell>
          <cell r="J821">
            <v>2.2799999999999998</v>
          </cell>
        </row>
        <row r="822">
          <cell r="E822">
            <v>5118</v>
          </cell>
          <cell r="F822" t="str">
            <v>5118 ITD</v>
          </cell>
          <cell r="G822">
            <v>5118</v>
          </cell>
          <cell r="H822" t="str">
            <v>20mncr5</v>
          </cell>
          <cell r="I822" t="str">
            <v>FRAP1015118</v>
          </cell>
          <cell r="J822">
            <v>1.99</v>
          </cell>
        </row>
        <row r="823">
          <cell r="E823">
            <v>5119</v>
          </cell>
          <cell r="F823" t="str">
            <v>5119 ITD</v>
          </cell>
          <cell r="G823">
            <v>5119</v>
          </cell>
          <cell r="H823" t="str">
            <v>20mncr5</v>
          </cell>
          <cell r="I823" t="str">
            <v>FRAP1015119</v>
          </cell>
          <cell r="J823">
            <v>2.6739999999999999</v>
          </cell>
        </row>
        <row r="824">
          <cell r="E824" t="str">
            <v>5120-O</v>
          </cell>
          <cell r="F824" t="str">
            <v>5120 ITD</v>
          </cell>
          <cell r="G824">
            <v>5120</v>
          </cell>
          <cell r="H824" t="str">
            <v>20mncr5</v>
          </cell>
          <cell r="I824" t="str">
            <v>FRAP1015120</v>
          </cell>
          <cell r="J824">
            <v>3.43</v>
          </cell>
        </row>
        <row r="825">
          <cell r="E825">
            <v>5120</v>
          </cell>
          <cell r="F825" t="str">
            <v>5120 ITD</v>
          </cell>
          <cell r="G825">
            <v>5120</v>
          </cell>
          <cell r="H825" t="str">
            <v>20mncr5</v>
          </cell>
          <cell r="I825" t="str">
            <v>FRAP1015120</v>
          </cell>
          <cell r="J825">
            <v>3.5</v>
          </cell>
        </row>
        <row r="826">
          <cell r="E826">
            <v>5121</v>
          </cell>
          <cell r="F826" t="str">
            <v>5121 ITD</v>
          </cell>
          <cell r="G826">
            <v>5121</v>
          </cell>
          <cell r="H826" t="str">
            <v>20mncr5</v>
          </cell>
          <cell r="I826" t="str">
            <v>FRAP1015121</v>
          </cell>
          <cell r="J826">
            <v>1.61</v>
          </cell>
        </row>
        <row r="827">
          <cell r="E827">
            <v>5122</v>
          </cell>
          <cell r="F827" t="str">
            <v>5122 ITD</v>
          </cell>
          <cell r="G827">
            <v>5122</v>
          </cell>
          <cell r="H827" t="str">
            <v>20mncr5</v>
          </cell>
          <cell r="I827" t="str">
            <v>FRAP1015122</v>
          </cell>
          <cell r="J827">
            <v>1.4</v>
          </cell>
        </row>
        <row r="828">
          <cell r="E828">
            <v>5123</v>
          </cell>
          <cell r="F828" t="str">
            <v>5123 ITD</v>
          </cell>
          <cell r="G828">
            <v>5123</v>
          </cell>
          <cell r="H828" t="str">
            <v>20mncr5</v>
          </cell>
          <cell r="I828" t="str">
            <v>FRAP1015123</v>
          </cell>
          <cell r="J828">
            <v>2.09</v>
          </cell>
        </row>
        <row r="829">
          <cell r="E829">
            <v>5124</v>
          </cell>
          <cell r="F829" t="str">
            <v>5124 ITD</v>
          </cell>
          <cell r="G829">
            <v>5124</v>
          </cell>
          <cell r="H829" t="str">
            <v>20mncr5</v>
          </cell>
          <cell r="I829" t="str">
            <v>FRAP1015124</v>
          </cell>
          <cell r="J829">
            <v>1.83</v>
          </cell>
        </row>
        <row r="830">
          <cell r="E830">
            <v>5125</v>
          </cell>
          <cell r="F830" t="str">
            <v>5125 ITD</v>
          </cell>
          <cell r="G830">
            <v>5125</v>
          </cell>
          <cell r="H830" t="str">
            <v>20mncr5</v>
          </cell>
          <cell r="I830" t="str">
            <v>FRAP1015125</v>
          </cell>
          <cell r="J830">
            <v>2.0299999999999998</v>
          </cell>
        </row>
        <row r="831">
          <cell r="E831">
            <v>5127</v>
          </cell>
          <cell r="F831" t="str">
            <v>5127 ITD</v>
          </cell>
          <cell r="G831">
            <v>5127</v>
          </cell>
          <cell r="H831" t="str">
            <v>20mncr5</v>
          </cell>
          <cell r="I831" t="str">
            <v>FRAP1015127</v>
          </cell>
          <cell r="J831">
            <v>4.4710000000000001</v>
          </cell>
        </row>
        <row r="832">
          <cell r="E832">
            <v>5128</v>
          </cell>
          <cell r="F832" t="str">
            <v>5128 ITD</v>
          </cell>
          <cell r="G832">
            <v>5128</v>
          </cell>
          <cell r="H832" t="str">
            <v>20mncr5</v>
          </cell>
          <cell r="I832" t="str">
            <v>FRAP1015128</v>
          </cell>
          <cell r="J832">
            <v>5.7149999999999999</v>
          </cell>
        </row>
        <row r="833">
          <cell r="E833">
            <v>5135</v>
          </cell>
          <cell r="F833" t="str">
            <v>5135-ITD</v>
          </cell>
          <cell r="G833">
            <v>5135</v>
          </cell>
          <cell r="H833" t="str">
            <v>20mncr5</v>
          </cell>
          <cell r="I833" t="str">
            <v>FRAP1015135</v>
          </cell>
          <cell r="J833">
            <v>2.3199999999999998</v>
          </cell>
        </row>
        <row r="834">
          <cell r="E834">
            <v>5136</v>
          </cell>
          <cell r="F834" t="str">
            <v>5136-ITD</v>
          </cell>
          <cell r="G834">
            <v>5136</v>
          </cell>
          <cell r="H834" t="str">
            <v>20mncr5</v>
          </cell>
          <cell r="I834" t="str">
            <v>FRAP1015136</v>
          </cell>
          <cell r="J834">
            <v>2.3199999999999998</v>
          </cell>
        </row>
        <row r="835">
          <cell r="E835">
            <v>5137</v>
          </cell>
          <cell r="F835" t="str">
            <v>5137 ITD</v>
          </cell>
          <cell r="G835">
            <v>5137</v>
          </cell>
          <cell r="H835" t="str">
            <v>20mncr5</v>
          </cell>
          <cell r="I835" t="str">
            <v>FRAP1015137</v>
          </cell>
          <cell r="J835">
            <v>2.78</v>
          </cell>
        </row>
        <row r="836">
          <cell r="E836">
            <v>5139</v>
          </cell>
          <cell r="F836" t="str">
            <v>5139 ITD</v>
          </cell>
          <cell r="G836">
            <v>5139</v>
          </cell>
          <cell r="H836" t="str">
            <v>20mncr5</v>
          </cell>
          <cell r="I836" t="str">
            <v>FRAP1015139</v>
          </cell>
          <cell r="J836">
            <v>2.04</v>
          </cell>
        </row>
        <row r="837">
          <cell r="E837">
            <v>5140</v>
          </cell>
          <cell r="F837" t="str">
            <v>5140 ITD</v>
          </cell>
          <cell r="G837">
            <v>5140</v>
          </cell>
          <cell r="H837" t="str">
            <v>20mncr5</v>
          </cell>
          <cell r="I837" t="str">
            <v>FRAP1015140</v>
          </cell>
          <cell r="J837">
            <v>3.08</v>
          </cell>
        </row>
        <row r="838">
          <cell r="E838">
            <v>5141</v>
          </cell>
          <cell r="F838" t="str">
            <v>5141 ITD</v>
          </cell>
          <cell r="G838">
            <v>5141</v>
          </cell>
          <cell r="H838" t="str">
            <v>20mncr5</v>
          </cell>
          <cell r="I838" t="str">
            <v>FRAP1015141</v>
          </cell>
          <cell r="J838">
            <v>1.42</v>
          </cell>
        </row>
        <row r="839">
          <cell r="E839">
            <v>5142</v>
          </cell>
          <cell r="F839" t="str">
            <v>5142 ITD</v>
          </cell>
          <cell r="G839">
            <v>5142</v>
          </cell>
          <cell r="H839" t="str">
            <v>20mncr5</v>
          </cell>
          <cell r="I839" t="str">
            <v>FRAP1015142</v>
          </cell>
          <cell r="J839">
            <v>3.29</v>
          </cell>
        </row>
        <row r="840">
          <cell r="E840">
            <v>5143</v>
          </cell>
          <cell r="F840" t="str">
            <v>5143 ITD</v>
          </cell>
          <cell r="G840">
            <v>5143</v>
          </cell>
          <cell r="H840" t="str">
            <v>20mncr5</v>
          </cell>
          <cell r="I840" t="str">
            <v>FRAP1015143</v>
          </cell>
          <cell r="J840">
            <v>1.74</v>
          </cell>
        </row>
        <row r="841">
          <cell r="E841">
            <v>5144</v>
          </cell>
          <cell r="F841" t="str">
            <v>5144 ITD</v>
          </cell>
          <cell r="G841">
            <v>5144</v>
          </cell>
          <cell r="H841" t="str">
            <v>20mncr5</v>
          </cell>
          <cell r="I841" t="str">
            <v>FRAP1015144</v>
          </cell>
          <cell r="J841">
            <v>1.4</v>
          </cell>
        </row>
        <row r="842">
          <cell r="E842">
            <v>5145</v>
          </cell>
          <cell r="F842" t="str">
            <v>5145 ITD</v>
          </cell>
          <cell r="G842">
            <v>5145</v>
          </cell>
          <cell r="H842" t="str">
            <v>20mncr5</v>
          </cell>
          <cell r="I842" t="str">
            <v>FRAP1015145</v>
          </cell>
          <cell r="J842">
            <v>0.68</v>
          </cell>
        </row>
        <row r="843">
          <cell r="E843">
            <v>5146</v>
          </cell>
          <cell r="F843" t="str">
            <v>5146 ITD</v>
          </cell>
          <cell r="G843">
            <v>5146</v>
          </cell>
          <cell r="H843" t="str">
            <v>20mncr5</v>
          </cell>
          <cell r="I843" t="str">
            <v>FRAP1015146</v>
          </cell>
          <cell r="J843">
            <v>1.08</v>
          </cell>
        </row>
        <row r="844">
          <cell r="E844">
            <v>5147</v>
          </cell>
          <cell r="F844" t="str">
            <v>5147 ITD</v>
          </cell>
          <cell r="G844">
            <v>5147</v>
          </cell>
          <cell r="H844" t="str">
            <v>20mncr5</v>
          </cell>
          <cell r="I844" t="str">
            <v>FRAP1015147</v>
          </cell>
          <cell r="J844">
            <v>1.61</v>
          </cell>
        </row>
        <row r="845">
          <cell r="E845">
            <v>5148</v>
          </cell>
          <cell r="F845" t="str">
            <v>5148 ITD</v>
          </cell>
          <cell r="G845">
            <v>5148</v>
          </cell>
          <cell r="H845" t="str">
            <v>20mncr5</v>
          </cell>
          <cell r="I845" t="str">
            <v>FRAP1015148</v>
          </cell>
          <cell r="J845">
            <v>0.62</v>
          </cell>
        </row>
        <row r="846">
          <cell r="E846">
            <v>5149</v>
          </cell>
          <cell r="F846" t="str">
            <v>5149 ITD</v>
          </cell>
          <cell r="G846">
            <v>5149</v>
          </cell>
          <cell r="H846" t="str">
            <v>SAE8620</v>
          </cell>
          <cell r="I846" t="str">
            <v>FRAP1015149</v>
          </cell>
          <cell r="J846">
            <v>1.42</v>
          </cell>
        </row>
        <row r="847">
          <cell r="E847">
            <v>5150</v>
          </cell>
          <cell r="F847" t="str">
            <v>5150 ITD</v>
          </cell>
          <cell r="G847">
            <v>5150</v>
          </cell>
          <cell r="H847" t="str">
            <v>20mncr5</v>
          </cell>
          <cell r="I847" t="str">
            <v>FRAP1015150</v>
          </cell>
          <cell r="J847">
            <v>0.77</v>
          </cell>
        </row>
        <row r="848">
          <cell r="E848">
            <v>5151</v>
          </cell>
          <cell r="F848" t="str">
            <v>5151 ITD</v>
          </cell>
          <cell r="G848">
            <v>5151</v>
          </cell>
          <cell r="H848" t="str">
            <v>SAE8620</v>
          </cell>
          <cell r="I848" t="str">
            <v>FRAP1015151</v>
          </cell>
          <cell r="J848">
            <v>2.61</v>
          </cell>
        </row>
        <row r="849">
          <cell r="E849">
            <v>5152</v>
          </cell>
          <cell r="F849" t="str">
            <v>5152 ITD</v>
          </cell>
          <cell r="G849">
            <v>5152</v>
          </cell>
          <cell r="H849" t="str">
            <v>20mncr5</v>
          </cell>
          <cell r="I849" t="str">
            <v>FRAP1015152</v>
          </cell>
          <cell r="J849">
            <v>3.84</v>
          </cell>
        </row>
        <row r="850">
          <cell r="E850">
            <v>5153</v>
          </cell>
          <cell r="F850" t="str">
            <v>5153 ITD</v>
          </cell>
          <cell r="G850">
            <v>5153</v>
          </cell>
          <cell r="H850" t="str">
            <v>20mncr5</v>
          </cell>
          <cell r="I850" t="str">
            <v>FRAP1015153</v>
          </cell>
          <cell r="J850">
            <v>0.82</v>
          </cell>
        </row>
        <row r="851">
          <cell r="E851">
            <v>5154</v>
          </cell>
          <cell r="F851" t="str">
            <v>5154 ITD</v>
          </cell>
          <cell r="G851">
            <v>5154</v>
          </cell>
          <cell r="H851" t="str">
            <v>20mncr5</v>
          </cell>
          <cell r="I851" t="str">
            <v>FRAP1015154</v>
          </cell>
          <cell r="J851">
            <v>2.08</v>
          </cell>
        </row>
        <row r="852">
          <cell r="E852">
            <v>5155</v>
          </cell>
          <cell r="F852" t="str">
            <v>5155 ITD</v>
          </cell>
          <cell r="G852">
            <v>5155</v>
          </cell>
          <cell r="H852" t="str">
            <v>SAE8620</v>
          </cell>
          <cell r="I852" t="str">
            <v>FRAP1015155</v>
          </cell>
          <cell r="J852">
            <v>1.48</v>
          </cell>
        </row>
        <row r="853">
          <cell r="E853">
            <v>5158</v>
          </cell>
          <cell r="F853" t="str">
            <v>5158 ITD</v>
          </cell>
          <cell r="G853">
            <v>5158</v>
          </cell>
          <cell r="H853" t="str">
            <v>20mncr5</v>
          </cell>
          <cell r="I853" t="str">
            <v>FRAP1015158</v>
          </cell>
          <cell r="J853">
            <v>2.62</v>
          </cell>
        </row>
        <row r="854">
          <cell r="E854">
            <v>5159</v>
          </cell>
          <cell r="F854" t="str">
            <v>5159 ITD</v>
          </cell>
          <cell r="G854">
            <v>5159</v>
          </cell>
          <cell r="H854" t="str">
            <v>20mncr5</v>
          </cell>
          <cell r="I854" t="str">
            <v>FRAP1015159</v>
          </cell>
          <cell r="J854">
            <v>7.5</v>
          </cell>
        </row>
        <row r="855">
          <cell r="E855">
            <v>5160</v>
          </cell>
          <cell r="F855" t="str">
            <v>5160 ITD</v>
          </cell>
          <cell r="G855">
            <v>5160</v>
          </cell>
          <cell r="H855" t="str">
            <v>20mncr5</v>
          </cell>
          <cell r="I855" t="str">
            <v>FRAP1015160</v>
          </cell>
          <cell r="J855">
            <v>0.77</v>
          </cell>
        </row>
        <row r="856">
          <cell r="E856">
            <v>5162</v>
          </cell>
          <cell r="F856" t="str">
            <v>5162 ITD</v>
          </cell>
          <cell r="G856">
            <v>5162</v>
          </cell>
          <cell r="H856" t="str">
            <v>20mncr5</v>
          </cell>
          <cell r="I856" t="str">
            <v>FRAP1015162</v>
          </cell>
          <cell r="J856">
            <v>3.64</v>
          </cell>
        </row>
        <row r="857">
          <cell r="E857">
            <v>5164</v>
          </cell>
          <cell r="F857" t="str">
            <v>5164 ITD</v>
          </cell>
          <cell r="G857">
            <v>5164</v>
          </cell>
          <cell r="H857" t="str">
            <v>20mncr5</v>
          </cell>
          <cell r="I857" t="str">
            <v>FRAP1015164</v>
          </cell>
          <cell r="J857">
            <v>4.93</v>
          </cell>
        </row>
        <row r="858">
          <cell r="E858">
            <v>5165</v>
          </cell>
          <cell r="F858" t="str">
            <v>5165 ITD</v>
          </cell>
          <cell r="G858">
            <v>5165</v>
          </cell>
          <cell r="H858" t="str">
            <v>20mncr5</v>
          </cell>
          <cell r="I858" t="str">
            <v>FRAP1015165</v>
          </cell>
          <cell r="J858">
            <v>4.21</v>
          </cell>
        </row>
        <row r="859">
          <cell r="E859">
            <v>5166</v>
          </cell>
          <cell r="F859" t="str">
            <v>5166 ITD</v>
          </cell>
          <cell r="G859">
            <v>5166</v>
          </cell>
          <cell r="H859" t="str">
            <v>20mncr5</v>
          </cell>
          <cell r="I859" t="str">
            <v>FRAP1015166</v>
          </cell>
          <cell r="J859">
            <v>3.32</v>
          </cell>
        </row>
        <row r="860">
          <cell r="E860">
            <v>5168</v>
          </cell>
          <cell r="F860" t="str">
            <v>5168 ITD</v>
          </cell>
          <cell r="G860">
            <v>5168</v>
          </cell>
          <cell r="H860" t="str">
            <v>20mncr5</v>
          </cell>
          <cell r="I860" t="str">
            <v>FRAP1015168</v>
          </cell>
          <cell r="J860">
            <v>5.85</v>
          </cell>
        </row>
        <row r="861">
          <cell r="E861">
            <v>5170</v>
          </cell>
          <cell r="F861" t="str">
            <v>5170 ITD</v>
          </cell>
          <cell r="G861">
            <v>5170</v>
          </cell>
          <cell r="H861" t="str">
            <v>20mncr5</v>
          </cell>
          <cell r="I861" t="str">
            <v>FRAP1015170</v>
          </cell>
          <cell r="J861">
            <v>5.66</v>
          </cell>
        </row>
        <row r="862">
          <cell r="E862">
            <v>5171</v>
          </cell>
          <cell r="F862" t="str">
            <v>5171 ITD</v>
          </cell>
          <cell r="G862">
            <v>5171</v>
          </cell>
          <cell r="H862" t="str">
            <v>20mncr5</v>
          </cell>
          <cell r="I862" t="str">
            <v>FRAP1015171</v>
          </cell>
          <cell r="J862">
            <v>4.05</v>
          </cell>
        </row>
        <row r="863">
          <cell r="E863">
            <v>5175</v>
          </cell>
          <cell r="F863" t="str">
            <v>5175 ITD</v>
          </cell>
          <cell r="G863">
            <v>5175</v>
          </cell>
          <cell r="H863" t="str">
            <v>20mncr5</v>
          </cell>
          <cell r="I863" t="str">
            <v>FRAP1015175</v>
          </cell>
          <cell r="J863">
            <v>4.43</v>
          </cell>
        </row>
        <row r="864">
          <cell r="E864">
            <v>5184</v>
          </cell>
          <cell r="F864" t="str">
            <v>5184 ITD</v>
          </cell>
          <cell r="G864">
            <v>5184</v>
          </cell>
          <cell r="H864" t="str">
            <v>SAE8620</v>
          </cell>
          <cell r="I864" t="str">
            <v>FRAP1015184</v>
          </cell>
          <cell r="J864">
            <v>0.91</v>
          </cell>
        </row>
        <row r="865">
          <cell r="E865">
            <v>5187</v>
          </cell>
          <cell r="F865" t="str">
            <v>5187 ITD</v>
          </cell>
          <cell r="G865">
            <v>5187</v>
          </cell>
          <cell r="H865" t="str">
            <v>20MNCR5</v>
          </cell>
          <cell r="I865" t="str">
            <v>FRAP1015187</v>
          </cell>
          <cell r="J865">
            <v>1.56</v>
          </cell>
        </row>
        <row r="866">
          <cell r="E866">
            <v>5190</v>
          </cell>
          <cell r="F866" t="str">
            <v>5190 ITD</v>
          </cell>
          <cell r="G866">
            <v>5190</v>
          </cell>
          <cell r="H866" t="str">
            <v>SAE8620</v>
          </cell>
          <cell r="I866" t="str">
            <v>FRAP1015190</v>
          </cell>
          <cell r="J866">
            <v>1.1299999999999999</v>
          </cell>
        </row>
        <row r="867">
          <cell r="E867">
            <v>5191</v>
          </cell>
          <cell r="F867" t="str">
            <v>5191 ITD</v>
          </cell>
          <cell r="G867">
            <v>5191</v>
          </cell>
          <cell r="H867" t="str">
            <v>SAE8620</v>
          </cell>
          <cell r="I867" t="str">
            <v>FRAP1015191</v>
          </cell>
          <cell r="J867">
            <v>3.42</v>
          </cell>
        </row>
        <row r="868">
          <cell r="E868" t="str">
            <v>5192-O</v>
          </cell>
          <cell r="F868" t="str">
            <v>5192 ITD</v>
          </cell>
          <cell r="G868">
            <v>5192</v>
          </cell>
          <cell r="H868" t="str">
            <v>SAE8620</v>
          </cell>
          <cell r="I868" t="str">
            <v>FRAP1015192</v>
          </cell>
          <cell r="J868">
            <v>0.31</v>
          </cell>
        </row>
        <row r="869">
          <cell r="E869">
            <v>5192</v>
          </cell>
          <cell r="F869" t="str">
            <v>5192 ITD</v>
          </cell>
          <cell r="G869">
            <v>5192</v>
          </cell>
          <cell r="H869" t="str">
            <v>SAE8620</v>
          </cell>
          <cell r="I869" t="str">
            <v>FRAP1015192</v>
          </cell>
          <cell r="J869">
            <v>0.37</v>
          </cell>
        </row>
        <row r="870">
          <cell r="E870">
            <v>5193</v>
          </cell>
          <cell r="F870" t="str">
            <v>5193 ITD</v>
          </cell>
          <cell r="G870">
            <v>5193</v>
          </cell>
          <cell r="H870" t="str">
            <v>SAE8620</v>
          </cell>
          <cell r="I870" t="str">
            <v>FRAP1015193</v>
          </cell>
          <cell r="J870">
            <v>1.24</v>
          </cell>
        </row>
        <row r="871">
          <cell r="E871">
            <v>5196</v>
          </cell>
          <cell r="F871" t="str">
            <v>5196 ITD</v>
          </cell>
          <cell r="G871">
            <v>5196</v>
          </cell>
          <cell r="H871" t="str">
            <v>20MNCR5</v>
          </cell>
          <cell r="I871" t="str">
            <v>FRAP1015196</v>
          </cell>
          <cell r="J871">
            <v>1.47</v>
          </cell>
        </row>
        <row r="872">
          <cell r="E872">
            <v>5197</v>
          </cell>
          <cell r="F872" t="str">
            <v>5197 ITD</v>
          </cell>
          <cell r="G872">
            <v>5197</v>
          </cell>
          <cell r="H872" t="str">
            <v>20MNCR5</v>
          </cell>
          <cell r="I872" t="str">
            <v>FRAP1015197</v>
          </cell>
          <cell r="J872">
            <v>3.65</v>
          </cell>
        </row>
        <row r="873">
          <cell r="E873">
            <v>5218</v>
          </cell>
          <cell r="F873" t="str">
            <v>5218 ITD</v>
          </cell>
          <cell r="G873">
            <v>5218</v>
          </cell>
          <cell r="H873" t="str">
            <v>SAE8620</v>
          </cell>
          <cell r="I873" t="str">
            <v>FRAP1015218</v>
          </cell>
          <cell r="J873">
            <v>3.53</v>
          </cell>
        </row>
        <row r="874">
          <cell r="E874">
            <v>4070</v>
          </cell>
          <cell r="F874" t="str">
            <v>4070 TEL</v>
          </cell>
          <cell r="G874">
            <v>4070</v>
          </cell>
          <cell r="H874" t="str">
            <v>815m17</v>
          </cell>
          <cell r="I874" t="str">
            <v>FRAP1004070</v>
          </cell>
          <cell r="J874">
            <v>0.98</v>
          </cell>
        </row>
        <row r="875">
          <cell r="E875">
            <v>4121</v>
          </cell>
          <cell r="F875" t="str">
            <v>4121 TEL</v>
          </cell>
          <cell r="G875">
            <v>4121</v>
          </cell>
          <cell r="H875" t="str">
            <v>16mncr5</v>
          </cell>
          <cell r="I875" t="str">
            <v>FRAP1004121</v>
          </cell>
          <cell r="J875">
            <v>0.59</v>
          </cell>
        </row>
        <row r="876">
          <cell r="E876">
            <v>4202</v>
          </cell>
          <cell r="F876" t="str">
            <v>4202 TEL</v>
          </cell>
          <cell r="G876">
            <v>4202</v>
          </cell>
          <cell r="H876" t="str">
            <v>20mncr5</v>
          </cell>
          <cell r="I876" t="str">
            <v>FRAP1004202</v>
          </cell>
          <cell r="J876">
            <v>3.03</v>
          </cell>
        </row>
        <row r="877">
          <cell r="E877">
            <v>858</v>
          </cell>
          <cell r="F877" t="str">
            <v>2120 RET</v>
          </cell>
          <cell r="G877">
            <v>2120</v>
          </cell>
          <cell r="H877" t="str">
            <v>16mncr5</v>
          </cell>
          <cell r="I877" t="str">
            <v>FRAP1000858</v>
          </cell>
          <cell r="J877">
            <v>1</v>
          </cell>
        </row>
        <row r="878">
          <cell r="E878">
            <v>9311</v>
          </cell>
          <cell r="F878" t="str">
            <v>9311-118</v>
          </cell>
          <cell r="G878">
            <v>9311</v>
          </cell>
          <cell r="H878" t="str">
            <v>SCM420H</v>
          </cell>
          <cell r="I878" t="str">
            <v>FRAH118P9311</v>
          </cell>
          <cell r="J878">
            <v>3.26</v>
          </cell>
        </row>
        <row r="879">
          <cell r="E879">
            <v>9313</v>
          </cell>
          <cell r="F879" t="str">
            <v>9313-100</v>
          </cell>
          <cell r="G879">
            <v>9313</v>
          </cell>
          <cell r="H879" t="str">
            <v>SAE8620</v>
          </cell>
          <cell r="I879" t="str">
            <v>FRAP1009313</v>
          </cell>
          <cell r="J879">
            <v>3.05</v>
          </cell>
        </row>
        <row r="880">
          <cell r="E880">
            <v>9314</v>
          </cell>
          <cell r="F880" t="str">
            <v>9314-100</v>
          </cell>
          <cell r="G880">
            <v>9314</v>
          </cell>
          <cell r="H880" t="str">
            <v>815M17</v>
          </cell>
          <cell r="I880" t="str">
            <v>FRAP1009314</v>
          </cell>
          <cell r="J880">
            <v>1.45</v>
          </cell>
        </row>
        <row r="881">
          <cell r="E881">
            <v>9315</v>
          </cell>
          <cell r="F881" t="str">
            <v>9315-100</v>
          </cell>
          <cell r="G881">
            <v>9315</v>
          </cell>
          <cell r="H881" t="str">
            <v>815M17</v>
          </cell>
          <cell r="I881" t="str">
            <v>FRAP1009315</v>
          </cell>
          <cell r="J881">
            <v>0.92</v>
          </cell>
        </row>
        <row r="882">
          <cell r="E882">
            <v>9246</v>
          </cell>
          <cell r="F882" t="str">
            <v>9246 E</v>
          </cell>
          <cell r="G882">
            <v>9246</v>
          </cell>
          <cell r="H882" t="str">
            <v>SCR415H</v>
          </cell>
          <cell r="I882" t="str">
            <v>FRAP1189246</v>
          </cell>
          <cell r="J882">
            <v>1.1200000000000001</v>
          </cell>
        </row>
        <row r="883">
          <cell r="E883">
            <v>9252</v>
          </cell>
          <cell r="F883" t="str">
            <v>9252 TEL</v>
          </cell>
          <cell r="G883">
            <v>9252</v>
          </cell>
          <cell r="H883" t="str">
            <v>815m17</v>
          </cell>
          <cell r="I883" t="str">
            <v>FRAP1009252</v>
          </cell>
          <cell r="J883">
            <v>3.05</v>
          </cell>
        </row>
        <row r="884">
          <cell r="E884">
            <v>9253</v>
          </cell>
          <cell r="F884" t="str">
            <v>9253 TEL</v>
          </cell>
          <cell r="G884">
            <v>9253</v>
          </cell>
          <cell r="H884" t="str">
            <v>815m17</v>
          </cell>
          <cell r="I884" t="str">
            <v>FRAP1009253</v>
          </cell>
          <cell r="J884">
            <v>1.26</v>
          </cell>
        </row>
        <row r="885">
          <cell r="E885">
            <v>9254</v>
          </cell>
          <cell r="F885" t="str">
            <v>9254 TEL</v>
          </cell>
          <cell r="G885">
            <v>9254</v>
          </cell>
          <cell r="H885" t="str">
            <v>815m17</v>
          </cell>
          <cell r="I885" t="str">
            <v>FRAP1009254</v>
          </cell>
          <cell r="J885">
            <v>2.0299999999999998</v>
          </cell>
        </row>
        <row r="886">
          <cell r="E886">
            <v>9255</v>
          </cell>
          <cell r="F886" t="str">
            <v>9255 TEL</v>
          </cell>
          <cell r="G886">
            <v>9255</v>
          </cell>
          <cell r="H886" t="str">
            <v>815m17</v>
          </cell>
          <cell r="I886" t="str">
            <v>FRAP1009255</v>
          </cell>
          <cell r="J886">
            <v>0.97</v>
          </cell>
        </row>
        <row r="887">
          <cell r="E887">
            <v>9274</v>
          </cell>
          <cell r="F887" t="str">
            <v>9274 TEL</v>
          </cell>
          <cell r="G887">
            <v>9274</v>
          </cell>
          <cell r="H887" t="str">
            <v>20mncr5</v>
          </cell>
          <cell r="I887" t="str">
            <v>FRAP1019274</v>
          </cell>
          <cell r="J887">
            <v>5.79</v>
          </cell>
        </row>
        <row r="888">
          <cell r="E888">
            <v>9277</v>
          </cell>
          <cell r="F888" t="str">
            <v>9277 TEL</v>
          </cell>
          <cell r="G888">
            <v>9277</v>
          </cell>
          <cell r="H888" t="str">
            <v>20mncr5</v>
          </cell>
          <cell r="I888" t="str">
            <v>FRAP1019277</v>
          </cell>
          <cell r="J888">
            <v>3.79</v>
          </cell>
        </row>
        <row r="889">
          <cell r="E889">
            <v>9283</v>
          </cell>
          <cell r="F889" t="str">
            <v>9283-MF</v>
          </cell>
          <cell r="G889">
            <v>9283</v>
          </cell>
          <cell r="H889" t="str">
            <v>16mncr5</v>
          </cell>
          <cell r="I889" t="str">
            <v>FRAS1029283</v>
          </cell>
          <cell r="J889">
            <v>6.64</v>
          </cell>
        </row>
        <row r="890">
          <cell r="E890">
            <v>9287</v>
          </cell>
          <cell r="F890" t="str">
            <v>9287 E</v>
          </cell>
          <cell r="G890">
            <v>9287</v>
          </cell>
          <cell r="H890" t="str">
            <v xml:space="preserve">20mncr5 </v>
          </cell>
          <cell r="I890" t="str">
            <v>FRAP1039287</v>
          </cell>
          <cell r="J890">
            <v>2.58</v>
          </cell>
        </row>
        <row r="891">
          <cell r="E891">
            <v>9291</v>
          </cell>
          <cell r="F891">
            <v>9291</v>
          </cell>
          <cell r="G891">
            <v>9291</v>
          </cell>
          <cell r="H891" t="str">
            <v>25mocr4</v>
          </cell>
          <cell r="I891" t="str">
            <v>FRAH118P9291</v>
          </cell>
          <cell r="J891">
            <v>2.87</v>
          </cell>
        </row>
        <row r="892">
          <cell r="E892">
            <v>9292</v>
          </cell>
          <cell r="F892">
            <v>9292</v>
          </cell>
          <cell r="G892">
            <v>9292</v>
          </cell>
          <cell r="H892" t="str">
            <v>25mocr4</v>
          </cell>
          <cell r="I892" t="str">
            <v>FRAH118P9292</v>
          </cell>
          <cell r="J892">
            <v>10.050000000000001</v>
          </cell>
        </row>
        <row r="893">
          <cell r="E893">
            <v>9293</v>
          </cell>
          <cell r="F893">
            <v>9293</v>
          </cell>
          <cell r="G893">
            <v>9293</v>
          </cell>
          <cell r="H893" t="str">
            <v>25mocr4</v>
          </cell>
          <cell r="I893" t="str">
            <v>FRAH118P9293</v>
          </cell>
          <cell r="J893">
            <v>10.1</v>
          </cell>
        </row>
        <row r="894">
          <cell r="E894">
            <v>9294</v>
          </cell>
          <cell r="F894">
            <v>9294</v>
          </cell>
          <cell r="G894">
            <v>9294</v>
          </cell>
          <cell r="H894" t="str">
            <v>25mocr4</v>
          </cell>
          <cell r="I894" t="str">
            <v>FRAH118P9294</v>
          </cell>
          <cell r="J894">
            <v>7.86</v>
          </cell>
        </row>
        <row r="895">
          <cell r="E895">
            <v>9295</v>
          </cell>
          <cell r="F895">
            <v>9295</v>
          </cell>
          <cell r="G895">
            <v>9295</v>
          </cell>
          <cell r="H895" t="str">
            <v>25mocr4</v>
          </cell>
          <cell r="I895" t="str">
            <v>FRAH118P9295</v>
          </cell>
          <cell r="J895">
            <v>7.64</v>
          </cell>
        </row>
        <row r="896">
          <cell r="E896">
            <v>9296</v>
          </cell>
          <cell r="F896">
            <v>9296</v>
          </cell>
          <cell r="G896">
            <v>9296</v>
          </cell>
          <cell r="H896" t="str">
            <v>25mocr4</v>
          </cell>
          <cell r="I896" t="str">
            <v>FRAH118P9296</v>
          </cell>
          <cell r="J896">
            <v>9.3000000000000007</v>
          </cell>
        </row>
        <row r="897">
          <cell r="E897">
            <v>9297</v>
          </cell>
          <cell r="F897">
            <v>9297</v>
          </cell>
          <cell r="G897">
            <v>9297</v>
          </cell>
          <cell r="H897" t="str">
            <v>25mocr4</v>
          </cell>
          <cell r="I897" t="str">
            <v>FRAH118P9297</v>
          </cell>
          <cell r="J897">
            <v>8.26</v>
          </cell>
        </row>
        <row r="898">
          <cell r="E898">
            <v>9298</v>
          </cell>
          <cell r="F898">
            <v>9298</v>
          </cell>
          <cell r="G898">
            <v>9298</v>
          </cell>
          <cell r="H898" t="str">
            <v>25mocr4</v>
          </cell>
          <cell r="I898" t="str">
            <v>FRAH118P9298</v>
          </cell>
          <cell r="J898">
            <v>6.12</v>
          </cell>
        </row>
        <row r="899">
          <cell r="E899">
            <v>9299</v>
          </cell>
          <cell r="F899">
            <v>9299</v>
          </cell>
          <cell r="G899">
            <v>9299</v>
          </cell>
          <cell r="H899" t="str">
            <v>25mocr4</v>
          </cell>
          <cell r="I899" t="str">
            <v>FRAH118P9299</v>
          </cell>
          <cell r="J899">
            <v>10.85</v>
          </cell>
        </row>
        <row r="900">
          <cell r="E900">
            <v>9300</v>
          </cell>
          <cell r="F900">
            <v>9300</v>
          </cell>
          <cell r="G900">
            <v>9300</v>
          </cell>
          <cell r="H900" t="str">
            <v>25mocr4</v>
          </cell>
          <cell r="I900" t="str">
            <v>FRAH118P9300</v>
          </cell>
          <cell r="J900">
            <v>3.83</v>
          </cell>
        </row>
        <row r="901">
          <cell r="E901">
            <v>9301</v>
          </cell>
          <cell r="F901">
            <v>9301</v>
          </cell>
          <cell r="G901">
            <v>9301</v>
          </cell>
          <cell r="H901" t="str">
            <v>25mocr4</v>
          </cell>
          <cell r="I901" t="str">
            <v>FRAH118P9301</v>
          </cell>
          <cell r="J901">
            <v>3.68</v>
          </cell>
        </row>
        <row r="902">
          <cell r="E902">
            <v>9302</v>
          </cell>
          <cell r="F902">
            <v>9302</v>
          </cell>
          <cell r="G902">
            <v>9302</v>
          </cell>
          <cell r="H902" t="str">
            <v>25mocr4</v>
          </cell>
          <cell r="I902" t="str">
            <v>FRAH118P9302</v>
          </cell>
          <cell r="J902">
            <v>2.61</v>
          </cell>
        </row>
        <row r="903">
          <cell r="E903">
            <v>9304</v>
          </cell>
          <cell r="F903">
            <v>9304</v>
          </cell>
          <cell r="G903">
            <v>9304</v>
          </cell>
          <cell r="H903" t="str">
            <v>25mocr4</v>
          </cell>
          <cell r="I903" t="str">
            <v>FRAH118P9304</v>
          </cell>
          <cell r="J903">
            <v>8.25</v>
          </cell>
        </row>
        <row r="904">
          <cell r="E904">
            <v>9305</v>
          </cell>
          <cell r="F904">
            <v>9305</v>
          </cell>
          <cell r="G904">
            <v>9305</v>
          </cell>
          <cell r="H904" t="str">
            <v>25mocr4</v>
          </cell>
          <cell r="I904" t="str">
            <v>FRAH118P9305</v>
          </cell>
          <cell r="J904">
            <v>9.0500000000000007</v>
          </cell>
        </row>
        <row r="905">
          <cell r="E905">
            <v>9306</v>
          </cell>
          <cell r="F905">
            <v>9306</v>
          </cell>
          <cell r="G905">
            <v>9306</v>
          </cell>
          <cell r="H905" t="str">
            <v>25mocr4</v>
          </cell>
          <cell r="I905" t="str">
            <v>FRAH118P9306</v>
          </cell>
          <cell r="J905">
            <v>15.12</v>
          </cell>
        </row>
        <row r="906">
          <cell r="E906">
            <v>9328</v>
          </cell>
          <cell r="F906">
            <v>9328</v>
          </cell>
          <cell r="G906">
            <v>9328</v>
          </cell>
          <cell r="H906" t="str">
            <v xml:space="preserve">20MNCR5 </v>
          </cell>
          <cell r="I906" t="str">
            <v>FRAP1019328</v>
          </cell>
          <cell r="J906">
            <v>3.51</v>
          </cell>
        </row>
        <row r="907">
          <cell r="E907">
            <v>10001</v>
          </cell>
          <cell r="F907" t="str">
            <v>10001 - 118</v>
          </cell>
          <cell r="G907">
            <v>10001</v>
          </cell>
          <cell r="H907" t="str">
            <v>SCR 420 H</v>
          </cell>
          <cell r="I907" t="str">
            <v>FRAH118P10001</v>
          </cell>
          <cell r="J907">
            <v>2.54</v>
          </cell>
        </row>
        <row r="908">
          <cell r="E908">
            <v>10002</v>
          </cell>
          <cell r="F908" t="str">
            <v>10002 - 118</v>
          </cell>
          <cell r="G908">
            <v>10002</v>
          </cell>
          <cell r="H908" t="str">
            <v>SCM 415 H</v>
          </cell>
          <cell r="I908" t="str">
            <v>FRAH118P10002</v>
          </cell>
          <cell r="J908">
            <v>0.74</v>
          </cell>
        </row>
        <row r="909">
          <cell r="E909">
            <v>10003</v>
          </cell>
          <cell r="F909" t="str">
            <v>10003 - 118</v>
          </cell>
          <cell r="G909">
            <v>10003</v>
          </cell>
          <cell r="H909" t="str">
            <v>SCR 420 H</v>
          </cell>
          <cell r="I909" t="str">
            <v>FRAH118P10003</v>
          </cell>
          <cell r="J909">
            <v>1.57</v>
          </cell>
        </row>
        <row r="910">
          <cell r="E910">
            <v>10004</v>
          </cell>
          <cell r="F910" t="str">
            <v>10004 - 118</v>
          </cell>
          <cell r="G910">
            <v>10004</v>
          </cell>
          <cell r="H910" t="str">
            <v>SCM 415 H</v>
          </cell>
          <cell r="I910" t="str">
            <v>FRAH118P10004</v>
          </cell>
          <cell r="J910">
            <v>1.01</v>
          </cell>
        </row>
        <row r="911">
          <cell r="E911">
            <v>10005</v>
          </cell>
          <cell r="F911" t="str">
            <v>10005 - 118</v>
          </cell>
          <cell r="G911">
            <v>10005</v>
          </cell>
          <cell r="H911" t="str">
            <v>S 53 C</v>
          </cell>
          <cell r="I911" t="str">
            <v>FRAH118P10005</v>
          </cell>
          <cell r="J911">
            <v>0.51</v>
          </cell>
        </row>
        <row r="912">
          <cell r="E912">
            <v>10006</v>
          </cell>
          <cell r="F912" t="str">
            <v>10006 - 118</v>
          </cell>
          <cell r="G912">
            <v>10006</v>
          </cell>
          <cell r="H912" t="str">
            <v>S 53 C</v>
          </cell>
          <cell r="I912" t="str">
            <v>FRAH118P10006</v>
          </cell>
          <cell r="J912">
            <v>0.6</v>
          </cell>
        </row>
        <row r="913">
          <cell r="E913">
            <v>10007</v>
          </cell>
          <cell r="F913" t="str">
            <v>10007 - 118</v>
          </cell>
          <cell r="G913">
            <v>10007</v>
          </cell>
          <cell r="H913" t="str">
            <v>S 53 C</v>
          </cell>
          <cell r="I913" t="str">
            <v>FRAH11810007</v>
          </cell>
          <cell r="J913">
            <v>2.4500000000000002</v>
          </cell>
        </row>
        <row r="914">
          <cell r="E914">
            <v>10012</v>
          </cell>
          <cell r="F914" t="str">
            <v>10012 - 118</v>
          </cell>
          <cell r="G914">
            <v>10012</v>
          </cell>
          <cell r="H914" t="str">
            <v>25mocr4</v>
          </cell>
          <cell r="I914">
            <v>0</v>
          </cell>
          <cell r="J914">
            <v>2.1</v>
          </cell>
        </row>
        <row r="915">
          <cell r="E915">
            <v>10013</v>
          </cell>
          <cell r="F915" t="str">
            <v>10013 - 118</v>
          </cell>
          <cell r="G915">
            <v>10013</v>
          </cell>
          <cell r="H915" t="str">
            <v>25mocr4</v>
          </cell>
          <cell r="I915">
            <v>0</v>
          </cell>
          <cell r="J915">
            <v>2.15</v>
          </cell>
        </row>
        <row r="916">
          <cell r="E916">
            <v>10014</v>
          </cell>
          <cell r="F916" t="str">
            <v>10014 - 118</v>
          </cell>
          <cell r="G916">
            <v>10014</v>
          </cell>
          <cell r="H916" t="str">
            <v>25mocr4</v>
          </cell>
          <cell r="I916">
            <v>0</v>
          </cell>
          <cell r="J916">
            <v>5.85</v>
          </cell>
        </row>
        <row r="917">
          <cell r="E917">
            <v>10015</v>
          </cell>
          <cell r="F917" t="str">
            <v>10015 - 118</v>
          </cell>
          <cell r="G917">
            <v>10015</v>
          </cell>
          <cell r="H917" t="str">
            <v>25mocr4</v>
          </cell>
          <cell r="I917">
            <v>0</v>
          </cell>
          <cell r="J917">
            <v>6.1</v>
          </cell>
        </row>
        <row r="918">
          <cell r="E918">
            <v>10016</v>
          </cell>
          <cell r="F918" t="str">
            <v>10016 - 118</v>
          </cell>
          <cell r="G918">
            <v>10016</v>
          </cell>
          <cell r="H918" t="str">
            <v>25mocr4</v>
          </cell>
          <cell r="I918">
            <v>0</v>
          </cell>
          <cell r="J918">
            <v>1.75</v>
          </cell>
        </row>
        <row r="919">
          <cell r="E919">
            <v>10017</v>
          </cell>
          <cell r="F919" t="str">
            <v>10017 - 118</v>
          </cell>
          <cell r="G919">
            <v>10017</v>
          </cell>
          <cell r="H919" t="str">
            <v>25mocr4</v>
          </cell>
          <cell r="I919">
            <v>0</v>
          </cell>
          <cell r="J919">
            <v>3.35</v>
          </cell>
        </row>
        <row r="920">
          <cell r="E920">
            <v>10018</v>
          </cell>
          <cell r="F920" t="str">
            <v>10018 - 118</v>
          </cell>
          <cell r="G920">
            <v>10018</v>
          </cell>
          <cell r="H920" t="str">
            <v>25mocr4</v>
          </cell>
          <cell r="I920">
            <v>0</v>
          </cell>
          <cell r="J920">
            <v>7.6</v>
          </cell>
        </row>
        <row r="921">
          <cell r="E921">
            <v>10019</v>
          </cell>
          <cell r="F921" t="str">
            <v>10019 - 118</v>
          </cell>
          <cell r="G921">
            <v>10019</v>
          </cell>
          <cell r="H921" t="str">
            <v>25mocr4</v>
          </cell>
          <cell r="I921">
            <v>0</v>
          </cell>
          <cell r="J921">
            <v>4.6500000000000004</v>
          </cell>
        </row>
        <row r="922">
          <cell r="E922">
            <v>10020</v>
          </cell>
          <cell r="F922" t="str">
            <v>10020 - 118</v>
          </cell>
          <cell r="G922">
            <v>10020</v>
          </cell>
          <cell r="H922" t="str">
            <v>25mocr4</v>
          </cell>
          <cell r="I922">
            <v>0</v>
          </cell>
          <cell r="J922">
            <v>2.65</v>
          </cell>
        </row>
        <row r="923">
          <cell r="E923">
            <v>10031</v>
          </cell>
          <cell r="F923" t="str">
            <v>10031 - 118</v>
          </cell>
          <cell r="G923">
            <v>10031</v>
          </cell>
          <cell r="H923" t="str">
            <v>25mocr4</v>
          </cell>
          <cell r="I923" t="str">
            <v>FRAH118P10031</v>
          </cell>
          <cell r="J923">
            <v>2.64</v>
          </cell>
        </row>
        <row r="924">
          <cell r="E924">
            <v>10032</v>
          </cell>
          <cell r="F924" t="str">
            <v>10032 - 118</v>
          </cell>
          <cell r="G924">
            <v>10032</v>
          </cell>
          <cell r="H924" t="str">
            <v>25mocr4</v>
          </cell>
          <cell r="I924" t="str">
            <v>FRAH11810032</v>
          </cell>
          <cell r="J924">
            <v>10.050000000000001</v>
          </cell>
        </row>
        <row r="925">
          <cell r="E925">
            <v>10033</v>
          </cell>
          <cell r="F925" t="str">
            <v>10033 - 118</v>
          </cell>
          <cell r="G925">
            <v>10033</v>
          </cell>
          <cell r="H925" t="str">
            <v>25mocr4</v>
          </cell>
          <cell r="I925" t="str">
            <v>FRAH11810033</v>
          </cell>
          <cell r="J925">
            <v>10.1</v>
          </cell>
        </row>
        <row r="926">
          <cell r="E926">
            <v>10034</v>
          </cell>
          <cell r="F926" t="str">
            <v>10034 - 118</v>
          </cell>
          <cell r="G926">
            <v>10034</v>
          </cell>
          <cell r="H926" t="str">
            <v>25mocr4</v>
          </cell>
          <cell r="I926" t="str">
            <v>FRAH118P10034</v>
          </cell>
          <cell r="J926">
            <v>7.86</v>
          </cell>
        </row>
        <row r="927">
          <cell r="E927">
            <v>10035</v>
          </cell>
          <cell r="F927" t="str">
            <v>10035 - 118</v>
          </cell>
          <cell r="G927">
            <v>10035</v>
          </cell>
          <cell r="H927" t="str">
            <v>25mocr4</v>
          </cell>
          <cell r="I927" t="str">
            <v>FRAH11810035</v>
          </cell>
          <cell r="J927">
            <v>7.64</v>
          </cell>
        </row>
        <row r="928">
          <cell r="E928">
            <v>10036</v>
          </cell>
          <cell r="F928" t="str">
            <v>10036 - 118</v>
          </cell>
          <cell r="G928">
            <v>10036</v>
          </cell>
          <cell r="H928" t="str">
            <v>25mocr4</v>
          </cell>
          <cell r="I928" t="str">
            <v>FRAH118P10036</v>
          </cell>
          <cell r="J928">
            <v>8.61</v>
          </cell>
        </row>
        <row r="929">
          <cell r="E929">
            <v>10037</v>
          </cell>
          <cell r="F929" t="str">
            <v>10037 - 118</v>
          </cell>
          <cell r="G929">
            <v>10037</v>
          </cell>
          <cell r="H929" t="str">
            <v>25mocr4</v>
          </cell>
          <cell r="I929" t="str">
            <v>FRAH118P10037</v>
          </cell>
          <cell r="J929">
            <v>8.26</v>
          </cell>
        </row>
        <row r="930">
          <cell r="E930">
            <v>10038</v>
          </cell>
          <cell r="F930" t="str">
            <v>10038 - 118</v>
          </cell>
          <cell r="G930">
            <v>10038</v>
          </cell>
          <cell r="H930" t="str">
            <v>25mocr4</v>
          </cell>
          <cell r="I930" t="str">
            <v>FRAH118P10038</v>
          </cell>
          <cell r="J930">
            <v>6.12</v>
          </cell>
        </row>
        <row r="931">
          <cell r="E931">
            <v>10039</v>
          </cell>
          <cell r="F931" t="str">
            <v>10039 - 118</v>
          </cell>
          <cell r="G931">
            <v>10039</v>
          </cell>
          <cell r="H931" t="str">
            <v>25mocr4</v>
          </cell>
          <cell r="I931" t="str">
            <v>FRAH118P10039</v>
          </cell>
          <cell r="J931">
            <v>10.85</v>
          </cell>
        </row>
        <row r="932">
          <cell r="E932">
            <v>10040</v>
          </cell>
          <cell r="F932" t="str">
            <v>10040 - 118</v>
          </cell>
          <cell r="G932">
            <v>10040</v>
          </cell>
          <cell r="H932" t="str">
            <v>25mocr4</v>
          </cell>
          <cell r="I932" t="str">
            <v>FRAH118P10040</v>
          </cell>
          <cell r="J932">
            <v>3.83</v>
          </cell>
        </row>
        <row r="933">
          <cell r="E933">
            <v>10041</v>
          </cell>
          <cell r="F933" t="str">
            <v>10041 - 118</v>
          </cell>
          <cell r="G933">
            <v>10041</v>
          </cell>
          <cell r="H933" t="str">
            <v>25mocr4</v>
          </cell>
          <cell r="I933" t="str">
            <v>FRAH11810041</v>
          </cell>
          <cell r="J933">
            <v>3.68</v>
          </cell>
        </row>
        <row r="934">
          <cell r="E934">
            <v>10042</v>
          </cell>
          <cell r="F934" t="str">
            <v>10042 - 118</v>
          </cell>
          <cell r="G934">
            <v>10042</v>
          </cell>
          <cell r="H934" t="str">
            <v>25mocr4</v>
          </cell>
          <cell r="I934" t="str">
            <v>FRAH118P10042</v>
          </cell>
          <cell r="J934">
            <v>2.2999999999999998</v>
          </cell>
        </row>
        <row r="935">
          <cell r="E935">
            <v>10044</v>
          </cell>
          <cell r="F935" t="str">
            <v>10044 - 118</v>
          </cell>
          <cell r="G935">
            <v>10044</v>
          </cell>
          <cell r="H935" t="str">
            <v>25mocr4</v>
          </cell>
          <cell r="I935" t="str">
            <v>FRAH11810044</v>
          </cell>
          <cell r="J935">
            <v>8.25</v>
          </cell>
        </row>
        <row r="936">
          <cell r="E936">
            <v>10045</v>
          </cell>
          <cell r="F936" t="str">
            <v>10045-118</v>
          </cell>
          <cell r="G936">
            <v>10045</v>
          </cell>
          <cell r="H936" t="str">
            <v>25mocr4</v>
          </cell>
          <cell r="I936" t="str">
            <v>FRAH118P10045</v>
          </cell>
          <cell r="J936">
            <v>9.0500000000000007</v>
          </cell>
        </row>
        <row r="937">
          <cell r="E937">
            <v>10046</v>
          </cell>
          <cell r="F937" t="str">
            <v>10046 - 118</v>
          </cell>
          <cell r="G937">
            <v>10046</v>
          </cell>
          <cell r="H937" t="str">
            <v>25mocr4</v>
          </cell>
          <cell r="I937" t="str">
            <v>FRAH118P10046</v>
          </cell>
          <cell r="J937">
            <v>15.12</v>
          </cell>
        </row>
        <row r="938">
          <cell r="E938">
            <v>10047</v>
          </cell>
          <cell r="F938" t="str">
            <v>10047 - 118</v>
          </cell>
          <cell r="G938">
            <v>10047</v>
          </cell>
          <cell r="H938" t="str">
            <v>25mocr4</v>
          </cell>
          <cell r="I938" t="str">
            <v>FRAH11810047</v>
          </cell>
          <cell r="J938">
            <v>20.2</v>
          </cell>
        </row>
        <row r="939">
          <cell r="E939">
            <v>10049</v>
          </cell>
          <cell r="F939" t="str">
            <v>10049 - 118</v>
          </cell>
          <cell r="G939">
            <v>10049</v>
          </cell>
          <cell r="H939" t="str">
            <v>20mncr5</v>
          </cell>
          <cell r="I939" t="str">
            <v>FRAH118P10049</v>
          </cell>
          <cell r="J939">
            <v>4.78</v>
          </cell>
        </row>
        <row r="940">
          <cell r="E940">
            <v>10050</v>
          </cell>
          <cell r="F940" t="str">
            <v>10050 - 118</v>
          </cell>
          <cell r="G940">
            <v>10050</v>
          </cell>
          <cell r="H940" t="str">
            <v>20mncr5</v>
          </cell>
          <cell r="I940" t="str">
            <v>FRAH118P10050</v>
          </cell>
          <cell r="J940">
            <v>1.73</v>
          </cell>
        </row>
        <row r="941">
          <cell r="E941">
            <v>10053</v>
          </cell>
          <cell r="F941" t="str">
            <v>10053 - 118</v>
          </cell>
          <cell r="G941">
            <v>10053</v>
          </cell>
          <cell r="H941" t="str">
            <v>20mncr5</v>
          </cell>
          <cell r="I941" t="str">
            <v>FRAH118P10053</v>
          </cell>
          <cell r="J941">
            <v>9.75</v>
          </cell>
        </row>
        <row r="942">
          <cell r="E942">
            <v>10056</v>
          </cell>
          <cell r="F942" t="str">
            <v>10056 - 118</v>
          </cell>
          <cell r="G942">
            <v>10056</v>
          </cell>
          <cell r="H942" t="str">
            <v>20mncr5</v>
          </cell>
          <cell r="I942" t="str">
            <v>FRAH118P10056</v>
          </cell>
          <cell r="J942">
            <v>1.74</v>
          </cell>
        </row>
        <row r="943">
          <cell r="E943">
            <v>10059</v>
          </cell>
          <cell r="F943" t="str">
            <v>10059 - 118</v>
          </cell>
          <cell r="G943">
            <v>10059</v>
          </cell>
          <cell r="H943" t="str">
            <v>20mncr5</v>
          </cell>
          <cell r="I943" t="str">
            <v>FRAH118P10059</v>
          </cell>
          <cell r="J943">
            <v>1.62</v>
          </cell>
        </row>
        <row r="944">
          <cell r="E944">
            <v>10065</v>
          </cell>
          <cell r="F944" t="str">
            <v>10065 - 118</v>
          </cell>
          <cell r="G944">
            <v>10065</v>
          </cell>
          <cell r="H944" t="str">
            <v>20mncr5</v>
          </cell>
          <cell r="I944" t="str">
            <v>FRAH118P10065</v>
          </cell>
          <cell r="J944">
            <v>5.14</v>
          </cell>
        </row>
        <row r="945">
          <cell r="E945">
            <v>10068</v>
          </cell>
          <cell r="F945" t="str">
            <v>10068 - 118</v>
          </cell>
          <cell r="G945">
            <v>10068</v>
          </cell>
          <cell r="H945" t="str">
            <v>20mncr5</v>
          </cell>
          <cell r="I945" t="str">
            <v>FRAH118P10068</v>
          </cell>
          <cell r="J945">
            <v>2</v>
          </cell>
        </row>
        <row r="946">
          <cell r="E946">
            <v>10069</v>
          </cell>
          <cell r="F946" t="str">
            <v>10069 - 118</v>
          </cell>
          <cell r="G946">
            <v>10069</v>
          </cell>
          <cell r="H946" t="str">
            <v>20mncr5</v>
          </cell>
          <cell r="I946" t="str">
            <v>FRAH118P10069</v>
          </cell>
          <cell r="J946">
            <v>1.94</v>
          </cell>
        </row>
        <row r="947">
          <cell r="E947">
            <v>10070</v>
          </cell>
          <cell r="F947" t="str">
            <v>10070 - 118</v>
          </cell>
          <cell r="G947">
            <v>10070</v>
          </cell>
          <cell r="H947" t="str">
            <v>20mncr5</v>
          </cell>
          <cell r="I947">
            <v>0</v>
          </cell>
          <cell r="J947">
            <v>1.3</v>
          </cell>
        </row>
        <row r="948">
          <cell r="E948">
            <v>10071</v>
          </cell>
          <cell r="F948" t="str">
            <v>10071-118</v>
          </cell>
          <cell r="G948">
            <v>10071</v>
          </cell>
          <cell r="H948" t="str">
            <v>20mncr5</v>
          </cell>
          <cell r="I948" t="str">
            <v>FRAH118P10071</v>
          </cell>
          <cell r="J948">
            <v>1.4</v>
          </cell>
        </row>
        <row r="949">
          <cell r="E949">
            <v>10072</v>
          </cell>
          <cell r="F949" t="str">
            <v>10072 - 118</v>
          </cell>
          <cell r="G949">
            <v>10072</v>
          </cell>
          <cell r="H949" t="str">
            <v>SCM320H</v>
          </cell>
          <cell r="I949" t="str">
            <v>FRAH118P10072</v>
          </cell>
          <cell r="J949">
            <v>3.26</v>
          </cell>
        </row>
        <row r="950">
          <cell r="E950">
            <v>10073</v>
          </cell>
          <cell r="F950" t="str">
            <v>10073 - 118</v>
          </cell>
          <cell r="G950">
            <v>10073</v>
          </cell>
          <cell r="H950" t="str">
            <v>SCR415H</v>
          </cell>
          <cell r="I950" t="str">
            <v>FRAH118P10073</v>
          </cell>
          <cell r="J950">
            <v>0.94</v>
          </cell>
        </row>
        <row r="951">
          <cell r="E951">
            <v>10075</v>
          </cell>
          <cell r="F951" t="str">
            <v>10075-118</v>
          </cell>
          <cell r="G951">
            <v>10075</v>
          </cell>
          <cell r="H951" t="str">
            <v>SCM320H</v>
          </cell>
          <cell r="I951" t="str">
            <v>FRAH118P10075</v>
          </cell>
          <cell r="J951">
            <v>2.73</v>
          </cell>
        </row>
        <row r="952">
          <cell r="E952">
            <v>10077</v>
          </cell>
          <cell r="F952" t="str">
            <v>10077-118</v>
          </cell>
          <cell r="G952">
            <v>10077</v>
          </cell>
          <cell r="H952">
            <v>0</v>
          </cell>
          <cell r="I952">
            <v>0</v>
          </cell>
          <cell r="J952">
            <v>0.71</v>
          </cell>
        </row>
        <row r="953">
          <cell r="E953">
            <v>10078</v>
          </cell>
          <cell r="F953" t="str">
            <v>10078-118</v>
          </cell>
          <cell r="G953">
            <v>10078</v>
          </cell>
          <cell r="H953" t="str">
            <v>25mocr4</v>
          </cell>
          <cell r="I953" t="str">
            <v>FRAH11810078</v>
          </cell>
          <cell r="J953">
            <v>20.2</v>
          </cell>
        </row>
        <row r="954">
          <cell r="E954">
            <v>10085</v>
          </cell>
          <cell r="F954" t="str">
            <v>10085-118</v>
          </cell>
          <cell r="G954">
            <v>10085</v>
          </cell>
          <cell r="H954" t="str">
            <v>SCM415H</v>
          </cell>
          <cell r="I954" t="str">
            <v>FRAH118P10085</v>
          </cell>
          <cell r="J954">
            <v>1.1100000000000001</v>
          </cell>
        </row>
        <row r="955">
          <cell r="E955">
            <v>10088</v>
          </cell>
          <cell r="F955" t="str">
            <v>10088-118</v>
          </cell>
          <cell r="G955">
            <v>10088</v>
          </cell>
          <cell r="H955" t="str">
            <v>20mncr5</v>
          </cell>
          <cell r="I955" t="str">
            <v>FRAH118P10088</v>
          </cell>
          <cell r="J955">
            <v>2.35</v>
          </cell>
        </row>
        <row r="956">
          <cell r="E956">
            <v>10089</v>
          </cell>
          <cell r="F956" t="str">
            <v>10089-118</v>
          </cell>
          <cell r="G956">
            <v>10089</v>
          </cell>
          <cell r="H956" t="str">
            <v>25mocr4</v>
          </cell>
          <cell r="I956" t="str">
            <v>FRAH118P10089</v>
          </cell>
          <cell r="J956">
            <v>0.96</v>
          </cell>
        </row>
        <row r="957">
          <cell r="E957">
            <v>1913</v>
          </cell>
          <cell r="F957" t="str">
            <v>1913 - E</v>
          </cell>
          <cell r="G957">
            <v>1913</v>
          </cell>
          <cell r="H957" t="str">
            <v>20mncr5</v>
          </cell>
          <cell r="I957" t="str">
            <v>FRAP1011913</v>
          </cell>
          <cell r="J957">
            <v>0.89</v>
          </cell>
        </row>
        <row r="958">
          <cell r="E958">
            <v>2224</v>
          </cell>
          <cell r="F958" t="str">
            <v>2224 TEL</v>
          </cell>
          <cell r="G958">
            <v>2224</v>
          </cell>
          <cell r="H958" t="str">
            <v>20mncr5</v>
          </cell>
          <cell r="I958" t="str">
            <v>FRAP1002224</v>
          </cell>
          <cell r="J958">
            <v>4.96</v>
          </cell>
        </row>
        <row r="959">
          <cell r="E959" t="str">
            <v>1084+RM</v>
          </cell>
          <cell r="F959" t="str">
            <v>1084 ITD</v>
          </cell>
          <cell r="G959">
            <v>1084</v>
          </cell>
          <cell r="H959" t="str">
            <v>20mncr5</v>
          </cell>
          <cell r="I959">
            <v>0</v>
          </cell>
          <cell r="J959">
            <v>4.3</v>
          </cell>
        </row>
        <row r="960">
          <cell r="E960" t="str">
            <v>1508+RM</v>
          </cell>
          <cell r="F960" t="str">
            <v>1508 E</v>
          </cell>
          <cell r="G960">
            <v>1508</v>
          </cell>
          <cell r="H960" t="str">
            <v>20mncr5</v>
          </cell>
          <cell r="I960">
            <v>0</v>
          </cell>
          <cell r="J960">
            <v>5.0999999999999996</v>
          </cell>
        </row>
        <row r="961">
          <cell r="E961" t="str">
            <v>1897+RM</v>
          </cell>
          <cell r="F961" t="str">
            <v>1897 ITD</v>
          </cell>
          <cell r="G961">
            <v>1897</v>
          </cell>
          <cell r="H961" t="str">
            <v>20mncr5</v>
          </cell>
          <cell r="I961">
            <v>0</v>
          </cell>
          <cell r="J961">
            <v>4.43</v>
          </cell>
        </row>
        <row r="962">
          <cell r="E962" t="str">
            <v>6122+RM</v>
          </cell>
          <cell r="F962" t="str">
            <v>6122 E</v>
          </cell>
          <cell r="G962">
            <v>6122</v>
          </cell>
          <cell r="H962" t="str">
            <v>20mncr5</v>
          </cell>
          <cell r="I962" t="str">
            <v>FRAS1036122</v>
          </cell>
          <cell r="J962">
            <v>10.57</v>
          </cell>
        </row>
        <row r="963">
          <cell r="E963" t="str">
            <v>3135+RM</v>
          </cell>
          <cell r="F963" t="str">
            <v>3135 - 113</v>
          </cell>
          <cell r="G963">
            <v>3135</v>
          </cell>
          <cell r="H963" t="str">
            <v>SCM420H</v>
          </cell>
          <cell r="I963" t="str">
            <v>FRAS1133135</v>
          </cell>
          <cell r="J963">
            <v>1.38</v>
          </cell>
        </row>
        <row r="964">
          <cell r="E964" t="str">
            <v>128+RM</v>
          </cell>
          <cell r="F964" t="str">
            <v>128 ITD</v>
          </cell>
          <cell r="G964">
            <v>128</v>
          </cell>
          <cell r="H964" t="str">
            <v>20mncr5</v>
          </cell>
          <cell r="I964" t="str">
            <v>FRAS1010128</v>
          </cell>
          <cell r="J964">
            <v>9.4600000000000009</v>
          </cell>
        </row>
        <row r="965">
          <cell r="E965" t="str">
            <v>129+RM</v>
          </cell>
          <cell r="F965" t="str">
            <v>129 ITD</v>
          </cell>
          <cell r="G965">
            <v>129</v>
          </cell>
          <cell r="H965" t="str">
            <v>20mncr5</v>
          </cell>
          <cell r="I965" t="str">
            <v>FRAS1010129</v>
          </cell>
          <cell r="J965">
            <v>6.42</v>
          </cell>
        </row>
        <row r="966">
          <cell r="E966" t="str">
            <v>1046+RM</v>
          </cell>
          <cell r="F966" t="str">
            <v>1046 ITD</v>
          </cell>
          <cell r="G966">
            <v>1046</v>
          </cell>
          <cell r="H966" t="str">
            <v>20mncr5</v>
          </cell>
          <cell r="I966" t="str">
            <v>FRAS1011046</v>
          </cell>
          <cell r="J966">
            <v>9.5500000000000007</v>
          </cell>
        </row>
        <row r="967">
          <cell r="E967" t="str">
            <v>1049+RM</v>
          </cell>
          <cell r="F967" t="str">
            <v>1049 ITD</v>
          </cell>
          <cell r="G967">
            <v>1049</v>
          </cell>
          <cell r="H967" t="str">
            <v>20mncr5</v>
          </cell>
          <cell r="I967" t="str">
            <v>FRAS1011049</v>
          </cell>
          <cell r="J967">
            <v>6.7</v>
          </cell>
        </row>
        <row r="968">
          <cell r="E968" t="str">
            <v>1099+RM</v>
          </cell>
          <cell r="F968" t="str">
            <v>1099 ITD</v>
          </cell>
          <cell r="G968">
            <v>1099</v>
          </cell>
          <cell r="H968" t="str">
            <v>20mncr5</v>
          </cell>
          <cell r="I968" t="str">
            <v>FRAS1011099</v>
          </cell>
          <cell r="J968">
            <v>6.34</v>
          </cell>
        </row>
        <row r="969">
          <cell r="E969" t="str">
            <v>1417+RM</v>
          </cell>
          <cell r="F969" t="str">
            <v>1417 MF</v>
          </cell>
          <cell r="G969">
            <v>1417</v>
          </cell>
          <cell r="H969" t="str">
            <v>20mncr5</v>
          </cell>
          <cell r="I969" t="str">
            <v>FRAS1021417</v>
          </cell>
          <cell r="J969">
            <v>6.9</v>
          </cell>
        </row>
        <row r="970">
          <cell r="E970" t="str">
            <v>1418+RM</v>
          </cell>
          <cell r="F970" t="str">
            <v>1418 MF</v>
          </cell>
          <cell r="G970">
            <v>1418</v>
          </cell>
          <cell r="H970" t="str">
            <v>SAE8620</v>
          </cell>
          <cell r="I970" t="str">
            <v>FRAS1021418</v>
          </cell>
          <cell r="J970">
            <v>6.88</v>
          </cell>
        </row>
        <row r="971">
          <cell r="E971" t="str">
            <v>1835+RM</v>
          </cell>
          <cell r="F971" t="str">
            <v>1835 ITD</v>
          </cell>
          <cell r="G971">
            <v>1835</v>
          </cell>
          <cell r="H971" t="str">
            <v>20mncr5</v>
          </cell>
          <cell r="I971" t="str">
            <v>FRAS1011835</v>
          </cell>
          <cell r="J971">
            <v>7.5</v>
          </cell>
        </row>
        <row r="972">
          <cell r="E972" t="str">
            <v>1895+RM</v>
          </cell>
          <cell r="F972" t="str">
            <v>1895 ITD</v>
          </cell>
          <cell r="G972">
            <v>1895</v>
          </cell>
          <cell r="H972" t="str">
            <v>20mncr5</v>
          </cell>
          <cell r="I972" t="str">
            <v>FRAS1011895</v>
          </cell>
          <cell r="J972">
            <v>7.28</v>
          </cell>
        </row>
        <row r="973">
          <cell r="E973" t="str">
            <v>4131+RM</v>
          </cell>
          <cell r="F973" t="str">
            <v>4131 TEL</v>
          </cell>
          <cell r="G973">
            <v>4131</v>
          </cell>
          <cell r="H973" t="str">
            <v>20mncr5</v>
          </cell>
          <cell r="I973" t="str">
            <v>FRAS1004131</v>
          </cell>
          <cell r="J973">
            <v>13.3</v>
          </cell>
        </row>
        <row r="974">
          <cell r="E974" t="str">
            <v>4132+RM</v>
          </cell>
          <cell r="F974" t="str">
            <v>4132 TEL</v>
          </cell>
          <cell r="G974">
            <v>4132</v>
          </cell>
          <cell r="H974" t="str">
            <v>20mncr5</v>
          </cell>
          <cell r="I974" t="str">
            <v>FRAS1004132</v>
          </cell>
          <cell r="J974">
            <v>12.82</v>
          </cell>
        </row>
        <row r="975">
          <cell r="E975" t="str">
            <v>6013+RM</v>
          </cell>
          <cell r="F975" t="str">
            <v>6013 E</v>
          </cell>
          <cell r="G975">
            <v>6013</v>
          </cell>
          <cell r="H975" t="str">
            <v>20mncr5</v>
          </cell>
          <cell r="I975" t="str">
            <v>FRAS1036013</v>
          </cell>
          <cell r="J975">
            <v>9.25</v>
          </cell>
        </row>
        <row r="976">
          <cell r="E976" t="str">
            <v>6088+RM</v>
          </cell>
          <cell r="F976" t="str">
            <v>6088 E</v>
          </cell>
          <cell r="G976">
            <v>6088</v>
          </cell>
          <cell r="H976" t="str">
            <v>20mncr5</v>
          </cell>
          <cell r="I976" t="str">
            <v>FRAS1036088</v>
          </cell>
          <cell r="J976">
            <v>7.2</v>
          </cell>
        </row>
        <row r="977">
          <cell r="E977">
            <v>531</v>
          </cell>
          <cell r="F977" t="str">
            <v>531 RET</v>
          </cell>
          <cell r="G977">
            <v>531</v>
          </cell>
          <cell r="H977" t="str">
            <v>20mncr5</v>
          </cell>
          <cell r="I977" t="str">
            <v>FRAS2004131</v>
          </cell>
          <cell r="J977">
            <v>13.3</v>
          </cell>
        </row>
        <row r="978">
          <cell r="E978" t="str">
            <v>10068+RM</v>
          </cell>
          <cell r="F978" t="str">
            <v>10068-118</v>
          </cell>
          <cell r="G978">
            <v>10068</v>
          </cell>
          <cell r="H978" t="str">
            <v>20mncr5</v>
          </cell>
          <cell r="I978" t="str">
            <v>FRAH11810068</v>
          </cell>
          <cell r="J978">
            <v>2</v>
          </cell>
        </row>
        <row r="979">
          <cell r="E979" t="str">
            <v>1843+RM</v>
          </cell>
          <cell r="F979" t="str">
            <v>1843 ITD</v>
          </cell>
          <cell r="G979">
            <v>1843</v>
          </cell>
          <cell r="H979" t="str">
            <v>20mncr5</v>
          </cell>
          <cell r="I979" t="str">
            <v>FRAP1011843</v>
          </cell>
          <cell r="J979">
            <v>13.9</v>
          </cell>
        </row>
        <row r="980">
          <cell r="E980" t="str">
            <v>6117+RM</v>
          </cell>
          <cell r="F980" t="str">
            <v>6117 E</v>
          </cell>
          <cell r="G980">
            <v>6117</v>
          </cell>
          <cell r="H980" t="str">
            <v>20mncr5</v>
          </cell>
          <cell r="I980" t="str">
            <v>FRAS1036117</v>
          </cell>
          <cell r="J980">
            <v>1.02</v>
          </cell>
        </row>
        <row r="981">
          <cell r="E981" t="str">
            <v>4158-C</v>
          </cell>
          <cell r="F981" t="str">
            <v>4158-TEL</v>
          </cell>
          <cell r="G981">
            <v>4158</v>
          </cell>
          <cell r="H981" t="str">
            <v>16mncr5</v>
          </cell>
          <cell r="I981" t="str">
            <v>FRAP1004158</v>
          </cell>
          <cell r="J981">
            <v>1.92</v>
          </cell>
        </row>
        <row r="982">
          <cell r="E982" t="str">
            <v>4159-C</v>
          </cell>
          <cell r="F982" t="str">
            <v>4159-TEL</v>
          </cell>
          <cell r="G982">
            <v>4159</v>
          </cell>
          <cell r="H982" t="str">
            <v>16mncr5</v>
          </cell>
          <cell r="I982" t="str">
            <v>FRAP1004159</v>
          </cell>
          <cell r="J982">
            <v>1.54</v>
          </cell>
        </row>
        <row r="983">
          <cell r="E983" t="str">
            <v>2133-OLD</v>
          </cell>
          <cell r="F983" t="str">
            <v>2133 TEL</v>
          </cell>
          <cell r="G983">
            <v>2133</v>
          </cell>
          <cell r="H983" t="str">
            <v>EN36C</v>
          </cell>
          <cell r="I983" t="str">
            <v>FRAP1002133</v>
          </cell>
          <cell r="J983">
            <v>0.86</v>
          </cell>
        </row>
        <row r="984">
          <cell r="E984" t="str">
            <v>2109-C</v>
          </cell>
          <cell r="F984" t="str">
            <v>2109 TEL</v>
          </cell>
          <cell r="G984">
            <v>2109</v>
          </cell>
          <cell r="H984" t="str">
            <v>EN36C</v>
          </cell>
          <cell r="I984" t="str">
            <v>FRAP1002109</v>
          </cell>
          <cell r="J984">
            <v>1.19</v>
          </cell>
        </row>
        <row r="985">
          <cell r="E985">
            <v>4025</v>
          </cell>
          <cell r="F985" t="str">
            <v>4025 TEL</v>
          </cell>
          <cell r="G985">
            <v>4025</v>
          </cell>
          <cell r="H985" t="str">
            <v>EN36C</v>
          </cell>
          <cell r="I985" t="str">
            <v>FRAP1004025</v>
          </cell>
          <cell r="J985">
            <v>0.89</v>
          </cell>
        </row>
        <row r="986">
          <cell r="E986" t="str">
            <v>1791-C</v>
          </cell>
          <cell r="F986" t="str">
            <v>1791 TEL</v>
          </cell>
          <cell r="G986">
            <v>1791</v>
          </cell>
          <cell r="H986" t="str">
            <v>25CrMo4</v>
          </cell>
          <cell r="I986" t="str">
            <v>FRAP1001791</v>
          </cell>
          <cell r="J986">
            <v>1.1499999999999999</v>
          </cell>
        </row>
        <row r="987">
          <cell r="E987" t="str">
            <v>1792-C</v>
          </cell>
          <cell r="F987" t="str">
            <v>1792 TEL</v>
          </cell>
          <cell r="G987">
            <v>1792</v>
          </cell>
          <cell r="H987" t="str">
            <v>25CrMo4</v>
          </cell>
          <cell r="I987" t="str">
            <v>FRAP1001792</v>
          </cell>
          <cell r="J987">
            <v>1.853</v>
          </cell>
        </row>
        <row r="988">
          <cell r="E988" t="str">
            <v>5088-C</v>
          </cell>
          <cell r="F988" t="str">
            <v>5088 ITD</v>
          </cell>
          <cell r="G988">
            <v>5088</v>
          </cell>
          <cell r="H988" t="str">
            <v>20mncr5</v>
          </cell>
          <cell r="I988" t="str">
            <v>FRAP1015088</v>
          </cell>
          <cell r="J988">
            <v>1.22</v>
          </cell>
        </row>
        <row r="989">
          <cell r="E989" t="str">
            <v>5089-C</v>
          </cell>
          <cell r="F989" t="str">
            <v>5089 ITD</v>
          </cell>
          <cell r="G989">
            <v>5089</v>
          </cell>
          <cell r="H989" t="str">
            <v>20mncr5</v>
          </cell>
          <cell r="I989" t="str">
            <v>FRAP1015089</v>
          </cell>
          <cell r="J989">
            <v>1.02</v>
          </cell>
        </row>
        <row r="990">
          <cell r="E990" t="str">
            <v>5092-2</v>
          </cell>
          <cell r="F990" t="str">
            <v>5092 ITD</v>
          </cell>
          <cell r="G990">
            <v>5092</v>
          </cell>
          <cell r="H990" t="str">
            <v>20mncr5</v>
          </cell>
          <cell r="I990" t="str">
            <v>FRAP1015092</v>
          </cell>
          <cell r="J990">
            <v>0.79</v>
          </cell>
        </row>
        <row r="991">
          <cell r="E991" t="str">
            <v>2194-C</v>
          </cell>
          <cell r="F991" t="str">
            <v>2194 TEL</v>
          </cell>
          <cell r="G991">
            <v>2194</v>
          </cell>
          <cell r="H991" t="str">
            <v>45C8</v>
          </cell>
          <cell r="I991" t="str">
            <v>FRAP1002194</v>
          </cell>
          <cell r="J991">
            <v>1.78</v>
          </cell>
        </row>
        <row r="992">
          <cell r="E992">
            <v>1901</v>
          </cell>
          <cell r="F992" t="str">
            <v>1901-ITD</v>
          </cell>
          <cell r="G992">
            <v>1901</v>
          </cell>
          <cell r="H992" t="str">
            <v>20mncr5</v>
          </cell>
          <cell r="I992" t="str">
            <v>FRAP1011901</v>
          </cell>
          <cell r="J992">
            <v>1.03</v>
          </cell>
        </row>
        <row r="993">
          <cell r="E993">
            <v>1915</v>
          </cell>
          <cell r="F993" t="str">
            <v>1915-ITD</v>
          </cell>
          <cell r="G993">
            <v>1915</v>
          </cell>
          <cell r="H993" t="str">
            <v>20MNCR5</v>
          </cell>
          <cell r="I993" t="str">
            <v>FRAP1011915</v>
          </cell>
          <cell r="J993">
            <v>1.39</v>
          </cell>
        </row>
        <row r="994">
          <cell r="E994">
            <v>1918</v>
          </cell>
          <cell r="F994" t="str">
            <v>1918 ITD</v>
          </cell>
          <cell r="G994">
            <v>1918</v>
          </cell>
          <cell r="H994" t="str">
            <v>20MNCR5</v>
          </cell>
          <cell r="I994" t="str">
            <v>FRAP1011918</v>
          </cell>
          <cell r="J994">
            <v>1.3</v>
          </cell>
        </row>
        <row r="995">
          <cell r="E995">
            <v>5515</v>
          </cell>
          <cell r="F995" t="str">
            <v>5515-MF</v>
          </cell>
          <cell r="G995">
            <v>5515</v>
          </cell>
          <cell r="H995" t="str">
            <v>16mncr5</v>
          </cell>
          <cell r="I995" t="str">
            <v>FRAP1025515</v>
          </cell>
          <cell r="J995">
            <v>1.04</v>
          </cell>
        </row>
        <row r="996">
          <cell r="E996">
            <v>2109</v>
          </cell>
          <cell r="F996" t="str">
            <v>2109-TEL</v>
          </cell>
          <cell r="G996">
            <v>2109</v>
          </cell>
          <cell r="H996" t="str">
            <v>EN36C</v>
          </cell>
          <cell r="I996" t="str">
            <v>FRAP1002109</v>
          </cell>
          <cell r="J996">
            <v>1.2</v>
          </cell>
        </row>
        <row r="997">
          <cell r="E997">
            <v>5088</v>
          </cell>
          <cell r="F997" t="str">
            <v>5088-ITD</v>
          </cell>
          <cell r="G997">
            <v>5088</v>
          </cell>
          <cell r="H997" t="str">
            <v>20mncr5</v>
          </cell>
          <cell r="I997" t="str">
            <v>FRAP1015088</v>
          </cell>
          <cell r="J997">
            <v>1.26</v>
          </cell>
        </row>
        <row r="998">
          <cell r="E998">
            <v>5073</v>
          </cell>
          <cell r="F998" t="str">
            <v>5073-ITD</v>
          </cell>
          <cell r="G998">
            <v>5073</v>
          </cell>
          <cell r="H998" t="str">
            <v>20mncr5</v>
          </cell>
          <cell r="I998" t="str">
            <v>FRAP1015073</v>
          </cell>
          <cell r="J998">
            <v>1.26</v>
          </cell>
        </row>
        <row r="999">
          <cell r="E999">
            <v>5081</v>
          </cell>
          <cell r="F999" t="str">
            <v>5081-ITD</v>
          </cell>
          <cell r="G999">
            <v>5081</v>
          </cell>
          <cell r="H999" t="str">
            <v>20mncr5</v>
          </cell>
          <cell r="I999" t="str">
            <v>FRAP1015081</v>
          </cell>
          <cell r="J999">
            <v>1.33</v>
          </cell>
        </row>
        <row r="1000">
          <cell r="E1000">
            <v>2149</v>
          </cell>
          <cell r="F1000" t="str">
            <v>2149-TEL</v>
          </cell>
          <cell r="G1000">
            <v>2149</v>
          </cell>
          <cell r="H1000" t="str">
            <v>16mncr5</v>
          </cell>
          <cell r="I1000" t="str">
            <v>FRAP1002149</v>
          </cell>
          <cell r="J1000">
            <v>1.85</v>
          </cell>
        </row>
        <row r="1001">
          <cell r="E1001">
            <v>2219</v>
          </cell>
          <cell r="F1001" t="str">
            <v>2219-TEL</v>
          </cell>
          <cell r="G1001">
            <v>2219</v>
          </cell>
          <cell r="H1001" t="str">
            <v>20mncr5</v>
          </cell>
          <cell r="I1001" t="str">
            <v>FRAP1002219</v>
          </cell>
          <cell r="J1001">
            <v>1.0900000000000001</v>
          </cell>
        </row>
        <row r="1002">
          <cell r="E1002">
            <v>4217</v>
          </cell>
          <cell r="F1002" t="str">
            <v>4217-TEL</v>
          </cell>
          <cell r="G1002">
            <v>4217</v>
          </cell>
          <cell r="H1002" t="str">
            <v>20mncr5</v>
          </cell>
          <cell r="I1002" t="str">
            <v>FRAP1004217</v>
          </cell>
          <cell r="J1002">
            <v>6.22</v>
          </cell>
        </row>
        <row r="1003">
          <cell r="E1003">
            <v>5134</v>
          </cell>
          <cell r="F1003" t="str">
            <v>5134-ITD</v>
          </cell>
          <cell r="G1003">
            <v>5134</v>
          </cell>
          <cell r="H1003" t="str">
            <v>20mncr5</v>
          </cell>
          <cell r="I1003" t="str">
            <v>FRAP1015134</v>
          </cell>
          <cell r="J1003">
            <v>0.94</v>
          </cell>
        </row>
        <row r="1004">
          <cell r="E1004">
            <v>1896</v>
          </cell>
          <cell r="F1004" t="str">
            <v>1896-ITD</v>
          </cell>
          <cell r="G1004">
            <v>1896</v>
          </cell>
          <cell r="H1004" t="str">
            <v>20mncr5</v>
          </cell>
          <cell r="I1004" t="str">
            <v>FRAP1011896</v>
          </cell>
          <cell r="J1004">
            <v>1.49</v>
          </cell>
        </row>
        <row r="1005">
          <cell r="E1005">
            <v>1873</v>
          </cell>
          <cell r="F1005" t="str">
            <v>1873-ITD</v>
          </cell>
          <cell r="G1005">
            <v>1873</v>
          </cell>
          <cell r="H1005" t="str">
            <v>20mncr5</v>
          </cell>
          <cell r="I1005" t="str">
            <v>FRAP1011873</v>
          </cell>
          <cell r="J1005">
            <v>0.97</v>
          </cell>
        </row>
        <row r="1006">
          <cell r="E1006" t="str">
            <v>777-C</v>
          </cell>
          <cell r="F1006" t="str">
            <v>777 TEL</v>
          </cell>
          <cell r="G1006">
            <v>777</v>
          </cell>
          <cell r="H1006" t="str">
            <v>815m17</v>
          </cell>
          <cell r="I1006" t="str">
            <v>FRAP1000777</v>
          </cell>
          <cell r="J1006">
            <v>2.5</v>
          </cell>
        </row>
        <row r="1007">
          <cell r="E1007" t="str">
            <v>4209-C</v>
          </cell>
          <cell r="F1007" t="str">
            <v>4209 TEL</v>
          </cell>
          <cell r="G1007">
            <v>4209</v>
          </cell>
          <cell r="H1007" t="str">
            <v>45C8</v>
          </cell>
          <cell r="I1007" t="str">
            <v>FRAP1004209</v>
          </cell>
          <cell r="J1007">
            <v>1.72</v>
          </cell>
        </row>
        <row r="1008">
          <cell r="E1008" t="str">
            <v>887-C</v>
          </cell>
          <cell r="F1008" t="str">
            <v>887 TEL</v>
          </cell>
          <cell r="G1008">
            <v>887</v>
          </cell>
          <cell r="H1008" t="str">
            <v>45C8</v>
          </cell>
          <cell r="I1008" t="str">
            <v>FRAP1000887</v>
          </cell>
          <cell r="J1008">
            <v>1.8</v>
          </cell>
        </row>
        <row r="1009">
          <cell r="E1009" t="str">
            <v>797-C</v>
          </cell>
          <cell r="F1009" t="str">
            <v>797 TEL</v>
          </cell>
          <cell r="G1009">
            <v>797</v>
          </cell>
          <cell r="H1009" t="str">
            <v>45C8</v>
          </cell>
          <cell r="I1009" t="str">
            <v>FRAP1000797</v>
          </cell>
          <cell r="J1009">
            <v>1.8</v>
          </cell>
        </row>
        <row r="1010">
          <cell r="E1010" t="str">
            <v>884-C</v>
          </cell>
          <cell r="F1010" t="str">
            <v>884 TEL</v>
          </cell>
          <cell r="G1010">
            <v>884</v>
          </cell>
          <cell r="H1010" t="str">
            <v>45C8</v>
          </cell>
          <cell r="I1010" t="str">
            <v>FRAP1000884</v>
          </cell>
          <cell r="J1010">
            <v>1.63</v>
          </cell>
        </row>
        <row r="1011">
          <cell r="E1011" t="str">
            <v>633-C</v>
          </cell>
          <cell r="F1011" t="str">
            <v>633 TEL</v>
          </cell>
          <cell r="G1011">
            <v>633</v>
          </cell>
          <cell r="H1011" t="str">
            <v>45C8</v>
          </cell>
          <cell r="I1011" t="str">
            <v>FRAP1000633</v>
          </cell>
          <cell r="J1011">
            <v>1.61</v>
          </cell>
        </row>
        <row r="1012">
          <cell r="E1012" t="str">
            <v>798-C</v>
          </cell>
          <cell r="F1012" t="str">
            <v>798 TEL</v>
          </cell>
          <cell r="G1012">
            <v>798</v>
          </cell>
          <cell r="H1012" t="str">
            <v>45C8</v>
          </cell>
          <cell r="I1012" t="str">
            <v>FRAP1000798</v>
          </cell>
          <cell r="J1012">
            <v>1.65</v>
          </cell>
        </row>
        <row r="1013">
          <cell r="E1013">
            <v>10048</v>
          </cell>
          <cell r="F1013">
            <v>10048</v>
          </cell>
          <cell r="G1013">
            <v>10048</v>
          </cell>
          <cell r="H1013" t="str">
            <v>Bar Cutt</v>
          </cell>
          <cell r="I1013" t="str">
            <v>118H04010048</v>
          </cell>
          <cell r="J1013">
            <v>0</v>
          </cell>
        </row>
        <row r="1014">
          <cell r="E1014">
            <v>3423</v>
          </cell>
          <cell r="F1014">
            <v>3423</v>
          </cell>
          <cell r="G1014">
            <v>3423</v>
          </cell>
          <cell r="H1014">
            <v>0</v>
          </cell>
          <cell r="I1014" t="str">
            <v>115S0403423</v>
          </cell>
          <cell r="J1014">
            <v>0</v>
          </cell>
        </row>
        <row r="1015">
          <cell r="E1015">
            <v>3101</v>
          </cell>
          <cell r="F1015">
            <v>3101</v>
          </cell>
          <cell r="G1015">
            <v>3101</v>
          </cell>
          <cell r="H1015">
            <v>0</v>
          </cell>
          <cell r="I1015" t="str">
            <v>113S0403101</v>
          </cell>
          <cell r="J1015">
            <v>0</v>
          </cell>
        </row>
        <row r="1016">
          <cell r="E1016">
            <v>3136</v>
          </cell>
          <cell r="F1016">
            <v>3136</v>
          </cell>
          <cell r="G1016">
            <v>3136</v>
          </cell>
          <cell r="H1016">
            <v>0</v>
          </cell>
          <cell r="I1016" t="str">
            <v>113S0403136</v>
          </cell>
          <cell r="J1016">
            <v>0</v>
          </cell>
        </row>
        <row r="1017">
          <cell r="E1017">
            <v>3105</v>
          </cell>
          <cell r="F1017">
            <v>3105</v>
          </cell>
          <cell r="G1017">
            <v>3105</v>
          </cell>
          <cell r="H1017">
            <v>0</v>
          </cell>
          <cell r="I1017" t="str">
            <v>113S0403105</v>
          </cell>
          <cell r="J1017">
            <v>0</v>
          </cell>
        </row>
        <row r="1018">
          <cell r="E1018">
            <v>3256</v>
          </cell>
          <cell r="F1018" t="str">
            <v>3256-114</v>
          </cell>
          <cell r="G1018">
            <v>3256</v>
          </cell>
          <cell r="H1018" t="str">
            <v>Bar Cutt</v>
          </cell>
          <cell r="I1018" t="str">
            <v>114S0083256</v>
          </cell>
          <cell r="J1018">
            <v>0.57999999999999996</v>
          </cell>
        </row>
        <row r="1019"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</row>
        <row r="1020">
          <cell r="E1020" t="str">
            <v>2522-ISO</v>
          </cell>
          <cell r="F1020" t="str">
            <v>2522 AL</v>
          </cell>
          <cell r="G1020">
            <v>2522</v>
          </cell>
          <cell r="H1020" t="str">
            <v>815m17</v>
          </cell>
          <cell r="I1020" t="str">
            <v>FRAP1092522</v>
          </cell>
          <cell r="J1020">
            <v>5.3</v>
          </cell>
        </row>
        <row r="1021">
          <cell r="E1021">
            <v>3802</v>
          </cell>
          <cell r="F1021">
            <v>3802</v>
          </cell>
          <cell r="G1021">
            <v>3802</v>
          </cell>
          <cell r="H1021">
            <v>0</v>
          </cell>
          <cell r="I1021" t="str">
            <v>117S04003802</v>
          </cell>
          <cell r="J1021">
            <v>0</v>
          </cell>
        </row>
        <row r="1022">
          <cell r="E1022" t="str">
            <v>2198-ISO</v>
          </cell>
          <cell r="F1022" t="str">
            <v>2198 TEL</v>
          </cell>
          <cell r="G1022">
            <v>2198</v>
          </cell>
          <cell r="H1022" t="str">
            <v>815m17</v>
          </cell>
          <cell r="I1022" t="str">
            <v>FRAP1002198</v>
          </cell>
          <cell r="J1022">
            <v>0.72499999999999998</v>
          </cell>
        </row>
        <row r="1023">
          <cell r="E1023" t="str">
            <v>2102-ISO</v>
          </cell>
          <cell r="F1023" t="str">
            <v>2102 TEL</v>
          </cell>
          <cell r="G1023">
            <v>2102</v>
          </cell>
          <cell r="H1023" t="str">
            <v>815m17</v>
          </cell>
          <cell r="I1023" t="str">
            <v>FRAP1002102</v>
          </cell>
          <cell r="J1023">
            <v>0.53</v>
          </cell>
        </row>
        <row r="1024">
          <cell r="E1024" t="str">
            <v>8001-ISO</v>
          </cell>
          <cell r="F1024" t="str">
            <v>8001-119</v>
          </cell>
          <cell r="G1024">
            <v>8001</v>
          </cell>
          <cell r="H1024" t="str">
            <v>SAE8620</v>
          </cell>
          <cell r="I1024" t="str">
            <v>FRAP1198001</v>
          </cell>
          <cell r="J1024">
            <v>7.05</v>
          </cell>
        </row>
        <row r="1025">
          <cell r="E1025" t="str">
            <v>5538-C</v>
          </cell>
          <cell r="F1025" t="str">
            <v>5538-102</v>
          </cell>
          <cell r="G1025">
            <v>5538</v>
          </cell>
          <cell r="H1025" t="str">
            <v>20mncr5</v>
          </cell>
          <cell r="I1025" t="str">
            <v>102S0005538</v>
          </cell>
          <cell r="J1025">
            <v>3.4359999999999999</v>
          </cell>
        </row>
        <row r="1026">
          <cell r="E1026" t="str">
            <v>5538-O</v>
          </cell>
          <cell r="F1026" t="str">
            <v>5538-102</v>
          </cell>
          <cell r="G1026">
            <v>5538</v>
          </cell>
          <cell r="H1026" t="str">
            <v>20mncr5</v>
          </cell>
          <cell r="I1026" t="str">
            <v>FRAP1025538</v>
          </cell>
          <cell r="J1026">
            <v>3.37</v>
          </cell>
        </row>
        <row r="1027">
          <cell r="E1027" t="str">
            <v>5538-SB</v>
          </cell>
          <cell r="F1027" t="str">
            <v>5538-102</v>
          </cell>
          <cell r="G1027">
            <v>5538</v>
          </cell>
          <cell r="H1027" t="str">
            <v>20mncr5</v>
          </cell>
          <cell r="I1027" t="str">
            <v>FRAP1025538</v>
          </cell>
          <cell r="J1027">
            <v>3.5</v>
          </cell>
        </row>
        <row r="1028">
          <cell r="E1028" t="str">
            <v>109-ISO</v>
          </cell>
          <cell r="F1028" t="str">
            <v>0109-102</v>
          </cell>
          <cell r="G1028">
            <v>109</v>
          </cell>
          <cell r="H1028" t="str">
            <v>SAE8620</v>
          </cell>
          <cell r="I1028" t="str">
            <v>102S0400109</v>
          </cell>
          <cell r="J1028">
            <v>0.54</v>
          </cell>
        </row>
        <row r="1029">
          <cell r="E1029" t="str">
            <v>5516-N</v>
          </cell>
          <cell r="F1029" t="str">
            <v>5516 MF</v>
          </cell>
          <cell r="G1029">
            <v>5516</v>
          </cell>
          <cell r="H1029" t="str">
            <v>16mncr5</v>
          </cell>
          <cell r="I1029" t="str">
            <v>FRAP1025516</v>
          </cell>
          <cell r="J1029">
            <v>4.66</v>
          </cell>
        </row>
        <row r="1030">
          <cell r="E1030" t="str">
            <v>5516-S</v>
          </cell>
          <cell r="F1030" t="str">
            <v>5516 MF</v>
          </cell>
          <cell r="G1030">
            <v>5516</v>
          </cell>
          <cell r="H1030" t="str">
            <v>16mncr5</v>
          </cell>
          <cell r="I1030" t="str">
            <v>FRAP1025516</v>
          </cell>
          <cell r="J1030">
            <v>4.66</v>
          </cell>
        </row>
        <row r="1031">
          <cell r="E1031">
            <v>2565</v>
          </cell>
          <cell r="F1031" t="str">
            <v>2565 AL</v>
          </cell>
          <cell r="G1031">
            <v>2565</v>
          </cell>
          <cell r="H1031">
            <v>0</v>
          </cell>
          <cell r="I1031">
            <v>0</v>
          </cell>
          <cell r="J1031">
            <v>11.9</v>
          </cell>
        </row>
        <row r="1032">
          <cell r="E1032" t="str">
            <v>10078-ISO+SHOT</v>
          </cell>
          <cell r="F1032" t="str">
            <v>10078-118</v>
          </cell>
          <cell r="G1032">
            <v>10078</v>
          </cell>
          <cell r="H1032">
            <v>0</v>
          </cell>
          <cell r="I1032">
            <v>0</v>
          </cell>
          <cell r="J1032">
            <v>16.38</v>
          </cell>
        </row>
        <row r="1033">
          <cell r="E1033" t="str">
            <v>ROOP</v>
          </cell>
          <cell r="F1033" t="str">
            <v>ROOP</v>
          </cell>
          <cell r="G1033" t="str">
            <v>ROOP</v>
          </cell>
          <cell r="H1033" t="str">
            <v>CHALLAN NO. :-     2022-23/0184 DTD  05.11.22</v>
          </cell>
          <cell r="I1033">
            <v>0</v>
          </cell>
          <cell r="J1033">
            <v>1.194</v>
          </cell>
        </row>
        <row r="1034">
          <cell r="E1034" t="str">
            <v>729-ROOP</v>
          </cell>
          <cell r="F1034" t="str">
            <v>ROOP</v>
          </cell>
          <cell r="G1034" t="str">
            <v>ROOP</v>
          </cell>
          <cell r="H1034" t="str">
            <v>CHALLAN NO.:-  2022-23/0148 DTD 07.09.22</v>
          </cell>
          <cell r="I1034">
            <v>0</v>
          </cell>
          <cell r="J1034">
            <v>0.308</v>
          </cell>
        </row>
        <row r="1035"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</row>
        <row r="1041"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</row>
        <row r="1054">
          <cell r="J1054">
            <v>0</v>
          </cell>
        </row>
        <row r="1067"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</row>
        <row r="1068"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</row>
        <row r="1069"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</row>
        <row r="1070"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</row>
        <row r="1071"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</row>
        <row r="1072"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</row>
        <row r="1073"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</row>
        <row r="1074"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</row>
        <row r="1075"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</row>
        <row r="1076"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</row>
        <row r="1077"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</row>
        <row r="1078"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</row>
        <row r="1079"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</row>
        <row r="1080"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</row>
        <row r="1081"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</row>
        <row r="1082"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</row>
        <row r="1083"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</row>
        <row r="1084"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</row>
        <row r="1085"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</row>
        <row r="1086"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</row>
        <row r="1087"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</row>
        <row r="1088"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</row>
        <row r="1089"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</row>
        <row r="1090"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</row>
        <row r="1091"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</row>
        <row r="1092"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</row>
        <row r="1093"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</row>
        <row r="1094"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</row>
        <row r="1095"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</row>
        <row r="1096"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</row>
        <row r="1097"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</row>
        <row r="1098"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</row>
        <row r="1099"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</row>
        <row r="1100"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</row>
        <row r="1101"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</row>
        <row r="1102"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</row>
        <row r="1103"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</row>
        <row r="1104"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</row>
        <row r="1105"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</row>
        <row r="1106"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</row>
        <row r="1107"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</row>
        <row r="1108"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</row>
        <row r="1109"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</row>
        <row r="1110"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</row>
        <row r="1111"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</row>
        <row r="1112"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</row>
        <row r="1113"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</row>
        <row r="1114"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</row>
        <row r="1115"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</row>
        <row r="1116"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</row>
        <row r="1117"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</row>
        <row r="1118"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opLeftCell="A116" workbookViewId="0">
      <selection activeCell="K124" sqref="K124"/>
    </sheetView>
  </sheetViews>
  <sheetFormatPr defaultRowHeight="15" x14ac:dyDescent="0.25"/>
  <cols>
    <col min="1" max="1" width="8.85546875" style="80"/>
    <col min="2" max="2" width="10.7109375" style="80" customWidth="1"/>
    <col min="3" max="6" width="8.85546875" style="80"/>
    <col min="7" max="7" width="10.85546875" style="80" customWidth="1"/>
    <col min="8" max="8" width="11.28515625" style="80" customWidth="1"/>
    <col min="9" max="14" width="8.85546875" style="80"/>
  </cols>
  <sheetData>
    <row r="1" spans="1:14" ht="26.25" thickBot="1" x14ac:dyDescent="0.3">
      <c r="A1" s="123" t="s">
        <v>1074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5"/>
    </row>
    <row r="2" spans="1:14" ht="72.75" thickBot="1" x14ac:dyDescent="0.3">
      <c r="A2" s="47" t="s">
        <v>0</v>
      </c>
      <c r="B2" s="48" t="s">
        <v>1</v>
      </c>
      <c r="C2" s="48" t="s">
        <v>1</v>
      </c>
      <c r="D2" s="49" t="s">
        <v>2</v>
      </c>
      <c r="E2" s="50" t="s">
        <v>3</v>
      </c>
      <c r="F2" s="50" t="s">
        <v>4</v>
      </c>
      <c r="G2" s="49" t="s">
        <v>1075</v>
      </c>
      <c r="H2" s="51" t="s">
        <v>1076</v>
      </c>
      <c r="I2" s="52" t="s">
        <v>5</v>
      </c>
      <c r="J2" s="53" t="s">
        <v>1077</v>
      </c>
      <c r="K2" s="54" t="s">
        <v>6</v>
      </c>
      <c r="L2" s="50" t="s">
        <v>7</v>
      </c>
      <c r="M2" s="126" t="s">
        <v>8</v>
      </c>
      <c r="N2" s="127"/>
    </row>
    <row r="3" spans="1:14" ht="16.5" customHeight="1" thickBot="1" x14ac:dyDescent="0.3">
      <c r="A3" s="59">
        <v>1</v>
      </c>
      <c r="B3" s="60" t="s">
        <v>9</v>
      </c>
      <c r="C3" s="60">
        <v>128</v>
      </c>
      <c r="D3" s="55">
        <v>0</v>
      </c>
      <c r="E3" s="55" t="s">
        <v>10</v>
      </c>
      <c r="F3" s="55" t="s">
        <v>11</v>
      </c>
      <c r="G3" s="55">
        <v>0</v>
      </c>
      <c r="H3" s="55">
        <v>117</v>
      </c>
      <c r="I3" s="55">
        <v>3108</v>
      </c>
      <c r="J3" s="55">
        <v>0</v>
      </c>
      <c r="K3" s="55">
        <v>3108</v>
      </c>
      <c r="L3" s="55" t="s">
        <v>12</v>
      </c>
      <c r="M3" s="55"/>
      <c r="N3" s="55"/>
    </row>
    <row r="4" spans="1:14" ht="16.5" customHeight="1" thickBot="1" x14ac:dyDescent="0.3">
      <c r="A4" s="59">
        <v>2</v>
      </c>
      <c r="B4" s="60" t="s">
        <v>13</v>
      </c>
      <c r="C4" s="60">
        <v>129</v>
      </c>
      <c r="D4" s="55">
        <v>0</v>
      </c>
      <c r="E4" s="55" t="s">
        <v>10</v>
      </c>
      <c r="F4" s="55" t="s">
        <v>11</v>
      </c>
      <c r="G4" s="55">
        <v>0</v>
      </c>
      <c r="H4" s="55">
        <v>0</v>
      </c>
      <c r="I4" s="55">
        <v>1000</v>
      </c>
      <c r="J4" s="55">
        <v>0</v>
      </c>
      <c r="K4" s="55">
        <v>1000</v>
      </c>
      <c r="L4" s="55" t="s">
        <v>12</v>
      </c>
      <c r="M4" s="55"/>
      <c r="N4" s="55"/>
    </row>
    <row r="5" spans="1:14" ht="16.5" customHeight="1" thickBot="1" x14ac:dyDescent="0.3">
      <c r="A5" s="59">
        <v>3</v>
      </c>
      <c r="B5" s="60" t="s">
        <v>14</v>
      </c>
      <c r="C5" s="60">
        <v>195</v>
      </c>
      <c r="D5" s="55">
        <v>0</v>
      </c>
      <c r="E5" s="55" t="s">
        <v>10</v>
      </c>
      <c r="F5" s="55" t="s">
        <v>11</v>
      </c>
      <c r="G5" s="55">
        <v>0</v>
      </c>
      <c r="H5" s="55">
        <v>208</v>
      </c>
      <c r="I5" s="55">
        <v>2708</v>
      </c>
      <c r="J5" s="55">
        <v>0</v>
      </c>
      <c r="K5" s="55">
        <v>2708</v>
      </c>
      <c r="L5" s="55" t="s">
        <v>12</v>
      </c>
      <c r="M5" s="55"/>
      <c r="N5" s="55"/>
    </row>
    <row r="6" spans="1:14" ht="16.5" customHeight="1" thickBot="1" x14ac:dyDescent="0.3">
      <c r="A6" s="59">
        <v>4</v>
      </c>
      <c r="B6" s="60" t="s">
        <v>16</v>
      </c>
      <c r="C6" s="60">
        <v>625</v>
      </c>
      <c r="D6" s="61">
        <v>1748</v>
      </c>
      <c r="E6" s="55" t="s">
        <v>10</v>
      </c>
      <c r="F6" s="55" t="s">
        <v>11</v>
      </c>
      <c r="G6" s="55">
        <v>0</v>
      </c>
      <c r="H6" s="55">
        <v>33</v>
      </c>
      <c r="I6" s="55">
        <v>1467</v>
      </c>
      <c r="J6" s="55">
        <v>0</v>
      </c>
      <c r="K6" s="55">
        <v>1467</v>
      </c>
      <c r="L6" s="55" t="s">
        <v>12</v>
      </c>
      <c r="M6" s="55"/>
      <c r="N6" s="55"/>
    </row>
    <row r="7" spans="1:14" ht="16.5" customHeight="1" thickBot="1" x14ac:dyDescent="0.3">
      <c r="A7" s="59">
        <v>5</v>
      </c>
      <c r="B7" s="60" t="s">
        <v>780</v>
      </c>
      <c r="C7" s="60">
        <v>771</v>
      </c>
      <c r="D7" s="55">
        <v>0</v>
      </c>
      <c r="E7" s="55" t="s">
        <v>10</v>
      </c>
      <c r="F7" s="55" t="s">
        <v>11</v>
      </c>
      <c r="G7" s="55">
        <v>0</v>
      </c>
      <c r="H7" s="55">
        <v>0</v>
      </c>
      <c r="I7" s="55">
        <v>1000</v>
      </c>
      <c r="J7" s="55">
        <v>0</v>
      </c>
      <c r="K7" s="55">
        <v>1000</v>
      </c>
      <c r="L7" s="55" t="s">
        <v>12</v>
      </c>
      <c r="M7" s="55"/>
      <c r="N7" s="55"/>
    </row>
    <row r="8" spans="1:14" ht="16.5" customHeight="1" thickBot="1" x14ac:dyDescent="0.3">
      <c r="A8" s="59">
        <v>6</v>
      </c>
      <c r="B8" s="60" t="s">
        <v>798</v>
      </c>
      <c r="C8" s="60">
        <v>772</v>
      </c>
      <c r="D8" s="55">
        <v>0</v>
      </c>
      <c r="E8" s="55" t="s">
        <v>10</v>
      </c>
      <c r="F8" s="55" t="s">
        <v>11</v>
      </c>
      <c r="G8" s="55">
        <v>0</v>
      </c>
      <c r="H8" s="55">
        <v>0</v>
      </c>
      <c r="I8" s="55">
        <v>1000</v>
      </c>
      <c r="J8" s="55">
        <v>0</v>
      </c>
      <c r="K8" s="55">
        <v>1000</v>
      </c>
      <c r="L8" s="55" t="s">
        <v>12</v>
      </c>
      <c r="M8" s="55"/>
      <c r="N8" s="55"/>
    </row>
    <row r="9" spans="1:14" ht="16.5" customHeight="1" thickBot="1" x14ac:dyDescent="0.3">
      <c r="A9" s="59">
        <v>7</v>
      </c>
      <c r="B9" s="60" t="s">
        <v>797</v>
      </c>
      <c r="C9" s="60">
        <v>776</v>
      </c>
      <c r="D9" s="55">
        <v>0</v>
      </c>
      <c r="E9" s="55" t="s">
        <v>10</v>
      </c>
      <c r="F9" s="55" t="s">
        <v>11</v>
      </c>
      <c r="G9" s="55">
        <v>0</v>
      </c>
      <c r="H9" s="55">
        <v>0</v>
      </c>
      <c r="I9" s="55">
        <v>1000</v>
      </c>
      <c r="J9" s="55">
        <v>0</v>
      </c>
      <c r="K9" s="55">
        <v>1000</v>
      </c>
      <c r="L9" s="55" t="s">
        <v>12</v>
      </c>
      <c r="M9" s="55"/>
      <c r="N9" s="55"/>
    </row>
    <row r="10" spans="1:14" ht="16.5" customHeight="1" thickBot="1" x14ac:dyDescent="0.3">
      <c r="A10" s="59">
        <v>8</v>
      </c>
      <c r="B10" s="60" t="s">
        <v>796</v>
      </c>
      <c r="C10" s="60">
        <v>787</v>
      </c>
      <c r="D10" s="55">
        <v>0</v>
      </c>
      <c r="E10" s="55" t="s">
        <v>10</v>
      </c>
      <c r="F10" s="55" t="s">
        <v>11</v>
      </c>
      <c r="G10" s="55">
        <v>0</v>
      </c>
      <c r="H10" s="55">
        <v>972</v>
      </c>
      <c r="I10" s="55">
        <v>1000</v>
      </c>
      <c r="J10" s="55">
        <v>0</v>
      </c>
      <c r="K10" s="55">
        <v>1000</v>
      </c>
      <c r="L10" s="55" t="s">
        <v>12</v>
      </c>
      <c r="M10" s="55"/>
      <c r="N10" s="55"/>
    </row>
    <row r="11" spans="1:14" ht="16.5" customHeight="1" thickBot="1" x14ac:dyDescent="0.3">
      <c r="A11" s="59">
        <v>9</v>
      </c>
      <c r="B11" s="60" t="s">
        <v>18</v>
      </c>
      <c r="C11" s="60">
        <v>796</v>
      </c>
      <c r="D11" s="55">
        <v>0</v>
      </c>
      <c r="E11" s="55" t="s">
        <v>10</v>
      </c>
      <c r="F11" s="55" t="s">
        <v>11</v>
      </c>
      <c r="G11" s="55">
        <v>0</v>
      </c>
      <c r="H11" s="55">
        <v>527</v>
      </c>
      <c r="I11" s="55">
        <v>1824</v>
      </c>
      <c r="J11" s="55">
        <v>0</v>
      </c>
      <c r="K11" s="55">
        <v>1824</v>
      </c>
      <c r="L11" s="55" t="s">
        <v>12</v>
      </c>
      <c r="M11" s="55"/>
      <c r="N11" s="55"/>
    </row>
    <row r="12" spans="1:14" ht="16.5" customHeight="1" thickBot="1" x14ac:dyDescent="0.3">
      <c r="A12" s="59">
        <v>10</v>
      </c>
      <c r="B12" s="60" t="s">
        <v>19</v>
      </c>
      <c r="C12" s="60">
        <v>797</v>
      </c>
      <c r="D12" s="55">
        <v>0</v>
      </c>
      <c r="E12" s="55" t="s">
        <v>10</v>
      </c>
      <c r="F12" s="55" t="s">
        <v>11</v>
      </c>
      <c r="G12" s="55">
        <v>0</v>
      </c>
      <c r="H12" s="55">
        <v>868</v>
      </c>
      <c r="I12" s="55">
        <v>1868</v>
      </c>
      <c r="J12" s="55">
        <v>0</v>
      </c>
      <c r="K12" s="55">
        <v>1868</v>
      </c>
      <c r="L12" s="55" t="s">
        <v>20</v>
      </c>
      <c r="M12" s="62"/>
      <c r="N12" s="62"/>
    </row>
    <row r="13" spans="1:14" ht="16.5" customHeight="1" thickBot="1" x14ac:dyDescent="0.3">
      <c r="A13" s="59">
        <v>11</v>
      </c>
      <c r="B13" s="60" t="s">
        <v>22</v>
      </c>
      <c r="C13" s="60">
        <v>886</v>
      </c>
      <c r="D13" s="55">
        <v>0</v>
      </c>
      <c r="E13" s="55" t="s">
        <v>10</v>
      </c>
      <c r="F13" s="55" t="s">
        <v>11</v>
      </c>
      <c r="G13" s="55">
        <v>0</v>
      </c>
      <c r="H13" s="55">
        <v>3937</v>
      </c>
      <c r="I13" s="55">
        <v>9020</v>
      </c>
      <c r="J13" s="55">
        <v>0</v>
      </c>
      <c r="K13" s="55">
        <v>9020</v>
      </c>
      <c r="L13" s="55" t="s">
        <v>20</v>
      </c>
      <c r="M13" s="63"/>
      <c r="N13" s="63"/>
    </row>
    <row r="14" spans="1:14" ht="16.5" customHeight="1" thickBot="1" x14ac:dyDescent="0.3">
      <c r="A14" s="59">
        <v>12</v>
      </c>
      <c r="B14" s="60" t="s">
        <v>451</v>
      </c>
      <c r="C14" s="60">
        <v>1046</v>
      </c>
      <c r="D14" s="55">
        <v>0</v>
      </c>
      <c r="E14" s="55" t="s">
        <v>10</v>
      </c>
      <c r="F14" s="55" t="s">
        <v>11</v>
      </c>
      <c r="G14" s="55">
        <v>0</v>
      </c>
      <c r="H14" s="55">
        <v>0</v>
      </c>
      <c r="I14" s="55">
        <v>1000</v>
      </c>
      <c r="J14" s="55">
        <v>0</v>
      </c>
      <c r="K14" s="55">
        <v>1000</v>
      </c>
      <c r="L14" s="55" t="s">
        <v>486</v>
      </c>
      <c r="M14" s="64"/>
      <c r="N14" s="64"/>
    </row>
    <row r="15" spans="1:14" ht="16.5" customHeight="1" thickBot="1" x14ac:dyDescent="0.3">
      <c r="A15" s="59">
        <v>13</v>
      </c>
      <c r="B15" s="60" t="s">
        <v>23</v>
      </c>
      <c r="C15" s="60">
        <v>1049</v>
      </c>
      <c r="D15" s="55">
        <v>0</v>
      </c>
      <c r="E15" s="55" t="s">
        <v>10</v>
      </c>
      <c r="F15" s="55" t="s">
        <v>11</v>
      </c>
      <c r="G15" s="55">
        <v>0</v>
      </c>
      <c r="H15" s="55">
        <v>0</v>
      </c>
      <c r="I15" s="55">
        <v>988</v>
      </c>
      <c r="J15" s="55">
        <v>988</v>
      </c>
      <c r="K15" s="55">
        <v>0</v>
      </c>
      <c r="L15" s="55" t="s">
        <v>24</v>
      </c>
      <c r="M15" s="65"/>
      <c r="N15" s="65"/>
    </row>
    <row r="16" spans="1:14" ht="16.5" customHeight="1" thickBot="1" x14ac:dyDescent="0.3">
      <c r="A16" s="59">
        <v>14</v>
      </c>
      <c r="B16" s="60" t="s">
        <v>611</v>
      </c>
      <c r="C16" s="60">
        <v>1084</v>
      </c>
      <c r="D16" s="55">
        <v>0</v>
      </c>
      <c r="E16" s="55" t="s">
        <v>10</v>
      </c>
      <c r="F16" s="55" t="s">
        <v>11</v>
      </c>
      <c r="G16" s="55">
        <v>0</v>
      </c>
      <c r="H16" s="55">
        <v>0</v>
      </c>
      <c r="I16" s="55">
        <v>1000</v>
      </c>
      <c r="J16" s="55">
        <v>0</v>
      </c>
      <c r="K16" s="55">
        <v>1000</v>
      </c>
      <c r="L16" s="55" t="s">
        <v>12</v>
      </c>
      <c r="M16" s="55"/>
      <c r="N16" s="55"/>
    </row>
    <row r="17" spans="1:14" ht="16.5" customHeight="1" thickBot="1" x14ac:dyDescent="0.3">
      <c r="A17" s="59">
        <v>15</v>
      </c>
      <c r="B17" s="60" t="s">
        <v>25</v>
      </c>
      <c r="C17" s="60">
        <v>1417</v>
      </c>
      <c r="D17" s="61" t="s">
        <v>26</v>
      </c>
      <c r="E17" s="55" t="s">
        <v>10</v>
      </c>
      <c r="F17" s="55" t="s">
        <v>11</v>
      </c>
      <c r="G17" s="55">
        <v>0</v>
      </c>
      <c r="H17" s="55">
        <v>0</v>
      </c>
      <c r="I17" s="55">
        <v>1577</v>
      </c>
      <c r="J17" s="55">
        <v>0</v>
      </c>
      <c r="K17" s="55">
        <v>1577</v>
      </c>
      <c r="L17" s="55" t="s">
        <v>12</v>
      </c>
      <c r="M17" s="55"/>
      <c r="N17" s="55"/>
    </row>
    <row r="18" spans="1:14" ht="16.5" customHeight="1" thickBot="1" x14ac:dyDescent="0.3">
      <c r="A18" s="59">
        <v>16</v>
      </c>
      <c r="B18" s="60" t="s">
        <v>27</v>
      </c>
      <c r="C18" s="60">
        <v>1418</v>
      </c>
      <c r="D18" s="61" t="s">
        <v>28</v>
      </c>
      <c r="E18" s="55" t="s">
        <v>10</v>
      </c>
      <c r="F18" s="55" t="s">
        <v>11</v>
      </c>
      <c r="G18" s="55">
        <v>0</v>
      </c>
      <c r="H18" s="55">
        <v>136</v>
      </c>
      <c r="I18" s="55">
        <v>2140</v>
      </c>
      <c r="J18" s="55">
        <v>0</v>
      </c>
      <c r="K18" s="55">
        <v>2140</v>
      </c>
      <c r="L18" s="55" t="s">
        <v>12</v>
      </c>
      <c r="M18" s="55"/>
      <c r="N18" s="55"/>
    </row>
    <row r="19" spans="1:14" ht="16.5" customHeight="1" thickBot="1" x14ac:dyDescent="0.3">
      <c r="A19" s="59">
        <v>17</v>
      </c>
      <c r="B19" s="60" t="s">
        <v>886</v>
      </c>
      <c r="C19" s="60">
        <v>1426</v>
      </c>
      <c r="D19" s="55">
        <v>0</v>
      </c>
      <c r="E19" s="55" t="s">
        <v>10</v>
      </c>
      <c r="F19" s="55" t="s">
        <v>11</v>
      </c>
      <c r="G19" s="55">
        <v>0</v>
      </c>
      <c r="H19" s="55">
        <v>713</v>
      </c>
      <c r="I19" s="55">
        <v>800</v>
      </c>
      <c r="J19" s="55">
        <v>0</v>
      </c>
      <c r="K19" s="55">
        <v>800</v>
      </c>
      <c r="L19" s="55" t="s">
        <v>12</v>
      </c>
      <c r="M19" s="55"/>
      <c r="N19" s="55"/>
    </row>
    <row r="20" spans="1:14" ht="16.5" customHeight="1" thickBot="1" x14ac:dyDescent="0.3">
      <c r="A20" s="59">
        <v>18</v>
      </c>
      <c r="B20" s="60" t="s">
        <v>597</v>
      </c>
      <c r="C20" s="60">
        <v>1448</v>
      </c>
      <c r="D20" s="55">
        <v>0</v>
      </c>
      <c r="E20" s="55" t="s">
        <v>10</v>
      </c>
      <c r="F20" s="55" t="s">
        <v>11</v>
      </c>
      <c r="G20" s="55">
        <v>0</v>
      </c>
      <c r="H20" s="55">
        <v>0</v>
      </c>
      <c r="I20" s="55">
        <v>1000</v>
      </c>
      <c r="J20" s="55">
        <v>0</v>
      </c>
      <c r="K20" s="55">
        <v>1000</v>
      </c>
      <c r="L20" s="55" t="s">
        <v>12</v>
      </c>
      <c r="M20" s="55"/>
      <c r="N20" s="55"/>
    </row>
    <row r="21" spans="1:14" ht="16.5" customHeight="1" thickBot="1" x14ac:dyDescent="0.3">
      <c r="A21" s="59">
        <v>19</v>
      </c>
      <c r="B21" s="60" t="s">
        <v>671</v>
      </c>
      <c r="C21" s="60">
        <v>1449</v>
      </c>
      <c r="D21" s="55">
        <v>0</v>
      </c>
      <c r="E21" s="55" t="s">
        <v>10</v>
      </c>
      <c r="F21" s="55" t="s">
        <v>11</v>
      </c>
      <c r="G21" s="55">
        <v>0</v>
      </c>
      <c r="H21" s="55">
        <v>229</v>
      </c>
      <c r="I21" s="55">
        <v>1001</v>
      </c>
      <c r="J21" s="55">
        <v>0</v>
      </c>
      <c r="K21" s="55">
        <v>1001</v>
      </c>
      <c r="L21" s="55" t="s">
        <v>486</v>
      </c>
      <c r="M21" s="64"/>
      <c r="N21" s="64"/>
    </row>
    <row r="22" spans="1:14" ht="16.5" customHeight="1" thickBot="1" x14ac:dyDescent="0.3">
      <c r="A22" s="59">
        <v>20</v>
      </c>
      <c r="B22" s="60" t="s">
        <v>31</v>
      </c>
      <c r="C22" s="60">
        <v>1469</v>
      </c>
      <c r="D22" s="61">
        <v>5529</v>
      </c>
      <c r="E22" s="55" t="s">
        <v>10</v>
      </c>
      <c r="F22" s="55" t="s">
        <v>11</v>
      </c>
      <c r="G22" s="61">
        <v>232</v>
      </c>
      <c r="H22" s="55">
        <v>700</v>
      </c>
      <c r="I22" s="55">
        <v>1000</v>
      </c>
      <c r="J22" s="55">
        <v>0</v>
      </c>
      <c r="K22" s="55">
        <v>1000</v>
      </c>
      <c r="L22" s="55" t="s">
        <v>12</v>
      </c>
      <c r="M22" s="55"/>
      <c r="N22" s="55"/>
    </row>
    <row r="23" spans="1:14" ht="16.5" customHeight="1" thickBot="1" x14ac:dyDescent="0.3">
      <c r="A23" s="59">
        <v>21</v>
      </c>
      <c r="B23" s="60" t="s">
        <v>32</v>
      </c>
      <c r="C23" s="60">
        <v>1470</v>
      </c>
      <c r="D23" s="61">
        <v>5528</v>
      </c>
      <c r="E23" s="55" t="s">
        <v>10</v>
      </c>
      <c r="F23" s="55" t="s">
        <v>11</v>
      </c>
      <c r="G23" s="55">
        <v>0</v>
      </c>
      <c r="H23" s="55">
        <v>656</v>
      </c>
      <c r="I23" s="55">
        <v>1000</v>
      </c>
      <c r="J23" s="55">
        <v>0</v>
      </c>
      <c r="K23" s="55">
        <v>1000</v>
      </c>
      <c r="L23" s="55" t="s">
        <v>12</v>
      </c>
      <c r="M23" s="55"/>
      <c r="N23" s="55"/>
    </row>
    <row r="24" spans="1:14" ht="16.5" customHeight="1" thickBot="1" x14ac:dyDescent="0.3">
      <c r="A24" s="59">
        <v>22</v>
      </c>
      <c r="B24" s="60" t="s">
        <v>196</v>
      </c>
      <c r="C24" s="60">
        <v>1714</v>
      </c>
      <c r="D24" s="55">
        <v>0</v>
      </c>
      <c r="E24" s="55" t="s">
        <v>10</v>
      </c>
      <c r="F24" s="55" t="s">
        <v>11</v>
      </c>
      <c r="G24" s="55">
        <v>0</v>
      </c>
      <c r="H24" s="55">
        <v>0</v>
      </c>
      <c r="I24" s="55">
        <v>1000</v>
      </c>
      <c r="J24" s="55">
        <v>0</v>
      </c>
      <c r="K24" s="55">
        <v>1000</v>
      </c>
      <c r="L24" s="55" t="s">
        <v>12</v>
      </c>
      <c r="M24" s="55"/>
      <c r="N24" s="55"/>
    </row>
    <row r="25" spans="1:14" ht="16.5" customHeight="1" thickBot="1" x14ac:dyDescent="0.3">
      <c r="A25" s="59">
        <v>23</v>
      </c>
      <c r="B25" s="60" t="s">
        <v>171</v>
      </c>
      <c r="C25" s="60">
        <v>1724</v>
      </c>
      <c r="D25" s="55">
        <v>0</v>
      </c>
      <c r="E25" s="55" t="s">
        <v>10</v>
      </c>
      <c r="F25" s="55" t="s">
        <v>11</v>
      </c>
      <c r="G25" s="61">
        <v>789</v>
      </c>
      <c r="H25" s="55">
        <v>0</v>
      </c>
      <c r="I25" s="55">
        <v>800</v>
      </c>
      <c r="J25" s="55">
        <v>0</v>
      </c>
      <c r="K25" s="55">
        <v>800</v>
      </c>
      <c r="L25" s="55" t="s">
        <v>12</v>
      </c>
      <c r="M25" s="55"/>
      <c r="N25" s="55"/>
    </row>
    <row r="26" spans="1:14" ht="16.5" customHeight="1" thickBot="1" x14ac:dyDescent="0.3">
      <c r="A26" s="59">
        <v>24</v>
      </c>
      <c r="B26" s="60" t="s">
        <v>33</v>
      </c>
      <c r="C26" s="60">
        <v>1764</v>
      </c>
      <c r="D26" s="55">
        <v>0</v>
      </c>
      <c r="E26" s="55" t="s">
        <v>34</v>
      </c>
      <c r="F26" s="55" t="s">
        <v>11</v>
      </c>
      <c r="G26" s="55">
        <v>0</v>
      </c>
      <c r="H26" s="55">
        <v>1445</v>
      </c>
      <c r="I26" s="55">
        <v>1445</v>
      </c>
      <c r="J26" s="55">
        <v>0</v>
      </c>
      <c r="K26" s="55">
        <v>1445</v>
      </c>
      <c r="L26" s="55" t="s">
        <v>20</v>
      </c>
      <c r="M26" s="63"/>
      <c r="N26" s="63"/>
    </row>
    <row r="27" spans="1:14" ht="16.5" customHeight="1" thickBot="1" x14ac:dyDescent="0.3">
      <c r="A27" s="59">
        <v>25</v>
      </c>
      <c r="B27" s="60" t="s">
        <v>35</v>
      </c>
      <c r="C27" s="60">
        <v>1783</v>
      </c>
      <c r="D27" s="55">
        <v>0</v>
      </c>
      <c r="E27" s="55" t="s">
        <v>34</v>
      </c>
      <c r="F27" s="55" t="s">
        <v>11</v>
      </c>
      <c r="G27" s="61">
        <v>596</v>
      </c>
      <c r="H27" s="55">
        <v>2100</v>
      </c>
      <c r="I27" s="55">
        <v>2696</v>
      </c>
      <c r="J27" s="55">
        <v>0</v>
      </c>
      <c r="K27" s="55">
        <v>2696</v>
      </c>
      <c r="L27" s="55" t="s">
        <v>12</v>
      </c>
      <c r="M27" s="55"/>
      <c r="N27" s="55"/>
    </row>
    <row r="28" spans="1:14" ht="16.5" customHeight="1" thickBot="1" x14ac:dyDescent="0.3">
      <c r="A28" s="59">
        <v>26</v>
      </c>
      <c r="B28" s="60" t="s">
        <v>637</v>
      </c>
      <c r="C28" s="60">
        <v>1831</v>
      </c>
      <c r="D28" s="55">
        <v>0</v>
      </c>
      <c r="E28" s="55" t="s">
        <v>10</v>
      </c>
      <c r="F28" s="55" t="s">
        <v>11</v>
      </c>
      <c r="G28" s="55">
        <v>0</v>
      </c>
      <c r="H28" s="55">
        <v>1443</v>
      </c>
      <c r="I28" s="55">
        <v>2960</v>
      </c>
      <c r="J28" s="55">
        <v>0</v>
      </c>
      <c r="K28" s="55">
        <v>2960</v>
      </c>
      <c r="L28" s="55" t="s">
        <v>12</v>
      </c>
      <c r="M28" s="55"/>
      <c r="N28" s="55"/>
    </row>
    <row r="29" spans="1:14" ht="16.5" customHeight="1" thickBot="1" x14ac:dyDescent="0.3">
      <c r="A29" s="59">
        <v>27</v>
      </c>
      <c r="B29" s="60" t="s">
        <v>36</v>
      </c>
      <c r="C29" s="60">
        <v>1835</v>
      </c>
      <c r="D29" s="55">
        <v>0</v>
      </c>
      <c r="E29" s="55" t="s">
        <v>10</v>
      </c>
      <c r="F29" s="55" t="s">
        <v>11</v>
      </c>
      <c r="G29" s="55">
        <v>0</v>
      </c>
      <c r="H29" s="55">
        <v>0</v>
      </c>
      <c r="I29" s="55">
        <v>3039</v>
      </c>
      <c r="J29" s="55">
        <v>0</v>
      </c>
      <c r="K29" s="55">
        <v>3039</v>
      </c>
      <c r="L29" s="55" t="s">
        <v>30</v>
      </c>
      <c r="M29" s="66"/>
      <c r="N29" s="66"/>
    </row>
    <row r="30" spans="1:14" ht="16.5" customHeight="1" thickBot="1" x14ac:dyDescent="0.3">
      <c r="A30" s="59">
        <v>28</v>
      </c>
      <c r="B30" s="60" t="s">
        <v>666</v>
      </c>
      <c r="C30" s="60">
        <v>1879</v>
      </c>
      <c r="D30" s="55">
        <v>0</v>
      </c>
      <c r="E30" s="55" t="s">
        <v>10</v>
      </c>
      <c r="F30" s="55" t="s">
        <v>11</v>
      </c>
      <c r="G30" s="55">
        <v>0</v>
      </c>
      <c r="H30" s="55">
        <v>625</v>
      </c>
      <c r="I30" s="55">
        <v>4671</v>
      </c>
      <c r="J30" s="55">
        <v>0</v>
      </c>
      <c r="K30" s="55">
        <v>4671</v>
      </c>
      <c r="L30" s="55" t="s">
        <v>12</v>
      </c>
      <c r="M30" s="55"/>
      <c r="N30" s="55"/>
    </row>
    <row r="31" spans="1:14" ht="16.5" customHeight="1" thickBot="1" x14ac:dyDescent="0.3">
      <c r="A31" s="59">
        <v>29</v>
      </c>
      <c r="B31" s="60" t="s">
        <v>609</v>
      </c>
      <c r="C31" s="60">
        <v>1897</v>
      </c>
      <c r="D31" s="55">
        <v>0</v>
      </c>
      <c r="E31" s="55" t="s">
        <v>10</v>
      </c>
      <c r="F31" s="55" t="s">
        <v>11</v>
      </c>
      <c r="G31" s="55">
        <v>0</v>
      </c>
      <c r="H31" s="55">
        <v>0</v>
      </c>
      <c r="I31" s="55">
        <v>870</v>
      </c>
      <c r="J31" s="55">
        <v>655</v>
      </c>
      <c r="K31" s="55">
        <v>215</v>
      </c>
      <c r="L31" s="55" t="s">
        <v>486</v>
      </c>
      <c r="M31" s="64"/>
      <c r="N31" s="64"/>
    </row>
    <row r="32" spans="1:14" ht="16.5" customHeight="1" thickBot="1" x14ac:dyDescent="0.3">
      <c r="A32" s="59">
        <v>30</v>
      </c>
      <c r="B32" s="60" t="s">
        <v>590</v>
      </c>
      <c r="C32" s="60">
        <v>1898</v>
      </c>
      <c r="D32" s="55">
        <v>0</v>
      </c>
      <c r="E32" s="55" t="s">
        <v>10</v>
      </c>
      <c r="F32" s="55" t="s">
        <v>11</v>
      </c>
      <c r="G32" s="55">
        <v>0</v>
      </c>
      <c r="H32" s="55">
        <v>289</v>
      </c>
      <c r="I32" s="55">
        <v>4801</v>
      </c>
      <c r="J32" s="55">
        <v>0</v>
      </c>
      <c r="K32" s="55">
        <v>4801</v>
      </c>
      <c r="L32" s="55" t="s">
        <v>12</v>
      </c>
      <c r="M32" s="55"/>
      <c r="N32" s="55"/>
    </row>
    <row r="33" spans="1:14" ht="16.5" customHeight="1" thickBot="1" x14ac:dyDescent="0.3">
      <c r="A33" s="59">
        <v>31</v>
      </c>
      <c r="B33" s="60" t="s">
        <v>663</v>
      </c>
      <c r="C33" s="60">
        <v>1904</v>
      </c>
      <c r="D33" s="55">
        <v>0</v>
      </c>
      <c r="E33" s="55" t="s">
        <v>10</v>
      </c>
      <c r="F33" s="55" t="s">
        <v>11</v>
      </c>
      <c r="G33" s="55">
        <v>0</v>
      </c>
      <c r="H33" s="55">
        <v>331</v>
      </c>
      <c r="I33" s="55">
        <v>2325</v>
      </c>
      <c r="J33" s="55">
        <v>0</v>
      </c>
      <c r="K33" s="55">
        <v>2325</v>
      </c>
      <c r="L33" s="55" t="s">
        <v>12</v>
      </c>
      <c r="M33" s="55"/>
      <c r="N33" s="55"/>
    </row>
    <row r="34" spans="1:14" ht="16.5" customHeight="1" thickBot="1" x14ac:dyDescent="0.3">
      <c r="A34" s="59">
        <v>32</v>
      </c>
      <c r="B34" s="60" t="s">
        <v>343</v>
      </c>
      <c r="C34" s="60">
        <v>2107</v>
      </c>
      <c r="D34" s="55">
        <v>0</v>
      </c>
      <c r="E34" s="55" t="s">
        <v>10</v>
      </c>
      <c r="F34" s="55" t="s">
        <v>11</v>
      </c>
      <c r="G34" s="61">
        <v>889</v>
      </c>
      <c r="H34" s="55">
        <v>0</v>
      </c>
      <c r="I34" s="55">
        <v>1000</v>
      </c>
      <c r="J34" s="55">
        <v>0</v>
      </c>
      <c r="K34" s="55">
        <v>1000</v>
      </c>
      <c r="L34" s="55" t="s">
        <v>507</v>
      </c>
      <c r="M34" s="67"/>
      <c r="N34" s="67"/>
    </row>
    <row r="35" spans="1:14" ht="16.5" customHeight="1" thickBot="1" x14ac:dyDescent="0.3">
      <c r="A35" s="59">
        <v>33</v>
      </c>
      <c r="B35" s="60" t="s">
        <v>852</v>
      </c>
      <c r="C35" s="60">
        <v>2135</v>
      </c>
      <c r="D35" s="55">
        <v>0</v>
      </c>
      <c r="E35" s="55" t="s">
        <v>10</v>
      </c>
      <c r="F35" s="55" t="s">
        <v>11</v>
      </c>
      <c r="G35" s="61">
        <v>500</v>
      </c>
      <c r="H35" s="55">
        <v>0</v>
      </c>
      <c r="I35" s="55">
        <v>500</v>
      </c>
      <c r="J35" s="55">
        <v>0</v>
      </c>
      <c r="K35" s="55">
        <v>500</v>
      </c>
      <c r="L35" s="55" t="s">
        <v>12</v>
      </c>
      <c r="M35" s="55"/>
      <c r="N35" s="55"/>
    </row>
    <row r="36" spans="1:14" ht="16.5" customHeight="1" thickBot="1" x14ac:dyDescent="0.3">
      <c r="A36" s="59">
        <v>34</v>
      </c>
      <c r="B36" s="60" t="s">
        <v>942</v>
      </c>
      <c r="C36" s="60">
        <v>2144</v>
      </c>
      <c r="D36" s="55">
        <v>0</v>
      </c>
      <c r="E36" s="55" t="s">
        <v>10</v>
      </c>
      <c r="F36" s="55" t="s">
        <v>11</v>
      </c>
      <c r="G36" s="55">
        <v>0</v>
      </c>
      <c r="H36" s="55">
        <v>0</v>
      </c>
      <c r="I36" s="55">
        <v>1460</v>
      </c>
      <c r="J36" s="55">
        <v>0</v>
      </c>
      <c r="K36" s="55">
        <v>1460</v>
      </c>
      <c r="L36" s="55" t="s">
        <v>486</v>
      </c>
      <c r="M36" s="64"/>
      <c r="N36" s="64"/>
    </row>
    <row r="37" spans="1:14" ht="16.5" customHeight="1" thickBot="1" x14ac:dyDescent="0.3">
      <c r="A37" s="59">
        <v>35</v>
      </c>
      <c r="B37" s="60" t="s">
        <v>319</v>
      </c>
      <c r="C37" s="60">
        <v>2148</v>
      </c>
      <c r="D37" s="55">
        <v>0</v>
      </c>
      <c r="E37" s="55" t="s">
        <v>10</v>
      </c>
      <c r="F37" s="55" t="s">
        <v>11</v>
      </c>
      <c r="G37" s="55">
        <v>0</v>
      </c>
      <c r="H37" s="55">
        <v>693</v>
      </c>
      <c r="I37" s="55">
        <v>2896</v>
      </c>
      <c r="J37" s="55">
        <v>0</v>
      </c>
      <c r="K37" s="55">
        <v>2896</v>
      </c>
      <c r="L37" s="55" t="s">
        <v>486</v>
      </c>
      <c r="M37" s="64"/>
      <c r="N37" s="64"/>
    </row>
    <row r="38" spans="1:14" ht="16.5" customHeight="1" thickBot="1" x14ac:dyDescent="0.3">
      <c r="A38" s="59">
        <v>36</v>
      </c>
      <c r="B38" s="60" t="s">
        <v>818</v>
      </c>
      <c r="C38" s="60">
        <v>2150</v>
      </c>
      <c r="D38" s="55">
        <v>0</v>
      </c>
      <c r="E38" s="55" t="s">
        <v>10</v>
      </c>
      <c r="F38" s="55" t="s">
        <v>11</v>
      </c>
      <c r="G38" s="55">
        <v>0</v>
      </c>
      <c r="H38" s="55">
        <v>547</v>
      </c>
      <c r="I38" s="55">
        <v>2038</v>
      </c>
      <c r="J38" s="55">
        <v>0</v>
      </c>
      <c r="K38" s="55">
        <v>2038</v>
      </c>
      <c r="L38" s="55" t="s">
        <v>12</v>
      </c>
      <c r="M38" s="55"/>
      <c r="N38" s="55"/>
    </row>
    <row r="39" spans="1:14" ht="16.5" customHeight="1" thickBot="1" x14ac:dyDescent="0.3">
      <c r="A39" s="59">
        <v>37</v>
      </c>
      <c r="B39" s="60" t="s">
        <v>851</v>
      </c>
      <c r="C39" s="60">
        <v>2152</v>
      </c>
      <c r="D39" s="55">
        <v>0</v>
      </c>
      <c r="E39" s="55" t="s">
        <v>10</v>
      </c>
      <c r="F39" s="55" t="s">
        <v>11</v>
      </c>
      <c r="G39" s="55">
        <v>0</v>
      </c>
      <c r="H39" s="55">
        <v>0</v>
      </c>
      <c r="I39" s="55">
        <v>1356</v>
      </c>
      <c r="J39" s="55">
        <v>813</v>
      </c>
      <c r="K39" s="55">
        <v>543</v>
      </c>
      <c r="L39" s="55" t="s">
        <v>12</v>
      </c>
      <c r="M39" s="55"/>
      <c r="N39" s="55"/>
    </row>
    <row r="40" spans="1:14" ht="16.5" customHeight="1" thickBot="1" x14ac:dyDescent="0.3">
      <c r="A40" s="59">
        <v>38</v>
      </c>
      <c r="B40" s="60" t="s">
        <v>971</v>
      </c>
      <c r="C40" s="60">
        <v>2153</v>
      </c>
      <c r="D40" s="55">
        <v>0</v>
      </c>
      <c r="E40" s="55" t="s">
        <v>10</v>
      </c>
      <c r="F40" s="55" t="s">
        <v>11</v>
      </c>
      <c r="G40" s="55">
        <v>0</v>
      </c>
      <c r="H40" s="55">
        <v>207</v>
      </c>
      <c r="I40" s="55">
        <v>2000</v>
      </c>
      <c r="J40" s="55">
        <v>0</v>
      </c>
      <c r="K40" s="55">
        <v>2000</v>
      </c>
      <c r="L40" s="55" t="s">
        <v>12</v>
      </c>
      <c r="M40" s="55"/>
      <c r="N40" s="55"/>
    </row>
    <row r="41" spans="1:14" ht="16.5" customHeight="1" thickBot="1" x14ac:dyDescent="0.3">
      <c r="A41" s="59">
        <v>39</v>
      </c>
      <c r="B41" s="60" t="s">
        <v>169</v>
      </c>
      <c r="C41" s="60">
        <v>2194</v>
      </c>
      <c r="D41" s="55">
        <v>0</v>
      </c>
      <c r="E41" s="55" t="s">
        <v>10</v>
      </c>
      <c r="F41" s="55" t="s">
        <v>11</v>
      </c>
      <c r="G41" s="55">
        <v>0</v>
      </c>
      <c r="H41" s="55">
        <v>0</v>
      </c>
      <c r="I41" s="55">
        <v>1000</v>
      </c>
      <c r="J41" s="55">
        <v>0</v>
      </c>
      <c r="K41" s="55">
        <v>1000</v>
      </c>
      <c r="L41" s="55" t="s">
        <v>12</v>
      </c>
      <c r="M41" s="55"/>
      <c r="N41" s="55"/>
    </row>
    <row r="42" spans="1:14" ht="16.5" customHeight="1" thickBot="1" x14ac:dyDescent="0.3">
      <c r="A42" s="59">
        <v>40</v>
      </c>
      <c r="B42" s="60" t="s">
        <v>299</v>
      </c>
      <c r="C42" s="60">
        <v>2195</v>
      </c>
      <c r="D42" s="55">
        <v>0</v>
      </c>
      <c r="E42" s="55" t="s">
        <v>34</v>
      </c>
      <c r="F42" s="55" t="s">
        <v>11</v>
      </c>
      <c r="G42" s="61">
        <v>5125</v>
      </c>
      <c r="H42" s="55">
        <v>0</v>
      </c>
      <c r="I42" s="55">
        <v>5125</v>
      </c>
      <c r="J42" s="55">
        <v>0</v>
      </c>
      <c r="K42" s="55">
        <v>5125</v>
      </c>
      <c r="L42" s="55" t="s">
        <v>12</v>
      </c>
      <c r="M42" s="55"/>
      <c r="N42" s="55"/>
    </row>
    <row r="43" spans="1:14" ht="16.5" customHeight="1" thickBot="1" x14ac:dyDescent="0.3">
      <c r="A43" s="59">
        <v>41</v>
      </c>
      <c r="B43" s="60" t="s">
        <v>342</v>
      </c>
      <c r="C43" s="60">
        <v>2199</v>
      </c>
      <c r="D43" s="61">
        <v>4108</v>
      </c>
      <c r="E43" s="55" t="s">
        <v>10</v>
      </c>
      <c r="F43" s="55" t="s">
        <v>11</v>
      </c>
      <c r="G43" s="55">
        <v>0</v>
      </c>
      <c r="H43" s="55">
        <v>327</v>
      </c>
      <c r="I43" s="55">
        <v>1310</v>
      </c>
      <c r="J43" s="55">
        <v>0</v>
      </c>
      <c r="K43" s="55">
        <v>1310</v>
      </c>
      <c r="L43" s="55" t="s">
        <v>12</v>
      </c>
      <c r="M43" s="55"/>
      <c r="N43" s="55"/>
    </row>
    <row r="44" spans="1:14" ht="16.5" customHeight="1" thickBot="1" x14ac:dyDescent="0.3">
      <c r="A44" s="59">
        <v>42</v>
      </c>
      <c r="B44" s="60" t="s">
        <v>298</v>
      </c>
      <c r="C44" s="60">
        <v>2203</v>
      </c>
      <c r="D44" s="55">
        <v>0</v>
      </c>
      <c r="E44" s="55" t="s">
        <v>10</v>
      </c>
      <c r="F44" s="55" t="s">
        <v>11</v>
      </c>
      <c r="G44" s="61">
        <v>3068</v>
      </c>
      <c r="H44" s="55">
        <v>0</v>
      </c>
      <c r="I44" s="55">
        <v>3068</v>
      </c>
      <c r="J44" s="55">
        <v>0</v>
      </c>
      <c r="K44" s="55">
        <v>3068</v>
      </c>
      <c r="L44" s="55" t="s">
        <v>547</v>
      </c>
      <c r="M44" s="27"/>
      <c r="N44" s="27"/>
    </row>
    <row r="45" spans="1:14" ht="16.5" customHeight="1" thickBot="1" x14ac:dyDescent="0.3">
      <c r="A45" s="59">
        <v>43</v>
      </c>
      <c r="B45" s="60" t="s">
        <v>441</v>
      </c>
      <c r="C45" s="60">
        <v>2215</v>
      </c>
      <c r="D45" s="55">
        <v>0</v>
      </c>
      <c r="E45" s="55" t="s">
        <v>10</v>
      </c>
      <c r="F45" s="55" t="s">
        <v>11</v>
      </c>
      <c r="G45" s="55">
        <v>0</v>
      </c>
      <c r="H45" s="55">
        <v>0</v>
      </c>
      <c r="I45" s="55">
        <v>2431</v>
      </c>
      <c r="J45" s="55">
        <v>0</v>
      </c>
      <c r="K45" s="55">
        <v>2431</v>
      </c>
      <c r="L45" s="55" t="s">
        <v>12</v>
      </c>
      <c r="M45" s="55"/>
      <c r="N45" s="55"/>
    </row>
    <row r="46" spans="1:14" ht="16.5" customHeight="1" thickBot="1" x14ac:dyDescent="0.3">
      <c r="A46" s="59">
        <v>44</v>
      </c>
      <c r="B46" s="60" t="s">
        <v>457</v>
      </c>
      <c r="C46" s="60">
        <v>2216</v>
      </c>
      <c r="D46" s="55">
        <v>0</v>
      </c>
      <c r="E46" s="55" t="s">
        <v>10</v>
      </c>
      <c r="F46" s="55" t="s">
        <v>11</v>
      </c>
      <c r="G46" s="55">
        <v>0</v>
      </c>
      <c r="H46" s="55">
        <v>630</v>
      </c>
      <c r="I46" s="55">
        <v>2155</v>
      </c>
      <c r="J46" s="55">
        <v>0</v>
      </c>
      <c r="K46" s="55">
        <v>2155</v>
      </c>
      <c r="L46" s="55" t="s">
        <v>12</v>
      </c>
      <c r="M46" s="55"/>
      <c r="N46" s="55"/>
    </row>
    <row r="47" spans="1:14" ht="16.5" customHeight="1" thickBot="1" x14ac:dyDescent="0.3">
      <c r="A47" s="59">
        <v>45</v>
      </c>
      <c r="B47" s="60" t="s">
        <v>456</v>
      </c>
      <c r="C47" s="60">
        <v>2220</v>
      </c>
      <c r="D47" s="55">
        <v>0</v>
      </c>
      <c r="E47" s="55" t="s">
        <v>10</v>
      </c>
      <c r="F47" s="55" t="s">
        <v>11</v>
      </c>
      <c r="G47" s="55">
        <v>0</v>
      </c>
      <c r="H47" s="55">
        <v>376</v>
      </c>
      <c r="I47" s="55">
        <v>1337</v>
      </c>
      <c r="J47" s="55">
        <v>0</v>
      </c>
      <c r="K47" s="55">
        <v>1337</v>
      </c>
      <c r="L47" s="55" t="s">
        <v>12</v>
      </c>
      <c r="M47" s="55"/>
      <c r="N47" s="55"/>
    </row>
    <row r="48" spans="1:14" ht="16.5" customHeight="1" thickBot="1" x14ac:dyDescent="0.3">
      <c r="A48" s="59">
        <v>46</v>
      </c>
      <c r="B48" s="60" t="s">
        <v>759</v>
      </c>
      <c r="C48" s="60">
        <v>2221</v>
      </c>
      <c r="D48" s="55">
        <v>0</v>
      </c>
      <c r="E48" s="55" t="s">
        <v>10</v>
      </c>
      <c r="F48" s="55" t="s">
        <v>11</v>
      </c>
      <c r="G48" s="55">
        <v>0</v>
      </c>
      <c r="H48" s="55">
        <v>394</v>
      </c>
      <c r="I48" s="55">
        <v>4200</v>
      </c>
      <c r="J48" s="55">
        <v>2864</v>
      </c>
      <c r="K48" s="55">
        <v>1336</v>
      </c>
      <c r="L48" s="55" t="s">
        <v>12</v>
      </c>
      <c r="M48" s="55"/>
      <c r="N48" s="55"/>
    </row>
    <row r="49" spans="1:14" ht="16.5" customHeight="1" thickBot="1" x14ac:dyDescent="0.3">
      <c r="A49" s="59">
        <v>47</v>
      </c>
      <c r="B49" s="60" t="s">
        <v>436</v>
      </c>
      <c r="C49" s="60">
        <v>2224</v>
      </c>
      <c r="D49" s="55">
        <v>0</v>
      </c>
      <c r="E49" s="55" t="s">
        <v>10</v>
      </c>
      <c r="F49" s="55" t="s">
        <v>11</v>
      </c>
      <c r="G49" s="61">
        <v>2044</v>
      </c>
      <c r="H49" s="55">
        <v>3500</v>
      </c>
      <c r="I49" s="55">
        <v>5560</v>
      </c>
      <c r="J49" s="55">
        <v>1142</v>
      </c>
      <c r="K49" s="55">
        <v>4418</v>
      </c>
      <c r="L49" s="55" t="s">
        <v>523</v>
      </c>
      <c r="M49" s="58"/>
      <c r="N49" s="58"/>
    </row>
    <row r="50" spans="1:14" ht="16.5" customHeight="1" thickBot="1" x14ac:dyDescent="0.3">
      <c r="A50" s="59">
        <v>48</v>
      </c>
      <c r="B50" s="60" t="s">
        <v>1078</v>
      </c>
      <c r="C50" s="60">
        <v>2317</v>
      </c>
      <c r="D50" s="55">
        <v>0</v>
      </c>
      <c r="E50" s="55" t="s">
        <v>475</v>
      </c>
      <c r="F50" s="55" t="s">
        <v>11</v>
      </c>
      <c r="G50" s="61">
        <v>352</v>
      </c>
      <c r="H50" s="55">
        <v>1989</v>
      </c>
      <c r="I50" s="55">
        <v>2352</v>
      </c>
      <c r="J50" s="55">
        <v>0</v>
      </c>
      <c r="K50" s="55">
        <v>2352</v>
      </c>
      <c r="L50" s="55" t="s">
        <v>12</v>
      </c>
      <c r="M50" s="55"/>
      <c r="N50" s="55"/>
    </row>
    <row r="51" spans="1:14" ht="16.5" customHeight="1" thickBot="1" x14ac:dyDescent="0.3">
      <c r="A51" s="59">
        <v>49</v>
      </c>
      <c r="B51" s="60" t="s">
        <v>1079</v>
      </c>
      <c r="C51" s="60">
        <v>2322</v>
      </c>
      <c r="D51" s="55">
        <v>0</v>
      </c>
      <c r="E51" s="55" t="s">
        <v>475</v>
      </c>
      <c r="F51" s="55" t="s">
        <v>11</v>
      </c>
      <c r="G51" s="61">
        <v>1200</v>
      </c>
      <c r="H51" s="55">
        <v>2000</v>
      </c>
      <c r="I51" s="55">
        <v>3200</v>
      </c>
      <c r="J51" s="55">
        <v>0</v>
      </c>
      <c r="K51" s="55">
        <v>3200</v>
      </c>
      <c r="L51" s="55" t="s">
        <v>30</v>
      </c>
      <c r="M51" s="66"/>
      <c r="N51" s="66"/>
    </row>
    <row r="52" spans="1:14" ht="16.5" customHeight="1" thickBot="1" x14ac:dyDescent="0.3">
      <c r="A52" s="59">
        <v>50</v>
      </c>
      <c r="B52" s="60" t="s">
        <v>1080</v>
      </c>
      <c r="C52" s="60">
        <v>2325</v>
      </c>
      <c r="D52" s="55">
        <v>0</v>
      </c>
      <c r="E52" s="55" t="s">
        <v>475</v>
      </c>
      <c r="F52" s="55" t="s">
        <v>11</v>
      </c>
      <c r="G52" s="61">
        <v>1000</v>
      </c>
      <c r="H52" s="55">
        <v>1000</v>
      </c>
      <c r="I52" s="55">
        <v>2000</v>
      </c>
      <c r="J52" s="55">
        <v>0</v>
      </c>
      <c r="K52" s="55">
        <v>2000</v>
      </c>
      <c r="L52" s="55" t="s">
        <v>12</v>
      </c>
      <c r="M52" s="55"/>
      <c r="N52" s="55"/>
    </row>
    <row r="53" spans="1:14" ht="16.5" customHeight="1" thickBot="1" x14ac:dyDescent="0.3">
      <c r="A53" s="59">
        <v>51</v>
      </c>
      <c r="B53" s="60" t="s">
        <v>1081</v>
      </c>
      <c r="C53" s="60">
        <v>2328</v>
      </c>
      <c r="D53" s="55">
        <v>0</v>
      </c>
      <c r="E53" s="55" t="s">
        <v>475</v>
      </c>
      <c r="F53" s="55" t="s">
        <v>11</v>
      </c>
      <c r="G53" s="61">
        <v>373</v>
      </c>
      <c r="H53" s="55">
        <v>1000</v>
      </c>
      <c r="I53" s="55">
        <v>1373</v>
      </c>
      <c r="J53" s="55">
        <v>0</v>
      </c>
      <c r="K53" s="55">
        <v>1373</v>
      </c>
      <c r="L53" s="55" t="s">
        <v>12</v>
      </c>
      <c r="M53" s="55"/>
      <c r="N53" s="55"/>
    </row>
    <row r="54" spans="1:14" ht="16.5" customHeight="1" thickBot="1" x14ac:dyDescent="0.3">
      <c r="A54" s="59">
        <v>52</v>
      </c>
      <c r="B54" s="60" t="s">
        <v>753</v>
      </c>
      <c r="C54" s="60">
        <v>2504</v>
      </c>
      <c r="D54" s="55">
        <v>0</v>
      </c>
      <c r="E54" s="55" t="s">
        <v>10</v>
      </c>
      <c r="F54" s="55" t="s">
        <v>11</v>
      </c>
      <c r="G54" s="55">
        <v>0</v>
      </c>
      <c r="H54" s="55">
        <v>0</v>
      </c>
      <c r="I54" s="55">
        <v>1000</v>
      </c>
      <c r="J54" s="55">
        <v>0</v>
      </c>
      <c r="K54" s="55">
        <v>1000</v>
      </c>
      <c r="L54" s="55" t="s">
        <v>12</v>
      </c>
      <c r="M54" s="55"/>
      <c r="N54" s="55"/>
    </row>
    <row r="55" spans="1:14" ht="16.5" customHeight="1" thickBot="1" x14ac:dyDescent="0.3">
      <c r="A55" s="59">
        <v>53</v>
      </c>
      <c r="B55" s="60" t="s">
        <v>908</v>
      </c>
      <c r="C55" s="60">
        <v>2507</v>
      </c>
      <c r="D55" s="55">
        <v>0</v>
      </c>
      <c r="E55" s="55" t="s">
        <v>10</v>
      </c>
      <c r="F55" s="55" t="s">
        <v>11</v>
      </c>
      <c r="G55" s="55">
        <v>0</v>
      </c>
      <c r="H55" s="55">
        <v>252</v>
      </c>
      <c r="I55" s="55">
        <v>1714</v>
      </c>
      <c r="J55" s="55">
        <v>505</v>
      </c>
      <c r="K55" s="55">
        <v>1209</v>
      </c>
      <c r="L55" s="55" t="s">
        <v>12</v>
      </c>
      <c r="M55" s="55"/>
      <c r="N55" s="55"/>
    </row>
    <row r="56" spans="1:14" ht="16.5" customHeight="1" thickBot="1" x14ac:dyDescent="0.3">
      <c r="A56" s="59">
        <v>54</v>
      </c>
      <c r="B56" s="60" t="s">
        <v>752</v>
      </c>
      <c r="C56" s="60">
        <v>2510</v>
      </c>
      <c r="D56" s="55">
        <v>0</v>
      </c>
      <c r="E56" s="55" t="s">
        <v>10</v>
      </c>
      <c r="F56" s="55" t="s">
        <v>11</v>
      </c>
      <c r="G56" s="55">
        <v>0</v>
      </c>
      <c r="H56" s="55">
        <v>0</v>
      </c>
      <c r="I56" s="55">
        <v>1000</v>
      </c>
      <c r="J56" s="55">
        <v>0</v>
      </c>
      <c r="K56" s="55">
        <v>1000</v>
      </c>
      <c r="L56" s="55" t="s">
        <v>12</v>
      </c>
      <c r="M56" s="55"/>
      <c r="N56" s="55"/>
    </row>
    <row r="57" spans="1:14" ht="16.5" customHeight="1" thickBot="1" x14ac:dyDescent="0.3">
      <c r="A57" s="59">
        <v>55</v>
      </c>
      <c r="B57" s="60" t="s">
        <v>750</v>
      </c>
      <c r="C57" s="60">
        <v>2514</v>
      </c>
      <c r="D57" s="55">
        <v>0</v>
      </c>
      <c r="E57" s="55" t="s">
        <v>10</v>
      </c>
      <c r="F57" s="55" t="s">
        <v>11</v>
      </c>
      <c r="G57" s="55">
        <v>0</v>
      </c>
      <c r="H57" s="55">
        <v>1183</v>
      </c>
      <c r="I57" s="55">
        <v>2703</v>
      </c>
      <c r="J57" s="55">
        <v>1096</v>
      </c>
      <c r="K57" s="55">
        <v>1607</v>
      </c>
      <c r="L57" s="55" t="s">
        <v>12</v>
      </c>
      <c r="M57" s="55"/>
      <c r="N57" s="55"/>
    </row>
    <row r="58" spans="1:14" ht="16.5" customHeight="1" thickBot="1" x14ac:dyDescent="0.3">
      <c r="A58" s="59">
        <v>56</v>
      </c>
      <c r="B58" s="60" t="s">
        <v>749</v>
      </c>
      <c r="C58" s="60">
        <v>2516</v>
      </c>
      <c r="D58" s="55">
        <v>0</v>
      </c>
      <c r="E58" s="55" t="s">
        <v>10</v>
      </c>
      <c r="F58" s="55" t="s">
        <v>11</v>
      </c>
      <c r="G58" s="55">
        <v>0</v>
      </c>
      <c r="H58" s="55">
        <v>0</v>
      </c>
      <c r="I58" s="55">
        <v>1000</v>
      </c>
      <c r="J58" s="55">
        <v>0</v>
      </c>
      <c r="K58" s="55">
        <v>1000</v>
      </c>
      <c r="L58" s="55" t="s">
        <v>12</v>
      </c>
      <c r="M58" s="55"/>
      <c r="N58" s="55"/>
    </row>
    <row r="59" spans="1:14" ht="16.5" customHeight="1" thickBot="1" x14ac:dyDescent="0.3">
      <c r="A59" s="59">
        <v>57</v>
      </c>
      <c r="B59" s="60" t="s">
        <v>281</v>
      </c>
      <c r="C59" s="60">
        <v>2520</v>
      </c>
      <c r="D59" s="61">
        <v>2555</v>
      </c>
      <c r="E59" s="55" t="s">
        <v>10</v>
      </c>
      <c r="F59" s="55" t="s">
        <v>11</v>
      </c>
      <c r="G59" s="55">
        <v>0</v>
      </c>
      <c r="H59" s="55">
        <v>0</v>
      </c>
      <c r="I59" s="55">
        <v>280</v>
      </c>
      <c r="J59" s="55">
        <v>285</v>
      </c>
      <c r="K59" s="55">
        <v>0</v>
      </c>
      <c r="L59" s="55" t="s">
        <v>12</v>
      </c>
      <c r="M59" s="55"/>
      <c r="N59" s="55"/>
    </row>
    <row r="60" spans="1:14" ht="16.5" customHeight="1" thickBot="1" x14ac:dyDescent="0.3">
      <c r="A60" s="59">
        <v>58</v>
      </c>
      <c r="B60" s="60" t="s">
        <v>280</v>
      </c>
      <c r="C60" s="60">
        <v>2521</v>
      </c>
      <c r="D60" s="61">
        <v>2554</v>
      </c>
      <c r="E60" s="55" t="s">
        <v>10</v>
      </c>
      <c r="F60" s="55" t="s">
        <v>11</v>
      </c>
      <c r="G60" s="55">
        <v>0</v>
      </c>
      <c r="H60" s="55">
        <v>0</v>
      </c>
      <c r="I60" s="55">
        <v>1661</v>
      </c>
      <c r="J60" s="55">
        <v>0</v>
      </c>
      <c r="K60" s="55">
        <v>1661</v>
      </c>
      <c r="L60" s="55" t="s">
        <v>12</v>
      </c>
      <c r="M60" s="55"/>
      <c r="N60" s="55"/>
    </row>
    <row r="61" spans="1:14" ht="16.5" customHeight="1" thickBot="1" x14ac:dyDescent="0.3">
      <c r="A61" s="59">
        <v>59</v>
      </c>
      <c r="B61" s="60" t="s">
        <v>279</v>
      </c>
      <c r="C61" s="60">
        <v>2522</v>
      </c>
      <c r="D61" s="61">
        <v>2556</v>
      </c>
      <c r="E61" s="55" t="s">
        <v>10</v>
      </c>
      <c r="F61" s="55" t="s">
        <v>11</v>
      </c>
      <c r="G61" s="55">
        <v>0</v>
      </c>
      <c r="H61" s="55">
        <v>657</v>
      </c>
      <c r="I61" s="55">
        <v>2629</v>
      </c>
      <c r="J61" s="55">
        <v>885</v>
      </c>
      <c r="K61" s="55">
        <v>1744</v>
      </c>
      <c r="L61" s="55" t="s">
        <v>12</v>
      </c>
      <c r="M61" s="55"/>
      <c r="N61" s="55"/>
    </row>
    <row r="62" spans="1:14" ht="16.5" customHeight="1" thickBot="1" x14ac:dyDescent="0.3">
      <c r="A62" s="59">
        <v>60</v>
      </c>
      <c r="B62" s="60" t="s">
        <v>277</v>
      </c>
      <c r="C62" s="60">
        <v>2523</v>
      </c>
      <c r="D62" s="61">
        <v>2552</v>
      </c>
      <c r="E62" s="55" t="s">
        <v>10</v>
      </c>
      <c r="F62" s="55" t="s">
        <v>11</v>
      </c>
      <c r="G62" s="55">
        <v>0</v>
      </c>
      <c r="H62" s="55">
        <v>0</v>
      </c>
      <c r="I62" s="55">
        <v>2007</v>
      </c>
      <c r="J62" s="55">
        <v>450</v>
      </c>
      <c r="K62" s="55">
        <v>1557</v>
      </c>
      <c r="L62" s="55" t="s">
        <v>12</v>
      </c>
      <c r="M62" s="55"/>
      <c r="N62" s="55"/>
    </row>
    <row r="63" spans="1:14" ht="16.5" customHeight="1" thickBot="1" x14ac:dyDescent="0.3">
      <c r="A63" s="59">
        <v>61</v>
      </c>
      <c r="B63" s="60" t="s">
        <v>276</v>
      </c>
      <c r="C63" s="60">
        <v>2524</v>
      </c>
      <c r="D63" s="55">
        <v>0</v>
      </c>
      <c r="E63" s="55" t="s">
        <v>10</v>
      </c>
      <c r="F63" s="55" t="s">
        <v>11</v>
      </c>
      <c r="G63" s="55">
        <v>0</v>
      </c>
      <c r="H63" s="55">
        <v>0</v>
      </c>
      <c r="I63" s="55">
        <v>2457</v>
      </c>
      <c r="J63" s="55">
        <v>0</v>
      </c>
      <c r="K63" s="55">
        <v>2457</v>
      </c>
      <c r="L63" s="55" t="s">
        <v>12</v>
      </c>
      <c r="M63" s="55"/>
      <c r="N63" s="55"/>
    </row>
    <row r="64" spans="1:14" ht="16.5" customHeight="1" thickBot="1" x14ac:dyDescent="0.3">
      <c r="A64" s="59">
        <v>62</v>
      </c>
      <c r="B64" s="60" t="s">
        <v>275</v>
      </c>
      <c r="C64" s="60">
        <v>2525</v>
      </c>
      <c r="D64" s="61">
        <v>2553</v>
      </c>
      <c r="E64" s="55" t="s">
        <v>10</v>
      </c>
      <c r="F64" s="55" t="s">
        <v>11</v>
      </c>
      <c r="G64" s="55">
        <v>0</v>
      </c>
      <c r="H64" s="55">
        <v>280</v>
      </c>
      <c r="I64" s="55">
        <v>1280</v>
      </c>
      <c r="J64" s="55">
        <v>650</v>
      </c>
      <c r="K64" s="55">
        <v>630</v>
      </c>
      <c r="L64" s="55" t="s">
        <v>12</v>
      </c>
      <c r="M64" s="55"/>
      <c r="N64" s="55"/>
    </row>
    <row r="65" spans="1:14" ht="16.5" customHeight="1" thickBot="1" x14ac:dyDescent="0.3">
      <c r="A65" s="59">
        <v>63</v>
      </c>
      <c r="B65" s="60" t="s">
        <v>278</v>
      </c>
      <c r="C65" s="60">
        <v>2526</v>
      </c>
      <c r="D65" s="55">
        <v>0</v>
      </c>
      <c r="E65" s="55" t="s">
        <v>10</v>
      </c>
      <c r="F65" s="55" t="s">
        <v>11</v>
      </c>
      <c r="G65" s="55">
        <v>0</v>
      </c>
      <c r="H65" s="55">
        <v>0</v>
      </c>
      <c r="I65" s="55">
        <v>2436</v>
      </c>
      <c r="J65" s="55">
        <v>0</v>
      </c>
      <c r="K65" s="55">
        <v>2436</v>
      </c>
      <c r="L65" s="55" t="s">
        <v>12</v>
      </c>
      <c r="M65" s="55"/>
      <c r="N65" s="55"/>
    </row>
    <row r="66" spans="1:14" ht="16.5" customHeight="1" thickBot="1" x14ac:dyDescent="0.3">
      <c r="A66" s="59">
        <v>64</v>
      </c>
      <c r="B66" s="60" t="s">
        <v>266</v>
      </c>
      <c r="C66" s="60">
        <v>2527</v>
      </c>
      <c r="D66" s="55">
        <v>0</v>
      </c>
      <c r="E66" s="55" t="s">
        <v>10</v>
      </c>
      <c r="F66" s="55" t="s">
        <v>11</v>
      </c>
      <c r="G66" s="55">
        <v>0</v>
      </c>
      <c r="H66" s="55">
        <v>2986</v>
      </c>
      <c r="I66" s="55">
        <v>4702</v>
      </c>
      <c r="J66" s="55">
        <v>0</v>
      </c>
      <c r="K66" s="55">
        <v>4702</v>
      </c>
      <c r="L66" s="55" t="s">
        <v>12</v>
      </c>
      <c r="M66" s="55"/>
      <c r="N66" s="55"/>
    </row>
    <row r="67" spans="1:14" ht="16.5" customHeight="1" thickBot="1" x14ac:dyDescent="0.3">
      <c r="A67" s="59">
        <v>65</v>
      </c>
      <c r="B67" s="60" t="s">
        <v>747</v>
      </c>
      <c r="C67" s="60">
        <v>2539</v>
      </c>
      <c r="D67" s="55">
        <v>0</v>
      </c>
      <c r="E67" s="55" t="s">
        <v>10</v>
      </c>
      <c r="F67" s="55" t="s">
        <v>11</v>
      </c>
      <c r="G67" s="55">
        <v>0</v>
      </c>
      <c r="H67" s="55">
        <v>0</v>
      </c>
      <c r="I67" s="55">
        <v>1420</v>
      </c>
      <c r="J67" s="55">
        <v>0</v>
      </c>
      <c r="K67" s="55">
        <v>1420</v>
      </c>
      <c r="L67" s="55" t="s">
        <v>12</v>
      </c>
      <c r="M67" s="55"/>
      <c r="N67" s="55"/>
    </row>
    <row r="68" spans="1:14" ht="16.5" customHeight="1" thickBot="1" x14ac:dyDescent="0.3">
      <c r="A68" s="59">
        <v>66</v>
      </c>
      <c r="B68" s="60" t="s">
        <v>745</v>
      </c>
      <c r="C68" s="60">
        <v>2542</v>
      </c>
      <c r="D68" s="55">
        <v>0</v>
      </c>
      <c r="E68" s="55" t="s">
        <v>10</v>
      </c>
      <c r="F68" s="55" t="s">
        <v>11</v>
      </c>
      <c r="G68" s="55">
        <v>0</v>
      </c>
      <c r="H68" s="55">
        <v>0</v>
      </c>
      <c r="I68" s="55">
        <v>1889</v>
      </c>
      <c r="J68" s="55">
        <v>0</v>
      </c>
      <c r="K68" s="55">
        <v>1889</v>
      </c>
      <c r="L68" s="55" t="s">
        <v>12</v>
      </c>
      <c r="M68" s="55"/>
      <c r="N68" s="55"/>
    </row>
    <row r="69" spans="1:14" ht="16.5" customHeight="1" thickBot="1" x14ac:dyDescent="0.3">
      <c r="A69" s="59">
        <v>67</v>
      </c>
      <c r="B69" s="60" t="s">
        <v>744</v>
      </c>
      <c r="C69" s="60">
        <v>2547</v>
      </c>
      <c r="D69" s="55">
        <v>0</v>
      </c>
      <c r="E69" s="55" t="s">
        <v>10</v>
      </c>
      <c r="F69" s="55" t="s">
        <v>11</v>
      </c>
      <c r="G69" s="55">
        <v>0</v>
      </c>
      <c r="H69" s="55">
        <v>0</v>
      </c>
      <c r="I69" s="55">
        <v>2378</v>
      </c>
      <c r="J69" s="55">
        <v>0</v>
      </c>
      <c r="K69" s="55">
        <v>2378</v>
      </c>
      <c r="L69" s="55" t="s">
        <v>20</v>
      </c>
      <c r="M69" s="63"/>
      <c r="N69" s="63"/>
    </row>
    <row r="70" spans="1:14" ht="16.5" customHeight="1" thickBot="1" x14ac:dyDescent="0.3">
      <c r="A70" s="59">
        <v>68</v>
      </c>
      <c r="B70" s="60" t="s">
        <v>234</v>
      </c>
      <c r="C70" s="60">
        <v>2555</v>
      </c>
      <c r="D70" s="61">
        <v>2520</v>
      </c>
      <c r="E70" s="55" t="s">
        <v>10</v>
      </c>
      <c r="F70" s="55" t="s">
        <v>11</v>
      </c>
      <c r="G70" s="55">
        <v>0</v>
      </c>
      <c r="H70" s="55">
        <v>0</v>
      </c>
      <c r="I70" s="55">
        <v>1000</v>
      </c>
      <c r="J70" s="55">
        <v>0</v>
      </c>
      <c r="K70" s="55">
        <v>1000</v>
      </c>
      <c r="L70" s="55" t="s">
        <v>742</v>
      </c>
      <c r="M70" s="68"/>
      <c r="N70" s="68"/>
    </row>
    <row r="71" spans="1:14" ht="16.5" customHeight="1" thickBot="1" x14ac:dyDescent="0.3">
      <c r="A71" s="59">
        <v>69</v>
      </c>
      <c r="B71" s="60" t="s">
        <v>233</v>
      </c>
      <c r="C71" s="60">
        <v>2556</v>
      </c>
      <c r="D71" s="61">
        <v>2522</v>
      </c>
      <c r="E71" s="55" t="s">
        <v>10</v>
      </c>
      <c r="F71" s="55" t="s">
        <v>11</v>
      </c>
      <c r="G71" s="55">
        <v>0</v>
      </c>
      <c r="H71" s="55">
        <v>0</v>
      </c>
      <c r="I71" s="55">
        <v>1000</v>
      </c>
      <c r="J71" s="55">
        <v>0</v>
      </c>
      <c r="K71" s="55">
        <v>1000</v>
      </c>
      <c r="L71" s="55" t="s">
        <v>1082</v>
      </c>
      <c r="M71" s="68"/>
      <c r="N71" s="68"/>
    </row>
    <row r="72" spans="1:14" ht="16.5" customHeight="1" thickBot="1" x14ac:dyDescent="0.3">
      <c r="A72" s="59">
        <v>70</v>
      </c>
      <c r="B72" s="60" t="s">
        <v>284</v>
      </c>
      <c r="C72" s="60">
        <v>2560</v>
      </c>
      <c r="D72" s="55">
        <v>0</v>
      </c>
      <c r="E72" s="55" t="s">
        <v>10</v>
      </c>
      <c r="F72" s="55" t="s">
        <v>11</v>
      </c>
      <c r="G72" s="55">
        <v>0</v>
      </c>
      <c r="H72" s="55">
        <v>500</v>
      </c>
      <c r="I72" s="55">
        <v>500</v>
      </c>
      <c r="J72" s="55">
        <v>0</v>
      </c>
      <c r="K72" s="55">
        <v>500</v>
      </c>
      <c r="L72" s="55" t="s">
        <v>20</v>
      </c>
      <c r="M72" s="63"/>
      <c r="N72" s="63"/>
    </row>
    <row r="73" spans="1:14" ht="16.5" customHeight="1" thickBot="1" x14ac:dyDescent="0.3">
      <c r="A73" s="59">
        <v>71</v>
      </c>
      <c r="B73" s="60" t="s">
        <v>270</v>
      </c>
      <c r="C73" s="60">
        <v>2566</v>
      </c>
      <c r="D73" s="55">
        <v>0</v>
      </c>
      <c r="E73" s="55" t="s">
        <v>10</v>
      </c>
      <c r="F73" s="55" t="s">
        <v>11</v>
      </c>
      <c r="G73" s="55">
        <v>0</v>
      </c>
      <c r="H73" s="55">
        <v>500</v>
      </c>
      <c r="I73" s="55">
        <v>500</v>
      </c>
      <c r="J73" s="55">
        <v>0</v>
      </c>
      <c r="K73" s="55">
        <v>500</v>
      </c>
      <c r="L73" s="55" t="s">
        <v>12</v>
      </c>
      <c r="M73" s="55"/>
      <c r="N73" s="55"/>
    </row>
    <row r="74" spans="1:14" ht="16.5" customHeight="1" thickBot="1" x14ac:dyDescent="0.3">
      <c r="A74" s="59">
        <v>72</v>
      </c>
      <c r="B74" s="60" t="s">
        <v>1083</v>
      </c>
      <c r="C74" s="60">
        <v>2576</v>
      </c>
      <c r="D74" s="61">
        <v>2557</v>
      </c>
      <c r="E74" s="55" t="s">
        <v>10</v>
      </c>
      <c r="F74" s="55" t="s">
        <v>11</v>
      </c>
      <c r="G74" s="61">
        <v>297</v>
      </c>
      <c r="H74" s="55">
        <v>703</v>
      </c>
      <c r="I74" s="55">
        <v>1000</v>
      </c>
      <c r="J74" s="55">
        <v>0</v>
      </c>
      <c r="K74" s="55">
        <v>1000</v>
      </c>
      <c r="L74" s="55" t="s">
        <v>1084</v>
      </c>
      <c r="M74" s="66"/>
      <c r="N74" s="66"/>
    </row>
    <row r="75" spans="1:14" ht="16.5" customHeight="1" thickBot="1" x14ac:dyDescent="0.3">
      <c r="A75" s="59">
        <v>73</v>
      </c>
      <c r="B75" s="60" t="s">
        <v>1085</v>
      </c>
      <c r="C75" s="60">
        <v>2577</v>
      </c>
      <c r="D75" s="55">
        <v>0</v>
      </c>
      <c r="E75" s="55" t="s">
        <v>10</v>
      </c>
      <c r="F75" s="55" t="s">
        <v>11</v>
      </c>
      <c r="G75" s="61">
        <v>300</v>
      </c>
      <c r="H75" s="55">
        <v>700</v>
      </c>
      <c r="I75" s="55">
        <v>1000</v>
      </c>
      <c r="J75" s="55">
        <v>0</v>
      </c>
      <c r="K75" s="55">
        <v>1000</v>
      </c>
      <c r="L75" s="55" t="s">
        <v>523</v>
      </c>
      <c r="M75" s="58"/>
      <c r="N75" s="58"/>
    </row>
    <row r="76" spans="1:14" ht="16.5" customHeight="1" thickBot="1" x14ac:dyDescent="0.3">
      <c r="A76" s="59">
        <v>74</v>
      </c>
      <c r="B76" s="60" t="s">
        <v>128</v>
      </c>
      <c r="C76" s="60">
        <v>3137</v>
      </c>
      <c r="D76" s="55">
        <v>0</v>
      </c>
      <c r="E76" s="55" t="s">
        <v>10</v>
      </c>
      <c r="F76" s="55" t="s">
        <v>11</v>
      </c>
      <c r="G76" s="61">
        <v>1146</v>
      </c>
      <c r="H76" s="55">
        <v>800</v>
      </c>
      <c r="I76" s="55">
        <v>2129</v>
      </c>
      <c r="J76" s="55">
        <v>0</v>
      </c>
      <c r="K76" s="55">
        <v>2129</v>
      </c>
      <c r="L76" s="55" t="s">
        <v>12</v>
      </c>
      <c r="M76" s="55"/>
      <c r="N76" s="55"/>
    </row>
    <row r="77" spans="1:14" ht="16.5" customHeight="1" thickBot="1" x14ac:dyDescent="0.3">
      <c r="A77" s="59">
        <v>75</v>
      </c>
      <c r="B77" s="60" t="s">
        <v>111</v>
      </c>
      <c r="C77" s="60">
        <v>3147</v>
      </c>
      <c r="D77" s="55">
        <v>0</v>
      </c>
      <c r="E77" s="55" t="s">
        <v>10</v>
      </c>
      <c r="F77" s="55" t="s">
        <v>11</v>
      </c>
      <c r="G77" s="55">
        <v>0</v>
      </c>
      <c r="H77" s="55">
        <v>1000</v>
      </c>
      <c r="I77" s="55">
        <v>1000</v>
      </c>
      <c r="J77" s="55">
        <v>0</v>
      </c>
      <c r="K77" s="55">
        <v>1000</v>
      </c>
      <c r="L77" s="55" t="s">
        <v>12</v>
      </c>
      <c r="M77" s="55"/>
      <c r="N77" s="55"/>
    </row>
    <row r="78" spans="1:14" ht="16.5" customHeight="1" thickBot="1" x14ac:dyDescent="0.3">
      <c r="A78" s="59">
        <v>76</v>
      </c>
      <c r="B78" s="60" t="s">
        <v>103</v>
      </c>
      <c r="C78" s="60">
        <v>3148</v>
      </c>
      <c r="D78" s="55">
        <v>0</v>
      </c>
      <c r="E78" s="55" t="s">
        <v>10</v>
      </c>
      <c r="F78" s="55" t="s">
        <v>11</v>
      </c>
      <c r="G78" s="61">
        <v>742</v>
      </c>
      <c r="H78" s="55">
        <v>1000</v>
      </c>
      <c r="I78" s="55">
        <v>2115</v>
      </c>
      <c r="J78" s="55">
        <v>0</v>
      </c>
      <c r="K78" s="55">
        <v>2115</v>
      </c>
      <c r="L78" s="55" t="s">
        <v>12</v>
      </c>
      <c r="M78" s="55"/>
      <c r="N78" s="55"/>
    </row>
    <row r="79" spans="1:14" ht="16.5" customHeight="1" thickBot="1" x14ac:dyDescent="0.3">
      <c r="A79" s="59">
        <v>77</v>
      </c>
      <c r="B79" s="60" t="s">
        <v>114</v>
      </c>
      <c r="C79" s="60">
        <v>3151</v>
      </c>
      <c r="D79" s="55">
        <v>0</v>
      </c>
      <c r="E79" s="55" t="s">
        <v>10</v>
      </c>
      <c r="F79" s="55" t="s">
        <v>11</v>
      </c>
      <c r="G79" s="55">
        <v>0</v>
      </c>
      <c r="H79" s="55">
        <v>514</v>
      </c>
      <c r="I79" s="55">
        <v>514</v>
      </c>
      <c r="J79" s="55">
        <v>0</v>
      </c>
      <c r="K79" s="55">
        <v>514</v>
      </c>
      <c r="L79" s="55" t="s">
        <v>12</v>
      </c>
      <c r="M79" s="55"/>
      <c r="N79" s="55"/>
    </row>
    <row r="80" spans="1:14" ht="16.5" customHeight="1" thickBot="1" x14ac:dyDescent="0.3">
      <c r="A80" s="59">
        <v>78</v>
      </c>
      <c r="B80" s="60" t="s">
        <v>112</v>
      </c>
      <c r="C80" s="60">
        <v>3159</v>
      </c>
      <c r="D80" s="55">
        <v>0</v>
      </c>
      <c r="E80" s="55" t="s">
        <v>10</v>
      </c>
      <c r="F80" s="55" t="s">
        <v>11</v>
      </c>
      <c r="G80" s="61">
        <v>875</v>
      </c>
      <c r="H80" s="55">
        <v>0</v>
      </c>
      <c r="I80" s="55">
        <v>1000</v>
      </c>
      <c r="J80" s="55">
        <v>0</v>
      </c>
      <c r="K80" s="55">
        <v>1000</v>
      </c>
      <c r="L80" s="55" t="s">
        <v>486</v>
      </c>
      <c r="M80" s="68"/>
      <c r="N80" s="68"/>
    </row>
    <row r="81" spans="1:14" ht="16.5" customHeight="1" thickBot="1" x14ac:dyDescent="0.3">
      <c r="A81" s="59">
        <v>79</v>
      </c>
      <c r="B81" s="60" t="s">
        <v>735</v>
      </c>
      <c r="C81" s="60">
        <v>4002</v>
      </c>
      <c r="D81" s="55">
        <v>0</v>
      </c>
      <c r="E81" s="55" t="s">
        <v>10</v>
      </c>
      <c r="F81" s="55" t="s">
        <v>11</v>
      </c>
      <c r="G81" s="55">
        <v>0</v>
      </c>
      <c r="H81" s="55">
        <v>1326</v>
      </c>
      <c r="I81" s="55">
        <v>6615</v>
      </c>
      <c r="J81" s="55">
        <v>1348</v>
      </c>
      <c r="K81" s="55">
        <v>5267</v>
      </c>
      <c r="L81" s="55" t="s">
        <v>12</v>
      </c>
      <c r="M81" s="55"/>
      <c r="N81" s="55"/>
    </row>
    <row r="82" spans="1:14" ht="16.5" customHeight="1" thickBot="1" x14ac:dyDescent="0.3">
      <c r="A82" s="59">
        <v>80</v>
      </c>
      <c r="B82" s="60" t="s">
        <v>779</v>
      </c>
      <c r="C82" s="60">
        <v>4003</v>
      </c>
      <c r="D82" s="55">
        <v>0</v>
      </c>
      <c r="E82" s="55" t="s">
        <v>10</v>
      </c>
      <c r="F82" s="55" t="s">
        <v>11</v>
      </c>
      <c r="G82" s="61">
        <v>2319</v>
      </c>
      <c r="H82" s="55">
        <v>3000</v>
      </c>
      <c r="I82" s="55">
        <v>7523</v>
      </c>
      <c r="J82" s="55">
        <v>0</v>
      </c>
      <c r="K82" s="55">
        <v>7523</v>
      </c>
      <c r="L82" s="55" t="s">
        <v>12</v>
      </c>
      <c r="M82" s="55"/>
      <c r="N82" s="55"/>
    </row>
    <row r="83" spans="1:14" ht="16.5" customHeight="1" thickBot="1" x14ac:dyDescent="0.3">
      <c r="A83" s="59">
        <v>81</v>
      </c>
      <c r="B83" s="60" t="s">
        <v>331</v>
      </c>
      <c r="C83" s="60">
        <v>4013</v>
      </c>
      <c r="D83" s="55">
        <v>0</v>
      </c>
      <c r="E83" s="55" t="s">
        <v>10</v>
      </c>
      <c r="F83" s="55" t="s">
        <v>11</v>
      </c>
      <c r="G83" s="55">
        <v>0</v>
      </c>
      <c r="H83" s="55">
        <v>928</v>
      </c>
      <c r="I83" s="55">
        <v>2888</v>
      </c>
      <c r="J83" s="55">
        <v>0</v>
      </c>
      <c r="K83" s="55">
        <v>2888</v>
      </c>
      <c r="L83" s="55" t="s">
        <v>532</v>
      </c>
      <c r="M83" s="26"/>
      <c r="N83" s="26"/>
    </row>
    <row r="84" spans="1:14" ht="16.5" customHeight="1" thickBot="1" x14ac:dyDescent="0.3">
      <c r="A84" s="59">
        <v>82</v>
      </c>
      <c r="B84" s="60" t="s">
        <v>730</v>
      </c>
      <c r="C84" s="60">
        <v>4103</v>
      </c>
      <c r="D84" s="55">
        <v>0</v>
      </c>
      <c r="E84" s="55" t="s">
        <v>10</v>
      </c>
      <c r="F84" s="55" t="s">
        <v>11</v>
      </c>
      <c r="G84" s="55">
        <v>0</v>
      </c>
      <c r="H84" s="55">
        <v>274</v>
      </c>
      <c r="I84" s="55">
        <v>274</v>
      </c>
      <c r="J84" s="55">
        <v>0</v>
      </c>
      <c r="K84" s="55">
        <v>274</v>
      </c>
      <c r="L84" s="55" t="s">
        <v>507</v>
      </c>
      <c r="M84" s="67"/>
      <c r="N84" s="67"/>
    </row>
    <row r="85" spans="1:14" ht="16.5" customHeight="1" thickBot="1" x14ac:dyDescent="0.3">
      <c r="A85" s="59">
        <v>83</v>
      </c>
      <c r="B85" s="60" t="s">
        <v>584</v>
      </c>
      <c r="C85" s="60">
        <v>4108</v>
      </c>
      <c r="D85" s="61">
        <v>2199</v>
      </c>
      <c r="E85" s="55" t="s">
        <v>10</v>
      </c>
      <c r="F85" s="55" t="s">
        <v>11</v>
      </c>
      <c r="G85" s="55">
        <v>0</v>
      </c>
      <c r="H85" s="55">
        <v>479</v>
      </c>
      <c r="I85" s="55">
        <v>1992</v>
      </c>
      <c r="J85" s="55">
        <v>820</v>
      </c>
      <c r="K85" s="55">
        <v>1172</v>
      </c>
      <c r="L85" s="55" t="s">
        <v>486</v>
      </c>
      <c r="M85" s="64"/>
      <c r="N85" s="64"/>
    </row>
    <row r="86" spans="1:14" ht="16.5" customHeight="1" thickBot="1" x14ac:dyDescent="0.3">
      <c r="A86" s="59">
        <v>84</v>
      </c>
      <c r="B86" s="60" t="s">
        <v>321</v>
      </c>
      <c r="C86" s="60">
        <v>4134</v>
      </c>
      <c r="D86" s="55">
        <v>0</v>
      </c>
      <c r="E86" s="55" t="s">
        <v>10</v>
      </c>
      <c r="F86" s="55" t="s">
        <v>11</v>
      </c>
      <c r="G86" s="55">
        <v>0</v>
      </c>
      <c r="H86" s="55">
        <v>1843</v>
      </c>
      <c r="I86" s="55">
        <v>3821</v>
      </c>
      <c r="J86" s="55">
        <v>0</v>
      </c>
      <c r="K86" s="55">
        <v>3821</v>
      </c>
      <c r="L86" s="55" t="s">
        <v>30</v>
      </c>
      <c r="M86" s="66"/>
      <c r="N86" s="66"/>
    </row>
    <row r="87" spans="1:14" ht="16.5" customHeight="1" thickBot="1" x14ac:dyDescent="0.3">
      <c r="A87" s="59">
        <v>85</v>
      </c>
      <c r="B87" s="60" t="s">
        <v>327</v>
      </c>
      <c r="C87" s="60">
        <v>4136</v>
      </c>
      <c r="D87" s="55">
        <v>0</v>
      </c>
      <c r="E87" s="55" t="s">
        <v>10</v>
      </c>
      <c r="F87" s="55" t="s">
        <v>11</v>
      </c>
      <c r="G87" s="55">
        <v>0</v>
      </c>
      <c r="H87" s="55">
        <v>1719</v>
      </c>
      <c r="I87" s="55">
        <v>2230</v>
      </c>
      <c r="J87" s="55">
        <v>0</v>
      </c>
      <c r="K87" s="55">
        <v>2230</v>
      </c>
      <c r="L87" s="55" t="s">
        <v>30</v>
      </c>
      <c r="M87" s="66"/>
      <c r="N87" s="66"/>
    </row>
    <row r="88" spans="1:14" ht="16.5" customHeight="1" thickBot="1" x14ac:dyDescent="0.3">
      <c r="A88" s="59">
        <v>86</v>
      </c>
      <c r="B88" s="60" t="s">
        <v>326</v>
      </c>
      <c r="C88" s="60">
        <v>4138</v>
      </c>
      <c r="D88" s="55">
        <v>0</v>
      </c>
      <c r="E88" s="55" t="s">
        <v>10</v>
      </c>
      <c r="F88" s="55" t="s">
        <v>11</v>
      </c>
      <c r="G88" s="55">
        <v>0</v>
      </c>
      <c r="H88" s="55">
        <v>2288</v>
      </c>
      <c r="I88" s="55">
        <v>5344</v>
      </c>
      <c r="J88" s="55">
        <v>0</v>
      </c>
      <c r="K88" s="55">
        <v>5344</v>
      </c>
      <c r="L88" s="55" t="s">
        <v>515</v>
      </c>
      <c r="M88" s="69"/>
      <c r="N88" s="69"/>
    </row>
    <row r="89" spans="1:14" ht="16.5" customHeight="1" thickBot="1" x14ac:dyDescent="0.3">
      <c r="A89" s="59">
        <v>87</v>
      </c>
      <c r="B89" s="60" t="s">
        <v>325</v>
      </c>
      <c r="C89" s="60">
        <v>4139</v>
      </c>
      <c r="D89" s="55">
        <v>0</v>
      </c>
      <c r="E89" s="55" t="s">
        <v>10</v>
      </c>
      <c r="F89" s="55" t="s">
        <v>11</v>
      </c>
      <c r="G89" s="55">
        <v>0</v>
      </c>
      <c r="H89" s="55">
        <v>0</v>
      </c>
      <c r="I89" s="55">
        <v>2995</v>
      </c>
      <c r="J89" s="55">
        <v>0</v>
      </c>
      <c r="K89" s="55">
        <v>2995</v>
      </c>
      <c r="L89" s="55" t="s">
        <v>12</v>
      </c>
      <c r="M89" s="55"/>
      <c r="N89" s="55"/>
    </row>
    <row r="90" spans="1:14" ht="16.5" customHeight="1" thickBot="1" x14ac:dyDescent="0.3">
      <c r="A90" s="59">
        <v>88</v>
      </c>
      <c r="B90" s="60" t="s">
        <v>337</v>
      </c>
      <c r="C90" s="60">
        <v>4140</v>
      </c>
      <c r="D90" s="55">
        <v>0</v>
      </c>
      <c r="E90" s="55" t="s">
        <v>10</v>
      </c>
      <c r="F90" s="55" t="s">
        <v>11</v>
      </c>
      <c r="G90" s="55">
        <v>0</v>
      </c>
      <c r="H90" s="55">
        <v>0</v>
      </c>
      <c r="I90" s="55">
        <v>3144</v>
      </c>
      <c r="J90" s="55">
        <v>0</v>
      </c>
      <c r="K90" s="55">
        <v>3144</v>
      </c>
      <c r="L90" s="55" t="s">
        <v>30</v>
      </c>
      <c r="M90" s="66"/>
      <c r="N90" s="66"/>
    </row>
    <row r="91" spans="1:14" ht="16.5" customHeight="1" thickBot="1" x14ac:dyDescent="0.3">
      <c r="A91" s="59">
        <v>89</v>
      </c>
      <c r="B91" s="60" t="s">
        <v>724</v>
      </c>
      <c r="C91" s="60">
        <v>4145</v>
      </c>
      <c r="D91" s="55">
        <v>0</v>
      </c>
      <c r="E91" s="55" t="s">
        <v>34</v>
      </c>
      <c r="F91" s="55" t="s">
        <v>11</v>
      </c>
      <c r="G91" s="61">
        <v>1827</v>
      </c>
      <c r="H91" s="55">
        <v>2233</v>
      </c>
      <c r="I91" s="55">
        <v>4060</v>
      </c>
      <c r="J91" s="55">
        <v>0</v>
      </c>
      <c r="K91" s="55">
        <v>4060</v>
      </c>
      <c r="L91" s="55" t="s">
        <v>486</v>
      </c>
      <c r="M91" s="64"/>
      <c r="N91" s="64"/>
    </row>
    <row r="92" spans="1:14" ht="16.5" customHeight="1" thickBot="1" x14ac:dyDescent="0.3">
      <c r="A92" s="59">
        <v>90</v>
      </c>
      <c r="B92" s="60" t="s">
        <v>722</v>
      </c>
      <c r="C92" s="60">
        <v>4147</v>
      </c>
      <c r="D92" s="55">
        <v>0</v>
      </c>
      <c r="E92" s="55" t="s">
        <v>10</v>
      </c>
      <c r="F92" s="55" t="s">
        <v>11</v>
      </c>
      <c r="G92" s="55">
        <v>0</v>
      </c>
      <c r="H92" s="55">
        <v>0</v>
      </c>
      <c r="I92" s="55">
        <v>2134</v>
      </c>
      <c r="J92" s="55">
        <v>0</v>
      </c>
      <c r="K92" s="55">
        <v>2134</v>
      </c>
      <c r="L92" s="55" t="s">
        <v>12</v>
      </c>
      <c r="M92" s="55"/>
      <c r="N92" s="55"/>
    </row>
    <row r="93" spans="1:14" ht="16.5" customHeight="1" thickBot="1" x14ac:dyDescent="0.3">
      <c r="A93" s="59">
        <v>91</v>
      </c>
      <c r="B93" s="60" t="s">
        <v>781</v>
      </c>
      <c r="C93" s="60">
        <v>4150</v>
      </c>
      <c r="D93" s="55">
        <v>0</v>
      </c>
      <c r="E93" s="55" t="s">
        <v>10</v>
      </c>
      <c r="F93" s="55" t="s">
        <v>11</v>
      </c>
      <c r="G93" s="55">
        <v>0</v>
      </c>
      <c r="H93" s="55">
        <v>1000</v>
      </c>
      <c r="I93" s="55">
        <v>1000</v>
      </c>
      <c r="J93" s="55">
        <v>0</v>
      </c>
      <c r="K93" s="55">
        <v>1000</v>
      </c>
      <c r="L93" s="55" t="s">
        <v>523</v>
      </c>
      <c r="M93" s="58"/>
      <c r="N93" s="58"/>
    </row>
    <row r="94" spans="1:14" ht="16.5" customHeight="1" thickBot="1" x14ac:dyDescent="0.3">
      <c r="A94" s="59">
        <v>92</v>
      </c>
      <c r="B94" s="60" t="s">
        <v>721</v>
      </c>
      <c r="C94" s="60">
        <v>4199</v>
      </c>
      <c r="D94" s="55">
        <v>0</v>
      </c>
      <c r="E94" s="55" t="s">
        <v>34</v>
      </c>
      <c r="F94" s="55" t="s">
        <v>11</v>
      </c>
      <c r="G94" s="61">
        <v>7035</v>
      </c>
      <c r="H94" s="55">
        <v>3000</v>
      </c>
      <c r="I94" s="55">
        <v>10035</v>
      </c>
      <c r="J94" s="55">
        <v>0</v>
      </c>
      <c r="K94" s="55">
        <v>10035</v>
      </c>
      <c r="L94" s="55" t="s">
        <v>523</v>
      </c>
      <c r="M94" s="58"/>
      <c r="N94" s="58"/>
    </row>
    <row r="95" spans="1:14" ht="16.5" customHeight="1" thickBot="1" x14ac:dyDescent="0.3">
      <c r="A95" s="59">
        <v>93</v>
      </c>
      <c r="B95" s="60" t="s">
        <v>438</v>
      </c>
      <c r="C95" s="60">
        <v>4202</v>
      </c>
      <c r="D95" s="55">
        <v>0</v>
      </c>
      <c r="E95" s="55" t="s">
        <v>10</v>
      </c>
      <c r="F95" s="55" t="s">
        <v>11</v>
      </c>
      <c r="G95" s="55">
        <v>0</v>
      </c>
      <c r="H95" s="55">
        <v>200</v>
      </c>
      <c r="I95" s="55">
        <v>3589</v>
      </c>
      <c r="J95" s="55">
        <v>0</v>
      </c>
      <c r="K95" s="55">
        <v>3589</v>
      </c>
      <c r="L95" s="55" t="s">
        <v>532</v>
      </c>
      <c r="M95" s="26"/>
      <c r="N95" s="26"/>
    </row>
    <row r="96" spans="1:14" ht="16.5" customHeight="1" thickBot="1" x14ac:dyDescent="0.3">
      <c r="A96" s="59">
        <v>94</v>
      </c>
      <c r="B96" s="60" t="s">
        <v>166</v>
      </c>
      <c r="C96" s="60">
        <v>4209</v>
      </c>
      <c r="D96" s="55">
        <v>0</v>
      </c>
      <c r="E96" s="55" t="s">
        <v>10</v>
      </c>
      <c r="F96" s="55" t="s">
        <v>11</v>
      </c>
      <c r="G96" s="55">
        <v>0</v>
      </c>
      <c r="H96" s="55">
        <v>1352</v>
      </c>
      <c r="I96" s="55">
        <v>5311</v>
      </c>
      <c r="J96" s="55">
        <v>0</v>
      </c>
      <c r="K96" s="55">
        <v>5311</v>
      </c>
      <c r="L96" s="55" t="s">
        <v>30</v>
      </c>
      <c r="M96" s="66"/>
      <c r="N96" s="66"/>
    </row>
    <row r="97" spans="1:14" ht="16.5" customHeight="1" thickBot="1" x14ac:dyDescent="0.3">
      <c r="A97" s="59">
        <v>95</v>
      </c>
      <c r="B97" s="60" t="s">
        <v>202</v>
      </c>
      <c r="C97" s="60">
        <v>4211</v>
      </c>
      <c r="D97" s="61">
        <v>2107</v>
      </c>
      <c r="E97" s="55" t="s">
        <v>10</v>
      </c>
      <c r="F97" s="55" t="s">
        <v>11</v>
      </c>
      <c r="G97" s="55">
        <v>0</v>
      </c>
      <c r="H97" s="55">
        <v>1265</v>
      </c>
      <c r="I97" s="55">
        <v>1265</v>
      </c>
      <c r="J97" s="55">
        <v>0</v>
      </c>
      <c r="K97" s="55">
        <v>1265</v>
      </c>
      <c r="L97" s="55" t="s">
        <v>12</v>
      </c>
      <c r="M97" s="55"/>
      <c r="N97" s="55"/>
    </row>
    <row r="98" spans="1:14" ht="16.5" customHeight="1" thickBot="1" x14ac:dyDescent="0.3">
      <c r="A98" s="59">
        <v>96</v>
      </c>
      <c r="B98" s="60" t="s">
        <v>715</v>
      </c>
      <c r="C98" s="60">
        <v>4233</v>
      </c>
      <c r="D98" s="55">
        <v>0</v>
      </c>
      <c r="E98" s="55" t="s">
        <v>10</v>
      </c>
      <c r="F98" s="55" t="s">
        <v>11</v>
      </c>
      <c r="G98" s="55">
        <v>0</v>
      </c>
      <c r="H98" s="55">
        <v>0</v>
      </c>
      <c r="I98" s="55">
        <v>2034</v>
      </c>
      <c r="J98" s="55">
        <v>638</v>
      </c>
      <c r="K98" s="55">
        <v>1396</v>
      </c>
      <c r="L98" s="55" t="s">
        <v>486</v>
      </c>
      <c r="M98" s="64"/>
      <c r="N98" s="64"/>
    </row>
    <row r="99" spans="1:14" ht="16.5" customHeight="1" thickBot="1" x14ac:dyDescent="0.3">
      <c r="A99" s="59">
        <v>97</v>
      </c>
      <c r="B99" s="60" t="s">
        <v>713</v>
      </c>
      <c r="C99" s="60">
        <v>4238</v>
      </c>
      <c r="D99" s="55">
        <v>0</v>
      </c>
      <c r="E99" s="55" t="s">
        <v>34</v>
      </c>
      <c r="F99" s="55" t="s">
        <v>11</v>
      </c>
      <c r="G99" s="61">
        <v>2032</v>
      </c>
      <c r="H99" s="55">
        <v>0</v>
      </c>
      <c r="I99" s="55">
        <v>2032</v>
      </c>
      <c r="J99" s="55">
        <v>0</v>
      </c>
      <c r="K99" s="55">
        <v>2032</v>
      </c>
      <c r="L99" s="55" t="s">
        <v>12</v>
      </c>
      <c r="M99" s="55"/>
      <c r="N99" s="55"/>
    </row>
    <row r="100" spans="1:14" ht="16.5" customHeight="1" thickBot="1" x14ac:dyDescent="0.3">
      <c r="A100" s="59">
        <v>98</v>
      </c>
      <c r="B100" s="60" t="s">
        <v>810</v>
      </c>
      <c r="C100" s="60">
        <v>4244</v>
      </c>
      <c r="D100" s="55">
        <v>0</v>
      </c>
      <c r="E100" s="55" t="s">
        <v>34</v>
      </c>
      <c r="F100" s="55" t="s">
        <v>11</v>
      </c>
      <c r="G100" s="61">
        <v>1700</v>
      </c>
      <c r="H100" s="55">
        <v>0</v>
      </c>
      <c r="I100" s="55">
        <v>1700</v>
      </c>
      <c r="J100" s="55">
        <v>0</v>
      </c>
      <c r="K100" s="55">
        <v>1700</v>
      </c>
      <c r="L100" s="55" t="s">
        <v>12</v>
      </c>
      <c r="M100" s="55"/>
      <c r="N100" s="55"/>
    </row>
    <row r="101" spans="1:14" ht="16.5" customHeight="1" thickBot="1" x14ac:dyDescent="0.3">
      <c r="A101" s="59">
        <v>99</v>
      </c>
      <c r="B101" s="60" t="s">
        <v>711</v>
      </c>
      <c r="C101" s="60">
        <v>4247</v>
      </c>
      <c r="D101" s="55">
        <v>0</v>
      </c>
      <c r="E101" s="55" t="s">
        <v>34</v>
      </c>
      <c r="F101" s="56" t="s">
        <v>11</v>
      </c>
      <c r="G101" s="61">
        <v>1779</v>
      </c>
      <c r="H101" s="55">
        <v>0</v>
      </c>
      <c r="I101" s="55">
        <v>1779</v>
      </c>
      <c r="J101" s="55">
        <v>0</v>
      </c>
      <c r="K101" s="55">
        <v>1779</v>
      </c>
      <c r="L101" s="55" t="s">
        <v>12</v>
      </c>
      <c r="M101" s="55"/>
      <c r="N101" s="55"/>
    </row>
    <row r="102" spans="1:14" ht="16.5" customHeight="1" thickBot="1" x14ac:dyDescent="0.3">
      <c r="A102" s="59">
        <v>100</v>
      </c>
      <c r="B102" s="60" t="s">
        <v>842</v>
      </c>
      <c r="C102" s="60">
        <v>4250</v>
      </c>
      <c r="D102" s="55">
        <v>0</v>
      </c>
      <c r="E102" s="55" t="s">
        <v>34</v>
      </c>
      <c r="F102" s="55" t="s">
        <v>11</v>
      </c>
      <c r="G102" s="55">
        <v>0</v>
      </c>
      <c r="H102" s="55">
        <v>747</v>
      </c>
      <c r="I102" s="55">
        <v>1000</v>
      </c>
      <c r="J102" s="55">
        <v>0</v>
      </c>
      <c r="K102" s="55">
        <v>1000</v>
      </c>
      <c r="L102" s="55" t="s">
        <v>12</v>
      </c>
      <c r="M102" s="55"/>
      <c r="N102" s="55"/>
    </row>
    <row r="103" spans="1:14" ht="16.5" customHeight="1" thickBot="1" x14ac:dyDescent="0.3">
      <c r="A103" s="59">
        <v>101</v>
      </c>
      <c r="B103" s="60" t="s">
        <v>710</v>
      </c>
      <c r="C103" s="60">
        <v>4253</v>
      </c>
      <c r="D103" s="55">
        <v>0</v>
      </c>
      <c r="E103" s="55" t="s">
        <v>10</v>
      </c>
      <c r="F103" s="55" t="s">
        <v>11</v>
      </c>
      <c r="G103" s="55">
        <v>0</v>
      </c>
      <c r="H103" s="55">
        <v>0</v>
      </c>
      <c r="I103" s="55">
        <v>3330</v>
      </c>
      <c r="J103" s="55">
        <v>0</v>
      </c>
      <c r="K103" s="55">
        <v>3330</v>
      </c>
      <c r="L103" s="55" t="s">
        <v>12</v>
      </c>
      <c r="M103" s="55"/>
      <c r="N103" s="55"/>
    </row>
    <row r="104" spans="1:14" ht="16.5" customHeight="1" thickBot="1" x14ac:dyDescent="0.3">
      <c r="A104" s="59">
        <v>102</v>
      </c>
      <c r="B104" s="60" t="s">
        <v>403</v>
      </c>
      <c r="C104" s="60">
        <v>5004</v>
      </c>
      <c r="D104" s="55">
        <v>0</v>
      </c>
      <c r="E104" s="55" t="s">
        <v>10</v>
      </c>
      <c r="F104" s="55" t="s">
        <v>11</v>
      </c>
      <c r="G104" s="55">
        <v>0</v>
      </c>
      <c r="H104" s="55">
        <v>478</v>
      </c>
      <c r="I104" s="55">
        <v>462</v>
      </c>
      <c r="J104" s="55">
        <v>462</v>
      </c>
      <c r="K104" s="55">
        <v>0</v>
      </c>
      <c r="L104" s="55" t="s">
        <v>523</v>
      </c>
      <c r="M104" s="58"/>
      <c r="N104" s="58"/>
    </row>
    <row r="105" spans="1:14" ht="16.5" customHeight="1" thickBot="1" x14ac:dyDescent="0.3">
      <c r="A105" s="59">
        <v>103</v>
      </c>
      <c r="B105" s="60" t="s">
        <v>402</v>
      </c>
      <c r="C105" s="60">
        <v>5017</v>
      </c>
      <c r="D105" s="55">
        <v>0</v>
      </c>
      <c r="E105" s="55" t="s">
        <v>10</v>
      </c>
      <c r="F105" s="55" t="s">
        <v>11</v>
      </c>
      <c r="G105" s="55">
        <v>0</v>
      </c>
      <c r="H105" s="55">
        <v>0</v>
      </c>
      <c r="I105" s="55">
        <v>2500</v>
      </c>
      <c r="J105" s="55">
        <v>0</v>
      </c>
      <c r="K105" s="55">
        <v>2500</v>
      </c>
      <c r="L105" s="55" t="s">
        <v>12</v>
      </c>
      <c r="M105" s="55"/>
      <c r="N105" s="55"/>
    </row>
    <row r="106" spans="1:14" ht="16.5" customHeight="1" thickBot="1" x14ac:dyDescent="0.3">
      <c r="A106" s="59">
        <v>104</v>
      </c>
      <c r="B106" s="60" t="s">
        <v>588</v>
      </c>
      <c r="C106" s="60">
        <v>5027</v>
      </c>
      <c r="D106" s="55">
        <v>0</v>
      </c>
      <c r="E106" s="55" t="s">
        <v>10</v>
      </c>
      <c r="F106" s="55" t="s">
        <v>11</v>
      </c>
      <c r="G106" s="55">
        <v>0</v>
      </c>
      <c r="H106" s="55">
        <v>0</v>
      </c>
      <c r="I106" s="55">
        <v>1500</v>
      </c>
      <c r="J106" s="55">
        <v>0</v>
      </c>
      <c r="K106" s="55">
        <v>1500</v>
      </c>
      <c r="L106" s="55" t="s">
        <v>12</v>
      </c>
      <c r="M106" s="55"/>
      <c r="N106" s="55"/>
    </row>
    <row r="107" spans="1:14" ht="16.5" customHeight="1" thickBot="1" x14ac:dyDescent="0.3">
      <c r="A107" s="59">
        <v>105</v>
      </c>
      <c r="B107" s="60" t="s">
        <v>585</v>
      </c>
      <c r="C107" s="60">
        <v>5060</v>
      </c>
      <c r="D107" s="55">
        <v>0</v>
      </c>
      <c r="E107" s="55" t="s">
        <v>10</v>
      </c>
      <c r="F107" s="55" t="s">
        <v>11</v>
      </c>
      <c r="G107" s="55">
        <v>0</v>
      </c>
      <c r="H107" s="55">
        <v>0</v>
      </c>
      <c r="I107" s="55">
        <v>2499</v>
      </c>
      <c r="J107" s="55">
        <v>0</v>
      </c>
      <c r="K107" s="55">
        <v>2499</v>
      </c>
      <c r="L107" s="55" t="s">
        <v>12</v>
      </c>
      <c r="M107" s="55"/>
      <c r="N107" s="55"/>
    </row>
    <row r="108" spans="1:14" ht="16.5" customHeight="1" thickBot="1" x14ac:dyDescent="0.3">
      <c r="A108" s="59">
        <v>106</v>
      </c>
      <c r="B108" s="60" t="s">
        <v>602</v>
      </c>
      <c r="C108" s="60">
        <v>5064</v>
      </c>
      <c r="D108" s="55">
        <v>0</v>
      </c>
      <c r="E108" s="55" t="s">
        <v>10</v>
      </c>
      <c r="F108" s="55" t="s">
        <v>11</v>
      </c>
      <c r="G108" s="55">
        <v>0</v>
      </c>
      <c r="H108" s="55">
        <v>0</v>
      </c>
      <c r="I108" s="55">
        <v>3848</v>
      </c>
      <c r="J108" s="55">
        <v>0</v>
      </c>
      <c r="K108" s="55">
        <v>3848</v>
      </c>
      <c r="L108" s="55" t="s">
        <v>507</v>
      </c>
      <c r="M108" s="67"/>
      <c r="N108" s="67"/>
    </row>
    <row r="109" spans="1:14" ht="16.5" customHeight="1" thickBot="1" x14ac:dyDescent="0.3">
      <c r="A109" s="59">
        <v>107</v>
      </c>
      <c r="B109" s="60" t="s">
        <v>725</v>
      </c>
      <c r="C109" s="60">
        <v>5066</v>
      </c>
      <c r="D109" s="55">
        <v>0</v>
      </c>
      <c r="E109" s="55" t="s">
        <v>10</v>
      </c>
      <c r="F109" s="55" t="s">
        <v>11</v>
      </c>
      <c r="G109" s="55">
        <v>0</v>
      </c>
      <c r="H109" s="55">
        <v>0</v>
      </c>
      <c r="I109" s="55">
        <v>1000</v>
      </c>
      <c r="J109" s="55">
        <v>0</v>
      </c>
      <c r="K109" s="55">
        <v>1000</v>
      </c>
      <c r="L109" s="55" t="s">
        <v>12</v>
      </c>
      <c r="M109" s="55"/>
      <c r="N109" s="55"/>
    </row>
    <row r="110" spans="1:14" ht="16.5" customHeight="1" thickBot="1" x14ac:dyDescent="0.3">
      <c r="A110" s="59">
        <v>108</v>
      </c>
      <c r="B110" s="60" t="s">
        <v>596</v>
      </c>
      <c r="C110" s="60">
        <v>5068</v>
      </c>
      <c r="D110" s="55">
        <v>0</v>
      </c>
      <c r="E110" s="55" t="s">
        <v>10</v>
      </c>
      <c r="F110" s="55" t="s">
        <v>11</v>
      </c>
      <c r="G110" s="55">
        <v>0</v>
      </c>
      <c r="H110" s="55">
        <v>1264</v>
      </c>
      <c r="I110" s="55">
        <v>4791</v>
      </c>
      <c r="J110" s="55">
        <v>1122</v>
      </c>
      <c r="K110" s="55">
        <v>3669</v>
      </c>
      <c r="L110" s="55" t="s">
        <v>30</v>
      </c>
      <c r="M110" s="66"/>
      <c r="N110" s="66"/>
    </row>
    <row r="111" spans="1:14" ht="16.5" customHeight="1" thickBot="1" x14ac:dyDescent="0.3">
      <c r="A111" s="59">
        <v>109</v>
      </c>
      <c r="B111" s="60" t="s">
        <v>583</v>
      </c>
      <c r="C111" s="60">
        <v>5070</v>
      </c>
      <c r="D111" s="61">
        <v>1099</v>
      </c>
      <c r="E111" s="55" t="s">
        <v>10</v>
      </c>
      <c r="F111" s="55" t="s">
        <v>11</v>
      </c>
      <c r="G111" s="55">
        <v>0</v>
      </c>
      <c r="H111" s="55">
        <v>0</v>
      </c>
      <c r="I111" s="55">
        <v>4576</v>
      </c>
      <c r="J111" s="55">
        <v>0</v>
      </c>
      <c r="K111" s="55">
        <v>4576</v>
      </c>
      <c r="L111" s="55" t="s">
        <v>12</v>
      </c>
      <c r="M111" s="55"/>
      <c r="N111" s="55"/>
    </row>
    <row r="112" spans="1:14" ht="16.5" customHeight="1" thickBot="1" x14ac:dyDescent="0.3">
      <c r="A112" s="59">
        <v>110</v>
      </c>
      <c r="B112" s="60" t="s">
        <v>582</v>
      </c>
      <c r="C112" s="60">
        <v>5071</v>
      </c>
      <c r="D112" s="55">
        <v>0</v>
      </c>
      <c r="E112" s="55" t="s">
        <v>10</v>
      </c>
      <c r="F112" s="55" t="s">
        <v>11</v>
      </c>
      <c r="G112" s="55">
        <v>0</v>
      </c>
      <c r="H112" s="55">
        <v>0</v>
      </c>
      <c r="I112" s="55">
        <v>2500</v>
      </c>
      <c r="J112" s="55">
        <v>0</v>
      </c>
      <c r="K112" s="55">
        <v>2500</v>
      </c>
      <c r="L112" s="55" t="s">
        <v>12</v>
      </c>
      <c r="M112" s="55"/>
      <c r="N112" s="55"/>
    </row>
    <row r="113" spans="1:14" ht="16.5" customHeight="1" thickBot="1" x14ac:dyDescent="0.3">
      <c r="A113" s="59">
        <v>111</v>
      </c>
      <c r="B113" s="60" t="s">
        <v>706</v>
      </c>
      <c r="C113" s="60">
        <v>5073</v>
      </c>
      <c r="D113" s="55">
        <v>0</v>
      </c>
      <c r="E113" s="55" t="s">
        <v>10</v>
      </c>
      <c r="F113" s="55" t="s">
        <v>11</v>
      </c>
      <c r="G113" s="61">
        <v>1580</v>
      </c>
      <c r="H113" s="55">
        <v>0</v>
      </c>
      <c r="I113" s="55">
        <v>1530</v>
      </c>
      <c r="J113" s="55">
        <v>0</v>
      </c>
      <c r="K113" s="55">
        <v>1530</v>
      </c>
      <c r="L113" s="55" t="s">
        <v>12</v>
      </c>
      <c r="M113" s="55"/>
      <c r="N113" s="55"/>
    </row>
    <row r="114" spans="1:14" ht="16.5" customHeight="1" thickBot="1" x14ac:dyDescent="0.3">
      <c r="A114" s="59">
        <v>112</v>
      </c>
      <c r="B114" s="60" t="s">
        <v>356</v>
      </c>
      <c r="C114" s="60">
        <v>5091</v>
      </c>
      <c r="D114" s="55">
        <v>0</v>
      </c>
      <c r="E114" s="55" t="s">
        <v>10</v>
      </c>
      <c r="F114" s="55" t="s">
        <v>11</v>
      </c>
      <c r="G114" s="61">
        <v>250</v>
      </c>
      <c r="H114" s="55">
        <v>0</v>
      </c>
      <c r="I114" s="55">
        <v>250</v>
      </c>
      <c r="J114" s="55">
        <v>0</v>
      </c>
      <c r="K114" s="55">
        <v>250</v>
      </c>
      <c r="L114" s="55" t="s">
        <v>12</v>
      </c>
      <c r="M114" s="55"/>
      <c r="N114" s="55"/>
    </row>
    <row r="115" spans="1:14" ht="16.5" customHeight="1" thickBot="1" x14ac:dyDescent="0.3">
      <c r="A115" s="59">
        <v>113</v>
      </c>
      <c r="B115" s="60" t="s">
        <v>432</v>
      </c>
      <c r="C115" s="60">
        <v>5094</v>
      </c>
      <c r="D115" s="55">
        <v>0</v>
      </c>
      <c r="E115" s="55" t="s">
        <v>10</v>
      </c>
      <c r="F115" s="55" t="s">
        <v>11</v>
      </c>
      <c r="G115" s="55">
        <v>0</v>
      </c>
      <c r="H115" s="55">
        <v>0</v>
      </c>
      <c r="I115" s="55">
        <v>1000</v>
      </c>
      <c r="J115" s="55">
        <v>0</v>
      </c>
      <c r="K115" s="55">
        <v>1000</v>
      </c>
      <c r="L115" s="55" t="s">
        <v>12</v>
      </c>
      <c r="M115" s="55"/>
      <c r="N115" s="55"/>
    </row>
    <row r="116" spans="1:14" ht="16.5" customHeight="1" thickBot="1" x14ac:dyDescent="0.3">
      <c r="A116" s="59">
        <v>114</v>
      </c>
      <c r="B116" s="60" t="s">
        <v>387</v>
      </c>
      <c r="C116" s="60">
        <v>5098</v>
      </c>
      <c r="D116" s="55">
        <v>0</v>
      </c>
      <c r="E116" s="55" t="s">
        <v>10</v>
      </c>
      <c r="F116" s="55" t="s">
        <v>11</v>
      </c>
      <c r="G116" s="55">
        <v>0</v>
      </c>
      <c r="H116" s="55">
        <v>442</v>
      </c>
      <c r="I116" s="55">
        <v>1000</v>
      </c>
      <c r="J116" s="55">
        <v>0</v>
      </c>
      <c r="K116" s="55">
        <v>1000</v>
      </c>
      <c r="L116" s="55" t="s">
        <v>12</v>
      </c>
      <c r="M116" s="55"/>
      <c r="N116" s="55"/>
    </row>
    <row r="117" spans="1:14" ht="16.5" customHeight="1" thickBot="1" x14ac:dyDescent="0.3">
      <c r="A117" s="59">
        <v>115</v>
      </c>
      <c r="B117" s="60" t="s">
        <v>522</v>
      </c>
      <c r="C117" s="60">
        <v>5135</v>
      </c>
      <c r="D117" s="55">
        <v>0</v>
      </c>
      <c r="E117" s="55" t="s">
        <v>10</v>
      </c>
      <c r="F117" s="55" t="s">
        <v>11</v>
      </c>
      <c r="G117" s="61">
        <v>857</v>
      </c>
      <c r="H117" s="55">
        <v>1500</v>
      </c>
      <c r="I117" s="55">
        <v>3353</v>
      </c>
      <c r="J117" s="55">
        <v>460</v>
      </c>
      <c r="K117" s="55">
        <v>2893</v>
      </c>
      <c r="L117" s="55" t="s">
        <v>12</v>
      </c>
      <c r="M117" s="55"/>
      <c r="N117" s="55"/>
    </row>
    <row r="118" spans="1:14" ht="16.5" customHeight="1" thickBot="1" x14ac:dyDescent="0.3">
      <c r="A118" s="59">
        <v>116</v>
      </c>
      <c r="B118" s="60" t="s">
        <v>520</v>
      </c>
      <c r="C118" s="60">
        <v>5136</v>
      </c>
      <c r="D118" s="55">
        <v>0</v>
      </c>
      <c r="E118" s="55" t="s">
        <v>10</v>
      </c>
      <c r="F118" s="55" t="s">
        <v>11</v>
      </c>
      <c r="G118" s="61">
        <v>391</v>
      </c>
      <c r="H118" s="55">
        <v>1000</v>
      </c>
      <c r="I118" s="55">
        <v>1970</v>
      </c>
      <c r="J118" s="55">
        <v>0</v>
      </c>
      <c r="K118" s="55">
        <v>1970</v>
      </c>
      <c r="L118" s="55" t="s">
        <v>486</v>
      </c>
      <c r="M118" s="64"/>
      <c r="N118" s="64"/>
    </row>
    <row r="119" spans="1:14" ht="16.5" customHeight="1" thickBot="1" x14ac:dyDescent="0.3">
      <c r="A119" s="59">
        <v>117</v>
      </c>
      <c r="B119" s="60" t="s">
        <v>467</v>
      </c>
      <c r="C119" s="60">
        <v>5140</v>
      </c>
      <c r="D119" s="55">
        <v>0</v>
      </c>
      <c r="E119" s="55" t="s">
        <v>10</v>
      </c>
      <c r="F119" s="55" t="s">
        <v>11</v>
      </c>
      <c r="G119" s="55">
        <v>0</v>
      </c>
      <c r="H119" s="55">
        <v>0</v>
      </c>
      <c r="I119" s="55">
        <v>3752</v>
      </c>
      <c r="J119" s="55">
        <v>1288</v>
      </c>
      <c r="K119" s="55">
        <v>2464</v>
      </c>
      <c r="L119" s="55" t="s">
        <v>20</v>
      </c>
      <c r="M119" s="63"/>
      <c r="N119" s="63"/>
    </row>
    <row r="120" spans="1:14" ht="16.5" customHeight="1" thickBot="1" x14ac:dyDescent="0.3">
      <c r="A120" s="59">
        <v>118</v>
      </c>
      <c r="B120" s="60" t="s">
        <v>426</v>
      </c>
      <c r="C120" s="60">
        <v>5152</v>
      </c>
      <c r="D120" s="55">
        <v>0</v>
      </c>
      <c r="E120" s="55" t="s">
        <v>10</v>
      </c>
      <c r="F120" s="55" t="s">
        <v>11</v>
      </c>
      <c r="G120" s="55">
        <v>0</v>
      </c>
      <c r="H120" s="55">
        <v>161</v>
      </c>
      <c r="I120" s="55">
        <v>3624</v>
      </c>
      <c r="J120" s="55">
        <v>0</v>
      </c>
      <c r="K120" s="55">
        <v>3624</v>
      </c>
      <c r="L120" s="55" t="s">
        <v>12</v>
      </c>
      <c r="M120" s="55"/>
      <c r="N120" s="55"/>
    </row>
    <row r="121" spans="1:14" ht="16.5" customHeight="1" thickBot="1" x14ac:dyDescent="0.3">
      <c r="A121" s="59">
        <v>119</v>
      </c>
      <c r="B121" s="60" t="s">
        <v>381</v>
      </c>
      <c r="C121" s="60">
        <v>5159</v>
      </c>
      <c r="D121" s="55">
        <v>0</v>
      </c>
      <c r="E121" s="55" t="s">
        <v>10</v>
      </c>
      <c r="F121" s="55" t="s">
        <v>11</v>
      </c>
      <c r="G121" s="55">
        <v>0</v>
      </c>
      <c r="H121" s="55">
        <v>0</v>
      </c>
      <c r="I121" s="55">
        <v>1000</v>
      </c>
      <c r="J121" s="55">
        <v>0</v>
      </c>
      <c r="K121" s="55">
        <v>1000</v>
      </c>
      <c r="L121" s="55" t="s">
        <v>12</v>
      </c>
      <c r="M121" s="55"/>
      <c r="N121" s="55"/>
    </row>
    <row r="122" spans="1:14" ht="16.5" customHeight="1" thickBot="1" x14ac:dyDescent="0.3">
      <c r="A122" s="59">
        <v>120</v>
      </c>
      <c r="B122" s="60" t="s">
        <v>424</v>
      </c>
      <c r="C122" s="60">
        <v>5165</v>
      </c>
      <c r="D122" s="55">
        <v>0</v>
      </c>
      <c r="E122" s="55" t="s">
        <v>10</v>
      </c>
      <c r="F122" s="55" t="s">
        <v>11</v>
      </c>
      <c r="G122" s="55">
        <v>0</v>
      </c>
      <c r="H122" s="55">
        <v>0</v>
      </c>
      <c r="I122" s="55">
        <v>1000</v>
      </c>
      <c r="J122" s="55">
        <v>0</v>
      </c>
      <c r="K122" s="55">
        <v>1000</v>
      </c>
      <c r="L122" s="55" t="s">
        <v>486</v>
      </c>
      <c r="M122" s="68"/>
      <c r="N122" s="68"/>
    </row>
    <row r="123" spans="1:14" ht="16.5" customHeight="1" thickBot="1" x14ac:dyDescent="0.3">
      <c r="A123" s="59">
        <v>121</v>
      </c>
      <c r="B123" s="60" t="s">
        <v>1046</v>
      </c>
      <c r="C123" s="60">
        <v>5191</v>
      </c>
      <c r="D123" s="55">
        <v>0</v>
      </c>
      <c r="E123" s="55" t="s">
        <v>10</v>
      </c>
      <c r="F123" s="55" t="s">
        <v>11</v>
      </c>
      <c r="G123" s="61">
        <v>521</v>
      </c>
      <c r="H123" s="55">
        <v>0</v>
      </c>
      <c r="I123" s="55">
        <v>521</v>
      </c>
      <c r="J123" s="55">
        <v>0</v>
      </c>
      <c r="K123" s="55">
        <v>521</v>
      </c>
      <c r="L123" s="55" t="s">
        <v>12</v>
      </c>
      <c r="M123" s="55"/>
      <c r="N123" s="55"/>
    </row>
    <row r="124" spans="1:14" ht="16.5" customHeight="1" thickBot="1" x14ac:dyDescent="0.3">
      <c r="A124" s="59">
        <v>122</v>
      </c>
      <c r="B124" s="60" t="s">
        <v>1025</v>
      </c>
      <c r="C124" s="60">
        <v>5215</v>
      </c>
      <c r="D124" s="55">
        <v>0</v>
      </c>
      <c r="E124" s="55" t="s">
        <v>10</v>
      </c>
      <c r="F124" s="55" t="s">
        <v>11</v>
      </c>
      <c r="G124" s="61">
        <v>626</v>
      </c>
      <c r="H124" s="55">
        <v>500</v>
      </c>
      <c r="I124" s="55">
        <v>1126</v>
      </c>
      <c r="J124" s="55">
        <v>1120</v>
      </c>
      <c r="K124" s="55">
        <v>6</v>
      </c>
      <c r="L124" s="55" t="s">
        <v>12</v>
      </c>
      <c r="M124" s="55"/>
      <c r="N124" s="55"/>
    </row>
    <row r="125" spans="1:14" ht="16.5" customHeight="1" thickBot="1" x14ac:dyDescent="0.3">
      <c r="A125" s="59">
        <v>123</v>
      </c>
      <c r="B125" s="60" t="s">
        <v>1024</v>
      </c>
      <c r="C125" s="60">
        <v>5216</v>
      </c>
      <c r="D125" s="55">
        <v>0</v>
      </c>
      <c r="E125" s="55" t="s">
        <v>10</v>
      </c>
      <c r="F125" s="55" t="s">
        <v>11</v>
      </c>
      <c r="G125" s="55">
        <v>0</v>
      </c>
      <c r="H125" s="55">
        <v>468</v>
      </c>
      <c r="I125" s="55">
        <v>500</v>
      </c>
      <c r="J125" s="55">
        <v>0</v>
      </c>
      <c r="K125" s="55">
        <v>500</v>
      </c>
      <c r="L125" s="55" t="s">
        <v>12</v>
      </c>
      <c r="M125" s="55"/>
      <c r="N125" s="55"/>
    </row>
    <row r="126" spans="1:14" ht="16.5" customHeight="1" thickBot="1" x14ac:dyDescent="0.3">
      <c r="A126" s="59">
        <v>124</v>
      </c>
      <c r="B126" s="60" t="s">
        <v>1047</v>
      </c>
      <c r="C126" s="60">
        <v>5217</v>
      </c>
      <c r="D126" s="55">
        <v>0</v>
      </c>
      <c r="E126" s="55" t="s">
        <v>10</v>
      </c>
      <c r="F126" s="55" t="s">
        <v>11</v>
      </c>
      <c r="G126" s="61">
        <v>671</v>
      </c>
      <c r="H126" s="55">
        <v>500</v>
      </c>
      <c r="I126" s="55">
        <v>1171</v>
      </c>
      <c r="J126" s="55">
        <v>0</v>
      </c>
      <c r="K126" s="55">
        <v>1171</v>
      </c>
      <c r="L126" s="55" t="s">
        <v>12</v>
      </c>
      <c r="M126" s="55"/>
      <c r="N126" s="55"/>
    </row>
    <row r="127" spans="1:14" ht="16.5" customHeight="1" thickBot="1" x14ac:dyDescent="0.3">
      <c r="A127" s="59">
        <v>125</v>
      </c>
      <c r="B127" s="60" t="s">
        <v>879</v>
      </c>
      <c r="C127" s="60">
        <v>5510</v>
      </c>
      <c r="D127" s="55">
        <v>0</v>
      </c>
      <c r="E127" s="55" t="s">
        <v>10</v>
      </c>
      <c r="F127" s="55" t="s">
        <v>11</v>
      </c>
      <c r="G127" s="61">
        <v>271</v>
      </c>
      <c r="H127" s="55">
        <v>1000</v>
      </c>
      <c r="I127" s="55">
        <v>1271</v>
      </c>
      <c r="J127" s="55">
        <v>0</v>
      </c>
      <c r="K127" s="55">
        <v>1271</v>
      </c>
      <c r="L127" s="55" t="s">
        <v>12</v>
      </c>
      <c r="M127" s="55"/>
      <c r="N127" s="55"/>
    </row>
    <row r="128" spans="1:14" ht="16.5" customHeight="1" thickBot="1" x14ac:dyDescent="0.3">
      <c r="A128" s="59">
        <v>126</v>
      </c>
      <c r="B128" s="60" t="s">
        <v>694</v>
      </c>
      <c r="C128" s="60">
        <v>5516</v>
      </c>
      <c r="D128" s="55">
        <v>0</v>
      </c>
      <c r="E128" s="55" t="s">
        <v>10</v>
      </c>
      <c r="F128" s="55" t="s">
        <v>11</v>
      </c>
      <c r="G128" s="61">
        <v>1800</v>
      </c>
      <c r="H128" s="55">
        <v>0</v>
      </c>
      <c r="I128" s="55">
        <v>1800</v>
      </c>
      <c r="J128" s="55">
        <v>0</v>
      </c>
      <c r="K128" s="55">
        <v>1800</v>
      </c>
      <c r="L128" s="55" t="s">
        <v>30</v>
      </c>
      <c r="M128" s="66"/>
      <c r="N128" s="66"/>
    </row>
    <row r="129" spans="1:14" ht="16.5" customHeight="1" thickBot="1" x14ac:dyDescent="0.3">
      <c r="A129" s="59">
        <v>127</v>
      </c>
      <c r="B129" s="60" t="s">
        <v>519</v>
      </c>
      <c r="C129" s="60">
        <v>5517</v>
      </c>
      <c r="D129" s="55">
        <v>0</v>
      </c>
      <c r="E129" s="55" t="s">
        <v>10</v>
      </c>
      <c r="F129" s="55" t="s">
        <v>11</v>
      </c>
      <c r="G129" s="55">
        <v>0</v>
      </c>
      <c r="H129" s="55">
        <v>0</v>
      </c>
      <c r="I129" s="55">
        <v>1181</v>
      </c>
      <c r="J129" s="55">
        <v>0</v>
      </c>
      <c r="K129" s="55">
        <v>1181</v>
      </c>
      <c r="L129" s="55" t="s">
        <v>486</v>
      </c>
      <c r="M129" s="64"/>
      <c r="N129" s="64"/>
    </row>
    <row r="130" spans="1:14" ht="16.5" customHeight="1" thickBot="1" x14ac:dyDescent="0.3">
      <c r="A130" s="59">
        <v>128</v>
      </c>
      <c r="B130" s="60" t="s">
        <v>500</v>
      </c>
      <c r="C130" s="60">
        <v>5518</v>
      </c>
      <c r="D130" s="55">
        <v>0</v>
      </c>
      <c r="E130" s="55" t="s">
        <v>10</v>
      </c>
      <c r="F130" s="55" t="s">
        <v>11</v>
      </c>
      <c r="G130" s="55">
        <v>0</v>
      </c>
      <c r="H130" s="55">
        <v>955</v>
      </c>
      <c r="I130" s="55">
        <v>2984</v>
      </c>
      <c r="J130" s="55">
        <v>0</v>
      </c>
      <c r="K130" s="55">
        <v>2984</v>
      </c>
      <c r="L130" s="55" t="s">
        <v>486</v>
      </c>
      <c r="M130" s="64"/>
      <c r="N130" s="64"/>
    </row>
    <row r="131" spans="1:14" ht="16.5" customHeight="1" thickBot="1" x14ac:dyDescent="0.3">
      <c r="A131" s="59">
        <v>129</v>
      </c>
      <c r="B131" s="60" t="s">
        <v>498</v>
      </c>
      <c r="C131" s="60">
        <v>5519</v>
      </c>
      <c r="D131" s="55">
        <v>0</v>
      </c>
      <c r="E131" s="55" t="s">
        <v>10</v>
      </c>
      <c r="F131" s="55" t="s">
        <v>11</v>
      </c>
      <c r="G131" s="55">
        <v>0</v>
      </c>
      <c r="H131" s="55">
        <v>1323</v>
      </c>
      <c r="I131" s="55">
        <v>3340</v>
      </c>
      <c r="J131" s="55">
        <v>0</v>
      </c>
      <c r="K131" s="55">
        <v>3340</v>
      </c>
      <c r="L131" s="55" t="s">
        <v>486</v>
      </c>
      <c r="M131" s="64"/>
      <c r="N131" s="64"/>
    </row>
    <row r="132" spans="1:14" ht="16.5" customHeight="1" thickBot="1" x14ac:dyDescent="0.3">
      <c r="A132" s="59">
        <v>130</v>
      </c>
      <c r="B132" s="60" t="s">
        <v>691</v>
      </c>
      <c r="C132" s="60">
        <v>5520</v>
      </c>
      <c r="D132" s="55">
        <v>0</v>
      </c>
      <c r="E132" s="55" t="s">
        <v>10</v>
      </c>
      <c r="F132" s="55" t="s">
        <v>11</v>
      </c>
      <c r="G132" s="55">
        <v>0</v>
      </c>
      <c r="H132" s="55">
        <v>0</v>
      </c>
      <c r="I132" s="55">
        <v>2698</v>
      </c>
      <c r="J132" s="55">
        <v>0</v>
      </c>
      <c r="K132" s="55">
        <v>2698</v>
      </c>
      <c r="L132" s="55" t="s">
        <v>507</v>
      </c>
      <c r="M132" s="67"/>
      <c r="N132" s="67"/>
    </row>
    <row r="133" spans="1:14" ht="16.5" customHeight="1" thickBot="1" x14ac:dyDescent="0.35">
      <c r="A133" s="59">
        <v>131</v>
      </c>
      <c r="B133" s="60" t="s">
        <v>689</v>
      </c>
      <c r="C133" s="60">
        <v>5521</v>
      </c>
      <c r="D133" s="55">
        <v>0</v>
      </c>
      <c r="E133" s="55" t="s">
        <v>10</v>
      </c>
      <c r="F133" s="55" t="s">
        <v>11</v>
      </c>
      <c r="G133" s="55">
        <v>0</v>
      </c>
      <c r="H133" s="55">
        <v>0</v>
      </c>
      <c r="I133" s="55">
        <v>3023</v>
      </c>
      <c r="J133" s="55">
        <v>0</v>
      </c>
      <c r="K133" s="55">
        <v>3023</v>
      </c>
      <c r="L133" s="55" t="s">
        <v>486</v>
      </c>
      <c r="M133" s="64"/>
      <c r="N133" s="64"/>
    </row>
    <row r="134" spans="1:14" ht="16.5" customHeight="1" thickBot="1" x14ac:dyDescent="0.35">
      <c r="A134" s="59">
        <v>132</v>
      </c>
      <c r="B134" s="60" t="s">
        <v>251</v>
      </c>
      <c r="C134" s="60">
        <v>5526</v>
      </c>
      <c r="D134" s="55">
        <v>0</v>
      </c>
      <c r="E134" s="55" t="s">
        <v>10</v>
      </c>
      <c r="F134" s="55" t="s">
        <v>11</v>
      </c>
      <c r="G134" s="55">
        <v>0</v>
      </c>
      <c r="H134" s="55">
        <v>678</v>
      </c>
      <c r="I134" s="55">
        <v>1000</v>
      </c>
      <c r="J134" s="55">
        <v>0</v>
      </c>
      <c r="K134" s="55">
        <v>1000</v>
      </c>
      <c r="L134" s="55" t="s">
        <v>20</v>
      </c>
      <c r="M134" s="63"/>
      <c r="N134" s="63"/>
    </row>
    <row r="135" spans="1:14" ht="16.5" customHeight="1" thickBot="1" x14ac:dyDescent="0.35">
      <c r="A135" s="59">
        <v>133</v>
      </c>
      <c r="B135" s="60" t="s">
        <v>636</v>
      </c>
      <c r="C135" s="60">
        <v>5534</v>
      </c>
      <c r="D135" s="55">
        <v>0</v>
      </c>
      <c r="E135" s="55" t="s">
        <v>10</v>
      </c>
      <c r="F135" s="55" t="s">
        <v>11</v>
      </c>
      <c r="G135" s="55">
        <v>0</v>
      </c>
      <c r="H135" s="55">
        <v>0</v>
      </c>
      <c r="I135" s="55">
        <v>1746</v>
      </c>
      <c r="J135" s="55">
        <v>0</v>
      </c>
      <c r="K135" s="55">
        <v>1746</v>
      </c>
      <c r="L135" s="55" t="s">
        <v>12</v>
      </c>
      <c r="M135" s="55"/>
      <c r="N135" s="55"/>
    </row>
    <row r="136" spans="1:14" ht="16.5" customHeight="1" thickBot="1" x14ac:dyDescent="0.35">
      <c r="A136" s="59">
        <v>134</v>
      </c>
      <c r="B136" s="60" t="s">
        <v>197</v>
      </c>
      <c r="C136" s="60">
        <v>5537</v>
      </c>
      <c r="D136" s="55">
        <v>0</v>
      </c>
      <c r="E136" s="55" t="s">
        <v>10</v>
      </c>
      <c r="F136" s="55" t="s">
        <v>11</v>
      </c>
      <c r="G136" s="55">
        <v>0</v>
      </c>
      <c r="H136" s="55">
        <v>0</v>
      </c>
      <c r="I136" s="55">
        <v>1442</v>
      </c>
      <c r="J136" s="55">
        <v>0</v>
      </c>
      <c r="K136" s="55">
        <v>1442</v>
      </c>
      <c r="L136" s="55" t="s">
        <v>12</v>
      </c>
      <c r="M136" s="55"/>
      <c r="N136" s="55"/>
    </row>
    <row r="137" spans="1:14" ht="16.5" customHeight="1" thickBot="1" x14ac:dyDescent="0.3">
      <c r="A137" s="59">
        <v>135</v>
      </c>
      <c r="B137" s="60" t="s">
        <v>581</v>
      </c>
      <c r="C137" s="60">
        <v>5538</v>
      </c>
      <c r="D137" s="61">
        <v>5523</v>
      </c>
      <c r="E137" s="55" t="s">
        <v>10</v>
      </c>
      <c r="F137" s="55" t="s">
        <v>11</v>
      </c>
      <c r="G137" s="61">
        <v>1144</v>
      </c>
      <c r="H137" s="55">
        <v>2000</v>
      </c>
      <c r="I137" s="55">
        <v>3426</v>
      </c>
      <c r="J137" s="55">
        <v>0</v>
      </c>
      <c r="K137" s="55">
        <v>3426</v>
      </c>
      <c r="L137" s="55" t="s">
        <v>523</v>
      </c>
      <c r="M137" s="58"/>
      <c r="N137" s="58"/>
    </row>
    <row r="138" spans="1:14" ht="16.5" customHeight="1" thickBot="1" x14ac:dyDescent="0.3">
      <c r="A138" s="59">
        <v>136</v>
      </c>
      <c r="B138" s="60" t="s">
        <v>420</v>
      </c>
      <c r="C138" s="60">
        <v>5539</v>
      </c>
      <c r="D138" s="61">
        <v>1431</v>
      </c>
      <c r="E138" s="55" t="s">
        <v>10</v>
      </c>
      <c r="F138" s="55" t="s">
        <v>11</v>
      </c>
      <c r="G138" s="55">
        <v>0</v>
      </c>
      <c r="H138" s="55">
        <v>0</v>
      </c>
      <c r="I138" s="55">
        <v>2462</v>
      </c>
      <c r="J138" s="55">
        <v>0</v>
      </c>
      <c r="K138" s="55">
        <v>2462</v>
      </c>
      <c r="L138" s="55" t="s">
        <v>507</v>
      </c>
      <c r="M138" s="67"/>
      <c r="N138" s="67"/>
    </row>
    <row r="139" spans="1:14" ht="16.5" customHeight="1" thickBot="1" x14ac:dyDescent="0.3">
      <c r="A139" s="59">
        <v>137</v>
      </c>
      <c r="B139" s="60" t="s">
        <v>378</v>
      </c>
      <c r="C139" s="60">
        <v>6074</v>
      </c>
      <c r="D139" s="55">
        <v>0</v>
      </c>
      <c r="E139" s="55" t="s">
        <v>10</v>
      </c>
      <c r="F139" s="55" t="s">
        <v>11</v>
      </c>
      <c r="G139" s="55">
        <v>0</v>
      </c>
      <c r="H139" s="55">
        <v>0</v>
      </c>
      <c r="I139" s="55">
        <v>1000</v>
      </c>
      <c r="J139" s="55">
        <v>0</v>
      </c>
      <c r="K139" s="55">
        <v>1000</v>
      </c>
      <c r="L139" s="55" t="s">
        <v>523</v>
      </c>
      <c r="M139" s="58"/>
      <c r="N139" s="58"/>
    </row>
    <row r="140" spans="1:14" ht="16.5" customHeight="1" thickBot="1" x14ac:dyDescent="0.3">
      <c r="A140" s="59">
        <v>138</v>
      </c>
      <c r="B140" s="60" t="s">
        <v>414</v>
      </c>
      <c r="C140" s="60">
        <v>6082</v>
      </c>
      <c r="D140" s="55">
        <v>0</v>
      </c>
      <c r="E140" s="55" t="s">
        <v>10</v>
      </c>
      <c r="F140" s="55" t="s">
        <v>11</v>
      </c>
      <c r="G140" s="55">
        <v>0</v>
      </c>
      <c r="H140" s="55">
        <v>0</v>
      </c>
      <c r="I140" s="55">
        <v>1000</v>
      </c>
      <c r="J140" s="55">
        <v>0</v>
      </c>
      <c r="K140" s="55">
        <v>1000</v>
      </c>
      <c r="L140" s="55" t="s">
        <v>486</v>
      </c>
      <c r="M140" s="64"/>
      <c r="N140" s="64"/>
    </row>
    <row r="141" spans="1:14" ht="16.5" customHeight="1" thickBot="1" x14ac:dyDescent="0.3">
      <c r="A141" s="59">
        <v>139</v>
      </c>
      <c r="B141" s="60" t="s">
        <v>898</v>
      </c>
      <c r="C141" s="60">
        <v>6099</v>
      </c>
      <c r="D141" s="55">
        <v>0</v>
      </c>
      <c r="E141" s="55" t="s">
        <v>10</v>
      </c>
      <c r="F141" s="55" t="s">
        <v>11</v>
      </c>
      <c r="G141" s="55">
        <v>0</v>
      </c>
      <c r="H141" s="55">
        <v>512</v>
      </c>
      <c r="I141" s="55">
        <v>2270</v>
      </c>
      <c r="J141" s="55">
        <v>0</v>
      </c>
      <c r="K141" s="55">
        <v>2270</v>
      </c>
      <c r="L141" s="55" t="s">
        <v>486</v>
      </c>
      <c r="M141" s="64"/>
      <c r="N141" s="64"/>
    </row>
    <row r="142" spans="1:14" ht="16.5" customHeight="1" thickBot="1" x14ac:dyDescent="0.3">
      <c r="A142" s="59">
        <v>140</v>
      </c>
      <c r="B142" s="60" t="s">
        <v>896</v>
      </c>
      <c r="C142" s="60">
        <v>6101</v>
      </c>
      <c r="D142" s="55">
        <v>0</v>
      </c>
      <c r="E142" s="55" t="s">
        <v>10</v>
      </c>
      <c r="F142" s="55" t="s">
        <v>11</v>
      </c>
      <c r="G142" s="55">
        <v>0</v>
      </c>
      <c r="H142" s="55">
        <v>0</v>
      </c>
      <c r="I142" s="55">
        <v>1036</v>
      </c>
      <c r="J142" s="55">
        <v>0</v>
      </c>
      <c r="K142" s="55">
        <v>1036</v>
      </c>
      <c r="L142" s="55" t="s">
        <v>30</v>
      </c>
      <c r="M142" s="66"/>
      <c r="N142" s="66"/>
    </row>
    <row r="143" spans="1:14" ht="16.5" customHeight="1" thickBot="1" x14ac:dyDescent="0.3">
      <c r="A143" s="59">
        <v>141</v>
      </c>
      <c r="B143" s="60" t="s">
        <v>895</v>
      </c>
      <c r="C143" s="60">
        <v>6150</v>
      </c>
      <c r="D143" s="55">
        <v>0</v>
      </c>
      <c r="E143" s="55" t="s">
        <v>10</v>
      </c>
      <c r="F143" s="55" t="s">
        <v>11</v>
      </c>
      <c r="G143" s="55">
        <v>0</v>
      </c>
      <c r="H143" s="55">
        <v>0</v>
      </c>
      <c r="I143" s="55">
        <v>1018</v>
      </c>
      <c r="J143" s="55">
        <v>0</v>
      </c>
      <c r="K143" s="55">
        <v>1018</v>
      </c>
      <c r="L143" s="55" t="s">
        <v>12</v>
      </c>
      <c r="M143" s="55"/>
      <c r="N143" s="55"/>
    </row>
    <row r="144" spans="1:14" ht="16.5" customHeight="1" thickBot="1" x14ac:dyDescent="0.3">
      <c r="A144" s="59">
        <v>142</v>
      </c>
      <c r="B144" s="60" t="s">
        <v>681</v>
      </c>
      <c r="C144" s="60">
        <v>6153</v>
      </c>
      <c r="D144" s="55">
        <v>0</v>
      </c>
      <c r="E144" s="55" t="s">
        <v>10</v>
      </c>
      <c r="F144" s="55" t="s">
        <v>11</v>
      </c>
      <c r="G144" s="55">
        <v>0</v>
      </c>
      <c r="H144" s="55">
        <v>0</v>
      </c>
      <c r="I144" s="55">
        <v>1000</v>
      </c>
      <c r="J144" s="55">
        <v>0</v>
      </c>
      <c r="K144" s="55">
        <v>1000</v>
      </c>
      <c r="L144" s="55" t="s">
        <v>12</v>
      </c>
      <c r="M144" s="55"/>
      <c r="N144" s="55"/>
    </row>
    <row r="145" spans="1:14" ht="16.5" customHeight="1" thickBot="1" x14ac:dyDescent="0.3">
      <c r="A145" s="59">
        <v>143</v>
      </c>
      <c r="B145" s="60" t="s">
        <v>678</v>
      </c>
      <c r="C145" s="60">
        <v>6154</v>
      </c>
      <c r="D145" s="55">
        <v>0</v>
      </c>
      <c r="E145" s="55" t="s">
        <v>10</v>
      </c>
      <c r="F145" s="55" t="s">
        <v>11</v>
      </c>
      <c r="G145" s="55">
        <v>0</v>
      </c>
      <c r="H145" s="55">
        <v>0</v>
      </c>
      <c r="I145" s="55">
        <v>1000</v>
      </c>
      <c r="J145" s="55">
        <v>0</v>
      </c>
      <c r="K145" s="55">
        <v>1000</v>
      </c>
      <c r="L145" s="55" t="s">
        <v>12</v>
      </c>
      <c r="M145" s="55"/>
      <c r="N145" s="55"/>
    </row>
    <row r="146" spans="1:14" ht="16.5" customHeight="1" thickBot="1" x14ac:dyDescent="0.3">
      <c r="A146" s="59">
        <v>144</v>
      </c>
      <c r="B146" s="60" t="s">
        <v>410</v>
      </c>
      <c r="C146" s="60">
        <v>6531</v>
      </c>
      <c r="D146" s="55">
        <v>0</v>
      </c>
      <c r="E146" s="55" t="s">
        <v>10</v>
      </c>
      <c r="F146" s="55" t="s">
        <v>11</v>
      </c>
      <c r="G146" s="55">
        <v>0</v>
      </c>
      <c r="H146" s="55">
        <v>0</v>
      </c>
      <c r="I146" s="55">
        <v>1012</v>
      </c>
      <c r="J146" s="55">
        <v>0</v>
      </c>
      <c r="K146" s="55">
        <v>1012</v>
      </c>
      <c r="L146" s="55" t="s">
        <v>12</v>
      </c>
      <c r="M146" s="55"/>
      <c r="N146" s="55"/>
    </row>
    <row r="147" spans="1:14" ht="16.5" customHeight="1" thickBot="1" x14ac:dyDescent="0.3">
      <c r="A147" s="59">
        <v>145</v>
      </c>
      <c r="B147" s="60" t="s">
        <v>209</v>
      </c>
      <c r="C147" s="60">
        <v>8001</v>
      </c>
      <c r="D147" s="55">
        <v>0</v>
      </c>
      <c r="E147" s="55" t="s">
        <v>475</v>
      </c>
      <c r="F147" s="55" t="s">
        <v>11</v>
      </c>
      <c r="G147" s="61">
        <v>65262</v>
      </c>
      <c r="H147" s="55">
        <v>0</v>
      </c>
      <c r="I147" s="55">
        <v>65262</v>
      </c>
      <c r="J147" s="55">
        <v>2048</v>
      </c>
      <c r="K147" s="55">
        <v>63214</v>
      </c>
      <c r="L147" s="55" t="s">
        <v>12</v>
      </c>
      <c r="M147" s="55"/>
      <c r="N147" s="55"/>
    </row>
    <row r="148" spans="1:14" ht="16.5" customHeight="1" thickBot="1" x14ac:dyDescent="0.3">
      <c r="A148" s="59">
        <v>146</v>
      </c>
      <c r="B148" s="60" t="s">
        <v>102</v>
      </c>
      <c r="C148" s="60">
        <v>10001</v>
      </c>
      <c r="D148" s="55">
        <v>0</v>
      </c>
      <c r="E148" s="55" t="s">
        <v>10</v>
      </c>
      <c r="F148" s="55" t="s">
        <v>11</v>
      </c>
      <c r="G148" s="55">
        <v>0</v>
      </c>
      <c r="H148" s="55">
        <v>0</v>
      </c>
      <c r="I148" s="55">
        <v>2019</v>
      </c>
      <c r="J148" s="55">
        <v>1374</v>
      </c>
      <c r="K148" s="55">
        <v>645</v>
      </c>
      <c r="L148" s="55" t="s">
        <v>12</v>
      </c>
      <c r="M148" s="55"/>
      <c r="N148" s="55"/>
    </row>
    <row r="149" spans="1:14" ht="16.5" customHeight="1" thickBot="1" x14ac:dyDescent="0.3">
      <c r="A149" s="59">
        <v>147</v>
      </c>
      <c r="B149" s="60" t="s">
        <v>58</v>
      </c>
      <c r="C149" s="60">
        <v>10007</v>
      </c>
      <c r="D149" s="55">
        <v>0</v>
      </c>
      <c r="E149" s="55" t="s">
        <v>10</v>
      </c>
      <c r="F149" s="55" t="s">
        <v>11</v>
      </c>
      <c r="G149" s="55">
        <v>0</v>
      </c>
      <c r="H149" s="55">
        <v>0</v>
      </c>
      <c r="I149" s="55">
        <v>1000</v>
      </c>
      <c r="J149" s="55">
        <v>0</v>
      </c>
      <c r="K149" s="55">
        <v>1000</v>
      </c>
      <c r="L149" s="55" t="s">
        <v>12</v>
      </c>
      <c r="M149" s="55"/>
      <c r="N149" s="55"/>
    </row>
    <row r="150" spans="1:14" ht="16.5" customHeight="1" thickBot="1" x14ac:dyDescent="0.3">
      <c r="A150" s="59">
        <v>148</v>
      </c>
      <c r="B150" s="60" t="s">
        <v>78</v>
      </c>
      <c r="C150" s="60">
        <v>10032</v>
      </c>
      <c r="D150" s="55">
        <v>0</v>
      </c>
      <c r="E150" s="55" t="s">
        <v>475</v>
      </c>
      <c r="F150" s="55" t="s">
        <v>11</v>
      </c>
      <c r="G150" s="55">
        <v>0</v>
      </c>
      <c r="H150" s="55">
        <v>779</v>
      </c>
      <c r="I150" s="55">
        <v>1000</v>
      </c>
      <c r="J150" s="55">
        <v>0</v>
      </c>
      <c r="K150" s="55">
        <v>1000</v>
      </c>
      <c r="L150" s="55" t="s">
        <v>12</v>
      </c>
      <c r="M150" s="55"/>
      <c r="N150" s="55"/>
    </row>
    <row r="151" spans="1:14" ht="16.5" customHeight="1" thickBot="1" x14ac:dyDescent="0.3">
      <c r="A151" s="59">
        <v>149</v>
      </c>
      <c r="B151" s="60" t="s">
        <v>76</v>
      </c>
      <c r="C151" s="60">
        <v>10034</v>
      </c>
      <c r="D151" s="55">
        <v>0</v>
      </c>
      <c r="E151" s="55" t="s">
        <v>475</v>
      </c>
      <c r="F151" s="55" t="s">
        <v>11</v>
      </c>
      <c r="G151" s="61">
        <v>227</v>
      </c>
      <c r="H151" s="55">
        <v>1000</v>
      </c>
      <c r="I151" s="55">
        <v>1105</v>
      </c>
      <c r="J151" s="55">
        <v>687</v>
      </c>
      <c r="K151" s="55">
        <v>418</v>
      </c>
      <c r="L151" s="55" t="s">
        <v>12</v>
      </c>
      <c r="M151" s="55"/>
      <c r="N151" s="55"/>
    </row>
    <row r="152" spans="1:14" ht="16.5" customHeight="1" thickBot="1" x14ac:dyDescent="0.3">
      <c r="A152" s="59">
        <v>150</v>
      </c>
      <c r="B152" s="60" t="s">
        <v>74</v>
      </c>
      <c r="C152" s="60">
        <v>10036</v>
      </c>
      <c r="D152" s="55">
        <v>0</v>
      </c>
      <c r="E152" s="55" t="s">
        <v>475</v>
      </c>
      <c r="F152" s="55" t="s">
        <v>11</v>
      </c>
      <c r="G152" s="55">
        <v>0</v>
      </c>
      <c r="H152" s="55">
        <v>565</v>
      </c>
      <c r="I152" s="55">
        <v>1000</v>
      </c>
      <c r="J152" s="55">
        <v>0</v>
      </c>
      <c r="K152" s="55">
        <v>1000</v>
      </c>
      <c r="L152" s="55" t="s">
        <v>20</v>
      </c>
      <c r="M152" s="63"/>
      <c r="N152" s="63"/>
    </row>
    <row r="153" spans="1:14" ht="16.5" customHeight="1" thickBot="1" x14ac:dyDescent="0.3">
      <c r="A153" s="59">
        <v>151</v>
      </c>
      <c r="B153" s="60" t="s">
        <v>73</v>
      </c>
      <c r="C153" s="60">
        <v>10037</v>
      </c>
      <c r="D153" s="55">
        <v>0</v>
      </c>
      <c r="E153" s="55" t="s">
        <v>475</v>
      </c>
      <c r="F153" s="55" t="s">
        <v>11</v>
      </c>
      <c r="G153" s="55">
        <v>0</v>
      </c>
      <c r="H153" s="55">
        <v>897</v>
      </c>
      <c r="I153" s="55">
        <v>1000</v>
      </c>
      <c r="J153" s="55">
        <v>0</v>
      </c>
      <c r="K153" s="55">
        <v>1000</v>
      </c>
      <c r="L153" s="55" t="s">
        <v>12</v>
      </c>
      <c r="M153" s="55"/>
      <c r="N153" s="55"/>
    </row>
    <row r="154" spans="1:14" ht="16.5" customHeight="1" thickBot="1" x14ac:dyDescent="0.3">
      <c r="A154" s="59">
        <v>152</v>
      </c>
      <c r="B154" s="60" t="s">
        <v>72</v>
      </c>
      <c r="C154" s="60">
        <v>10038</v>
      </c>
      <c r="D154" s="55">
        <v>0</v>
      </c>
      <c r="E154" s="55" t="s">
        <v>475</v>
      </c>
      <c r="F154" s="55" t="s">
        <v>11</v>
      </c>
      <c r="G154" s="55">
        <v>0</v>
      </c>
      <c r="H154" s="55">
        <v>957</v>
      </c>
      <c r="I154" s="55">
        <v>1000</v>
      </c>
      <c r="J154" s="55">
        <v>0</v>
      </c>
      <c r="K154" s="55">
        <v>1000</v>
      </c>
      <c r="L154" s="55" t="s">
        <v>30</v>
      </c>
      <c r="M154" s="66"/>
      <c r="N154" s="66"/>
    </row>
    <row r="155" spans="1:14" ht="16.5" customHeight="1" thickBot="1" x14ac:dyDescent="0.3">
      <c r="A155" s="59">
        <v>153</v>
      </c>
      <c r="B155" s="60" t="s">
        <v>71</v>
      </c>
      <c r="C155" s="60">
        <v>10039</v>
      </c>
      <c r="D155" s="55">
        <v>0</v>
      </c>
      <c r="E155" s="55" t="s">
        <v>475</v>
      </c>
      <c r="F155" s="55" t="s">
        <v>11</v>
      </c>
      <c r="G155" s="55">
        <v>0</v>
      </c>
      <c r="H155" s="55">
        <v>971</v>
      </c>
      <c r="I155" s="55">
        <v>1000</v>
      </c>
      <c r="J155" s="55">
        <v>0</v>
      </c>
      <c r="K155" s="55">
        <v>1000</v>
      </c>
      <c r="L155" s="55" t="s">
        <v>12</v>
      </c>
      <c r="M155" s="55"/>
      <c r="N155" s="55"/>
    </row>
    <row r="156" spans="1:14" ht="16.5" customHeight="1" thickBot="1" x14ac:dyDescent="0.3">
      <c r="A156" s="59">
        <v>154</v>
      </c>
      <c r="B156" s="60" t="s">
        <v>70</v>
      </c>
      <c r="C156" s="60">
        <v>10040</v>
      </c>
      <c r="D156" s="55">
        <v>0</v>
      </c>
      <c r="E156" s="55" t="s">
        <v>475</v>
      </c>
      <c r="F156" s="55" t="s">
        <v>11</v>
      </c>
      <c r="G156" s="55">
        <v>0</v>
      </c>
      <c r="H156" s="55">
        <v>898</v>
      </c>
      <c r="I156" s="55">
        <v>1000</v>
      </c>
      <c r="J156" s="55">
        <v>0</v>
      </c>
      <c r="K156" s="55">
        <v>1000</v>
      </c>
      <c r="L156" s="55" t="s">
        <v>12</v>
      </c>
      <c r="M156" s="55"/>
      <c r="N156" s="55"/>
    </row>
    <row r="157" spans="1:14" ht="16.5" customHeight="1" thickBot="1" x14ac:dyDescent="0.3">
      <c r="A157" s="59">
        <v>155</v>
      </c>
      <c r="B157" s="60" t="s">
        <v>67</v>
      </c>
      <c r="C157" s="60">
        <v>10045</v>
      </c>
      <c r="D157" s="55">
        <v>0</v>
      </c>
      <c r="E157" s="55" t="s">
        <v>475</v>
      </c>
      <c r="F157" s="55" t="s">
        <v>11</v>
      </c>
      <c r="G157" s="61">
        <v>329</v>
      </c>
      <c r="H157" s="55">
        <v>1000</v>
      </c>
      <c r="I157" s="55">
        <v>1329</v>
      </c>
      <c r="J157" s="55">
        <v>0</v>
      </c>
      <c r="K157" s="55">
        <v>1329</v>
      </c>
      <c r="L157" s="55" t="s">
        <v>30</v>
      </c>
      <c r="M157" s="66"/>
      <c r="N157" s="66"/>
    </row>
    <row r="158" spans="1:14" ht="16.5" customHeight="1" thickBot="1" x14ac:dyDescent="0.3">
      <c r="A158" s="59">
        <v>156</v>
      </c>
      <c r="B158" s="60" t="s">
        <v>66</v>
      </c>
      <c r="C158" s="60">
        <v>10046</v>
      </c>
      <c r="D158" s="55">
        <v>0</v>
      </c>
      <c r="E158" s="55" t="s">
        <v>475</v>
      </c>
      <c r="F158" s="55" t="s">
        <v>11</v>
      </c>
      <c r="G158" s="55">
        <v>0</v>
      </c>
      <c r="H158" s="55">
        <v>963</v>
      </c>
      <c r="I158" s="55">
        <v>1000</v>
      </c>
      <c r="J158" s="55">
        <v>0</v>
      </c>
      <c r="K158" s="55">
        <v>1000</v>
      </c>
      <c r="L158" s="55" t="s">
        <v>12</v>
      </c>
      <c r="M158" s="55"/>
      <c r="N158" s="55"/>
    </row>
    <row r="159" spans="1:14" ht="16.5" customHeight="1" thickBot="1" x14ac:dyDescent="0.3">
      <c r="A159" s="59">
        <v>157</v>
      </c>
      <c r="B159" s="60" t="s">
        <v>355</v>
      </c>
      <c r="C159" s="60">
        <v>10049</v>
      </c>
      <c r="D159" s="55">
        <v>0</v>
      </c>
      <c r="E159" s="55" t="s">
        <v>475</v>
      </c>
      <c r="F159" s="55" t="s">
        <v>11</v>
      </c>
      <c r="G159" s="55">
        <v>0</v>
      </c>
      <c r="H159" s="55">
        <v>1475</v>
      </c>
      <c r="I159" s="55">
        <v>1475</v>
      </c>
      <c r="J159" s="55">
        <v>0</v>
      </c>
      <c r="K159" s="55">
        <v>1475</v>
      </c>
      <c r="L159" s="55" t="s">
        <v>12</v>
      </c>
      <c r="M159" s="55"/>
      <c r="N159" s="55"/>
    </row>
    <row r="160" spans="1:14" ht="16.5" customHeight="1" thickBot="1" x14ac:dyDescent="0.3">
      <c r="A160" s="59">
        <v>158</v>
      </c>
      <c r="B160" s="60" t="s">
        <v>354</v>
      </c>
      <c r="C160" s="60">
        <v>10053</v>
      </c>
      <c r="D160" s="55">
        <v>0</v>
      </c>
      <c r="E160" s="55" t="s">
        <v>475</v>
      </c>
      <c r="F160" s="55" t="s">
        <v>11</v>
      </c>
      <c r="G160" s="61">
        <v>1304</v>
      </c>
      <c r="H160" s="55">
        <v>2000</v>
      </c>
      <c r="I160" s="55">
        <v>3304</v>
      </c>
      <c r="J160" s="55">
        <v>0</v>
      </c>
      <c r="K160" s="55">
        <v>3304</v>
      </c>
      <c r="L160" s="55" t="s">
        <v>12</v>
      </c>
      <c r="M160" s="55"/>
      <c r="N160" s="55"/>
    </row>
    <row r="161" spans="1:14" ht="16.5" customHeight="1" thickBot="1" x14ac:dyDescent="0.3">
      <c r="A161" s="59">
        <v>159</v>
      </c>
      <c r="B161" s="60" t="s">
        <v>352</v>
      </c>
      <c r="C161" s="60">
        <v>10065</v>
      </c>
      <c r="D161" s="55">
        <v>0</v>
      </c>
      <c r="E161" s="55" t="s">
        <v>475</v>
      </c>
      <c r="F161" s="55" t="s">
        <v>11</v>
      </c>
      <c r="G161" s="55">
        <v>0</v>
      </c>
      <c r="H161" s="55">
        <v>1324</v>
      </c>
      <c r="I161" s="55">
        <v>1324</v>
      </c>
      <c r="J161" s="55">
        <v>0</v>
      </c>
      <c r="K161" s="55">
        <v>1324</v>
      </c>
      <c r="L161" s="55" t="s">
        <v>12</v>
      </c>
      <c r="M161" s="55"/>
      <c r="N161" s="55"/>
    </row>
    <row r="162" spans="1:14" ht="16.5" customHeight="1" thickBot="1" x14ac:dyDescent="0.3">
      <c r="A162" s="59">
        <v>160</v>
      </c>
      <c r="B162" s="60" t="s">
        <v>360</v>
      </c>
      <c r="C162" s="60">
        <v>10068</v>
      </c>
      <c r="D162" s="55">
        <v>0</v>
      </c>
      <c r="E162" s="55" t="s">
        <v>475</v>
      </c>
      <c r="F162" s="55" t="s">
        <v>11</v>
      </c>
      <c r="G162" s="61">
        <v>102146</v>
      </c>
      <c r="H162" s="55">
        <v>30000</v>
      </c>
      <c r="I162" s="55">
        <v>132146</v>
      </c>
      <c r="J162" s="55">
        <v>800</v>
      </c>
      <c r="K162" s="55">
        <v>131346</v>
      </c>
      <c r="L162" s="55" t="s">
        <v>12</v>
      </c>
      <c r="M162" s="55"/>
      <c r="N162" s="55"/>
    </row>
    <row r="163" spans="1:14" ht="16.5" customHeight="1" thickBot="1" x14ac:dyDescent="0.3">
      <c r="A163" s="59">
        <v>161</v>
      </c>
      <c r="B163" s="60" t="s">
        <v>358</v>
      </c>
      <c r="C163" s="60">
        <v>10071</v>
      </c>
      <c r="D163" s="55">
        <v>0</v>
      </c>
      <c r="E163" s="55" t="s">
        <v>475</v>
      </c>
      <c r="F163" s="55" t="s">
        <v>11</v>
      </c>
      <c r="G163" s="61">
        <v>950</v>
      </c>
      <c r="H163" s="55">
        <v>2500</v>
      </c>
      <c r="I163" s="55">
        <v>3450</v>
      </c>
      <c r="J163" s="55">
        <v>1134</v>
      </c>
      <c r="K163" s="55">
        <v>2316</v>
      </c>
      <c r="L163" s="55" t="s">
        <v>12</v>
      </c>
      <c r="M163" s="55"/>
      <c r="N163" s="55"/>
    </row>
    <row r="164" spans="1:14" ht="16.5" customHeight="1" thickBot="1" x14ac:dyDescent="0.3">
      <c r="A164" s="59">
        <v>162</v>
      </c>
      <c r="B164" s="60" t="s">
        <v>82</v>
      </c>
      <c r="C164" s="60">
        <v>10072</v>
      </c>
      <c r="D164" s="55">
        <v>0</v>
      </c>
      <c r="E164" s="55" t="s">
        <v>475</v>
      </c>
      <c r="F164" s="55" t="s">
        <v>11</v>
      </c>
      <c r="G164" s="61">
        <v>808</v>
      </c>
      <c r="H164" s="55">
        <v>1000</v>
      </c>
      <c r="I164" s="55">
        <v>1808</v>
      </c>
      <c r="J164" s="55">
        <v>0</v>
      </c>
      <c r="K164" s="55">
        <v>1808</v>
      </c>
      <c r="L164" s="55" t="s">
        <v>12</v>
      </c>
      <c r="M164" s="55"/>
      <c r="N164" s="55"/>
    </row>
    <row r="165" spans="1:14" ht="16.5" customHeight="1" thickBot="1" x14ac:dyDescent="0.3">
      <c r="A165" s="59">
        <v>163</v>
      </c>
      <c r="B165" s="60" t="s">
        <v>63</v>
      </c>
      <c r="C165" s="60">
        <v>10078</v>
      </c>
      <c r="D165" s="55">
        <v>0</v>
      </c>
      <c r="E165" s="55" t="s">
        <v>475</v>
      </c>
      <c r="F165" s="55" t="s">
        <v>11</v>
      </c>
      <c r="G165" s="55">
        <v>0</v>
      </c>
      <c r="H165" s="55">
        <v>787</v>
      </c>
      <c r="I165" s="55">
        <v>1000</v>
      </c>
      <c r="J165" s="55">
        <v>0</v>
      </c>
      <c r="K165" s="55">
        <v>1000</v>
      </c>
      <c r="L165" s="55" t="s">
        <v>12</v>
      </c>
      <c r="M165" s="55"/>
      <c r="N165" s="55"/>
    </row>
    <row r="166" spans="1:14" ht="16.5" customHeight="1" thickBot="1" x14ac:dyDescent="0.3">
      <c r="A166" s="59">
        <v>164</v>
      </c>
      <c r="B166" s="60" t="s">
        <v>1086</v>
      </c>
      <c r="C166" s="60">
        <v>8003</v>
      </c>
      <c r="D166" s="55">
        <v>0</v>
      </c>
      <c r="E166" s="55" t="s">
        <v>475</v>
      </c>
      <c r="F166" s="55" t="s">
        <v>11</v>
      </c>
      <c r="G166" s="61">
        <v>120</v>
      </c>
      <c r="H166" s="55">
        <v>0</v>
      </c>
      <c r="I166" s="55">
        <v>120</v>
      </c>
      <c r="J166" s="55">
        <v>0</v>
      </c>
      <c r="K166" s="55">
        <v>120</v>
      </c>
      <c r="L166" s="55" t="s">
        <v>12</v>
      </c>
      <c r="M166" s="55"/>
      <c r="N166" s="55"/>
    </row>
    <row r="167" spans="1:14" ht="16.5" customHeight="1" thickBot="1" x14ac:dyDescent="0.3">
      <c r="A167" s="59">
        <v>165</v>
      </c>
      <c r="B167" s="60" t="s">
        <v>664</v>
      </c>
      <c r="C167" s="60">
        <v>134</v>
      </c>
      <c r="D167" s="55">
        <v>0</v>
      </c>
      <c r="E167" s="55" t="s">
        <v>10</v>
      </c>
      <c r="F167" s="55" t="s">
        <v>474</v>
      </c>
      <c r="G167" s="55">
        <v>0</v>
      </c>
      <c r="H167" s="55">
        <v>0</v>
      </c>
      <c r="I167" s="55">
        <v>2499</v>
      </c>
      <c r="J167" s="55">
        <v>0</v>
      </c>
      <c r="K167" s="55">
        <v>2499</v>
      </c>
      <c r="L167" s="55" t="s">
        <v>12</v>
      </c>
      <c r="M167" s="55"/>
      <c r="N167" s="55"/>
    </row>
    <row r="168" spans="1:14" ht="16.5" customHeight="1" thickBot="1" x14ac:dyDescent="0.3">
      <c r="A168" s="59">
        <v>166</v>
      </c>
      <c r="B168" s="60" t="s">
        <v>662</v>
      </c>
      <c r="C168" s="60">
        <v>193</v>
      </c>
      <c r="D168" s="55">
        <v>0</v>
      </c>
      <c r="E168" s="55" t="s">
        <v>10</v>
      </c>
      <c r="F168" s="55" t="s">
        <v>474</v>
      </c>
      <c r="G168" s="55">
        <v>0</v>
      </c>
      <c r="H168" s="55">
        <v>0</v>
      </c>
      <c r="I168" s="55">
        <v>1001</v>
      </c>
      <c r="J168" s="55">
        <v>0</v>
      </c>
      <c r="K168" s="55">
        <v>1001</v>
      </c>
      <c r="L168" s="55" t="s">
        <v>523</v>
      </c>
      <c r="M168" s="58"/>
      <c r="N168" s="58"/>
    </row>
    <row r="169" spans="1:14" ht="16.5" customHeight="1" thickBot="1" x14ac:dyDescent="0.3">
      <c r="A169" s="59">
        <v>167</v>
      </c>
      <c r="B169" s="60" t="s">
        <v>661</v>
      </c>
      <c r="C169" s="60">
        <v>194</v>
      </c>
      <c r="D169" s="55">
        <v>0</v>
      </c>
      <c r="E169" s="55" t="s">
        <v>10</v>
      </c>
      <c r="F169" s="55" t="s">
        <v>474</v>
      </c>
      <c r="G169" s="55">
        <v>0</v>
      </c>
      <c r="H169" s="55">
        <v>0</v>
      </c>
      <c r="I169" s="55">
        <v>2279</v>
      </c>
      <c r="J169" s="55">
        <v>0</v>
      </c>
      <c r="K169" s="55">
        <v>2279</v>
      </c>
      <c r="L169" s="55" t="s">
        <v>12</v>
      </c>
      <c r="M169" s="55"/>
      <c r="N169" s="55"/>
    </row>
    <row r="170" spans="1:14" ht="16.5" customHeight="1" thickBot="1" x14ac:dyDescent="0.3">
      <c r="A170" s="59">
        <v>168</v>
      </c>
      <c r="B170" s="60" t="s">
        <v>17</v>
      </c>
      <c r="C170" s="60">
        <v>727</v>
      </c>
      <c r="D170" s="55">
        <v>0</v>
      </c>
      <c r="E170" s="55" t="s">
        <v>10</v>
      </c>
      <c r="F170" s="55" t="s">
        <v>474</v>
      </c>
      <c r="G170" s="55">
        <v>0</v>
      </c>
      <c r="H170" s="55">
        <v>108</v>
      </c>
      <c r="I170" s="55">
        <v>1000</v>
      </c>
      <c r="J170" s="55">
        <v>0</v>
      </c>
      <c r="K170" s="55">
        <v>1000</v>
      </c>
      <c r="L170" s="55" t="s">
        <v>12</v>
      </c>
      <c r="M170" s="55"/>
      <c r="N170" s="55"/>
    </row>
    <row r="171" spans="1:14" ht="16.5" customHeight="1" thickBot="1" x14ac:dyDescent="0.3">
      <c r="A171" s="59">
        <v>169</v>
      </c>
      <c r="B171" s="60" t="s">
        <v>657</v>
      </c>
      <c r="C171" s="60">
        <v>1087</v>
      </c>
      <c r="D171" s="55">
        <v>0</v>
      </c>
      <c r="E171" s="55" t="s">
        <v>10</v>
      </c>
      <c r="F171" s="55" t="s">
        <v>474</v>
      </c>
      <c r="G171" s="55">
        <v>0</v>
      </c>
      <c r="H171" s="55">
        <v>3473</v>
      </c>
      <c r="I171" s="55">
        <v>7473</v>
      </c>
      <c r="J171" s="55">
        <v>0</v>
      </c>
      <c r="K171" s="55">
        <v>7473</v>
      </c>
      <c r="L171" s="55" t="s">
        <v>523</v>
      </c>
      <c r="M171" s="58"/>
      <c r="N171" s="58"/>
    </row>
    <row r="172" spans="1:14" ht="16.5" customHeight="1" thickBot="1" x14ac:dyDescent="0.3">
      <c r="A172" s="59">
        <v>170</v>
      </c>
      <c r="B172" s="60" t="s">
        <v>144</v>
      </c>
      <c r="C172" s="60">
        <v>1090</v>
      </c>
      <c r="D172" s="55">
        <v>0</v>
      </c>
      <c r="E172" s="55" t="s">
        <v>10</v>
      </c>
      <c r="F172" s="55" t="s">
        <v>474</v>
      </c>
      <c r="G172" s="55">
        <v>0</v>
      </c>
      <c r="H172" s="55">
        <v>3269</v>
      </c>
      <c r="I172" s="55">
        <v>6269</v>
      </c>
      <c r="J172" s="55">
        <v>0</v>
      </c>
      <c r="K172" s="55">
        <v>6269</v>
      </c>
      <c r="L172" s="55" t="s">
        <v>12</v>
      </c>
      <c r="M172" s="55"/>
      <c r="N172" s="55"/>
    </row>
    <row r="173" spans="1:14" ht="16.5" customHeight="1" thickBot="1" x14ac:dyDescent="0.3">
      <c r="A173" s="59">
        <v>171</v>
      </c>
      <c r="B173" s="60" t="s">
        <v>655</v>
      </c>
      <c r="C173" s="60">
        <v>1438</v>
      </c>
      <c r="D173" s="55">
        <v>0</v>
      </c>
      <c r="E173" s="55" t="s">
        <v>10</v>
      </c>
      <c r="F173" s="55" t="s">
        <v>474</v>
      </c>
      <c r="G173" s="55">
        <v>0</v>
      </c>
      <c r="H173" s="55">
        <v>0</v>
      </c>
      <c r="I173" s="55">
        <v>1000</v>
      </c>
      <c r="J173" s="55">
        <v>0</v>
      </c>
      <c r="K173" s="55">
        <v>1000</v>
      </c>
      <c r="L173" s="55" t="s">
        <v>12</v>
      </c>
      <c r="M173" s="55"/>
      <c r="N173" s="55"/>
    </row>
    <row r="174" spans="1:14" ht="16.5" customHeight="1" thickBot="1" x14ac:dyDescent="0.3">
      <c r="A174" s="59">
        <v>172</v>
      </c>
      <c r="B174" s="60" t="s">
        <v>654</v>
      </c>
      <c r="C174" s="60">
        <v>1442</v>
      </c>
      <c r="D174" s="55">
        <v>0</v>
      </c>
      <c r="E174" s="55" t="s">
        <v>10</v>
      </c>
      <c r="F174" s="55" t="s">
        <v>474</v>
      </c>
      <c r="G174" s="55">
        <v>0</v>
      </c>
      <c r="H174" s="55">
        <v>0</v>
      </c>
      <c r="I174" s="55">
        <v>1187</v>
      </c>
      <c r="J174" s="55">
        <v>0</v>
      </c>
      <c r="K174" s="55">
        <v>1187</v>
      </c>
      <c r="L174" s="55" t="s">
        <v>12</v>
      </c>
      <c r="M174" s="55"/>
      <c r="N174" s="55"/>
    </row>
    <row r="175" spans="1:14" ht="16.5" customHeight="1" thickBot="1" x14ac:dyDescent="0.3">
      <c r="A175" s="59">
        <v>173</v>
      </c>
      <c r="B175" s="60" t="s">
        <v>443</v>
      </c>
      <c r="C175" s="60">
        <v>1457</v>
      </c>
      <c r="D175" s="55">
        <v>0</v>
      </c>
      <c r="E175" s="55" t="s">
        <v>10</v>
      </c>
      <c r="F175" s="55" t="s">
        <v>474</v>
      </c>
      <c r="G175" s="55">
        <v>0</v>
      </c>
      <c r="H175" s="55">
        <v>0</v>
      </c>
      <c r="I175" s="55">
        <v>1306</v>
      </c>
      <c r="J175" s="55">
        <v>0</v>
      </c>
      <c r="K175" s="55">
        <v>1306</v>
      </c>
      <c r="L175" s="55" t="s">
        <v>12</v>
      </c>
      <c r="M175" s="55"/>
      <c r="N175" s="55"/>
    </row>
    <row r="176" spans="1:14" ht="16.5" customHeight="1" thickBot="1" x14ac:dyDescent="0.3">
      <c r="A176" s="59">
        <v>174</v>
      </c>
      <c r="B176" s="60" t="s">
        <v>652</v>
      </c>
      <c r="C176" s="60">
        <v>1465</v>
      </c>
      <c r="D176" s="55">
        <v>0</v>
      </c>
      <c r="E176" s="55" t="s">
        <v>10</v>
      </c>
      <c r="F176" s="55" t="s">
        <v>474</v>
      </c>
      <c r="G176" s="55">
        <v>0</v>
      </c>
      <c r="H176" s="55">
        <v>142</v>
      </c>
      <c r="I176" s="55">
        <v>1108</v>
      </c>
      <c r="J176" s="55">
        <v>1003</v>
      </c>
      <c r="K176" s="55">
        <v>105</v>
      </c>
      <c r="L176" s="55" t="s">
        <v>12</v>
      </c>
      <c r="M176" s="55"/>
      <c r="N176" s="55"/>
    </row>
    <row r="177" spans="1:14" ht="16.5" customHeight="1" thickBot="1" x14ac:dyDescent="0.3">
      <c r="A177" s="59">
        <v>175</v>
      </c>
      <c r="B177" s="60" t="s">
        <v>293</v>
      </c>
      <c r="C177" s="60">
        <v>1707</v>
      </c>
      <c r="D177" s="61">
        <v>1705</v>
      </c>
      <c r="E177" s="55" t="s">
        <v>10</v>
      </c>
      <c r="F177" s="55" t="s">
        <v>474</v>
      </c>
      <c r="G177" s="55">
        <v>0</v>
      </c>
      <c r="H177" s="55">
        <v>1104</v>
      </c>
      <c r="I177" s="55">
        <v>1109</v>
      </c>
      <c r="J177" s="55">
        <v>0</v>
      </c>
      <c r="K177" s="55">
        <v>1109</v>
      </c>
      <c r="L177" s="55" t="s">
        <v>30</v>
      </c>
      <c r="M177" s="70"/>
      <c r="N177" s="70"/>
    </row>
    <row r="178" spans="1:14" ht="16.5" customHeight="1" thickBot="1" x14ac:dyDescent="0.3">
      <c r="A178" s="59">
        <v>176</v>
      </c>
      <c r="B178" s="60" t="s">
        <v>315</v>
      </c>
      <c r="C178" s="60">
        <v>2198</v>
      </c>
      <c r="D178" s="55">
        <v>0</v>
      </c>
      <c r="E178" s="55" t="s">
        <v>34</v>
      </c>
      <c r="F178" s="55" t="s">
        <v>474</v>
      </c>
      <c r="G178" s="61">
        <v>509</v>
      </c>
      <c r="H178" s="55">
        <v>5000</v>
      </c>
      <c r="I178" s="55">
        <v>5509</v>
      </c>
      <c r="J178" s="55">
        <v>0</v>
      </c>
      <c r="K178" s="55">
        <v>5509</v>
      </c>
      <c r="L178" s="55" t="s">
        <v>30</v>
      </c>
      <c r="M178" s="66"/>
      <c r="N178" s="66"/>
    </row>
    <row r="179" spans="1:14" ht="16.5" customHeight="1" thickBot="1" x14ac:dyDescent="0.3">
      <c r="A179" s="59">
        <v>177</v>
      </c>
      <c r="B179" s="60" t="s">
        <v>647</v>
      </c>
      <c r="C179" s="60">
        <v>1780</v>
      </c>
      <c r="D179" s="55">
        <v>0</v>
      </c>
      <c r="E179" s="55" t="s">
        <v>34</v>
      </c>
      <c r="F179" s="55" t="s">
        <v>474</v>
      </c>
      <c r="G179" s="61">
        <v>57</v>
      </c>
      <c r="H179" s="55">
        <v>2400</v>
      </c>
      <c r="I179" s="55">
        <v>2457</v>
      </c>
      <c r="J179" s="55">
        <v>0</v>
      </c>
      <c r="K179" s="55">
        <v>2457</v>
      </c>
      <c r="L179" s="55" t="s">
        <v>1002</v>
      </c>
      <c r="M179" s="71"/>
      <c r="N179" s="71"/>
    </row>
    <row r="180" spans="1:14" ht="16.5" customHeight="1" thickBot="1" x14ac:dyDescent="0.3">
      <c r="A180" s="59">
        <v>178</v>
      </c>
      <c r="B180" s="60" t="s">
        <v>645</v>
      </c>
      <c r="C180" s="60">
        <v>1781</v>
      </c>
      <c r="D180" s="55">
        <v>0</v>
      </c>
      <c r="E180" s="55" t="s">
        <v>34</v>
      </c>
      <c r="F180" s="55" t="s">
        <v>474</v>
      </c>
      <c r="G180" s="55">
        <v>0</v>
      </c>
      <c r="H180" s="55">
        <v>4615</v>
      </c>
      <c r="I180" s="55">
        <v>4615</v>
      </c>
      <c r="J180" s="55">
        <v>0</v>
      </c>
      <c r="K180" s="55">
        <v>4615</v>
      </c>
      <c r="L180" s="55" t="s">
        <v>12</v>
      </c>
      <c r="M180" s="55"/>
      <c r="N180" s="55"/>
    </row>
    <row r="181" spans="1:14" ht="16.5" customHeight="1" thickBot="1" x14ac:dyDescent="0.3">
      <c r="A181" s="59">
        <v>179</v>
      </c>
      <c r="B181" s="60" t="s">
        <v>179</v>
      </c>
      <c r="C181" s="60">
        <v>1791</v>
      </c>
      <c r="D181" s="55">
        <v>0</v>
      </c>
      <c r="E181" s="55" t="s">
        <v>10</v>
      </c>
      <c r="F181" s="55" t="s">
        <v>474</v>
      </c>
      <c r="G181" s="55">
        <v>0</v>
      </c>
      <c r="H181" s="55">
        <v>0</v>
      </c>
      <c r="I181" s="55">
        <v>1000</v>
      </c>
      <c r="J181" s="55">
        <v>0</v>
      </c>
      <c r="K181" s="55">
        <v>1000</v>
      </c>
      <c r="L181" s="55" t="s">
        <v>12</v>
      </c>
      <c r="M181" s="55"/>
      <c r="N181" s="55"/>
    </row>
    <row r="182" spans="1:14" ht="16.5" customHeight="1" thickBot="1" x14ac:dyDescent="0.3">
      <c r="A182" s="59">
        <v>180</v>
      </c>
      <c r="B182" s="60" t="s">
        <v>172</v>
      </c>
      <c r="C182" s="60">
        <v>1792</v>
      </c>
      <c r="D182" s="55">
        <v>0</v>
      </c>
      <c r="E182" s="55" t="s">
        <v>10</v>
      </c>
      <c r="F182" s="55" t="s">
        <v>474</v>
      </c>
      <c r="G182" s="55">
        <v>0</v>
      </c>
      <c r="H182" s="55">
        <v>0</v>
      </c>
      <c r="I182" s="55">
        <v>1000</v>
      </c>
      <c r="J182" s="55">
        <v>0</v>
      </c>
      <c r="K182" s="55">
        <v>1000</v>
      </c>
      <c r="L182" s="55" t="s">
        <v>12</v>
      </c>
      <c r="M182" s="55"/>
      <c r="N182" s="55"/>
    </row>
    <row r="183" spans="1:14" ht="16.5" customHeight="1" thickBot="1" x14ac:dyDescent="0.3">
      <c r="A183" s="59">
        <v>181</v>
      </c>
      <c r="B183" s="60" t="s">
        <v>182</v>
      </c>
      <c r="C183" s="60">
        <v>1793</v>
      </c>
      <c r="D183" s="55">
        <v>0</v>
      </c>
      <c r="E183" s="55" t="s">
        <v>10</v>
      </c>
      <c r="F183" s="55" t="s">
        <v>474</v>
      </c>
      <c r="G183" s="55">
        <v>0</v>
      </c>
      <c r="H183" s="55">
        <v>0</v>
      </c>
      <c r="I183" s="55">
        <v>1000</v>
      </c>
      <c r="J183" s="55">
        <v>0</v>
      </c>
      <c r="K183" s="55">
        <v>1000</v>
      </c>
      <c r="L183" s="55" t="s">
        <v>12</v>
      </c>
      <c r="M183" s="55"/>
      <c r="N183" s="55"/>
    </row>
    <row r="184" spans="1:14" ht="16.5" customHeight="1" thickBot="1" x14ac:dyDescent="0.3">
      <c r="A184" s="59">
        <v>182</v>
      </c>
      <c r="B184" s="60" t="s">
        <v>506</v>
      </c>
      <c r="C184" s="60">
        <v>1823</v>
      </c>
      <c r="D184" s="55">
        <v>0</v>
      </c>
      <c r="E184" s="55" t="s">
        <v>10</v>
      </c>
      <c r="F184" s="55" t="s">
        <v>474</v>
      </c>
      <c r="G184" s="55">
        <v>0</v>
      </c>
      <c r="H184" s="55">
        <v>0</v>
      </c>
      <c r="I184" s="55">
        <v>1000</v>
      </c>
      <c r="J184" s="55">
        <v>2934</v>
      </c>
      <c r="K184" s="55">
        <v>0</v>
      </c>
      <c r="L184" s="55" t="s">
        <v>12</v>
      </c>
      <c r="M184" s="55"/>
      <c r="N184" s="55"/>
    </row>
    <row r="185" spans="1:14" ht="16.5" customHeight="1" thickBot="1" x14ac:dyDescent="0.3">
      <c r="A185" s="59">
        <v>183</v>
      </c>
      <c r="B185" s="60" t="s">
        <v>639</v>
      </c>
      <c r="C185" s="60">
        <v>1824</v>
      </c>
      <c r="D185" s="55">
        <v>0</v>
      </c>
      <c r="E185" s="55" t="s">
        <v>10</v>
      </c>
      <c r="F185" s="55" t="s">
        <v>474</v>
      </c>
      <c r="G185" s="55">
        <v>0</v>
      </c>
      <c r="H185" s="55">
        <v>0</v>
      </c>
      <c r="I185" s="55">
        <v>1062</v>
      </c>
      <c r="J185" s="55">
        <v>1400</v>
      </c>
      <c r="K185" s="55">
        <v>0</v>
      </c>
      <c r="L185" s="55" t="s">
        <v>12</v>
      </c>
      <c r="M185" s="55"/>
      <c r="N185" s="55"/>
    </row>
    <row r="186" spans="1:14" ht="16.5" customHeight="1" thickBot="1" x14ac:dyDescent="0.3">
      <c r="A186" s="59">
        <v>184</v>
      </c>
      <c r="B186" s="60" t="s">
        <v>771</v>
      </c>
      <c r="C186" s="60">
        <v>1846</v>
      </c>
      <c r="D186" s="55">
        <v>0</v>
      </c>
      <c r="E186" s="55" t="s">
        <v>10</v>
      </c>
      <c r="F186" s="55" t="s">
        <v>474</v>
      </c>
      <c r="G186" s="55">
        <v>0</v>
      </c>
      <c r="H186" s="55">
        <v>0</v>
      </c>
      <c r="I186" s="55">
        <v>3930</v>
      </c>
      <c r="J186" s="55">
        <v>1890</v>
      </c>
      <c r="K186" s="55">
        <v>2040</v>
      </c>
      <c r="L186" s="55" t="s">
        <v>12</v>
      </c>
      <c r="M186" s="55"/>
      <c r="N186" s="55"/>
    </row>
    <row r="187" spans="1:14" ht="16.5" customHeight="1" thickBot="1" x14ac:dyDescent="0.3">
      <c r="A187" s="59">
        <v>185</v>
      </c>
      <c r="B187" s="60" t="s">
        <v>770</v>
      </c>
      <c r="C187" s="60">
        <v>1847</v>
      </c>
      <c r="D187" s="55">
        <v>0</v>
      </c>
      <c r="E187" s="55" t="s">
        <v>10</v>
      </c>
      <c r="F187" s="55" t="s">
        <v>474</v>
      </c>
      <c r="G187" s="55">
        <v>0</v>
      </c>
      <c r="H187" s="55">
        <v>0</v>
      </c>
      <c r="I187" s="55">
        <v>2782</v>
      </c>
      <c r="J187" s="55">
        <v>2782</v>
      </c>
      <c r="K187" s="55">
        <v>0</v>
      </c>
      <c r="L187" s="55" t="s">
        <v>12</v>
      </c>
      <c r="M187" s="55"/>
      <c r="N187" s="55"/>
    </row>
    <row r="188" spans="1:14" ht="16.5" customHeight="1" thickBot="1" x14ac:dyDescent="0.3">
      <c r="A188" s="59">
        <v>186</v>
      </c>
      <c r="B188" s="60" t="s">
        <v>634</v>
      </c>
      <c r="C188" s="60">
        <v>1871</v>
      </c>
      <c r="D188" s="55">
        <v>0</v>
      </c>
      <c r="E188" s="55" t="s">
        <v>10</v>
      </c>
      <c r="F188" s="55" t="s">
        <v>474</v>
      </c>
      <c r="G188" s="55">
        <v>0</v>
      </c>
      <c r="H188" s="55">
        <v>0</v>
      </c>
      <c r="I188" s="55">
        <v>1372</v>
      </c>
      <c r="J188" s="55">
        <v>0</v>
      </c>
      <c r="K188" s="55">
        <v>1372</v>
      </c>
      <c r="L188" s="55" t="s">
        <v>486</v>
      </c>
      <c r="M188" s="64"/>
      <c r="N188" s="64"/>
    </row>
    <row r="189" spans="1:14" ht="16.5" customHeight="1" thickBot="1" x14ac:dyDescent="0.3">
      <c r="A189" s="59">
        <v>187</v>
      </c>
      <c r="B189" s="60" t="s">
        <v>631</v>
      </c>
      <c r="C189" s="60">
        <v>1880</v>
      </c>
      <c r="D189" s="55">
        <v>0</v>
      </c>
      <c r="E189" s="55" t="s">
        <v>10</v>
      </c>
      <c r="F189" s="55" t="s">
        <v>474</v>
      </c>
      <c r="G189" s="55">
        <v>0</v>
      </c>
      <c r="H189" s="55">
        <v>0</v>
      </c>
      <c r="I189" s="55">
        <v>2157</v>
      </c>
      <c r="J189" s="55">
        <v>0</v>
      </c>
      <c r="K189" s="55">
        <v>2157</v>
      </c>
      <c r="L189" s="55" t="s">
        <v>479</v>
      </c>
      <c r="M189" s="58"/>
      <c r="N189" s="72"/>
    </row>
    <row r="190" spans="1:14" ht="16.5" customHeight="1" thickBot="1" x14ac:dyDescent="0.3">
      <c r="A190" s="59">
        <v>188</v>
      </c>
      <c r="B190" s="60" t="s">
        <v>630</v>
      </c>
      <c r="C190" s="60">
        <v>1881</v>
      </c>
      <c r="D190" s="55">
        <v>0</v>
      </c>
      <c r="E190" s="55" t="s">
        <v>10</v>
      </c>
      <c r="F190" s="55" t="s">
        <v>474</v>
      </c>
      <c r="G190" s="55">
        <v>0</v>
      </c>
      <c r="H190" s="55">
        <v>0</v>
      </c>
      <c r="I190" s="55">
        <v>1000</v>
      </c>
      <c r="J190" s="55">
        <v>0</v>
      </c>
      <c r="K190" s="55">
        <v>1000</v>
      </c>
      <c r="L190" s="55" t="s">
        <v>12</v>
      </c>
      <c r="M190" s="55"/>
      <c r="N190" s="55"/>
    </row>
    <row r="191" spans="1:14" ht="16.5" customHeight="1" thickBot="1" x14ac:dyDescent="0.3">
      <c r="A191" s="59">
        <v>189</v>
      </c>
      <c r="B191" s="60" t="s">
        <v>628</v>
      </c>
      <c r="C191" s="60">
        <v>1884</v>
      </c>
      <c r="D191" s="55">
        <v>0</v>
      </c>
      <c r="E191" s="55" t="s">
        <v>10</v>
      </c>
      <c r="F191" s="55" t="s">
        <v>474</v>
      </c>
      <c r="G191" s="55">
        <v>0</v>
      </c>
      <c r="H191" s="55">
        <v>0</v>
      </c>
      <c r="I191" s="55">
        <v>2188</v>
      </c>
      <c r="J191" s="55">
        <v>0</v>
      </c>
      <c r="K191" s="55">
        <v>2188</v>
      </c>
      <c r="L191" s="55" t="s">
        <v>12</v>
      </c>
      <c r="M191" s="55"/>
      <c r="N191" s="55"/>
    </row>
    <row r="192" spans="1:14" ht="16.5" customHeight="1" thickBot="1" x14ac:dyDescent="0.3">
      <c r="A192" s="59">
        <v>190</v>
      </c>
      <c r="B192" s="60" t="s">
        <v>300</v>
      </c>
      <c r="C192" s="60">
        <v>2101</v>
      </c>
      <c r="D192" s="61">
        <v>1701</v>
      </c>
      <c r="E192" s="55" t="s">
        <v>10</v>
      </c>
      <c r="F192" s="55" t="s">
        <v>474</v>
      </c>
      <c r="G192" s="55">
        <v>0</v>
      </c>
      <c r="H192" s="55">
        <v>965</v>
      </c>
      <c r="I192" s="55">
        <v>1000</v>
      </c>
      <c r="J192" s="55">
        <v>0</v>
      </c>
      <c r="K192" s="55">
        <v>1000</v>
      </c>
      <c r="L192" s="55" t="s">
        <v>486</v>
      </c>
      <c r="M192" s="64"/>
      <c r="N192" s="64"/>
    </row>
    <row r="193" spans="1:14" ht="16.5" customHeight="1" thickBot="1" x14ac:dyDescent="0.3">
      <c r="A193" s="59">
        <v>191</v>
      </c>
      <c r="B193" s="60" t="s">
        <v>317</v>
      </c>
      <c r="C193" s="60">
        <v>2102</v>
      </c>
      <c r="D193" s="55">
        <v>0</v>
      </c>
      <c r="E193" s="55" t="s">
        <v>10</v>
      </c>
      <c r="F193" s="55" t="s">
        <v>474</v>
      </c>
      <c r="G193" s="61">
        <v>786</v>
      </c>
      <c r="H193" s="55">
        <v>1214</v>
      </c>
      <c r="I193" s="55">
        <v>5246</v>
      </c>
      <c r="J193" s="55">
        <v>0</v>
      </c>
      <c r="K193" s="55">
        <v>5246</v>
      </c>
      <c r="L193" s="55" t="s">
        <v>30</v>
      </c>
      <c r="M193" s="66"/>
      <c r="N193" s="66"/>
    </row>
    <row r="194" spans="1:14" ht="16.5" customHeight="1" thickBot="1" x14ac:dyDescent="0.3">
      <c r="A194" s="59">
        <v>192</v>
      </c>
      <c r="B194" s="60" t="s">
        <v>615</v>
      </c>
      <c r="C194" s="60">
        <v>2104</v>
      </c>
      <c r="D194" s="55">
        <v>0</v>
      </c>
      <c r="E194" s="55" t="s">
        <v>10</v>
      </c>
      <c r="F194" s="55" t="s">
        <v>474</v>
      </c>
      <c r="G194" s="55">
        <v>0</v>
      </c>
      <c r="H194" s="55">
        <v>0</v>
      </c>
      <c r="I194" s="55">
        <v>1000</v>
      </c>
      <c r="J194" s="55">
        <v>0</v>
      </c>
      <c r="K194" s="55">
        <v>1000</v>
      </c>
      <c r="L194" s="55" t="s">
        <v>12</v>
      </c>
      <c r="M194" s="55"/>
      <c r="N194" s="55"/>
    </row>
    <row r="195" spans="1:14" ht="16.5" customHeight="1" thickBot="1" x14ac:dyDescent="0.3">
      <c r="A195" s="59">
        <v>193</v>
      </c>
      <c r="B195" s="60" t="s">
        <v>190</v>
      </c>
      <c r="C195" s="60">
        <v>2109</v>
      </c>
      <c r="D195" s="61">
        <v>1702</v>
      </c>
      <c r="E195" s="55" t="s">
        <v>10</v>
      </c>
      <c r="F195" s="55" t="s">
        <v>474</v>
      </c>
      <c r="G195" s="55">
        <v>0</v>
      </c>
      <c r="H195" s="55">
        <v>993</v>
      </c>
      <c r="I195" s="55">
        <v>1000</v>
      </c>
      <c r="J195" s="55">
        <v>0</v>
      </c>
      <c r="K195" s="55">
        <v>1000</v>
      </c>
      <c r="L195" s="55" t="s">
        <v>30</v>
      </c>
      <c r="M195" s="66"/>
      <c r="N195" s="66"/>
    </row>
    <row r="196" spans="1:14" ht="16.5" customHeight="1" thickBot="1" x14ac:dyDescent="0.3">
      <c r="A196" s="59">
        <v>194</v>
      </c>
      <c r="B196" s="60" t="s">
        <v>612</v>
      </c>
      <c r="C196" s="60">
        <v>2116</v>
      </c>
      <c r="D196" s="55">
        <v>0</v>
      </c>
      <c r="E196" s="55" t="s">
        <v>34</v>
      </c>
      <c r="F196" s="55" t="s">
        <v>474</v>
      </c>
      <c r="G196" s="61">
        <v>1281</v>
      </c>
      <c r="H196" s="55">
        <v>4300</v>
      </c>
      <c r="I196" s="55">
        <v>5581</v>
      </c>
      <c r="J196" s="55">
        <v>0</v>
      </c>
      <c r="K196" s="55">
        <v>5581</v>
      </c>
      <c r="L196" s="55" t="s">
        <v>507</v>
      </c>
      <c r="M196" s="67"/>
      <c r="N196" s="67"/>
    </row>
    <row r="197" spans="1:14" ht="16.5" customHeight="1" thickBot="1" x14ac:dyDescent="0.3">
      <c r="A197" s="59">
        <v>195</v>
      </c>
      <c r="B197" s="60" t="s">
        <v>610</v>
      </c>
      <c r="C197" s="60">
        <v>2118</v>
      </c>
      <c r="D197" s="55">
        <v>0</v>
      </c>
      <c r="E197" s="55" t="s">
        <v>34</v>
      </c>
      <c r="F197" s="55" t="s">
        <v>474</v>
      </c>
      <c r="G197" s="61">
        <v>2511</v>
      </c>
      <c r="H197" s="55">
        <v>0</v>
      </c>
      <c r="I197" s="55">
        <v>2511</v>
      </c>
      <c r="J197" s="55">
        <v>0</v>
      </c>
      <c r="K197" s="55">
        <v>2511</v>
      </c>
      <c r="L197" s="55" t="s">
        <v>507</v>
      </c>
      <c r="M197" s="67"/>
      <c r="N197" s="67"/>
    </row>
    <row r="198" spans="1:14" ht="16.5" customHeight="1" thickBot="1" x14ac:dyDescent="0.3">
      <c r="A198" s="59">
        <v>196</v>
      </c>
      <c r="B198" s="60" t="s">
        <v>186</v>
      </c>
      <c r="C198" s="60">
        <v>2131</v>
      </c>
      <c r="D198" s="55">
        <v>0</v>
      </c>
      <c r="E198" s="55" t="s">
        <v>10</v>
      </c>
      <c r="F198" s="55" t="s">
        <v>474</v>
      </c>
      <c r="G198" s="55">
        <v>0</v>
      </c>
      <c r="H198" s="55">
        <v>993</v>
      </c>
      <c r="I198" s="55">
        <v>1000</v>
      </c>
      <c r="J198" s="55">
        <v>0</v>
      </c>
      <c r="K198" s="55">
        <v>1000</v>
      </c>
      <c r="L198" s="55" t="s">
        <v>12</v>
      </c>
      <c r="M198" s="55"/>
      <c r="N198" s="55"/>
    </row>
    <row r="199" spans="1:14" ht="16.5" customHeight="1" thickBot="1" x14ac:dyDescent="0.3">
      <c r="A199" s="59">
        <v>197</v>
      </c>
      <c r="B199" s="60" t="s">
        <v>183</v>
      </c>
      <c r="C199" s="60">
        <v>2132</v>
      </c>
      <c r="D199" s="61">
        <v>878</v>
      </c>
      <c r="E199" s="55" t="s">
        <v>10</v>
      </c>
      <c r="F199" s="55" t="s">
        <v>474</v>
      </c>
      <c r="G199" s="55">
        <v>0</v>
      </c>
      <c r="H199" s="55">
        <v>141</v>
      </c>
      <c r="I199" s="55">
        <v>1000</v>
      </c>
      <c r="J199" s="55">
        <v>0</v>
      </c>
      <c r="K199" s="55">
        <v>1000</v>
      </c>
      <c r="L199" s="55" t="s">
        <v>30</v>
      </c>
      <c r="M199" s="66"/>
      <c r="N199" s="66"/>
    </row>
    <row r="200" spans="1:14" ht="16.5" customHeight="1" thickBot="1" x14ac:dyDescent="0.3">
      <c r="A200" s="59">
        <v>198</v>
      </c>
      <c r="B200" s="60" t="s">
        <v>968</v>
      </c>
      <c r="C200" s="60">
        <v>2151</v>
      </c>
      <c r="D200" s="55">
        <v>0</v>
      </c>
      <c r="E200" s="55" t="s">
        <v>10</v>
      </c>
      <c r="F200" s="55" t="s">
        <v>474</v>
      </c>
      <c r="G200" s="55">
        <v>0</v>
      </c>
      <c r="H200" s="55">
        <v>200</v>
      </c>
      <c r="I200" s="55">
        <v>1598</v>
      </c>
      <c r="J200" s="55">
        <v>0</v>
      </c>
      <c r="K200" s="55">
        <v>1598</v>
      </c>
      <c r="L200" s="55" t="s">
        <v>486</v>
      </c>
      <c r="M200" s="64"/>
      <c r="N200" s="64"/>
    </row>
    <row r="201" spans="1:14" ht="16.5" customHeight="1" thickBot="1" x14ac:dyDescent="0.3">
      <c r="A201" s="59">
        <v>199</v>
      </c>
      <c r="B201" s="60" t="s">
        <v>970</v>
      </c>
      <c r="C201" s="60">
        <v>2154</v>
      </c>
      <c r="D201" s="55">
        <v>0</v>
      </c>
      <c r="E201" s="55" t="s">
        <v>10</v>
      </c>
      <c r="F201" s="55" t="s">
        <v>474</v>
      </c>
      <c r="G201" s="55">
        <v>0</v>
      </c>
      <c r="H201" s="55">
        <v>980</v>
      </c>
      <c r="I201" s="55">
        <v>2480</v>
      </c>
      <c r="J201" s="55">
        <v>395</v>
      </c>
      <c r="K201" s="55">
        <v>2085</v>
      </c>
      <c r="L201" s="55" t="s">
        <v>12</v>
      </c>
      <c r="M201" s="55"/>
      <c r="N201" s="55"/>
    </row>
    <row r="202" spans="1:14" ht="16.5" customHeight="1" thickBot="1" x14ac:dyDescent="0.3">
      <c r="A202" s="59">
        <v>200</v>
      </c>
      <c r="B202" s="60" t="s">
        <v>865</v>
      </c>
      <c r="C202" s="60">
        <v>2155</v>
      </c>
      <c r="D202" s="55">
        <v>0</v>
      </c>
      <c r="E202" s="55" t="s">
        <v>10</v>
      </c>
      <c r="F202" s="55" t="s">
        <v>474</v>
      </c>
      <c r="G202" s="55">
        <v>0</v>
      </c>
      <c r="H202" s="55">
        <v>0</v>
      </c>
      <c r="I202" s="55">
        <v>1010</v>
      </c>
      <c r="J202" s="55">
        <v>0</v>
      </c>
      <c r="K202" s="55">
        <v>1010</v>
      </c>
      <c r="L202" s="55" t="s">
        <v>12</v>
      </c>
      <c r="M202" s="55"/>
      <c r="N202" s="55"/>
    </row>
    <row r="203" spans="1:14" ht="16.5" customHeight="1" thickBot="1" x14ac:dyDescent="0.3">
      <c r="A203" s="59">
        <v>201</v>
      </c>
      <c r="B203" s="60" t="s">
        <v>967</v>
      </c>
      <c r="C203" s="60">
        <v>2173</v>
      </c>
      <c r="D203" s="55">
        <v>0</v>
      </c>
      <c r="E203" s="55" t="s">
        <v>34</v>
      </c>
      <c r="F203" s="55" t="s">
        <v>474</v>
      </c>
      <c r="G203" s="61">
        <v>1670</v>
      </c>
      <c r="H203" s="55">
        <v>0</v>
      </c>
      <c r="I203" s="55">
        <v>1670</v>
      </c>
      <c r="J203" s="55">
        <v>0</v>
      </c>
      <c r="K203" s="55">
        <v>1670</v>
      </c>
      <c r="L203" s="55" t="s">
        <v>12</v>
      </c>
      <c r="M203" s="55"/>
      <c r="N203" s="55"/>
    </row>
    <row r="204" spans="1:14" ht="16.5" customHeight="1" thickBot="1" x14ac:dyDescent="0.3">
      <c r="A204" s="59">
        <v>202</v>
      </c>
      <c r="B204" s="60" t="s">
        <v>503</v>
      </c>
      <c r="C204" s="60">
        <v>2217</v>
      </c>
      <c r="D204" s="55">
        <v>0</v>
      </c>
      <c r="E204" s="55" t="s">
        <v>10</v>
      </c>
      <c r="F204" s="55" t="s">
        <v>474</v>
      </c>
      <c r="G204" s="55">
        <v>0</v>
      </c>
      <c r="H204" s="55">
        <v>312</v>
      </c>
      <c r="I204" s="55">
        <v>2099</v>
      </c>
      <c r="J204" s="55">
        <v>0</v>
      </c>
      <c r="K204" s="55">
        <v>2099</v>
      </c>
      <c r="L204" s="55" t="s">
        <v>12</v>
      </c>
      <c r="M204" s="55"/>
      <c r="N204" s="55"/>
    </row>
    <row r="205" spans="1:14" ht="16.5" customHeight="1" thickBot="1" x14ac:dyDescent="0.3">
      <c r="A205" s="59">
        <v>203</v>
      </c>
      <c r="B205" s="60" t="s">
        <v>501</v>
      </c>
      <c r="C205" s="60">
        <v>2218</v>
      </c>
      <c r="D205" s="55">
        <v>0</v>
      </c>
      <c r="E205" s="55" t="s">
        <v>10</v>
      </c>
      <c r="F205" s="55" t="s">
        <v>474</v>
      </c>
      <c r="G205" s="55">
        <v>0</v>
      </c>
      <c r="H205" s="55">
        <v>845</v>
      </c>
      <c r="I205" s="55">
        <v>2378</v>
      </c>
      <c r="J205" s="55">
        <v>2012</v>
      </c>
      <c r="K205" s="55">
        <v>366</v>
      </c>
      <c r="L205" s="55" t="s">
        <v>12</v>
      </c>
      <c r="M205" s="55"/>
      <c r="N205" s="55"/>
    </row>
    <row r="206" spans="1:14" ht="16.5" customHeight="1" thickBot="1" x14ac:dyDescent="0.3">
      <c r="A206" s="59">
        <v>204</v>
      </c>
      <c r="B206" s="60" t="s">
        <v>1048</v>
      </c>
      <c r="C206" s="60">
        <v>2303</v>
      </c>
      <c r="D206" s="55">
        <v>0</v>
      </c>
      <c r="E206" s="55" t="s">
        <v>10</v>
      </c>
      <c r="F206" s="55" t="s">
        <v>474</v>
      </c>
      <c r="G206" s="55">
        <v>0</v>
      </c>
      <c r="H206" s="55">
        <v>0</v>
      </c>
      <c r="I206" s="55">
        <v>1000</v>
      </c>
      <c r="J206" s="55">
        <v>0</v>
      </c>
      <c r="K206" s="55">
        <v>1000</v>
      </c>
      <c r="L206" s="55" t="s">
        <v>1049</v>
      </c>
      <c r="M206" s="73"/>
      <c r="N206" s="71"/>
    </row>
    <row r="207" spans="1:14" ht="16.5" customHeight="1" thickBot="1" x14ac:dyDescent="0.3">
      <c r="A207" s="59">
        <v>205</v>
      </c>
      <c r="B207" s="60" t="s">
        <v>1087</v>
      </c>
      <c r="C207" s="60">
        <v>2319</v>
      </c>
      <c r="D207" s="55">
        <v>0</v>
      </c>
      <c r="E207" s="55" t="s">
        <v>475</v>
      </c>
      <c r="F207" s="55" t="s">
        <v>474</v>
      </c>
      <c r="G207" s="61">
        <v>1429</v>
      </c>
      <c r="H207" s="55">
        <v>2000</v>
      </c>
      <c r="I207" s="55">
        <v>3500</v>
      </c>
      <c r="J207" s="55">
        <v>0</v>
      </c>
      <c r="K207" s="55">
        <v>3500</v>
      </c>
      <c r="L207" s="55" t="s">
        <v>12</v>
      </c>
      <c r="M207" s="55"/>
      <c r="N207" s="55"/>
    </row>
    <row r="208" spans="1:14" ht="16.5" customHeight="1" thickBot="1" x14ac:dyDescent="0.3">
      <c r="A208" s="59">
        <v>206</v>
      </c>
      <c r="B208" s="60" t="s">
        <v>1088</v>
      </c>
      <c r="C208" s="60">
        <v>2324</v>
      </c>
      <c r="D208" s="55">
        <v>0</v>
      </c>
      <c r="E208" s="55" t="s">
        <v>475</v>
      </c>
      <c r="F208" s="55" t="s">
        <v>474</v>
      </c>
      <c r="G208" s="61">
        <v>683</v>
      </c>
      <c r="H208" s="55">
        <v>3165</v>
      </c>
      <c r="I208" s="55">
        <v>3883</v>
      </c>
      <c r="J208" s="55">
        <v>0</v>
      </c>
      <c r="K208" s="55">
        <v>3883</v>
      </c>
      <c r="L208" s="55" t="s">
        <v>12</v>
      </c>
      <c r="M208" s="55"/>
      <c r="N208" s="55"/>
    </row>
    <row r="209" spans="1:14" ht="16.5" customHeight="1" thickBot="1" x14ac:dyDescent="0.3">
      <c r="A209" s="59">
        <v>207</v>
      </c>
      <c r="B209" s="60" t="s">
        <v>1089</v>
      </c>
      <c r="C209" s="60">
        <v>2327</v>
      </c>
      <c r="D209" s="55">
        <v>0</v>
      </c>
      <c r="E209" s="55" t="s">
        <v>475</v>
      </c>
      <c r="F209" s="55" t="s">
        <v>474</v>
      </c>
      <c r="G209" s="61">
        <v>1200</v>
      </c>
      <c r="H209" s="55">
        <v>2000</v>
      </c>
      <c r="I209" s="55">
        <v>3200</v>
      </c>
      <c r="J209" s="55">
        <v>0</v>
      </c>
      <c r="K209" s="55">
        <v>3200</v>
      </c>
      <c r="L209" s="55" t="s">
        <v>12</v>
      </c>
      <c r="M209" s="55"/>
      <c r="N209" s="55"/>
    </row>
    <row r="210" spans="1:14" ht="16.5" customHeight="1" thickBot="1" x14ac:dyDescent="0.3">
      <c r="A210" s="59">
        <v>208</v>
      </c>
      <c r="B210" s="60" t="s">
        <v>936</v>
      </c>
      <c r="C210" s="60">
        <v>2513</v>
      </c>
      <c r="D210" s="55">
        <v>0</v>
      </c>
      <c r="E210" s="55" t="s">
        <v>10</v>
      </c>
      <c r="F210" s="55" t="s">
        <v>474</v>
      </c>
      <c r="G210" s="55">
        <v>0</v>
      </c>
      <c r="H210" s="55">
        <v>0</v>
      </c>
      <c r="I210" s="55">
        <v>1000</v>
      </c>
      <c r="J210" s="55">
        <v>0</v>
      </c>
      <c r="K210" s="55">
        <v>1000</v>
      </c>
      <c r="L210" s="55" t="s">
        <v>12</v>
      </c>
      <c r="M210" s="55"/>
      <c r="N210" s="55"/>
    </row>
    <row r="211" spans="1:14" ht="16.5" customHeight="1" thickBot="1" x14ac:dyDescent="0.3">
      <c r="A211" s="59">
        <v>209</v>
      </c>
      <c r="B211" s="60" t="s">
        <v>935</v>
      </c>
      <c r="C211" s="60">
        <v>2515</v>
      </c>
      <c r="D211" s="55">
        <v>0</v>
      </c>
      <c r="E211" s="55" t="s">
        <v>10</v>
      </c>
      <c r="F211" s="55" t="s">
        <v>474</v>
      </c>
      <c r="G211" s="55">
        <v>0</v>
      </c>
      <c r="H211" s="55">
        <v>0</v>
      </c>
      <c r="I211" s="55">
        <v>1000</v>
      </c>
      <c r="J211" s="55">
        <v>0</v>
      </c>
      <c r="K211" s="55">
        <v>1000</v>
      </c>
      <c r="L211" s="55" t="s">
        <v>12</v>
      </c>
      <c r="M211" s="55"/>
      <c r="N211" s="55"/>
    </row>
    <row r="212" spans="1:14" ht="16.5" customHeight="1" thickBot="1" x14ac:dyDescent="0.3">
      <c r="A212" s="59">
        <v>210</v>
      </c>
      <c r="B212" s="60" t="s">
        <v>140</v>
      </c>
      <c r="C212" s="60">
        <v>3109</v>
      </c>
      <c r="D212" s="55">
        <v>0</v>
      </c>
      <c r="E212" s="55" t="s">
        <v>10</v>
      </c>
      <c r="F212" s="55" t="s">
        <v>474</v>
      </c>
      <c r="G212" s="55">
        <v>0</v>
      </c>
      <c r="H212" s="55">
        <v>1669</v>
      </c>
      <c r="I212" s="55">
        <v>1669</v>
      </c>
      <c r="J212" s="55">
        <v>0</v>
      </c>
      <c r="K212" s="55">
        <v>1669</v>
      </c>
      <c r="L212" s="55" t="s">
        <v>12</v>
      </c>
      <c r="M212" s="55"/>
      <c r="N212" s="55"/>
    </row>
    <row r="213" spans="1:14" ht="16.5" customHeight="1" thickBot="1" x14ac:dyDescent="0.3">
      <c r="A213" s="59">
        <v>211</v>
      </c>
      <c r="B213" s="60" t="s">
        <v>139</v>
      </c>
      <c r="C213" s="60">
        <v>3111</v>
      </c>
      <c r="D213" s="55">
        <v>0</v>
      </c>
      <c r="E213" s="55" t="s">
        <v>10</v>
      </c>
      <c r="F213" s="55" t="s">
        <v>474</v>
      </c>
      <c r="G213" s="61">
        <v>188</v>
      </c>
      <c r="H213" s="55">
        <v>800</v>
      </c>
      <c r="I213" s="55">
        <v>1000</v>
      </c>
      <c r="J213" s="55">
        <v>0</v>
      </c>
      <c r="K213" s="55">
        <v>1000</v>
      </c>
      <c r="L213" s="55" t="s">
        <v>1043</v>
      </c>
      <c r="M213" s="74"/>
      <c r="N213" s="66"/>
    </row>
    <row r="214" spans="1:14" ht="16.5" customHeight="1" thickBot="1" x14ac:dyDescent="0.3">
      <c r="A214" s="59">
        <v>212</v>
      </c>
      <c r="B214" s="60" t="s">
        <v>138</v>
      </c>
      <c r="C214" s="60">
        <v>3112</v>
      </c>
      <c r="D214" s="55">
        <v>0</v>
      </c>
      <c r="E214" s="55" t="s">
        <v>10</v>
      </c>
      <c r="F214" s="55" t="s">
        <v>474</v>
      </c>
      <c r="G214" s="61">
        <v>170</v>
      </c>
      <c r="H214" s="55">
        <v>1066</v>
      </c>
      <c r="I214" s="55">
        <v>1236</v>
      </c>
      <c r="J214" s="55">
        <v>0</v>
      </c>
      <c r="K214" s="55">
        <v>1236</v>
      </c>
      <c r="L214" s="55" t="s">
        <v>486</v>
      </c>
      <c r="M214" s="64"/>
      <c r="N214" s="64"/>
    </row>
    <row r="215" spans="1:14" ht="16.5" customHeight="1" thickBot="1" x14ac:dyDescent="0.3">
      <c r="A215" s="59">
        <v>213</v>
      </c>
      <c r="B215" s="60" t="s">
        <v>137</v>
      </c>
      <c r="C215" s="60">
        <v>3113</v>
      </c>
      <c r="D215" s="55">
        <v>0</v>
      </c>
      <c r="E215" s="55" t="s">
        <v>10</v>
      </c>
      <c r="F215" s="55" t="s">
        <v>474</v>
      </c>
      <c r="G215" s="55">
        <v>0</v>
      </c>
      <c r="H215" s="55">
        <v>148</v>
      </c>
      <c r="I215" s="55">
        <v>1205</v>
      </c>
      <c r="J215" s="55">
        <v>0</v>
      </c>
      <c r="K215" s="55">
        <v>1205</v>
      </c>
      <c r="L215" s="55" t="s">
        <v>1044</v>
      </c>
      <c r="M215" s="66"/>
      <c r="N215" s="66"/>
    </row>
    <row r="216" spans="1:14" ht="16.5" customHeight="1" thickBot="1" x14ac:dyDescent="0.3">
      <c r="A216" s="59">
        <v>214</v>
      </c>
      <c r="B216" s="60" t="s">
        <v>118</v>
      </c>
      <c r="C216" s="60">
        <v>3134</v>
      </c>
      <c r="D216" s="55">
        <v>0</v>
      </c>
      <c r="E216" s="55" t="s">
        <v>10</v>
      </c>
      <c r="F216" s="55" t="s">
        <v>474</v>
      </c>
      <c r="G216" s="55">
        <v>0</v>
      </c>
      <c r="H216" s="55">
        <v>634</v>
      </c>
      <c r="I216" s="55">
        <v>1629</v>
      </c>
      <c r="J216" s="55">
        <v>0</v>
      </c>
      <c r="K216" s="55">
        <v>1629</v>
      </c>
      <c r="L216" s="55" t="s">
        <v>12</v>
      </c>
      <c r="M216" s="55"/>
      <c r="N216" s="55"/>
    </row>
    <row r="217" spans="1:14" ht="16.5" customHeight="1" thickBot="1" x14ac:dyDescent="0.3">
      <c r="A217" s="59">
        <v>215</v>
      </c>
      <c r="B217" s="60" t="s">
        <v>127</v>
      </c>
      <c r="C217" s="60">
        <v>3145</v>
      </c>
      <c r="D217" s="55">
        <v>0</v>
      </c>
      <c r="E217" s="55" t="s">
        <v>10</v>
      </c>
      <c r="F217" s="55" t="s">
        <v>474</v>
      </c>
      <c r="G217" s="55">
        <v>0</v>
      </c>
      <c r="H217" s="55">
        <v>491</v>
      </c>
      <c r="I217" s="55">
        <v>1464</v>
      </c>
      <c r="J217" s="55">
        <v>0</v>
      </c>
      <c r="K217" s="55">
        <v>1464</v>
      </c>
      <c r="L217" s="55" t="s">
        <v>12</v>
      </c>
      <c r="M217" s="55"/>
      <c r="N217" s="55"/>
    </row>
    <row r="218" spans="1:14" ht="16.5" customHeight="1" thickBot="1" x14ac:dyDescent="0.3">
      <c r="A218" s="59">
        <v>216</v>
      </c>
      <c r="B218" s="60" t="s">
        <v>220</v>
      </c>
      <c r="C218" s="60">
        <v>3201</v>
      </c>
      <c r="D218" s="55">
        <v>0</v>
      </c>
      <c r="E218" s="55" t="s">
        <v>589</v>
      </c>
      <c r="F218" s="55" t="s">
        <v>474</v>
      </c>
      <c r="G218" s="61">
        <v>35</v>
      </c>
      <c r="H218" s="55">
        <v>0</v>
      </c>
      <c r="I218" s="55">
        <v>35</v>
      </c>
      <c r="J218" s="55">
        <v>0</v>
      </c>
      <c r="K218" s="55">
        <v>35</v>
      </c>
      <c r="L218" s="55" t="s">
        <v>12</v>
      </c>
      <c r="M218" s="55"/>
      <c r="N218" s="55"/>
    </row>
    <row r="219" spans="1:14" ht="16.5" customHeight="1" thickBot="1" x14ac:dyDescent="0.3">
      <c r="A219" s="59">
        <v>217</v>
      </c>
      <c r="B219" s="60" t="s">
        <v>226</v>
      </c>
      <c r="C219" s="60">
        <v>3240</v>
      </c>
      <c r="D219" s="55">
        <v>0</v>
      </c>
      <c r="E219" s="55" t="s">
        <v>589</v>
      </c>
      <c r="F219" s="55" t="s">
        <v>474</v>
      </c>
      <c r="G219" s="61">
        <v>165</v>
      </c>
      <c r="H219" s="55">
        <v>0</v>
      </c>
      <c r="I219" s="55">
        <v>165</v>
      </c>
      <c r="J219" s="55">
        <v>0</v>
      </c>
      <c r="K219" s="55">
        <v>165</v>
      </c>
      <c r="L219" s="55" t="s">
        <v>30</v>
      </c>
      <c r="M219" s="66"/>
      <c r="N219" s="66"/>
    </row>
    <row r="220" spans="1:14" ht="16.5" customHeight="1" thickBot="1" x14ac:dyDescent="0.3">
      <c r="A220" s="59">
        <v>218</v>
      </c>
      <c r="B220" s="60" t="s">
        <v>340</v>
      </c>
      <c r="C220" s="60">
        <v>4046</v>
      </c>
      <c r="D220" s="61">
        <v>4231</v>
      </c>
      <c r="E220" s="55" t="s">
        <v>10</v>
      </c>
      <c r="F220" s="55" t="s">
        <v>474</v>
      </c>
      <c r="G220" s="55">
        <v>0</v>
      </c>
      <c r="H220" s="55">
        <v>0</v>
      </c>
      <c r="I220" s="55">
        <v>1967</v>
      </c>
      <c r="J220" s="55">
        <v>0</v>
      </c>
      <c r="K220" s="55">
        <v>1967</v>
      </c>
      <c r="L220" s="55" t="s">
        <v>547</v>
      </c>
      <c r="M220" s="27"/>
      <c r="N220" s="27"/>
    </row>
    <row r="221" spans="1:14" ht="16.5" customHeight="1" thickBot="1" x14ac:dyDescent="0.3">
      <c r="A221" s="59">
        <v>219</v>
      </c>
      <c r="B221" s="60" t="s">
        <v>309</v>
      </c>
      <c r="C221" s="60">
        <v>4070</v>
      </c>
      <c r="D221" s="61" t="s">
        <v>1090</v>
      </c>
      <c r="E221" s="55" t="s">
        <v>10</v>
      </c>
      <c r="F221" s="55" t="s">
        <v>474</v>
      </c>
      <c r="G221" s="55">
        <v>0</v>
      </c>
      <c r="H221" s="55">
        <v>987</v>
      </c>
      <c r="I221" s="55">
        <v>1000</v>
      </c>
      <c r="J221" s="55">
        <v>0</v>
      </c>
      <c r="K221" s="55">
        <v>1000</v>
      </c>
      <c r="L221" s="55" t="s">
        <v>523</v>
      </c>
      <c r="M221" s="58"/>
      <c r="N221" s="58"/>
    </row>
    <row r="222" spans="1:14" ht="16.5" customHeight="1" thickBot="1" x14ac:dyDescent="0.3">
      <c r="A222" s="59">
        <v>220</v>
      </c>
      <c r="B222" s="60" t="s">
        <v>985</v>
      </c>
      <c r="C222" s="60">
        <v>4071</v>
      </c>
      <c r="D222" s="55">
        <v>0</v>
      </c>
      <c r="E222" s="55" t="s">
        <v>10</v>
      </c>
      <c r="F222" s="55" t="s">
        <v>474</v>
      </c>
      <c r="G222" s="55">
        <v>0</v>
      </c>
      <c r="H222" s="55">
        <v>961</v>
      </c>
      <c r="I222" s="55">
        <v>979</v>
      </c>
      <c r="J222" s="55">
        <v>0</v>
      </c>
      <c r="K222" s="55">
        <v>979</v>
      </c>
      <c r="L222" s="55" t="s">
        <v>486</v>
      </c>
      <c r="M222" s="64"/>
      <c r="N222" s="64"/>
    </row>
    <row r="223" spans="1:14" ht="16.5" customHeight="1" thickBot="1" x14ac:dyDescent="0.3">
      <c r="A223" s="59">
        <v>221</v>
      </c>
      <c r="B223" s="60" t="s">
        <v>947</v>
      </c>
      <c r="C223" s="60">
        <v>4104</v>
      </c>
      <c r="D223" s="61">
        <v>4077</v>
      </c>
      <c r="E223" s="55" t="s">
        <v>34</v>
      </c>
      <c r="F223" s="55" t="s">
        <v>474</v>
      </c>
      <c r="G223" s="61">
        <v>444</v>
      </c>
      <c r="H223" s="55">
        <v>0</v>
      </c>
      <c r="I223" s="55">
        <v>450</v>
      </c>
      <c r="J223" s="55">
        <v>0</v>
      </c>
      <c r="K223" s="55">
        <v>450</v>
      </c>
      <c r="L223" s="55" t="s">
        <v>486</v>
      </c>
      <c r="M223" s="64"/>
      <c r="N223" s="64"/>
    </row>
    <row r="224" spans="1:14" ht="16.5" customHeight="1" thickBot="1" x14ac:dyDescent="0.3">
      <c r="A224" s="59">
        <v>222</v>
      </c>
      <c r="B224" s="60" t="s">
        <v>339</v>
      </c>
      <c r="C224" s="60">
        <v>4135</v>
      </c>
      <c r="D224" s="55">
        <v>0</v>
      </c>
      <c r="E224" s="55" t="s">
        <v>10</v>
      </c>
      <c r="F224" s="55" t="s">
        <v>474</v>
      </c>
      <c r="G224" s="55">
        <v>0</v>
      </c>
      <c r="H224" s="55">
        <v>1719</v>
      </c>
      <c r="I224" s="55">
        <v>3817</v>
      </c>
      <c r="J224" s="55">
        <v>0</v>
      </c>
      <c r="K224" s="55">
        <v>3817</v>
      </c>
      <c r="L224" s="55" t="s">
        <v>486</v>
      </c>
      <c r="M224" s="72"/>
      <c r="N224" s="72"/>
    </row>
    <row r="225" spans="1:14" ht="16.5" customHeight="1" thickBot="1" x14ac:dyDescent="0.3">
      <c r="A225" s="59">
        <v>223</v>
      </c>
      <c r="B225" s="60" t="s">
        <v>338</v>
      </c>
      <c r="C225" s="60">
        <v>4137</v>
      </c>
      <c r="D225" s="55">
        <v>0</v>
      </c>
      <c r="E225" s="55" t="s">
        <v>10</v>
      </c>
      <c r="F225" s="55" t="s">
        <v>474</v>
      </c>
      <c r="G225" s="55">
        <v>0</v>
      </c>
      <c r="H225" s="55">
        <v>1550</v>
      </c>
      <c r="I225" s="55">
        <v>4558</v>
      </c>
      <c r="J225" s="55">
        <v>0</v>
      </c>
      <c r="K225" s="55">
        <v>4558</v>
      </c>
      <c r="L225" s="55" t="s">
        <v>12</v>
      </c>
      <c r="M225" s="55"/>
      <c r="N225" s="55"/>
    </row>
    <row r="226" spans="1:14" ht="16.5" customHeight="1" thickBot="1" x14ac:dyDescent="0.3">
      <c r="A226" s="59">
        <v>224</v>
      </c>
      <c r="B226" s="60" t="s">
        <v>580</v>
      </c>
      <c r="C226" s="60">
        <v>4141</v>
      </c>
      <c r="D226" s="55">
        <v>0</v>
      </c>
      <c r="E226" s="55" t="s">
        <v>34</v>
      </c>
      <c r="F226" s="55" t="s">
        <v>474</v>
      </c>
      <c r="G226" s="55">
        <v>0</v>
      </c>
      <c r="H226" s="55">
        <v>1444</v>
      </c>
      <c r="I226" s="55">
        <v>1444</v>
      </c>
      <c r="J226" s="55">
        <v>0</v>
      </c>
      <c r="K226" s="55">
        <v>1444</v>
      </c>
      <c r="L226" s="55" t="s">
        <v>523</v>
      </c>
      <c r="M226" s="58"/>
      <c r="N226" s="58"/>
    </row>
    <row r="227" spans="1:14" ht="16.5" customHeight="1" thickBot="1" x14ac:dyDescent="0.3">
      <c r="A227" s="59">
        <v>225</v>
      </c>
      <c r="B227" s="60" t="s">
        <v>336</v>
      </c>
      <c r="C227" s="60">
        <v>4146</v>
      </c>
      <c r="D227" s="55">
        <v>0</v>
      </c>
      <c r="E227" s="55" t="s">
        <v>10</v>
      </c>
      <c r="F227" s="55" t="s">
        <v>474</v>
      </c>
      <c r="G227" s="55">
        <v>0</v>
      </c>
      <c r="H227" s="55">
        <v>2266</v>
      </c>
      <c r="I227" s="55">
        <v>4346</v>
      </c>
      <c r="J227" s="55">
        <v>0</v>
      </c>
      <c r="K227" s="55">
        <v>4346</v>
      </c>
      <c r="L227" s="55" t="s">
        <v>20</v>
      </c>
      <c r="M227" s="62"/>
      <c r="N227" s="62"/>
    </row>
    <row r="228" spans="1:14" ht="16.5" customHeight="1" thickBot="1" x14ac:dyDescent="0.3">
      <c r="A228" s="59">
        <v>226</v>
      </c>
      <c r="B228" s="60" t="s">
        <v>861</v>
      </c>
      <c r="C228" s="60">
        <v>4158</v>
      </c>
      <c r="D228" s="61">
        <v>4077</v>
      </c>
      <c r="E228" s="55" t="s">
        <v>34</v>
      </c>
      <c r="F228" s="55" t="s">
        <v>474</v>
      </c>
      <c r="G228" s="61">
        <v>2473</v>
      </c>
      <c r="H228" s="55">
        <v>3500</v>
      </c>
      <c r="I228" s="55">
        <v>5973</v>
      </c>
      <c r="J228" s="55">
        <v>0</v>
      </c>
      <c r="K228" s="55">
        <v>5973</v>
      </c>
      <c r="L228" s="55" t="s">
        <v>1043</v>
      </c>
      <c r="M228" s="74"/>
      <c r="N228" s="66"/>
    </row>
    <row r="229" spans="1:14" ht="16.5" customHeight="1" thickBot="1" x14ac:dyDescent="0.3">
      <c r="A229" s="59">
        <v>227</v>
      </c>
      <c r="B229" s="60" t="s">
        <v>574</v>
      </c>
      <c r="C229" s="60">
        <v>4160</v>
      </c>
      <c r="D229" s="55">
        <v>0</v>
      </c>
      <c r="E229" s="55" t="s">
        <v>34</v>
      </c>
      <c r="F229" s="55" t="s">
        <v>474</v>
      </c>
      <c r="G229" s="61">
        <v>3390</v>
      </c>
      <c r="H229" s="55">
        <v>0</v>
      </c>
      <c r="I229" s="55">
        <v>3390</v>
      </c>
      <c r="J229" s="55">
        <v>0</v>
      </c>
      <c r="K229" s="55">
        <v>3390</v>
      </c>
      <c r="L229" s="55" t="s">
        <v>12</v>
      </c>
      <c r="M229" s="55"/>
      <c r="N229" s="55"/>
    </row>
    <row r="230" spans="1:14" ht="16.5" customHeight="1" thickBot="1" x14ac:dyDescent="0.3">
      <c r="A230" s="59">
        <v>228</v>
      </c>
      <c r="B230" s="60" t="s">
        <v>572</v>
      </c>
      <c r="C230" s="60">
        <v>4200</v>
      </c>
      <c r="D230" s="55">
        <v>0</v>
      </c>
      <c r="E230" s="55" t="s">
        <v>34</v>
      </c>
      <c r="F230" s="55" t="s">
        <v>474</v>
      </c>
      <c r="G230" s="61">
        <v>488</v>
      </c>
      <c r="H230" s="55">
        <v>2300</v>
      </c>
      <c r="I230" s="55">
        <v>2788</v>
      </c>
      <c r="J230" s="55">
        <v>0</v>
      </c>
      <c r="K230" s="55">
        <v>2788</v>
      </c>
      <c r="L230" s="55" t="s">
        <v>532</v>
      </c>
      <c r="M230" s="26"/>
      <c r="N230" s="26"/>
    </row>
    <row r="231" spans="1:14" ht="16.5" customHeight="1" thickBot="1" x14ac:dyDescent="0.3">
      <c r="A231" s="59">
        <v>229</v>
      </c>
      <c r="B231" s="60" t="s">
        <v>570</v>
      </c>
      <c r="C231" s="60">
        <v>4201</v>
      </c>
      <c r="D231" s="55">
        <v>0</v>
      </c>
      <c r="E231" s="55" t="s">
        <v>34</v>
      </c>
      <c r="F231" s="55" t="s">
        <v>474</v>
      </c>
      <c r="G231" s="61">
        <v>524</v>
      </c>
      <c r="H231" s="55">
        <v>2300</v>
      </c>
      <c r="I231" s="55">
        <v>2824</v>
      </c>
      <c r="J231" s="55">
        <v>0</v>
      </c>
      <c r="K231" s="55">
        <v>2824</v>
      </c>
      <c r="L231" s="55" t="s">
        <v>532</v>
      </c>
      <c r="M231" s="26"/>
      <c r="N231" s="26"/>
    </row>
    <row r="232" spans="1:14" ht="16.5" customHeight="1" thickBot="1" x14ac:dyDescent="0.3">
      <c r="A232" s="59">
        <v>230</v>
      </c>
      <c r="B232" s="60" t="s">
        <v>568</v>
      </c>
      <c r="C232" s="60">
        <v>4210</v>
      </c>
      <c r="D232" s="55">
        <v>0</v>
      </c>
      <c r="E232" s="55" t="s">
        <v>34</v>
      </c>
      <c r="F232" s="55" t="s">
        <v>474</v>
      </c>
      <c r="G232" s="55">
        <v>0</v>
      </c>
      <c r="H232" s="55">
        <v>1488</v>
      </c>
      <c r="I232" s="55">
        <v>1488</v>
      </c>
      <c r="J232" s="55">
        <v>0</v>
      </c>
      <c r="K232" s="55">
        <v>1488</v>
      </c>
      <c r="L232" s="55" t="s">
        <v>567</v>
      </c>
      <c r="M232" s="67"/>
      <c r="N232" s="57"/>
    </row>
    <row r="233" spans="1:14" ht="16.5" customHeight="1" thickBot="1" x14ac:dyDescent="0.3">
      <c r="A233" s="59">
        <v>231</v>
      </c>
      <c r="B233" s="60" t="s">
        <v>205</v>
      </c>
      <c r="C233" s="60">
        <v>4212</v>
      </c>
      <c r="D233" s="61">
        <v>2109</v>
      </c>
      <c r="E233" s="55" t="s">
        <v>10</v>
      </c>
      <c r="F233" s="55" t="s">
        <v>474</v>
      </c>
      <c r="G233" s="55">
        <v>0</v>
      </c>
      <c r="H233" s="55">
        <v>0</v>
      </c>
      <c r="I233" s="55">
        <v>1000</v>
      </c>
      <c r="J233" s="55">
        <v>0</v>
      </c>
      <c r="K233" s="55">
        <v>1000</v>
      </c>
      <c r="L233" s="55" t="s">
        <v>532</v>
      </c>
      <c r="M233" s="26"/>
      <c r="N233" s="26"/>
    </row>
    <row r="234" spans="1:14" ht="16.5" customHeight="1" thickBot="1" x14ac:dyDescent="0.3">
      <c r="A234" s="59">
        <v>232</v>
      </c>
      <c r="B234" s="60" t="s">
        <v>201</v>
      </c>
      <c r="C234" s="60">
        <v>4213</v>
      </c>
      <c r="D234" s="61">
        <v>2101</v>
      </c>
      <c r="E234" s="55" t="s">
        <v>10</v>
      </c>
      <c r="F234" s="55" t="s">
        <v>474</v>
      </c>
      <c r="G234" s="55">
        <v>0</v>
      </c>
      <c r="H234" s="55">
        <v>0</v>
      </c>
      <c r="I234" s="55">
        <v>1574</v>
      </c>
      <c r="J234" s="55">
        <v>0</v>
      </c>
      <c r="K234" s="55">
        <v>1574</v>
      </c>
      <c r="L234" s="55" t="s">
        <v>20</v>
      </c>
      <c r="M234" s="63"/>
      <c r="N234" s="63"/>
    </row>
    <row r="235" spans="1:14" ht="16.5" customHeight="1" thickBot="1" x14ac:dyDescent="0.3">
      <c r="A235" s="59">
        <v>233</v>
      </c>
      <c r="B235" s="60" t="s">
        <v>204</v>
      </c>
      <c r="C235" s="60">
        <v>4214</v>
      </c>
      <c r="D235" s="55">
        <v>0</v>
      </c>
      <c r="E235" s="55" t="s">
        <v>10</v>
      </c>
      <c r="F235" s="55" t="s">
        <v>474</v>
      </c>
      <c r="G235" s="55">
        <v>0</v>
      </c>
      <c r="H235" s="55">
        <v>0</v>
      </c>
      <c r="I235" s="55">
        <v>1000</v>
      </c>
      <c r="J235" s="55">
        <v>0</v>
      </c>
      <c r="K235" s="55">
        <v>1000</v>
      </c>
      <c r="L235" s="55" t="s">
        <v>547</v>
      </c>
      <c r="M235" s="27"/>
      <c r="N235" s="27"/>
    </row>
    <row r="236" spans="1:14" ht="16.5" customHeight="1" thickBot="1" x14ac:dyDescent="0.3">
      <c r="A236" s="59">
        <v>234</v>
      </c>
      <c r="B236" s="60" t="s">
        <v>562</v>
      </c>
      <c r="C236" s="60">
        <v>4237</v>
      </c>
      <c r="D236" s="55">
        <v>0</v>
      </c>
      <c r="E236" s="55" t="s">
        <v>34</v>
      </c>
      <c r="F236" s="55" t="s">
        <v>474</v>
      </c>
      <c r="G236" s="61">
        <v>496</v>
      </c>
      <c r="H236" s="55">
        <v>1100</v>
      </c>
      <c r="I236" s="55">
        <v>1596</v>
      </c>
      <c r="J236" s="55">
        <v>0</v>
      </c>
      <c r="K236" s="55">
        <v>1596</v>
      </c>
      <c r="L236" s="55" t="s">
        <v>12</v>
      </c>
      <c r="M236" s="55"/>
      <c r="N236" s="55"/>
    </row>
    <row r="237" spans="1:14" ht="16.5" customHeight="1" thickBot="1" x14ac:dyDescent="0.3">
      <c r="A237" s="59">
        <v>235</v>
      </c>
      <c r="B237" s="60" t="s">
        <v>560</v>
      </c>
      <c r="C237" s="60">
        <v>4240</v>
      </c>
      <c r="D237" s="55">
        <v>0</v>
      </c>
      <c r="E237" s="55" t="s">
        <v>34</v>
      </c>
      <c r="F237" s="55" t="s">
        <v>474</v>
      </c>
      <c r="G237" s="61">
        <v>696</v>
      </c>
      <c r="H237" s="55">
        <v>1100</v>
      </c>
      <c r="I237" s="55">
        <v>1796</v>
      </c>
      <c r="J237" s="55">
        <v>0</v>
      </c>
      <c r="K237" s="55">
        <v>1796</v>
      </c>
      <c r="L237" s="55" t="s">
        <v>12</v>
      </c>
      <c r="M237" s="55"/>
      <c r="N237" s="55"/>
    </row>
    <row r="238" spans="1:14" ht="16.5" customHeight="1" thickBot="1" x14ac:dyDescent="0.3">
      <c r="A238" s="59">
        <v>236</v>
      </c>
      <c r="B238" s="60" t="s">
        <v>558</v>
      </c>
      <c r="C238" s="60">
        <v>4241</v>
      </c>
      <c r="D238" s="55">
        <v>0</v>
      </c>
      <c r="E238" s="55" t="s">
        <v>34</v>
      </c>
      <c r="F238" s="55" t="s">
        <v>474</v>
      </c>
      <c r="G238" s="61">
        <v>1495</v>
      </c>
      <c r="H238" s="55">
        <v>0</v>
      </c>
      <c r="I238" s="55">
        <v>1495</v>
      </c>
      <c r="J238" s="55">
        <v>0</v>
      </c>
      <c r="K238" s="55">
        <v>1495</v>
      </c>
      <c r="L238" s="55" t="s">
        <v>479</v>
      </c>
      <c r="M238" s="75"/>
      <c r="N238" s="76"/>
    </row>
    <row r="239" spans="1:14" ht="16.5" customHeight="1" thickBot="1" x14ac:dyDescent="0.3">
      <c r="A239" s="59">
        <v>237</v>
      </c>
      <c r="B239" s="60" t="s">
        <v>295</v>
      </c>
      <c r="C239" s="60">
        <v>4242</v>
      </c>
      <c r="D239" s="61">
        <v>2197</v>
      </c>
      <c r="E239" s="55" t="s">
        <v>34</v>
      </c>
      <c r="F239" s="55" t="s">
        <v>474</v>
      </c>
      <c r="G239" s="61">
        <v>1473</v>
      </c>
      <c r="H239" s="55">
        <v>0</v>
      </c>
      <c r="I239" s="55">
        <v>1473</v>
      </c>
      <c r="J239" s="55">
        <v>0</v>
      </c>
      <c r="K239" s="55">
        <v>1473</v>
      </c>
      <c r="L239" s="55" t="s">
        <v>30</v>
      </c>
      <c r="M239" s="70"/>
      <c r="N239" s="70"/>
    </row>
    <row r="240" spans="1:14" ht="16.5" customHeight="1" thickBot="1" x14ac:dyDescent="0.3">
      <c r="A240" s="59">
        <v>238</v>
      </c>
      <c r="B240" s="60" t="s">
        <v>556</v>
      </c>
      <c r="C240" s="60">
        <v>4243</v>
      </c>
      <c r="D240" s="55">
        <v>0</v>
      </c>
      <c r="E240" s="55" t="s">
        <v>34</v>
      </c>
      <c r="F240" s="55" t="s">
        <v>474</v>
      </c>
      <c r="G240" s="61">
        <v>1474</v>
      </c>
      <c r="H240" s="55">
        <v>0</v>
      </c>
      <c r="I240" s="55">
        <v>1474</v>
      </c>
      <c r="J240" s="55">
        <v>0</v>
      </c>
      <c r="K240" s="55">
        <v>1474</v>
      </c>
      <c r="L240" s="55" t="s">
        <v>12</v>
      </c>
      <c r="M240" s="55"/>
      <c r="N240" s="55"/>
    </row>
    <row r="241" spans="1:14" ht="16.5" customHeight="1" thickBot="1" x14ac:dyDescent="0.3">
      <c r="A241" s="59">
        <v>239</v>
      </c>
      <c r="B241" s="60" t="s">
        <v>349</v>
      </c>
      <c r="C241" s="60">
        <v>4245</v>
      </c>
      <c r="D241" s="55">
        <v>0</v>
      </c>
      <c r="E241" s="55" t="s">
        <v>34</v>
      </c>
      <c r="F241" s="55" t="s">
        <v>474</v>
      </c>
      <c r="G241" s="61">
        <v>859</v>
      </c>
      <c r="H241" s="55">
        <v>1100</v>
      </c>
      <c r="I241" s="55">
        <v>1959</v>
      </c>
      <c r="J241" s="55">
        <v>0</v>
      </c>
      <c r="K241" s="55">
        <v>1959</v>
      </c>
      <c r="L241" s="55" t="s">
        <v>20</v>
      </c>
      <c r="M241" s="63"/>
      <c r="N241" s="63"/>
    </row>
    <row r="242" spans="1:14" ht="16.5" customHeight="1" thickBot="1" x14ac:dyDescent="0.3">
      <c r="A242" s="59">
        <v>240</v>
      </c>
      <c r="B242" s="60" t="s">
        <v>554</v>
      </c>
      <c r="C242" s="60">
        <v>4246</v>
      </c>
      <c r="D242" s="55">
        <v>0</v>
      </c>
      <c r="E242" s="55" t="s">
        <v>34</v>
      </c>
      <c r="F242" s="55" t="s">
        <v>474</v>
      </c>
      <c r="G242" s="61">
        <v>689</v>
      </c>
      <c r="H242" s="55">
        <v>1100</v>
      </c>
      <c r="I242" s="55">
        <v>1789</v>
      </c>
      <c r="J242" s="55">
        <v>0</v>
      </c>
      <c r="K242" s="55">
        <v>1789</v>
      </c>
      <c r="L242" s="55" t="s">
        <v>515</v>
      </c>
      <c r="M242" s="69"/>
      <c r="N242" s="69"/>
    </row>
    <row r="243" spans="1:14" ht="16.5" customHeight="1" thickBot="1" x14ac:dyDescent="0.3">
      <c r="A243" s="59">
        <v>241</v>
      </c>
      <c r="B243" s="60" t="s">
        <v>982</v>
      </c>
      <c r="C243" s="60">
        <v>4248</v>
      </c>
      <c r="D243" s="55">
        <v>0</v>
      </c>
      <c r="E243" s="55" t="s">
        <v>34</v>
      </c>
      <c r="F243" s="55" t="s">
        <v>474</v>
      </c>
      <c r="G243" s="61">
        <v>1040</v>
      </c>
      <c r="H243" s="55">
        <v>2200</v>
      </c>
      <c r="I243" s="55">
        <v>3240</v>
      </c>
      <c r="J243" s="55">
        <v>0</v>
      </c>
      <c r="K243" s="55">
        <v>3240</v>
      </c>
      <c r="L243" s="55" t="s">
        <v>547</v>
      </c>
      <c r="M243" s="27"/>
      <c r="N243" s="27"/>
    </row>
    <row r="244" spans="1:14" ht="16.5" customHeight="1" thickBot="1" x14ac:dyDescent="0.3">
      <c r="A244" s="59">
        <v>242</v>
      </c>
      <c r="B244" s="60" t="s">
        <v>552</v>
      </c>
      <c r="C244" s="60">
        <v>4249</v>
      </c>
      <c r="D244" s="55">
        <v>0</v>
      </c>
      <c r="E244" s="55" t="s">
        <v>34</v>
      </c>
      <c r="F244" s="55" t="s">
        <v>474</v>
      </c>
      <c r="G244" s="61">
        <v>677</v>
      </c>
      <c r="H244" s="55">
        <v>1100</v>
      </c>
      <c r="I244" s="55">
        <v>1777</v>
      </c>
      <c r="J244" s="55">
        <v>0</v>
      </c>
      <c r="K244" s="55">
        <v>1777</v>
      </c>
      <c r="L244" s="55" t="s">
        <v>30</v>
      </c>
      <c r="M244" s="57"/>
      <c r="N244" s="57"/>
    </row>
    <row r="245" spans="1:14" ht="16.5" thickBot="1" x14ac:dyDescent="0.3">
      <c r="A245" s="59">
        <v>243</v>
      </c>
      <c r="B245" s="60" t="s">
        <v>348</v>
      </c>
      <c r="C245" s="60">
        <v>4251</v>
      </c>
      <c r="D245" s="55">
        <v>0</v>
      </c>
      <c r="E245" s="55" t="s">
        <v>10</v>
      </c>
      <c r="F245" s="55" t="s">
        <v>474</v>
      </c>
      <c r="G245" s="55">
        <v>0</v>
      </c>
      <c r="H245" s="55">
        <v>0</v>
      </c>
      <c r="I245" s="55">
        <v>1240</v>
      </c>
      <c r="J245" s="55">
        <v>0</v>
      </c>
      <c r="K245" s="55">
        <v>1240</v>
      </c>
      <c r="L245" s="55" t="s">
        <v>12</v>
      </c>
      <c r="M245" s="55"/>
      <c r="N245" s="55"/>
    </row>
    <row r="246" spans="1:14" ht="16.5" thickBot="1" x14ac:dyDescent="0.3">
      <c r="A246" s="59">
        <v>244</v>
      </c>
      <c r="B246" s="60" t="s">
        <v>308</v>
      </c>
      <c r="C246" s="60">
        <v>4252</v>
      </c>
      <c r="D246" s="55">
        <v>0</v>
      </c>
      <c r="E246" s="55" t="s">
        <v>10</v>
      </c>
      <c r="F246" s="55" t="s">
        <v>474</v>
      </c>
      <c r="G246" s="55">
        <v>0</v>
      </c>
      <c r="H246" s="55">
        <v>0</v>
      </c>
      <c r="I246" s="55">
        <v>8793</v>
      </c>
      <c r="J246" s="55">
        <v>0</v>
      </c>
      <c r="K246" s="55">
        <v>8793</v>
      </c>
      <c r="L246" s="55" t="s">
        <v>515</v>
      </c>
      <c r="M246" s="77"/>
      <c r="N246" s="77"/>
    </row>
    <row r="247" spans="1:14" ht="16.5" thickBot="1" x14ac:dyDescent="0.3">
      <c r="A247" s="59">
        <v>245</v>
      </c>
      <c r="B247" s="60" t="s">
        <v>177</v>
      </c>
      <c r="C247" s="60">
        <v>4262</v>
      </c>
      <c r="D247" s="55">
        <v>0</v>
      </c>
      <c r="E247" s="55" t="s">
        <v>10</v>
      </c>
      <c r="F247" s="55" t="s">
        <v>474</v>
      </c>
      <c r="G247" s="55">
        <v>0</v>
      </c>
      <c r="H247" s="55">
        <v>0</v>
      </c>
      <c r="I247" s="55">
        <v>240</v>
      </c>
      <c r="J247" s="55">
        <v>0</v>
      </c>
      <c r="K247" s="55">
        <v>240</v>
      </c>
      <c r="L247" s="55" t="s">
        <v>515</v>
      </c>
      <c r="M247" s="77"/>
      <c r="N247" s="77"/>
    </row>
    <row r="248" spans="1:14" ht="32.25" thickBot="1" x14ac:dyDescent="0.3">
      <c r="A248" s="59">
        <v>246</v>
      </c>
      <c r="B248" s="60" t="s">
        <v>175</v>
      </c>
      <c r="C248" s="60">
        <v>4268</v>
      </c>
      <c r="D248" s="55">
        <v>0</v>
      </c>
      <c r="E248" s="55" t="s">
        <v>10</v>
      </c>
      <c r="F248" s="55" t="s">
        <v>474</v>
      </c>
      <c r="G248" s="55">
        <v>0</v>
      </c>
      <c r="H248" s="55">
        <v>0</v>
      </c>
      <c r="I248" s="55">
        <v>1039</v>
      </c>
      <c r="J248" s="55">
        <v>0</v>
      </c>
      <c r="K248" s="55">
        <v>1039</v>
      </c>
      <c r="L248" s="55" t="s">
        <v>547</v>
      </c>
      <c r="M248" s="27"/>
      <c r="N248" s="27"/>
    </row>
    <row r="249" spans="1:14" ht="32.25" thickBot="1" x14ac:dyDescent="0.3">
      <c r="A249" s="59">
        <v>247</v>
      </c>
      <c r="B249" s="60" t="s">
        <v>548</v>
      </c>
      <c r="C249" s="60">
        <v>5005</v>
      </c>
      <c r="D249" s="55">
        <v>0</v>
      </c>
      <c r="E249" s="55" t="s">
        <v>10</v>
      </c>
      <c r="F249" s="55" t="s">
        <v>474</v>
      </c>
      <c r="G249" s="55">
        <v>0</v>
      </c>
      <c r="H249" s="55">
        <v>0</v>
      </c>
      <c r="I249" s="55">
        <v>2206</v>
      </c>
      <c r="J249" s="55">
        <v>0</v>
      </c>
      <c r="K249" s="55">
        <v>2206</v>
      </c>
      <c r="L249" s="55" t="s">
        <v>547</v>
      </c>
      <c r="M249" s="27"/>
      <c r="N249" s="27"/>
    </row>
    <row r="250" spans="1:14" ht="16.5" thickBot="1" x14ac:dyDescent="0.3">
      <c r="A250" s="59">
        <v>248</v>
      </c>
      <c r="B250" s="60" t="s">
        <v>543</v>
      </c>
      <c r="C250" s="60">
        <v>5023</v>
      </c>
      <c r="D250" s="55">
        <v>0</v>
      </c>
      <c r="E250" s="55" t="s">
        <v>10</v>
      </c>
      <c r="F250" s="55" t="s">
        <v>474</v>
      </c>
      <c r="G250" s="55">
        <v>0</v>
      </c>
      <c r="H250" s="55">
        <v>0</v>
      </c>
      <c r="I250" s="55">
        <v>1501</v>
      </c>
      <c r="J250" s="55">
        <v>0</v>
      </c>
      <c r="K250" s="55">
        <v>1501</v>
      </c>
      <c r="L250" s="55" t="s">
        <v>12</v>
      </c>
      <c r="M250" s="55"/>
      <c r="N250" s="55"/>
    </row>
    <row r="251" spans="1:14" ht="16.5" thickBot="1" x14ac:dyDescent="0.3">
      <c r="A251" s="59">
        <v>249</v>
      </c>
      <c r="B251" s="60" t="s">
        <v>649</v>
      </c>
      <c r="C251" s="60">
        <v>5048</v>
      </c>
      <c r="D251" s="55">
        <v>0</v>
      </c>
      <c r="E251" s="55" t="s">
        <v>10</v>
      </c>
      <c r="F251" s="55" t="s">
        <v>474</v>
      </c>
      <c r="G251" s="55">
        <v>0</v>
      </c>
      <c r="H251" s="55">
        <v>573</v>
      </c>
      <c r="I251" s="55">
        <v>2471</v>
      </c>
      <c r="J251" s="55">
        <v>0</v>
      </c>
      <c r="K251" s="55">
        <v>2471</v>
      </c>
      <c r="L251" s="55" t="s">
        <v>12</v>
      </c>
      <c r="M251" s="55"/>
      <c r="N251" s="55"/>
    </row>
    <row r="252" spans="1:14" ht="16.5" thickBot="1" x14ac:dyDescent="0.3">
      <c r="A252" s="59">
        <v>250</v>
      </c>
      <c r="B252" s="60" t="s">
        <v>648</v>
      </c>
      <c r="C252" s="60">
        <v>5049</v>
      </c>
      <c r="D252" s="55">
        <v>0</v>
      </c>
      <c r="E252" s="55" t="s">
        <v>10</v>
      </c>
      <c r="F252" s="55" t="s">
        <v>474</v>
      </c>
      <c r="G252" s="55">
        <v>0</v>
      </c>
      <c r="H252" s="55">
        <v>0</v>
      </c>
      <c r="I252" s="55">
        <v>2500</v>
      </c>
      <c r="J252" s="55">
        <v>0</v>
      </c>
      <c r="K252" s="55">
        <v>2500</v>
      </c>
      <c r="L252" s="55" t="s">
        <v>523</v>
      </c>
      <c r="M252" s="58"/>
      <c r="N252" s="58"/>
    </row>
    <row r="253" spans="1:14" ht="32.25" thickBot="1" x14ac:dyDescent="0.3">
      <c r="A253" s="59">
        <v>251</v>
      </c>
      <c r="B253" s="60" t="s">
        <v>723</v>
      </c>
      <c r="C253" s="60">
        <v>5069</v>
      </c>
      <c r="D253" s="55">
        <v>0</v>
      </c>
      <c r="E253" s="55" t="s">
        <v>10</v>
      </c>
      <c r="F253" s="55" t="s">
        <v>474</v>
      </c>
      <c r="G253" s="55">
        <v>0</v>
      </c>
      <c r="H253" s="55">
        <v>105</v>
      </c>
      <c r="I253" s="55">
        <v>3618</v>
      </c>
      <c r="J253" s="55">
        <v>574</v>
      </c>
      <c r="K253" s="55">
        <v>3044</v>
      </c>
      <c r="L253" s="55" t="s">
        <v>1050</v>
      </c>
      <c r="M253" s="78"/>
      <c r="N253" s="66"/>
    </row>
    <row r="254" spans="1:14" ht="32.25" thickBot="1" x14ac:dyDescent="0.3">
      <c r="A254" s="59">
        <v>252</v>
      </c>
      <c r="B254" s="60" t="s">
        <v>641</v>
      </c>
      <c r="C254" s="60">
        <v>5085</v>
      </c>
      <c r="D254" s="55">
        <v>0</v>
      </c>
      <c r="E254" s="55" t="s">
        <v>10</v>
      </c>
      <c r="F254" s="55" t="s">
        <v>474</v>
      </c>
      <c r="G254" s="55">
        <v>0</v>
      </c>
      <c r="H254" s="55">
        <v>460</v>
      </c>
      <c r="I254" s="55">
        <v>1000</v>
      </c>
      <c r="J254" s="55">
        <v>0</v>
      </c>
      <c r="K254" s="55">
        <v>1000</v>
      </c>
      <c r="L254" s="55" t="s">
        <v>20</v>
      </c>
      <c r="M254" s="63"/>
      <c r="N254" s="63"/>
    </row>
    <row r="255" spans="1:14" ht="16.5" thickBot="1" x14ac:dyDescent="0.3">
      <c r="A255" s="59">
        <v>253</v>
      </c>
      <c r="B255" s="60" t="s">
        <v>717</v>
      </c>
      <c r="C255" s="60">
        <v>5092</v>
      </c>
      <c r="D255" s="55">
        <v>0</v>
      </c>
      <c r="E255" s="55" t="s">
        <v>10</v>
      </c>
      <c r="F255" s="55" t="s">
        <v>474</v>
      </c>
      <c r="G255" s="61">
        <v>853</v>
      </c>
      <c r="H255" s="55">
        <v>0</v>
      </c>
      <c r="I255" s="55">
        <v>1000</v>
      </c>
      <c r="J255" s="55">
        <v>0</v>
      </c>
      <c r="K255" s="55">
        <v>1000</v>
      </c>
      <c r="L255" s="55" t="s">
        <v>30</v>
      </c>
      <c r="M255" s="66"/>
      <c r="N255" s="66"/>
    </row>
    <row r="256" spans="1:14" ht="16.5" thickBot="1" x14ac:dyDescent="0.3">
      <c r="A256" s="59">
        <v>254</v>
      </c>
      <c r="B256" s="60" t="s">
        <v>553</v>
      </c>
      <c r="C256" s="60">
        <v>5125</v>
      </c>
      <c r="D256" s="55">
        <v>0</v>
      </c>
      <c r="E256" s="55" t="s">
        <v>10</v>
      </c>
      <c r="F256" s="55" t="s">
        <v>474</v>
      </c>
      <c r="G256" s="55">
        <v>0</v>
      </c>
      <c r="H256" s="55">
        <v>0</v>
      </c>
      <c r="I256" s="55">
        <v>1394</v>
      </c>
      <c r="J256" s="55">
        <v>0</v>
      </c>
      <c r="K256" s="55">
        <v>1394</v>
      </c>
      <c r="L256" s="55" t="s">
        <v>12</v>
      </c>
      <c r="M256" s="55"/>
      <c r="N256" s="55"/>
    </row>
    <row r="257" spans="1:14" ht="16.5" thickBot="1" x14ac:dyDescent="0.3">
      <c r="A257" s="59">
        <v>255</v>
      </c>
      <c r="B257" s="60" t="s">
        <v>537</v>
      </c>
      <c r="C257" s="60">
        <v>5134</v>
      </c>
      <c r="D257" s="55">
        <v>0</v>
      </c>
      <c r="E257" s="55" t="s">
        <v>10</v>
      </c>
      <c r="F257" s="55" t="s">
        <v>474</v>
      </c>
      <c r="G257" s="55">
        <v>0</v>
      </c>
      <c r="H257" s="55">
        <v>0</v>
      </c>
      <c r="I257" s="55">
        <v>3221</v>
      </c>
      <c r="J257" s="55">
        <v>0</v>
      </c>
      <c r="K257" s="55">
        <v>3221</v>
      </c>
      <c r="L257" s="55" t="s">
        <v>12</v>
      </c>
      <c r="M257" s="55"/>
      <c r="N257" s="55"/>
    </row>
    <row r="258" spans="1:14" ht="16.5" thickBot="1" x14ac:dyDescent="0.3">
      <c r="A258" s="59">
        <v>256</v>
      </c>
      <c r="B258" s="60" t="s">
        <v>535</v>
      </c>
      <c r="C258" s="60">
        <v>5141</v>
      </c>
      <c r="D258" s="55">
        <v>0</v>
      </c>
      <c r="E258" s="55" t="s">
        <v>10</v>
      </c>
      <c r="F258" s="55" t="s">
        <v>474</v>
      </c>
      <c r="G258" s="55">
        <v>0</v>
      </c>
      <c r="H258" s="55">
        <v>493</v>
      </c>
      <c r="I258" s="55">
        <v>3620</v>
      </c>
      <c r="J258" s="55">
        <v>2204</v>
      </c>
      <c r="K258" s="55">
        <v>1416</v>
      </c>
      <c r="L258" s="55" t="s">
        <v>12</v>
      </c>
      <c r="M258" s="55"/>
      <c r="N258" s="55"/>
    </row>
    <row r="259" spans="1:14" ht="32.25" thickBot="1" x14ac:dyDescent="0.3">
      <c r="A259" s="59">
        <v>257</v>
      </c>
      <c r="B259" s="60" t="s">
        <v>466</v>
      </c>
      <c r="C259" s="60">
        <v>5142</v>
      </c>
      <c r="D259" s="55">
        <v>0</v>
      </c>
      <c r="E259" s="55" t="s">
        <v>10</v>
      </c>
      <c r="F259" s="55" t="s">
        <v>474</v>
      </c>
      <c r="G259" s="55">
        <v>0</v>
      </c>
      <c r="H259" s="55">
        <v>5000</v>
      </c>
      <c r="I259" s="55">
        <v>20981</v>
      </c>
      <c r="J259" s="55">
        <v>5000</v>
      </c>
      <c r="K259" s="55">
        <v>15981</v>
      </c>
      <c r="L259" s="55" t="s">
        <v>20</v>
      </c>
      <c r="M259" s="63"/>
      <c r="N259" s="63"/>
    </row>
    <row r="260" spans="1:14" ht="16.5" thickBot="1" x14ac:dyDescent="0.3">
      <c r="A260" s="59">
        <v>258</v>
      </c>
      <c r="B260" s="60" t="s">
        <v>533</v>
      </c>
      <c r="C260" s="60">
        <v>5143</v>
      </c>
      <c r="D260" s="55">
        <v>0</v>
      </c>
      <c r="E260" s="55" t="s">
        <v>10</v>
      </c>
      <c r="F260" s="55" t="s">
        <v>474</v>
      </c>
      <c r="G260" s="55">
        <v>0</v>
      </c>
      <c r="H260" s="55">
        <v>2104</v>
      </c>
      <c r="I260" s="55">
        <v>6268</v>
      </c>
      <c r="J260" s="55">
        <v>0</v>
      </c>
      <c r="K260" s="55">
        <v>6268</v>
      </c>
      <c r="L260" s="55" t="s">
        <v>532</v>
      </c>
      <c r="M260" s="26"/>
      <c r="N260" s="26"/>
    </row>
    <row r="261" spans="1:14" ht="16.5" thickBot="1" x14ac:dyDescent="0.3">
      <c r="A261" s="59">
        <v>259</v>
      </c>
      <c r="B261" s="60" t="s">
        <v>530</v>
      </c>
      <c r="C261" s="60">
        <v>5144</v>
      </c>
      <c r="D261" s="55">
        <v>0</v>
      </c>
      <c r="E261" s="55" t="s">
        <v>10</v>
      </c>
      <c r="F261" s="55" t="s">
        <v>474</v>
      </c>
      <c r="G261" s="55">
        <v>0</v>
      </c>
      <c r="H261" s="55">
        <v>0</v>
      </c>
      <c r="I261" s="55">
        <v>3421</v>
      </c>
      <c r="J261" s="55">
        <v>980</v>
      </c>
      <c r="K261" s="55">
        <v>2441</v>
      </c>
      <c r="L261" s="55" t="s">
        <v>12</v>
      </c>
      <c r="M261" s="55"/>
      <c r="N261" s="55"/>
    </row>
    <row r="262" spans="1:14" ht="16.5" thickBot="1" x14ac:dyDescent="0.3">
      <c r="A262" s="59">
        <v>260</v>
      </c>
      <c r="B262" s="60" t="s">
        <v>526</v>
      </c>
      <c r="C262" s="60">
        <v>5146</v>
      </c>
      <c r="D262" s="55">
        <v>0</v>
      </c>
      <c r="E262" s="55" t="s">
        <v>10</v>
      </c>
      <c r="F262" s="55" t="s">
        <v>474</v>
      </c>
      <c r="G262" s="55">
        <v>0</v>
      </c>
      <c r="H262" s="55">
        <v>0</v>
      </c>
      <c r="I262" s="55">
        <v>1613</v>
      </c>
      <c r="J262" s="55">
        <v>0</v>
      </c>
      <c r="K262" s="55">
        <v>1613</v>
      </c>
      <c r="L262" s="55" t="s">
        <v>12</v>
      </c>
      <c r="M262" s="55"/>
      <c r="N262" s="55"/>
    </row>
    <row r="263" spans="1:14" ht="16.5" thickBot="1" x14ac:dyDescent="0.3">
      <c r="A263" s="59">
        <v>261</v>
      </c>
      <c r="B263" s="60" t="s">
        <v>524</v>
      </c>
      <c r="C263" s="60">
        <v>5147</v>
      </c>
      <c r="D263" s="55">
        <v>0</v>
      </c>
      <c r="E263" s="55" t="s">
        <v>10</v>
      </c>
      <c r="F263" s="55" t="s">
        <v>474</v>
      </c>
      <c r="G263" s="55">
        <v>0</v>
      </c>
      <c r="H263" s="55">
        <v>960</v>
      </c>
      <c r="I263" s="55">
        <v>3146</v>
      </c>
      <c r="J263" s="55">
        <v>1983</v>
      </c>
      <c r="K263" s="55">
        <v>1163</v>
      </c>
      <c r="L263" s="55" t="s">
        <v>523</v>
      </c>
      <c r="M263" s="58"/>
      <c r="N263" s="58"/>
    </row>
    <row r="264" spans="1:14" ht="16.5" thickBot="1" x14ac:dyDescent="0.3">
      <c r="A264" s="59">
        <v>262</v>
      </c>
      <c r="B264" s="60" t="s">
        <v>221</v>
      </c>
      <c r="C264" s="60">
        <v>5149</v>
      </c>
      <c r="D264" s="55">
        <v>0</v>
      </c>
      <c r="E264" s="55" t="s">
        <v>10</v>
      </c>
      <c r="F264" s="55" t="s">
        <v>474</v>
      </c>
      <c r="G264" s="55">
        <v>0</v>
      </c>
      <c r="H264" s="55">
        <v>0</v>
      </c>
      <c r="I264" s="55">
        <v>2590</v>
      </c>
      <c r="J264" s="55">
        <v>0</v>
      </c>
      <c r="K264" s="55">
        <v>2590</v>
      </c>
      <c r="L264" s="55" t="s">
        <v>12</v>
      </c>
      <c r="M264" s="55"/>
      <c r="N264" s="55"/>
    </row>
    <row r="265" spans="1:14" ht="16.5" thickBot="1" x14ac:dyDescent="0.3">
      <c r="A265" s="59">
        <v>263</v>
      </c>
      <c r="B265" s="60" t="s">
        <v>210</v>
      </c>
      <c r="C265" s="60">
        <v>5151</v>
      </c>
      <c r="D265" s="55">
        <v>0</v>
      </c>
      <c r="E265" s="55" t="s">
        <v>10</v>
      </c>
      <c r="F265" s="55" t="s">
        <v>474</v>
      </c>
      <c r="G265" s="55">
        <v>0</v>
      </c>
      <c r="H265" s="55">
        <v>0</v>
      </c>
      <c r="I265" s="55">
        <v>1212</v>
      </c>
      <c r="J265" s="55">
        <v>0</v>
      </c>
      <c r="K265" s="55">
        <v>1212</v>
      </c>
      <c r="L265" s="55" t="s">
        <v>12</v>
      </c>
      <c r="M265" s="55"/>
      <c r="N265" s="55"/>
    </row>
    <row r="266" spans="1:14" ht="16.5" thickBot="1" x14ac:dyDescent="0.3">
      <c r="A266" s="59">
        <v>264</v>
      </c>
      <c r="B266" s="60" t="s">
        <v>465</v>
      </c>
      <c r="C266" s="60">
        <v>5154</v>
      </c>
      <c r="D266" s="55">
        <v>0</v>
      </c>
      <c r="E266" s="55" t="s">
        <v>10</v>
      </c>
      <c r="F266" s="55" t="s">
        <v>474</v>
      </c>
      <c r="G266" s="55">
        <v>0</v>
      </c>
      <c r="H266" s="55">
        <v>0</v>
      </c>
      <c r="I266" s="55">
        <v>961</v>
      </c>
      <c r="J266" s="55">
        <v>0</v>
      </c>
      <c r="K266" s="55">
        <v>961</v>
      </c>
      <c r="L266" s="55" t="s">
        <v>515</v>
      </c>
      <c r="M266" s="77"/>
      <c r="N266" s="77"/>
    </row>
    <row r="267" spans="1:14" ht="16.5" thickBot="1" x14ac:dyDescent="0.3">
      <c r="A267" s="59">
        <v>265</v>
      </c>
      <c r="B267" s="60" t="s">
        <v>212</v>
      </c>
      <c r="C267" s="60">
        <v>5155</v>
      </c>
      <c r="D267" s="55">
        <v>0</v>
      </c>
      <c r="E267" s="55" t="s">
        <v>10</v>
      </c>
      <c r="F267" s="55" t="s">
        <v>474</v>
      </c>
      <c r="G267" s="55">
        <v>0</v>
      </c>
      <c r="H267" s="55">
        <v>1387</v>
      </c>
      <c r="I267" s="55">
        <v>5632</v>
      </c>
      <c r="J267" s="55">
        <v>0</v>
      </c>
      <c r="K267" s="55">
        <v>5632</v>
      </c>
      <c r="L267" s="55" t="s">
        <v>12</v>
      </c>
      <c r="M267" s="55"/>
      <c r="N267" s="55"/>
    </row>
    <row r="268" spans="1:14" ht="16.5" thickBot="1" x14ac:dyDescent="0.3">
      <c r="A268" s="59">
        <v>266</v>
      </c>
      <c r="B268" s="60" t="s">
        <v>1091</v>
      </c>
      <c r="C268" s="60">
        <v>5183</v>
      </c>
      <c r="D268" s="55">
        <v>0</v>
      </c>
      <c r="E268" s="55" t="s">
        <v>10</v>
      </c>
      <c r="F268" s="55" t="s">
        <v>474</v>
      </c>
      <c r="G268" s="61">
        <v>858</v>
      </c>
      <c r="H268" s="55">
        <v>0</v>
      </c>
      <c r="I268" s="55">
        <v>1839</v>
      </c>
      <c r="J268" s="55">
        <v>0</v>
      </c>
      <c r="K268" s="55">
        <v>1839</v>
      </c>
      <c r="L268" s="55" t="s">
        <v>12</v>
      </c>
      <c r="M268" s="55"/>
      <c r="N268" s="55"/>
    </row>
    <row r="269" spans="1:14" ht="16.5" thickBot="1" x14ac:dyDescent="0.3">
      <c r="A269" s="59">
        <v>267</v>
      </c>
      <c r="B269" s="60" t="s">
        <v>1051</v>
      </c>
      <c r="C269" s="60">
        <v>5184</v>
      </c>
      <c r="D269" s="55">
        <v>0</v>
      </c>
      <c r="E269" s="55" t="s">
        <v>34</v>
      </c>
      <c r="F269" s="55" t="s">
        <v>474</v>
      </c>
      <c r="G269" s="55">
        <v>0</v>
      </c>
      <c r="H269" s="55">
        <v>445</v>
      </c>
      <c r="I269" s="55">
        <v>500</v>
      </c>
      <c r="J269" s="55">
        <v>0</v>
      </c>
      <c r="K269" s="55">
        <v>500</v>
      </c>
      <c r="L269" s="55" t="s">
        <v>12</v>
      </c>
      <c r="M269" s="55"/>
      <c r="N269" s="55"/>
    </row>
    <row r="270" spans="1:14" ht="16.5" thickBot="1" x14ac:dyDescent="0.3">
      <c r="A270" s="59">
        <v>268</v>
      </c>
      <c r="B270" s="60" t="s">
        <v>1053</v>
      </c>
      <c r="C270" s="60">
        <v>5187</v>
      </c>
      <c r="D270" s="55">
        <v>0</v>
      </c>
      <c r="E270" s="55" t="s">
        <v>10</v>
      </c>
      <c r="F270" s="55" t="s">
        <v>474</v>
      </c>
      <c r="G270" s="55">
        <v>0</v>
      </c>
      <c r="H270" s="55">
        <v>0</v>
      </c>
      <c r="I270" s="55">
        <v>500</v>
      </c>
      <c r="J270" s="55">
        <v>0</v>
      </c>
      <c r="K270" s="55">
        <v>500</v>
      </c>
      <c r="L270" s="55" t="s">
        <v>12</v>
      </c>
      <c r="M270" s="55"/>
      <c r="N270" s="55"/>
    </row>
    <row r="271" spans="1:14" ht="16.5" thickBot="1" x14ac:dyDescent="0.3">
      <c r="A271" s="59">
        <v>269</v>
      </c>
      <c r="B271" s="60" t="s">
        <v>1054</v>
      </c>
      <c r="C271" s="60">
        <v>5190</v>
      </c>
      <c r="D271" s="55">
        <v>0</v>
      </c>
      <c r="E271" s="55" t="s">
        <v>10</v>
      </c>
      <c r="F271" s="55" t="s">
        <v>474</v>
      </c>
      <c r="G271" s="61">
        <v>500</v>
      </c>
      <c r="H271" s="55">
        <v>0</v>
      </c>
      <c r="I271" s="55">
        <v>500</v>
      </c>
      <c r="J271" s="55">
        <v>0</v>
      </c>
      <c r="K271" s="55">
        <v>500</v>
      </c>
      <c r="L271" s="55" t="s">
        <v>12</v>
      </c>
      <c r="M271" s="55"/>
      <c r="N271" s="55"/>
    </row>
    <row r="272" spans="1:14" ht="16.5" thickBot="1" x14ac:dyDescent="0.3">
      <c r="A272" s="59">
        <v>270</v>
      </c>
      <c r="B272" s="60" t="s">
        <v>1055</v>
      </c>
      <c r="C272" s="60">
        <v>5192</v>
      </c>
      <c r="D272" s="55">
        <v>0</v>
      </c>
      <c r="E272" s="55" t="s">
        <v>10</v>
      </c>
      <c r="F272" s="55" t="s">
        <v>474</v>
      </c>
      <c r="G272" s="61">
        <v>588</v>
      </c>
      <c r="H272" s="55">
        <v>500</v>
      </c>
      <c r="I272" s="55">
        <v>1088</v>
      </c>
      <c r="J272" s="55">
        <v>0</v>
      </c>
      <c r="K272" s="55">
        <v>1088</v>
      </c>
      <c r="L272" s="55" t="s">
        <v>12</v>
      </c>
      <c r="M272" s="55"/>
      <c r="N272" s="55"/>
    </row>
    <row r="273" spans="1:14" ht="16.5" thickBot="1" x14ac:dyDescent="0.3">
      <c r="A273" s="59">
        <v>271</v>
      </c>
      <c r="B273" s="60" t="s">
        <v>1056</v>
      </c>
      <c r="C273" s="60">
        <v>5193</v>
      </c>
      <c r="D273" s="55">
        <v>0</v>
      </c>
      <c r="E273" s="55" t="s">
        <v>10</v>
      </c>
      <c r="F273" s="55" t="s">
        <v>474</v>
      </c>
      <c r="G273" s="55">
        <v>0</v>
      </c>
      <c r="H273" s="55">
        <v>0</v>
      </c>
      <c r="I273" s="55">
        <v>500</v>
      </c>
      <c r="J273" s="55">
        <v>0</v>
      </c>
      <c r="K273" s="55">
        <v>500</v>
      </c>
      <c r="L273" s="55" t="s">
        <v>12</v>
      </c>
      <c r="M273" s="55"/>
      <c r="N273" s="55"/>
    </row>
    <row r="274" spans="1:14" ht="16.5" thickBot="1" x14ac:dyDescent="0.3">
      <c r="A274" s="59">
        <v>272</v>
      </c>
      <c r="B274" s="60" t="s">
        <v>1057</v>
      </c>
      <c r="C274" s="60">
        <v>5202</v>
      </c>
      <c r="D274" s="55">
        <v>0</v>
      </c>
      <c r="E274" s="55" t="s">
        <v>10</v>
      </c>
      <c r="F274" s="55" t="s">
        <v>474</v>
      </c>
      <c r="G274" s="55">
        <v>0</v>
      </c>
      <c r="H274" s="55">
        <v>438</v>
      </c>
      <c r="I274" s="55">
        <v>500</v>
      </c>
      <c r="J274" s="55">
        <v>0</v>
      </c>
      <c r="K274" s="55">
        <v>500</v>
      </c>
      <c r="L274" s="55" t="s">
        <v>12</v>
      </c>
      <c r="M274" s="55"/>
      <c r="N274" s="55"/>
    </row>
    <row r="275" spans="1:14" ht="16.5" thickBot="1" x14ac:dyDescent="0.3">
      <c r="A275" s="59">
        <v>273</v>
      </c>
      <c r="B275" s="60" t="s">
        <v>1058</v>
      </c>
      <c r="C275" s="60">
        <v>5203</v>
      </c>
      <c r="D275" s="55">
        <v>0</v>
      </c>
      <c r="E275" s="55" t="s">
        <v>10</v>
      </c>
      <c r="F275" s="55" t="s">
        <v>474</v>
      </c>
      <c r="G275" s="55">
        <v>0</v>
      </c>
      <c r="H275" s="55">
        <v>286</v>
      </c>
      <c r="I275" s="55">
        <v>500</v>
      </c>
      <c r="J275" s="55">
        <v>0</v>
      </c>
      <c r="K275" s="55">
        <v>500</v>
      </c>
      <c r="L275" s="55" t="s">
        <v>12</v>
      </c>
      <c r="M275" s="55"/>
      <c r="N275" s="55"/>
    </row>
    <row r="276" spans="1:14" ht="16.5" thickBot="1" x14ac:dyDescent="0.3">
      <c r="A276" s="59">
        <v>274</v>
      </c>
      <c r="B276" s="60" t="s">
        <v>1059</v>
      </c>
      <c r="C276" s="60">
        <v>5206</v>
      </c>
      <c r="D276" s="55">
        <v>0</v>
      </c>
      <c r="E276" s="55" t="s">
        <v>10</v>
      </c>
      <c r="F276" s="55" t="s">
        <v>474</v>
      </c>
      <c r="G276" s="61">
        <v>196</v>
      </c>
      <c r="H276" s="55">
        <v>500</v>
      </c>
      <c r="I276" s="55">
        <v>696</v>
      </c>
      <c r="J276" s="55">
        <v>0</v>
      </c>
      <c r="K276" s="55">
        <v>696</v>
      </c>
      <c r="L276" s="55" t="s">
        <v>12</v>
      </c>
      <c r="M276" s="55"/>
      <c r="N276" s="55"/>
    </row>
    <row r="277" spans="1:14" ht="16.5" thickBot="1" x14ac:dyDescent="0.3">
      <c r="A277" s="59">
        <v>275</v>
      </c>
      <c r="B277" s="60" t="s">
        <v>1060</v>
      </c>
      <c r="C277" s="60">
        <v>5208</v>
      </c>
      <c r="D277" s="61">
        <v>5234</v>
      </c>
      <c r="E277" s="55" t="s">
        <v>10</v>
      </c>
      <c r="F277" s="55" t="s">
        <v>474</v>
      </c>
      <c r="G277" s="55">
        <v>0</v>
      </c>
      <c r="H277" s="55">
        <v>372</v>
      </c>
      <c r="I277" s="55">
        <v>500</v>
      </c>
      <c r="J277" s="55">
        <v>0</v>
      </c>
      <c r="K277" s="55">
        <v>500</v>
      </c>
      <c r="L277" s="55" t="s">
        <v>12</v>
      </c>
      <c r="M277" s="55"/>
      <c r="N277" s="55"/>
    </row>
    <row r="278" spans="1:14" ht="16.5" thickBot="1" x14ac:dyDescent="0.3">
      <c r="A278" s="59">
        <v>276</v>
      </c>
      <c r="B278" s="60" t="s">
        <v>1061</v>
      </c>
      <c r="C278" s="60">
        <v>5209</v>
      </c>
      <c r="D278" s="55">
        <v>0</v>
      </c>
      <c r="E278" s="55" t="s">
        <v>10</v>
      </c>
      <c r="F278" s="55" t="s">
        <v>474</v>
      </c>
      <c r="G278" s="55">
        <v>0</v>
      </c>
      <c r="H278" s="55">
        <v>487</v>
      </c>
      <c r="I278" s="55">
        <v>500</v>
      </c>
      <c r="J278" s="55">
        <v>0</v>
      </c>
      <c r="K278" s="55">
        <v>500</v>
      </c>
      <c r="L278" s="55" t="s">
        <v>12</v>
      </c>
      <c r="M278" s="55"/>
      <c r="N278" s="55"/>
    </row>
    <row r="279" spans="1:14" ht="16.5" thickBot="1" x14ac:dyDescent="0.3">
      <c r="A279" s="59">
        <v>277</v>
      </c>
      <c r="B279" s="60" t="s">
        <v>1092</v>
      </c>
      <c r="C279" s="60">
        <v>5225</v>
      </c>
      <c r="D279" s="55">
        <v>0</v>
      </c>
      <c r="E279" s="55" t="s">
        <v>10</v>
      </c>
      <c r="F279" s="55" t="s">
        <v>474</v>
      </c>
      <c r="G279" s="61">
        <v>596</v>
      </c>
      <c r="H279" s="55">
        <v>500</v>
      </c>
      <c r="I279" s="55">
        <v>1096</v>
      </c>
      <c r="J279" s="55">
        <v>0</v>
      </c>
      <c r="K279" s="55">
        <v>1096</v>
      </c>
      <c r="L279" s="55" t="s">
        <v>12</v>
      </c>
      <c r="M279" s="55"/>
      <c r="N279" s="55"/>
    </row>
    <row r="280" spans="1:14" ht="16.5" thickBot="1" x14ac:dyDescent="0.3">
      <c r="A280" s="59">
        <v>278</v>
      </c>
      <c r="B280" s="60" t="s">
        <v>265</v>
      </c>
      <c r="C280" s="60">
        <v>5511</v>
      </c>
      <c r="D280" s="61">
        <v>1416</v>
      </c>
      <c r="E280" s="55" t="s">
        <v>10</v>
      </c>
      <c r="F280" s="55" t="s">
        <v>474</v>
      </c>
      <c r="G280" s="55">
        <v>0</v>
      </c>
      <c r="H280" s="55">
        <v>0</v>
      </c>
      <c r="I280" s="55">
        <v>1000</v>
      </c>
      <c r="J280" s="55">
        <v>0</v>
      </c>
      <c r="K280" s="55">
        <v>1000</v>
      </c>
      <c r="L280" s="55" t="s">
        <v>30</v>
      </c>
      <c r="M280" s="66"/>
      <c r="N280" s="66"/>
    </row>
    <row r="281" spans="1:14" ht="16.5" thickBot="1" x14ac:dyDescent="0.3">
      <c r="A281" s="59">
        <v>279</v>
      </c>
      <c r="B281" s="60" t="s">
        <v>504</v>
      </c>
      <c r="C281" s="60">
        <v>5513</v>
      </c>
      <c r="D281" s="55">
        <v>0</v>
      </c>
      <c r="E281" s="55" t="s">
        <v>10</v>
      </c>
      <c r="F281" s="55" t="s">
        <v>474</v>
      </c>
      <c r="G281" s="55">
        <v>0</v>
      </c>
      <c r="H281" s="55">
        <v>1344</v>
      </c>
      <c r="I281" s="55">
        <v>2852</v>
      </c>
      <c r="J281" s="55">
        <v>1012</v>
      </c>
      <c r="K281" s="55">
        <v>1840</v>
      </c>
      <c r="L281" s="55" t="s">
        <v>12</v>
      </c>
      <c r="M281" s="55"/>
      <c r="N281" s="55"/>
    </row>
    <row r="282" spans="1:14" ht="16.5" thickBot="1" x14ac:dyDescent="0.3">
      <c r="A282" s="59">
        <v>280</v>
      </c>
      <c r="B282" s="60" t="s">
        <v>502</v>
      </c>
      <c r="C282" s="60">
        <v>5514</v>
      </c>
      <c r="D282" s="55">
        <v>0</v>
      </c>
      <c r="E282" s="55" t="s">
        <v>10</v>
      </c>
      <c r="F282" s="55" t="s">
        <v>474</v>
      </c>
      <c r="G282" s="55">
        <v>0</v>
      </c>
      <c r="H282" s="55">
        <v>1285</v>
      </c>
      <c r="I282" s="55">
        <v>3748</v>
      </c>
      <c r="J282" s="55">
        <v>1846</v>
      </c>
      <c r="K282" s="55">
        <v>1902</v>
      </c>
      <c r="L282" s="55" t="s">
        <v>486</v>
      </c>
      <c r="M282" s="64"/>
      <c r="N282" s="64"/>
    </row>
    <row r="283" spans="1:14" ht="48" thickBot="1" x14ac:dyDescent="0.3">
      <c r="A283" s="59">
        <v>281</v>
      </c>
      <c r="B283" s="60" t="s">
        <v>496</v>
      </c>
      <c r="C283" s="60">
        <v>5535</v>
      </c>
      <c r="D283" s="55">
        <v>0</v>
      </c>
      <c r="E283" s="55" t="s">
        <v>10</v>
      </c>
      <c r="F283" s="55" t="s">
        <v>474</v>
      </c>
      <c r="G283" s="55">
        <v>0</v>
      </c>
      <c r="H283" s="55">
        <v>1513</v>
      </c>
      <c r="I283" s="55">
        <v>3025</v>
      </c>
      <c r="J283" s="55">
        <v>0</v>
      </c>
      <c r="K283" s="55">
        <v>3025</v>
      </c>
      <c r="L283" s="55" t="s">
        <v>495</v>
      </c>
      <c r="M283" s="79"/>
      <c r="N283" s="27"/>
    </row>
    <row r="284" spans="1:14" ht="16.5" thickBot="1" x14ac:dyDescent="0.3">
      <c r="A284" s="59">
        <v>282</v>
      </c>
      <c r="B284" s="60" t="s">
        <v>924</v>
      </c>
      <c r="C284" s="60">
        <v>6021</v>
      </c>
      <c r="D284" s="55">
        <v>0</v>
      </c>
      <c r="E284" s="55" t="s">
        <v>10</v>
      </c>
      <c r="F284" s="55" t="s">
        <v>474</v>
      </c>
      <c r="G284" s="55">
        <v>0</v>
      </c>
      <c r="H284" s="55">
        <v>0</v>
      </c>
      <c r="I284" s="55">
        <v>1057</v>
      </c>
      <c r="J284" s="55">
        <v>0</v>
      </c>
      <c r="K284" s="55">
        <v>1057</v>
      </c>
      <c r="L284" s="55" t="s">
        <v>486</v>
      </c>
      <c r="M284" s="64"/>
      <c r="N284" s="64"/>
    </row>
    <row r="285" spans="1:14" ht="16.5" thickBot="1" x14ac:dyDescent="0.3">
      <c r="A285" s="59">
        <v>283</v>
      </c>
      <c r="B285" s="60" t="s">
        <v>922</v>
      </c>
      <c r="C285" s="60">
        <v>6092</v>
      </c>
      <c r="D285" s="61">
        <v>721</v>
      </c>
      <c r="E285" s="55" t="s">
        <v>10</v>
      </c>
      <c r="F285" s="55" t="s">
        <v>474</v>
      </c>
      <c r="G285" s="55">
        <v>0</v>
      </c>
      <c r="H285" s="55">
        <v>0</v>
      </c>
      <c r="I285" s="55">
        <v>800</v>
      </c>
      <c r="J285" s="55">
        <v>0</v>
      </c>
      <c r="K285" s="55">
        <v>800</v>
      </c>
      <c r="L285" s="55" t="s">
        <v>486</v>
      </c>
      <c r="M285" s="64"/>
      <c r="N285" s="64"/>
    </row>
    <row r="286" spans="1:14" ht="14.45" customHeight="1" thickBot="1" x14ac:dyDescent="0.3">
      <c r="A286" s="59">
        <v>284</v>
      </c>
      <c r="B286" s="60" t="s">
        <v>894</v>
      </c>
      <c r="C286" s="60">
        <v>6165</v>
      </c>
      <c r="D286" s="55">
        <v>0</v>
      </c>
      <c r="E286" s="55" t="s">
        <v>10</v>
      </c>
      <c r="F286" s="55" t="s">
        <v>474</v>
      </c>
      <c r="G286" s="55">
        <v>0</v>
      </c>
      <c r="H286" s="55">
        <v>0</v>
      </c>
      <c r="I286" s="55">
        <v>1878</v>
      </c>
      <c r="J286" s="55">
        <v>0</v>
      </c>
      <c r="K286" s="55">
        <v>1878</v>
      </c>
      <c r="L286" s="55" t="s">
        <v>12</v>
      </c>
      <c r="M286" s="55"/>
      <c r="N286" s="55"/>
    </row>
    <row r="287" spans="1:14" ht="14.45" customHeight="1" thickBot="1" x14ac:dyDescent="0.3">
      <c r="A287" s="59">
        <v>285</v>
      </c>
      <c r="B287" s="60" t="s">
        <v>491</v>
      </c>
      <c r="C287" s="60">
        <v>6502</v>
      </c>
      <c r="D287" s="55">
        <v>0</v>
      </c>
      <c r="E287" s="55" t="s">
        <v>10</v>
      </c>
      <c r="F287" s="55" t="s">
        <v>474</v>
      </c>
      <c r="G287" s="55">
        <v>0</v>
      </c>
      <c r="H287" s="55">
        <v>274</v>
      </c>
      <c r="I287" s="55">
        <v>290</v>
      </c>
      <c r="J287" s="55">
        <v>0</v>
      </c>
      <c r="K287" s="55">
        <v>290</v>
      </c>
      <c r="L287" s="55" t="s">
        <v>12</v>
      </c>
      <c r="M287" s="55"/>
      <c r="N287" s="55"/>
    </row>
    <row r="288" spans="1:14" ht="14.45" customHeight="1" thickBot="1" x14ac:dyDescent="0.3">
      <c r="A288" s="59">
        <v>286</v>
      </c>
      <c r="B288" s="60" t="s">
        <v>489</v>
      </c>
      <c r="C288" s="60">
        <v>6503</v>
      </c>
      <c r="D288" s="55">
        <v>0</v>
      </c>
      <c r="E288" s="55" t="s">
        <v>10</v>
      </c>
      <c r="F288" s="55" t="s">
        <v>474</v>
      </c>
      <c r="G288" s="55">
        <v>0</v>
      </c>
      <c r="H288" s="55">
        <v>527</v>
      </c>
      <c r="I288" s="55">
        <v>742</v>
      </c>
      <c r="J288" s="55">
        <v>0</v>
      </c>
      <c r="K288" s="55">
        <v>742</v>
      </c>
      <c r="L288" s="55" t="s">
        <v>12</v>
      </c>
      <c r="M288" s="55"/>
      <c r="N288" s="55"/>
    </row>
    <row r="289" spans="1:14" ht="14.45" customHeight="1" thickBot="1" x14ac:dyDescent="0.3">
      <c r="A289" s="59">
        <v>287</v>
      </c>
      <c r="B289" s="60" t="s">
        <v>629</v>
      </c>
      <c r="C289" s="60">
        <v>6518</v>
      </c>
      <c r="D289" s="55">
        <v>0</v>
      </c>
      <c r="E289" s="55" t="s">
        <v>10</v>
      </c>
      <c r="F289" s="55" t="s">
        <v>474</v>
      </c>
      <c r="G289" s="55">
        <v>0</v>
      </c>
      <c r="H289" s="55">
        <v>477</v>
      </c>
      <c r="I289" s="55">
        <v>500</v>
      </c>
      <c r="J289" s="55">
        <v>0</v>
      </c>
      <c r="K289" s="55">
        <v>500</v>
      </c>
      <c r="L289" s="55" t="s">
        <v>12</v>
      </c>
      <c r="M289" s="55"/>
      <c r="N289" s="55"/>
    </row>
    <row r="290" spans="1:14" ht="14.45" customHeight="1" thickBot="1" x14ac:dyDescent="0.3">
      <c r="A290" s="59">
        <v>288</v>
      </c>
      <c r="B290" s="60" t="s">
        <v>700</v>
      </c>
      <c r="C290" s="60">
        <v>6519</v>
      </c>
      <c r="D290" s="55">
        <v>0</v>
      </c>
      <c r="E290" s="55" t="s">
        <v>10</v>
      </c>
      <c r="F290" s="55" t="s">
        <v>474</v>
      </c>
      <c r="G290" s="55">
        <v>0</v>
      </c>
      <c r="H290" s="55">
        <v>500</v>
      </c>
      <c r="I290" s="55">
        <v>500</v>
      </c>
      <c r="J290" s="55">
        <v>0</v>
      </c>
      <c r="K290" s="55">
        <v>500</v>
      </c>
      <c r="L290" s="55" t="s">
        <v>515</v>
      </c>
      <c r="M290" s="69"/>
      <c r="N290" s="69"/>
    </row>
    <row r="291" spans="1:14" ht="14.45" customHeight="1" thickBot="1" x14ac:dyDescent="0.3">
      <c r="A291" s="59">
        <v>289</v>
      </c>
      <c r="B291" s="60" t="s">
        <v>487</v>
      </c>
      <c r="C291" s="60">
        <v>6520</v>
      </c>
      <c r="D291" s="55">
        <v>0</v>
      </c>
      <c r="E291" s="55" t="s">
        <v>10</v>
      </c>
      <c r="F291" s="55" t="s">
        <v>474</v>
      </c>
      <c r="G291" s="55">
        <v>0</v>
      </c>
      <c r="H291" s="55">
        <v>0</v>
      </c>
      <c r="I291" s="55">
        <v>1000</v>
      </c>
      <c r="J291" s="55">
        <v>0</v>
      </c>
      <c r="K291" s="55">
        <v>1000</v>
      </c>
      <c r="L291" s="55" t="s">
        <v>486</v>
      </c>
      <c r="M291" s="64"/>
      <c r="N291" s="64"/>
    </row>
    <row r="292" spans="1:14" ht="14.45" customHeight="1" thickBot="1" x14ac:dyDescent="0.3">
      <c r="A292" s="59">
        <v>290</v>
      </c>
      <c r="B292" s="60" t="s">
        <v>690</v>
      </c>
      <c r="C292" s="60">
        <v>6534</v>
      </c>
      <c r="D292" s="55">
        <v>0</v>
      </c>
      <c r="E292" s="55" t="s">
        <v>10</v>
      </c>
      <c r="F292" s="55" t="s">
        <v>474</v>
      </c>
      <c r="G292" s="61">
        <v>450</v>
      </c>
      <c r="H292" s="55">
        <v>0</v>
      </c>
      <c r="I292" s="55">
        <v>500</v>
      </c>
      <c r="J292" s="55">
        <v>0</v>
      </c>
      <c r="K292" s="55">
        <v>500</v>
      </c>
      <c r="L292" s="55" t="s">
        <v>12</v>
      </c>
      <c r="M292" s="55"/>
      <c r="N292" s="55"/>
    </row>
    <row r="293" spans="1:14" ht="14.45" customHeight="1" thickBot="1" x14ac:dyDescent="0.3">
      <c r="A293" s="59">
        <v>291</v>
      </c>
      <c r="B293" s="60" t="s">
        <v>81</v>
      </c>
      <c r="C293" s="60">
        <v>10031</v>
      </c>
      <c r="D293" s="55">
        <v>0</v>
      </c>
      <c r="E293" s="55" t="s">
        <v>475</v>
      </c>
      <c r="F293" s="55" t="s">
        <v>474</v>
      </c>
      <c r="G293" s="61">
        <v>582</v>
      </c>
      <c r="H293" s="55">
        <v>1500</v>
      </c>
      <c r="I293" s="55">
        <v>2082</v>
      </c>
      <c r="J293" s="55">
        <v>0</v>
      </c>
      <c r="K293" s="55">
        <v>2082</v>
      </c>
      <c r="L293" s="55" t="s">
        <v>479</v>
      </c>
      <c r="M293" s="58"/>
      <c r="N293" s="72"/>
    </row>
    <row r="294" spans="1:14" ht="14.45" customHeight="1" thickBot="1" x14ac:dyDescent="0.3">
      <c r="A294" s="59">
        <v>292</v>
      </c>
      <c r="B294" s="60" t="s">
        <v>79</v>
      </c>
      <c r="C294" s="60">
        <v>10042</v>
      </c>
      <c r="D294" s="55">
        <v>0</v>
      </c>
      <c r="E294" s="55" t="s">
        <v>475</v>
      </c>
      <c r="F294" s="55" t="s">
        <v>474</v>
      </c>
      <c r="G294" s="61">
        <v>139</v>
      </c>
      <c r="H294" s="55">
        <v>1000</v>
      </c>
      <c r="I294" s="55">
        <v>1139</v>
      </c>
      <c r="J294" s="55">
        <v>0</v>
      </c>
      <c r="K294" s="55">
        <v>1139</v>
      </c>
      <c r="L294" s="55" t="s">
        <v>523</v>
      </c>
      <c r="M294" s="58"/>
      <c r="N294" s="58"/>
    </row>
    <row r="295" spans="1:14" ht="32.25" thickBot="1" x14ac:dyDescent="0.3">
      <c r="A295" s="59">
        <v>293</v>
      </c>
      <c r="B295" s="60" t="s">
        <v>363</v>
      </c>
      <c r="C295" s="60">
        <v>10050</v>
      </c>
      <c r="D295" s="55">
        <v>0</v>
      </c>
      <c r="E295" s="55" t="s">
        <v>475</v>
      </c>
      <c r="F295" s="55" t="s">
        <v>474</v>
      </c>
      <c r="G295" s="55">
        <v>0</v>
      </c>
      <c r="H295" s="55">
        <v>1222</v>
      </c>
      <c r="I295" s="55">
        <v>1222</v>
      </c>
      <c r="J295" s="55">
        <v>0</v>
      </c>
      <c r="K295" s="55">
        <v>1222</v>
      </c>
      <c r="L295" s="55" t="s">
        <v>12</v>
      </c>
      <c r="M295" s="55"/>
      <c r="N295" s="55"/>
    </row>
    <row r="296" spans="1:14" ht="32.25" thickBot="1" x14ac:dyDescent="0.3">
      <c r="A296" s="59">
        <v>294</v>
      </c>
      <c r="B296" s="60" t="s">
        <v>92</v>
      </c>
      <c r="C296" s="60">
        <v>10073</v>
      </c>
      <c r="D296" s="55">
        <v>0</v>
      </c>
      <c r="E296" s="55" t="s">
        <v>475</v>
      </c>
      <c r="F296" s="55" t="s">
        <v>474</v>
      </c>
      <c r="G296" s="61">
        <v>382</v>
      </c>
      <c r="H296" s="55">
        <v>0</v>
      </c>
      <c r="I296" s="55">
        <v>500</v>
      </c>
      <c r="J296" s="55">
        <v>0</v>
      </c>
      <c r="K296" s="55">
        <v>500</v>
      </c>
      <c r="L296" s="55" t="s">
        <v>12</v>
      </c>
      <c r="M296" s="55"/>
      <c r="N296" s="55"/>
    </row>
    <row r="297" spans="1:14" ht="32.25" thickBot="1" x14ac:dyDescent="0.3">
      <c r="A297" s="59">
        <v>295</v>
      </c>
      <c r="B297" s="60" t="s">
        <v>1093</v>
      </c>
      <c r="C297" s="60">
        <v>8004</v>
      </c>
      <c r="D297" s="55">
        <v>0</v>
      </c>
      <c r="E297" s="55" t="s">
        <v>475</v>
      </c>
      <c r="F297" s="55" t="s">
        <v>474</v>
      </c>
      <c r="G297" s="61">
        <v>120</v>
      </c>
      <c r="H297" s="55">
        <v>0</v>
      </c>
      <c r="I297" s="55">
        <v>120</v>
      </c>
      <c r="J297" s="55">
        <v>0</v>
      </c>
      <c r="K297" s="55">
        <v>120</v>
      </c>
      <c r="L297" s="55" t="s">
        <v>12</v>
      </c>
      <c r="M297" s="55"/>
      <c r="N297" s="55"/>
    </row>
    <row r="298" spans="1:14" ht="32.25" thickBot="1" x14ac:dyDescent="0.3">
      <c r="A298" s="59">
        <v>296</v>
      </c>
      <c r="B298" s="60" t="s">
        <v>1094</v>
      </c>
      <c r="C298" s="60">
        <v>8010</v>
      </c>
      <c r="D298" s="55">
        <v>0</v>
      </c>
      <c r="E298" s="55" t="s">
        <v>475</v>
      </c>
      <c r="F298" s="55" t="s">
        <v>474</v>
      </c>
      <c r="G298" s="61">
        <v>120</v>
      </c>
      <c r="H298" s="55">
        <v>0</v>
      </c>
      <c r="I298" s="55">
        <v>120</v>
      </c>
      <c r="J298" s="55">
        <v>0</v>
      </c>
      <c r="K298" s="55">
        <v>120</v>
      </c>
      <c r="L298" s="55" t="s">
        <v>12</v>
      </c>
      <c r="M298" s="55"/>
      <c r="N298" s="55"/>
    </row>
    <row r="299" spans="1:14" ht="32.25" thickBot="1" x14ac:dyDescent="0.3">
      <c r="A299" s="59">
        <v>297</v>
      </c>
      <c r="B299" s="60" t="s">
        <v>1095</v>
      </c>
      <c r="C299" s="60">
        <v>8012</v>
      </c>
      <c r="D299" s="55">
        <v>0</v>
      </c>
      <c r="E299" s="55" t="s">
        <v>475</v>
      </c>
      <c r="F299" s="55" t="s">
        <v>474</v>
      </c>
      <c r="G299" s="61">
        <v>120</v>
      </c>
      <c r="H299" s="55">
        <v>0</v>
      </c>
      <c r="I299" s="55">
        <v>120</v>
      </c>
      <c r="J299" s="55">
        <v>0</v>
      </c>
      <c r="K299" s="55">
        <v>120</v>
      </c>
      <c r="L299" s="55" t="s">
        <v>12</v>
      </c>
      <c r="M299" s="55"/>
      <c r="N299" s="55"/>
    </row>
    <row r="300" spans="1:14" ht="15.75" x14ac:dyDescent="0.25">
      <c r="A300" s="5"/>
    </row>
    <row r="301" spans="1:14" ht="15.75" x14ac:dyDescent="0.25">
      <c r="A301" s="5"/>
    </row>
    <row r="302" spans="1:14" ht="15.75" x14ac:dyDescent="0.25">
      <c r="A302" s="5"/>
    </row>
    <row r="303" spans="1:14" ht="15.75" x14ac:dyDescent="0.25">
      <c r="A303" s="5"/>
    </row>
    <row r="304" spans="1:14" ht="15.75" x14ac:dyDescent="0.25">
      <c r="A304" s="122" t="s">
        <v>1062</v>
      </c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</row>
    <row r="305" spans="1:14" ht="15.75" x14ac:dyDescent="0.25">
      <c r="A305" s="122" t="s">
        <v>1063</v>
      </c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</row>
    <row r="306" spans="1:14" ht="15.75" x14ac:dyDescent="0.25">
      <c r="A306" s="122" t="s">
        <v>1064</v>
      </c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</row>
    <row r="307" spans="1:14" ht="15.75" x14ac:dyDescent="0.25">
      <c r="A307" s="122" t="s">
        <v>1065</v>
      </c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</row>
    <row r="308" spans="1:14" ht="15.75" x14ac:dyDescent="0.25">
      <c r="A308" s="122" t="s">
        <v>1066</v>
      </c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</row>
    <row r="309" spans="1:14" ht="15.75" x14ac:dyDescent="0.25">
      <c r="A309" s="122" t="s">
        <v>1067</v>
      </c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</row>
    <row r="310" spans="1:14" ht="15.75" x14ac:dyDescent="0.25">
      <c r="A310" s="122" t="s">
        <v>1068</v>
      </c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</row>
    <row r="311" spans="1:14" ht="15.75" x14ac:dyDescent="0.25">
      <c r="A311" s="122" t="s">
        <v>1069</v>
      </c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</row>
    <row r="312" spans="1:14" ht="15.75" x14ac:dyDescent="0.25">
      <c r="A312" s="122" t="s">
        <v>1070</v>
      </c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</row>
  </sheetData>
  <autoFilter ref="A2:N299">
    <filterColumn colId="12" showButton="0"/>
  </autoFilter>
  <mergeCells count="11">
    <mergeCell ref="A1:N1"/>
    <mergeCell ref="M2:N2"/>
    <mergeCell ref="A309:N309"/>
    <mergeCell ref="A310:N310"/>
    <mergeCell ref="A311:N311"/>
    <mergeCell ref="A312:N312"/>
    <mergeCell ref="A304:N304"/>
    <mergeCell ref="A305:N305"/>
    <mergeCell ref="A306:N306"/>
    <mergeCell ref="A307:N307"/>
    <mergeCell ref="A308:N30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W950"/>
  <sheetViews>
    <sheetView tabSelected="1" topLeftCell="A2" zoomScale="85" zoomScaleNormal="85" workbookViewId="0">
      <pane ySplit="1" topLeftCell="A923" activePane="bottomLeft" state="frozen"/>
      <selection activeCell="A2" sqref="A2"/>
      <selection pane="bottomLeft" activeCell="A948" sqref="A948"/>
    </sheetView>
  </sheetViews>
  <sheetFormatPr defaultColWidth="9.140625" defaultRowHeight="12.75" x14ac:dyDescent="0.2"/>
  <cols>
    <col min="1" max="1" width="5.140625" style="3" customWidth="1"/>
    <col min="2" max="2" width="10.42578125" style="3" customWidth="1"/>
    <col min="3" max="3" width="24.28515625" style="3" customWidth="1"/>
    <col min="4" max="4" width="9.140625" style="4"/>
    <col min="5" max="5" width="9.140625" style="3"/>
    <col min="6" max="6" width="7" style="3" customWidth="1"/>
    <col min="7" max="7" width="9.140625" style="3"/>
    <col min="8" max="8" width="9.140625" style="4" customWidth="1"/>
    <col min="9" max="9" width="17.28515625" style="4" bestFit="1" customWidth="1"/>
    <col min="10" max="10" width="9.140625" style="4" customWidth="1"/>
    <col min="11" max="12" width="9.140625" style="3" customWidth="1"/>
    <col min="13" max="13" width="10.5703125" style="3" customWidth="1"/>
    <col min="14" max="14" width="9.7109375" style="23" customWidth="1"/>
    <col min="15" max="15" width="9.140625" style="24" customWidth="1"/>
    <col min="16" max="16" width="9.140625" style="24"/>
    <col min="17" max="17" width="13.140625" style="24" customWidth="1"/>
    <col min="18" max="18" width="19.42578125" style="2" customWidth="1"/>
    <col min="19" max="16384" width="9.140625" style="2"/>
  </cols>
  <sheetData>
    <row r="1" spans="1:18" s="106" customFormat="1" ht="61.5" customHeight="1" x14ac:dyDescent="0.55000000000000004">
      <c r="A1" s="128"/>
      <c r="B1" s="129"/>
      <c r="C1" s="129" t="s">
        <v>1096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30" t="s">
        <v>1135</v>
      </c>
      <c r="R1" s="131"/>
    </row>
    <row r="2" spans="1:18" s="107" customFormat="1" ht="40.5" customHeight="1" x14ac:dyDescent="0.2">
      <c r="A2" s="32" t="s">
        <v>1000</v>
      </c>
      <c r="B2" s="33" t="s">
        <v>999</v>
      </c>
      <c r="C2" s="33" t="s">
        <v>998</v>
      </c>
      <c r="D2" s="33" t="s">
        <v>1033</v>
      </c>
      <c r="E2" s="33" t="s">
        <v>996</v>
      </c>
      <c r="F2" s="33" t="s">
        <v>996</v>
      </c>
      <c r="G2" s="33" t="s">
        <v>1031</v>
      </c>
      <c r="H2" s="33" t="s">
        <v>1034</v>
      </c>
      <c r="I2" s="33" t="s">
        <v>1042</v>
      </c>
      <c r="J2" s="33" t="s">
        <v>1041</v>
      </c>
      <c r="K2" s="33" t="s">
        <v>1035</v>
      </c>
      <c r="L2" s="33" t="s">
        <v>1036</v>
      </c>
      <c r="M2" s="33" t="s">
        <v>1037</v>
      </c>
      <c r="N2" s="34" t="s">
        <v>1032</v>
      </c>
      <c r="O2" s="33" t="s">
        <v>1038</v>
      </c>
      <c r="P2" s="33" t="s">
        <v>1039</v>
      </c>
      <c r="Q2" s="33" t="s">
        <v>1040</v>
      </c>
      <c r="R2" s="35" t="s">
        <v>1136</v>
      </c>
    </row>
    <row r="3" spans="1:18" x14ac:dyDescent="0.2">
      <c r="A3" s="87">
        <v>1</v>
      </c>
      <c r="B3" s="88" t="s">
        <v>811</v>
      </c>
      <c r="C3" s="88" t="s">
        <v>941</v>
      </c>
      <c r="D3" s="88" t="s">
        <v>181</v>
      </c>
      <c r="E3" s="88" t="s">
        <v>995</v>
      </c>
      <c r="F3" s="88">
        <v>2136</v>
      </c>
      <c r="G3" s="88" t="str">
        <f>+IF(ISNA(VLOOKUP(F3,'[1]Latest 14.03.2023'!$E$4:$J$1050,6,FALSE)),"0",VLOOKUP(F3,'[1]Latest 14.03.2023'!$E$4:$J$1050,6,FALSE))</f>
        <v>0</v>
      </c>
      <c r="H3" s="88">
        <f>+SUMIF(CUTTING!$B$3:$B$500,'RM-JUNE'!F3,CUTTING!$G$3:$G$500)</f>
        <v>0</v>
      </c>
      <c r="I3" s="88">
        <f>+SUMIF('FORGING+DISPATCH'!$B$3:$B$500,'RM-JUNE'!F3,'FORGING+DISPATCH'!$G$3:$G$500)</f>
        <v>0</v>
      </c>
      <c r="J3" s="90">
        <f>H3+I3</f>
        <v>0</v>
      </c>
      <c r="K3" s="88" t="str">
        <f>+IF(ISNA(VLOOKUP(F3,SCH!$C$3:$L$500,9,FALSE)),"0",VLOOKUP(F3,SCH!$C$3:$L$500,9,FALSE))</f>
        <v>0</v>
      </c>
      <c r="L3" s="102">
        <f>+G3*K3</f>
        <v>0</v>
      </c>
      <c r="M3" s="102">
        <f>L3-J3</f>
        <v>0</v>
      </c>
      <c r="N3" s="132">
        <f>20380</f>
        <v>20380</v>
      </c>
      <c r="O3" s="133">
        <f>SUMIF(M3:M16,"&gt;0")-N3</f>
        <v>-18562.400000000001</v>
      </c>
      <c r="P3" s="133"/>
      <c r="Q3" s="133">
        <f>O3-P3</f>
        <v>-18562.400000000001</v>
      </c>
      <c r="R3" s="109"/>
    </row>
    <row r="4" spans="1:18" x14ac:dyDescent="0.2">
      <c r="A4" s="87">
        <v>1</v>
      </c>
      <c r="B4" s="88" t="s">
        <v>811</v>
      </c>
      <c r="C4" s="88" t="s">
        <v>941</v>
      </c>
      <c r="D4" s="88" t="s">
        <v>181</v>
      </c>
      <c r="E4" s="88" t="s">
        <v>994</v>
      </c>
      <c r="F4" s="88">
        <v>2137</v>
      </c>
      <c r="G4" s="88" t="str">
        <f>+IF(ISNA(VLOOKUP(F4,'[1]Latest 14.03.2023'!$E$4:$J$1050,6,FALSE)),"0",VLOOKUP(F4,'[1]Latest 14.03.2023'!$E$4:$J$1050,6,FALSE))</f>
        <v>0</v>
      </c>
      <c r="H4" s="88">
        <f>+SUMIF(CUTTING!$B$3:$B$500,'RM-JUNE'!F4,CUTTING!$G$3:$G$500)</f>
        <v>0</v>
      </c>
      <c r="I4" s="88">
        <f>+SUMIF('FORGING+DISPATCH'!$B$3:$B$500,'RM-JUNE'!F4,'FORGING+DISPATCH'!$G$3:$G$500)</f>
        <v>0</v>
      </c>
      <c r="J4" s="90">
        <f t="shared" ref="J4:J64" si="0">H4+I4</f>
        <v>0</v>
      </c>
      <c r="K4" s="88" t="str">
        <f>+IF(ISNA(VLOOKUP(F4,SCH!$C$3:$L$500,9,FALSE)),"0",VLOOKUP(F4,SCH!$C$3:$L$500,9,FALSE))</f>
        <v>0</v>
      </c>
      <c r="L4" s="102">
        <f t="shared" ref="L4:L64" si="1">+G4*K4</f>
        <v>0</v>
      </c>
      <c r="M4" s="102">
        <f t="shared" ref="M4:M35" si="2">L4-J4</f>
        <v>0</v>
      </c>
      <c r="N4" s="132"/>
      <c r="O4" s="133"/>
      <c r="P4" s="133"/>
      <c r="Q4" s="133"/>
      <c r="R4" s="110"/>
    </row>
    <row r="5" spans="1:18" x14ac:dyDescent="0.2">
      <c r="A5" s="87">
        <v>1</v>
      </c>
      <c r="B5" s="88" t="s">
        <v>811</v>
      </c>
      <c r="C5" s="88" t="s">
        <v>941</v>
      </c>
      <c r="D5" s="88" t="s">
        <v>181</v>
      </c>
      <c r="E5" s="88" t="s">
        <v>993</v>
      </c>
      <c r="F5" s="88">
        <v>2178</v>
      </c>
      <c r="G5" s="88" t="str">
        <f>+IF(ISNA(VLOOKUP(F5,'[1]Latest 14.03.2023'!$E$4:$J$1050,6,FALSE)),"0",VLOOKUP(F5,'[1]Latest 14.03.2023'!$E$4:$J$1050,6,FALSE))</f>
        <v>0</v>
      </c>
      <c r="H5" s="88">
        <f>+SUMIF(CUTTING!$B$3:$B$500,'RM-JUNE'!F5,CUTTING!$G$3:$G$500)</f>
        <v>0</v>
      </c>
      <c r="I5" s="88">
        <f>+SUMIF('FORGING+DISPATCH'!$B$3:$B$500,'RM-JUNE'!F5,'FORGING+DISPATCH'!$G$3:$G$500)</f>
        <v>0</v>
      </c>
      <c r="J5" s="90">
        <f t="shared" si="0"/>
        <v>0</v>
      </c>
      <c r="K5" s="88" t="str">
        <f>+IF(ISNA(VLOOKUP(F5,SCH!$C$3:$L$500,9,FALSE)),"0",VLOOKUP(F5,SCH!$C$3:$L$500,9,FALSE))</f>
        <v>0</v>
      </c>
      <c r="L5" s="102">
        <f t="shared" si="1"/>
        <v>0</v>
      </c>
      <c r="M5" s="102">
        <f t="shared" si="2"/>
        <v>0</v>
      </c>
      <c r="N5" s="132"/>
      <c r="O5" s="133"/>
      <c r="P5" s="133"/>
      <c r="Q5" s="133"/>
      <c r="R5" s="110"/>
    </row>
    <row r="6" spans="1:18" x14ac:dyDescent="0.2">
      <c r="A6" s="87">
        <v>1</v>
      </c>
      <c r="B6" s="88" t="s">
        <v>811</v>
      </c>
      <c r="C6" s="88" t="s">
        <v>941</v>
      </c>
      <c r="D6" s="88" t="s">
        <v>181</v>
      </c>
      <c r="E6" s="88" t="s">
        <v>992</v>
      </c>
      <c r="F6" s="88">
        <v>2179</v>
      </c>
      <c r="G6" s="88" t="str">
        <f>+IF(ISNA(VLOOKUP(F6,'[1]Latest 14.03.2023'!$E$4:$J$1050,6,FALSE)),"0",VLOOKUP(F6,'[1]Latest 14.03.2023'!$E$4:$J$1050,6,FALSE))</f>
        <v>0</v>
      </c>
      <c r="H6" s="88">
        <f>+SUMIF(CUTTING!$B$3:$B$500,'RM-JUNE'!F6,CUTTING!$G$3:$G$500)</f>
        <v>0</v>
      </c>
      <c r="I6" s="88">
        <f>+SUMIF('FORGING+DISPATCH'!$B$3:$B$500,'RM-JUNE'!F6,'FORGING+DISPATCH'!$G$3:$G$500)</f>
        <v>0</v>
      </c>
      <c r="J6" s="90">
        <f t="shared" si="0"/>
        <v>0</v>
      </c>
      <c r="K6" s="88" t="str">
        <f>+IF(ISNA(VLOOKUP(F6,SCH!$C$3:$L$500,9,FALSE)),"0",VLOOKUP(F6,SCH!$C$3:$L$500,9,FALSE))</f>
        <v>0</v>
      </c>
      <c r="L6" s="102">
        <f t="shared" si="1"/>
        <v>0</v>
      </c>
      <c r="M6" s="102">
        <f t="shared" si="2"/>
        <v>0</v>
      </c>
      <c r="N6" s="132"/>
      <c r="O6" s="133"/>
      <c r="P6" s="133"/>
      <c r="Q6" s="133"/>
      <c r="R6" s="110"/>
    </row>
    <row r="7" spans="1:18" x14ac:dyDescent="0.2">
      <c r="A7" s="87">
        <v>1</v>
      </c>
      <c r="B7" s="88" t="s">
        <v>811</v>
      </c>
      <c r="C7" s="88" t="s">
        <v>941</v>
      </c>
      <c r="D7" s="88" t="s">
        <v>181</v>
      </c>
      <c r="E7" s="88" t="s">
        <v>991</v>
      </c>
      <c r="F7" s="88">
        <v>2180</v>
      </c>
      <c r="G7" s="88" t="str">
        <f>+IF(ISNA(VLOOKUP(F7,'[1]Latest 14.03.2023'!$E$4:$J$1050,6,FALSE)),"0",VLOOKUP(F7,'[1]Latest 14.03.2023'!$E$4:$J$1050,6,FALSE))</f>
        <v>0</v>
      </c>
      <c r="H7" s="88">
        <f>+SUMIF(CUTTING!$B$3:$B$500,'RM-JUNE'!F7,CUTTING!$G$3:$G$500)</f>
        <v>0</v>
      </c>
      <c r="I7" s="88">
        <f>+SUMIF('FORGING+DISPATCH'!$B$3:$B$500,'RM-JUNE'!F7,'FORGING+DISPATCH'!$G$3:$G$500)</f>
        <v>0</v>
      </c>
      <c r="J7" s="90">
        <f t="shared" si="0"/>
        <v>0</v>
      </c>
      <c r="K7" s="88" t="str">
        <f>+IF(ISNA(VLOOKUP(F7,SCH!$C$3:$L$500,9,FALSE)),"0",VLOOKUP(F7,SCH!$C$3:$L$500,9,FALSE))</f>
        <v>0</v>
      </c>
      <c r="L7" s="102">
        <f t="shared" si="1"/>
        <v>0</v>
      </c>
      <c r="M7" s="102">
        <f t="shared" si="2"/>
        <v>0</v>
      </c>
      <c r="N7" s="132"/>
      <c r="O7" s="133"/>
      <c r="P7" s="133"/>
      <c r="Q7" s="133"/>
      <c r="R7" s="110"/>
    </row>
    <row r="8" spans="1:18" x14ac:dyDescent="0.2">
      <c r="A8" s="87">
        <v>1</v>
      </c>
      <c r="B8" s="88" t="s">
        <v>811</v>
      </c>
      <c r="C8" s="88" t="s">
        <v>941</v>
      </c>
      <c r="D8" s="88" t="s">
        <v>181</v>
      </c>
      <c r="E8" s="88" t="s">
        <v>990</v>
      </c>
      <c r="F8" s="88">
        <v>2182</v>
      </c>
      <c r="G8" s="88" t="str">
        <f>+IF(ISNA(VLOOKUP(F8,'[1]Latest 14.03.2023'!$E$4:$J$1050,6,FALSE)),"0",VLOOKUP(F8,'[1]Latest 14.03.2023'!$E$4:$J$1050,6,FALSE))</f>
        <v>0</v>
      </c>
      <c r="H8" s="88">
        <f>+SUMIF(CUTTING!$B$3:$B$500,'RM-JUNE'!F8,CUTTING!$G$3:$G$500)</f>
        <v>0</v>
      </c>
      <c r="I8" s="88">
        <f>+SUMIF('FORGING+DISPATCH'!$B$3:$B$500,'RM-JUNE'!F8,'FORGING+DISPATCH'!$G$3:$G$500)</f>
        <v>0</v>
      </c>
      <c r="J8" s="90">
        <f t="shared" si="0"/>
        <v>0</v>
      </c>
      <c r="K8" s="88" t="str">
        <f>+IF(ISNA(VLOOKUP(F8,SCH!$C$3:$L$500,9,FALSE)),"0",VLOOKUP(F8,SCH!$C$3:$L$500,9,FALSE))</f>
        <v>0</v>
      </c>
      <c r="L8" s="102">
        <f t="shared" si="1"/>
        <v>0</v>
      </c>
      <c r="M8" s="102">
        <f t="shared" si="2"/>
        <v>0</v>
      </c>
      <c r="N8" s="132"/>
      <c r="O8" s="133"/>
      <c r="P8" s="133"/>
      <c r="Q8" s="133"/>
      <c r="R8" s="110"/>
    </row>
    <row r="9" spans="1:18" x14ac:dyDescent="0.2">
      <c r="A9" s="87">
        <v>1</v>
      </c>
      <c r="B9" s="88" t="s">
        <v>811</v>
      </c>
      <c r="C9" s="88" t="s">
        <v>941</v>
      </c>
      <c r="D9" s="88" t="s">
        <v>181</v>
      </c>
      <c r="E9" s="88" t="s">
        <v>989</v>
      </c>
      <c r="F9" s="88">
        <v>2184</v>
      </c>
      <c r="G9" s="88" t="str">
        <f>+IF(ISNA(VLOOKUP(F9,'[1]Latest 14.03.2023'!$E$4:$J$1050,6,FALSE)),"0",VLOOKUP(F9,'[1]Latest 14.03.2023'!$E$4:$J$1050,6,FALSE))</f>
        <v>0</v>
      </c>
      <c r="H9" s="88">
        <f>+SUMIF(CUTTING!$B$3:$B$500,'RM-JUNE'!F9,CUTTING!$G$3:$G$500)</f>
        <v>0</v>
      </c>
      <c r="I9" s="88">
        <f>+SUMIF('FORGING+DISPATCH'!$B$3:$B$500,'RM-JUNE'!F9,'FORGING+DISPATCH'!$G$3:$G$500)</f>
        <v>0</v>
      </c>
      <c r="J9" s="90">
        <f t="shared" si="0"/>
        <v>0</v>
      </c>
      <c r="K9" s="88" t="str">
        <f>+IF(ISNA(VLOOKUP(F9,SCH!$C$3:$L$500,9,FALSE)),"0",VLOOKUP(F9,SCH!$C$3:$L$500,9,FALSE))</f>
        <v>0</v>
      </c>
      <c r="L9" s="102">
        <f t="shared" si="1"/>
        <v>0</v>
      </c>
      <c r="M9" s="102">
        <f t="shared" si="2"/>
        <v>0</v>
      </c>
      <c r="N9" s="132"/>
      <c r="O9" s="133"/>
      <c r="P9" s="133"/>
      <c r="Q9" s="133"/>
      <c r="R9" s="110"/>
    </row>
    <row r="10" spans="1:18" x14ac:dyDescent="0.2">
      <c r="A10" s="87">
        <v>1</v>
      </c>
      <c r="B10" s="88" t="s">
        <v>811</v>
      </c>
      <c r="C10" s="88" t="s">
        <v>941</v>
      </c>
      <c r="D10" s="88" t="s">
        <v>181</v>
      </c>
      <c r="E10" s="88" t="s">
        <v>986</v>
      </c>
      <c r="F10" s="88">
        <v>4055</v>
      </c>
      <c r="G10" s="91">
        <f>+IF(ISNA(VLOOKUP(F10,'[1]Latest 14.03.2023'!$E$4:$J$1050,6,FALSE)),"0",VLOOKUP(F10,'[1]Latest 14.03.2023'!$E$4:$J$1050,6,FALSE))</f>
        <v>0.63</v>
      </c>
      <c r="H10" s="88">
        <f>+SUMIF(CUTTING!$B$3:$B$500,'RM-JUNE'!F10,CUTTING!$G$3:$G$500)</f>
        <v>0</v>
      </c>
      <c r="I10" s="88">
        <f>+SUMIF('FORGING+DISPATCH'!$B$3:$B$500,'RM-JUNE'!F10,'FORGING+DISPATCH'!$G$3:$G$500)</f>
        <v>0</v>
      </c>
      <c r="J10" s="90">
        <f t="shared" si="0"/>
        <v>0</v>
      </c>
      <c r="K10" s="88" t="str">
        <f>+IF(ISNA(VLOOKUP(F10,SCH!$C$3:$L$500,9,FALSE)),"0",VLOOKUP(F10,SCH!$C$3:$L$500,9,FALSE))</f>
        <v>0</v>
      </c>
      <c r="L10" s="102">
        <f t="shared" si="1"/>
        <v>0</v>
      </c>
      <c r="M10" s="102">
        <f t="shared" si="2"/>
        <v>0</v>
      </c>
      <c r="N10" s="132"/>
      <c r="O10" s="133"/>
      <c r="P10" s="133"/>
      <c r="Q10" s="133"/>
      <c r="R10" s="110"/>
    </row>
    <row r="11" spans="1:18" x14ac:dyDescent="0.2">
      <c r="A11" s="87">
        <v>1</v>
      </c>
      <c r="B11" s="88" t="s">
        <v>811</v>
      </c>
      <c r="C11" s="88" t="s">
        <v>941</v>
      </c>
      <c r="D11" s="88" t="s">
        <v>181</v>
      </c>
      <c r="E11" s="88" t="s">
        <v>988</v>
      </c>
      <c r="F11" s="88">
        <v>4065</v>
      </c>
      <c r="G11" s="88" t="str">
        <f>+IF(ISNA(VLOOKUP(F11,'[1]Latest 14.03.2023'!$E$4:$J$1050,6,FALSE)),"0",VLOOKUP(F11,'[1]Latest 14.03.2023'!$E$4:$J$1050,6,FALSE))</f>
        <v>0</v>
      </c>
      <c r="H11" s="88">
        <f>+SUMIF(CUTTING!$B$3:$B$500,'RM-JUNE'!F11,CUTTING!$G$3:$G$500)</f>
        <v>0</v>
      </c>
      <c r="I11" s="88">
        <f>+SUMIF('FORGING+DISPATCH'!$B$3:$B$500,'RM-JUNE'!F11,'FORGING+DISPATCH'!$G$3:$G$500)</f>
        <v>0</v>
      </c>
      <c r="J11" s="90">
        <f t="shared" si="0"/>
        <v>0</v>
      </c>
      <c r="K11" s="88" t="str">
        <f>+IF(ISNA(VLOOKUP(F11,SCH!$C$3:$L$500,9,FALSE)),"0",VLOOKUP(F11,SCH!$C$3:$L$500,9,FALSE))</f>
        <v>0</v>
      </c>
      <c r="L11" s="102">
        <f t="shared" si="1"/>
        <v>0</v>
      </c>
      <c r="M11" s="102">
        <f t="shared" si="2"/>
        <v>0</v>
      </c>
      <c r="N11" s="132"/>
      <c r="O11" s="133"/>
      <c r="P11" s="133"/>
      <c r="Q11" s="133"/>
      <c r="R11" s="110"/>
    </row>
    <row r="12" spans="1:18" x14ac:dyDescent="0.2">
      <c r="A12" s="87">
        <v>1</v>
      </c>
      <c r="B12" s="88" t="s">
        <v>811</v>
      </c>
      <c r="C12" s="88" t="s">
        <v>941</v>
      </c>
      <c r="D12" s="88" t="s">
        <v>181</v>
      </c>
      <c r="E12" s="88" t="s">
        <v>987</v>
      </c>
      <c r="F12" s="88">
        <v>4068</v>
      </c>
      <c r="G12" s="88" t="str">
        <f>+IF(ISNA(VLOOKUP(F12,'[1]Latest 14.03.2023'!$E$4:$J$1050,6,FALSE)),"0",VLOOKUP(F12,'[1]Latest 14.03.2023'!$E$4:$J$1050,6,FALSE))</f>
        <v>0</v>
      </c>
      <c r="H12" s="88">
        <f>+SUMIF(CUTTING!$B$3:$B$500,'RM-JUNE'!F12,CUTTING!$G$3:$G$500)</f>
        <v>0</v>
      </c>
      <c r="I12" s="88">
        <f>+SUMIF('FORGING+DISPATCH'!$B$3:$B$500,'RM-JUNE'!F12,'FORGING+DISPATCH'!$G$3:$G$500)</f>
        <v>0</v>
      </c>
      <c r="J12" s="90">
        <f t="shared" si="0"/>
        <v>0</v>
      </c>
      <c r="K12" s="88" t="str">
        <f>+IF(ISNA(VLOOKUP(F12,SCH!$C$3:$L$500,9,FALSE)),"0",VLOOKUP(F12,SCH!$C$3:$L$500,9,FALSE))</f>
        <v>0</v>
      </c>
      <c r="L12" s="102">
        <f t="shared" si="1"/>
        <v>0</v>
      </c>
      <c r="M12" s="102">
        <f t="shared" si="2"/>
        <v>0</v>
      </c>
      <c r="N12" s="132"/>
      <c r="O12" s="133"/>
      <c r="P12" s="133"/>
      <c r="Q12" s="133"/>
      <c r="R12" s="110"/>
    </row>
    <row r="13" spans="1:18" x14ac:dyDescent="0.2">
      <c r="A13" s="87">
        <v>1</v>
      </c>
      <c r="B13" s="88" t="s">
        <v>811</v>
      </c>
      <c r="C13" s="88" t="s">
        <v>941</v>
      </c>
      <c r="D13" s="88" t="s">
        <v>181</v>
      </c>
      <c r="E13" s="88" t="s">
        <v>985</v>
      </c>
      <c r="F13" s="88">
        <v>4071</v>
      </c>
      <c r="G13" s="88" t="str">
        <f>+IF(ISNA(VLOOKUP(F13,'[1]Latest 14.03.2023'!$E$4:$J$1050,6,FALSE)),"0",VLOOKUP(F13,'[1]Latest 14.03.2023'!$E$4:$J$1050,6,FALSE))</f>
        <v>0</v>
      </c>
      <c r="H13" s="88">
        <f>+SUMIF(CUTTING!$B$3:$B$500,'RM-JUNE'!F13,CUTTING!$G$3:$G$500)</f>
        <v>0</v>
      </c>
      <c r="I13" s="88">
        <f>+SUMIF('FORGING+DISPATCH'!$B$3:$B$500,'RM-JUNE'!F13,'FORGING+DISPATCH'!$G$3:$G$500)</f>
        <v>0</v>
      </c>
      <c r="J13" s="90">
        <f t="shared" si="0"/>
        <v>0</v>
      </c>
      <c r="K13" s="88">
        <f>+IF(ISNA(VLOOKUP(F13,SCH!$C$3:$L$500,9,FALSE)),"0",VLOOKUP(F13,SCH!$C$3:$L$500,9,FALSE))</f>
        <v>979</v>
      </c>
      <c r="L13" s="102">
        <f t="shared" si="1"/>
        <v>0</v>
      </c>
      <c r="M13" s="102">
        <f t="shared" si="2"/>
        <v>0</v>
      </c>
      <c r="N13" s="132"/>
      <c r="O13" s="133"/>
      <c r="P13" s="133"/>
      <c r="Q13" s="133"/>
      <c r="R13" s="110"/>
    </row>
    <row r="14" spans="1:18" x14ac:dyDescent="0.2">
      <c r="A14" s="87">
        <v>1</v>
      </c>
      <c r="B14" s="88" t="s">
        <v>811</v>
      </c>
      <c r="C14" s="88" t="s">
        <v>941</v>
      </c>
      <c r="D14" s="88" t="s">
        <v>181</v>
      </c>
      <c r="E14" s="88" t="s">
        <v>984</v>
      </c>
      <c r="F14" s="88">
        <v>4121</v>
      </c>
      <c r="G14" s="91">
        <f>+IF(ISNA(VLOOKUP(F14,'[1]Latest 14.03.2023'!$E$4:$J$1050,6,FALSE)),"0",VLOOKUP(F14,'[1]Latest 14.03.2023'!$E$4:$J$1050,6,FALSE))</f>
        <v>0.59</v>
      </c>
      <c r="H14" s="88">
        <f>+SUMIF(CUTTING!$B$3:$B$500,'RM-JUNE'!F14,CUTTING!$G$3:$G$500)</f>
        <v>0</v>
      </c>
      <c r="I14" s="88">
        <f>+SUMIF('FORGING+DISPATCH'!$B$3:$B$500,'RM-JUNE'!F14,'FORGING+DISPATCH'!$G$3:$G$500)</f>
        <v>0</v>
      </c>
      <c r="J14" s="90">
        <f t="shared" si="0"/>
        <v>0</v>
      </c>
      <c r="K14" s="88" t="str">
        <f>+IF(ISNA(VLOOKUP(F14,SCH!$C$3:$L$500,9,FALSE)),"0",VLOOKUP(F14,SCH!$C$3:$L$500,9,FALSE))</f>
        <v>0</v>
      </c>
      <c r="L14" s="102">
        <f t="shared" si="1"/>
        <v>0</v>
      </c>
      <c r="M14" s="102">
        <f t="shared" si="2"/>
        <v>0</v>
      </c>
      <c r="N14" s="132"/>
      <c r="O14" s="133"/>
      <c r="P14" s="133"/>
      <c r="Q14" s="133"/>
      <c r="R14" s="110"/>
    </row>
    <row r="15" spans="1:18" x14ac:dyDescent="0.2">
      <c r="A15" s="87">
        <v>1</v>
      </c>
      <c r="B15" s="88" t="s">
        <v>811</v>
      </c>
      <c r="C15" s="88" t="s">
        <v>941</v>
      </c>
      <c r="D15" s="88" t="s">
        <v>181</v>
      </c>
      <c r="E15" s="88" t="s">
        <v>983</v>
      </c>
      <c r="F15" s="88">
        <v>4122</v>
      </c>
      <c r="G15" s="91">
        <f>+IF(ISNA(VLOOKUP(F15,'[1]Latest 14.03.2023'!$E$4:$J$1050,6,FALSE)),"0",VLOOKUP(F15,'[1]Latest 14.03.2023'!$E$4:$J$1050,6,FALSE))</f>
        <v>0.68</v>
      </c>
      <c r="H15" s="88">
        <f>+SUMIF(CUTTING!$B$3:$B$500,'RM-JUNE'!F15,CUTTING!$G$3:$G$500)</f>
        <v>0</v>
      </c>
      <c r="I15" s="88">
        <f>+SUMIF('FORGING+DISPATCH'!$B$3:$B$500,'RM-JUNE'!F15,'FORGING+DISPATCH'!$G$3:$G$500)</f>
        <v>0</v>
      </c>
      <c r="J15" s="90">
        <f t="shared" si="0"/>
        <v>0</v>
      </c>
      <c r="K15" s="88" t="str">
        <f>+IF(ISNA(VLOOKUP(F15,SCH!$C$3:$L$500,9,FALSE)),"0",VLOOKUP(F15,SCH!$C$3:$L$500,9,FALSE))</f>
        <v>0</v>
      </c>
      <c r="L15" s="102">
        <f t="shared" si="1"/>
        <v>0</v>
      </c>
      <c r="M15" s="102">
        <f t="shared" si="2"/>
        <v>0</v>
      </c>
      <c r="N15" s="132"/>
      <c r="O15" s="133"/>
      <c r="P15" s="133"/>
      <c r="Q15" s="133"/>
      <c r="R15" s="110"/>
    </row>
    <row r="16" spans="1:18" x14ac:dyDescent="0.2">
      <c r="A16" s="87">
        <v>1</v>
      </c>
      <c r="B16" s="88" t="s">
        <v>811</v>
      </c>
      <c r="C16" s="88" t="s">
        <v>941</v>
      </c>
      <c r="D16" s="88" t="s">
        <v>181</v>
      </c>
      <c r="E16" s="88" t="s">
        <v>982</v>
      </c>
      <c r="F16" s="88">
        <v>4248</v>
      </c>
      <c r="G16" s="91">
        <f>+IF(ISNA(VLOOKUP(F16,'[1]Latest 14.03.2023'!$E$4:$J$1050,6,FALSE)),"0",VLOOKUP(F16,'[1]Latest 14.03.2023'!$E$4:$J$1050,6,FALSE))</f>
        <v>0.64</v>
      </c>
      <c r="H16" s="88">
        <f>+SUMIF(CUTTING!$B$3:$B$500,'RM-JUNE'!F16,CUTTING!$G$3:$G$500)</f>
        <v>0</v>
      </c>
      <c r="I16" s="88">
        <f>+SUMIF('FORGING+DISPATCH'!$B$3:$B$500,'RM-JUNE'!F16,'FORGING+DISPATCH'!$G$3:$G$500)</f>
        <v>256</v>
      </c>
      <c r="J16" s="90">
        <f t="shared" si="0"/>
        <v>256</v>
      </c>
      <c r="K16" s="88">
        <f>+IF(ISNA(VLOOKUP(F16,SCH!$C$3:$L$500,9,FALSE)),"0",VLOOKUP(F16,SCH!$C$3:$L$500,9,FALSE))</f>
        <v>3240</v>
      </c>
      <c r="L16" s="102">
        <f t="shared" si="1"/>
        <v>2073.6</v>
      </c>
      <c r="M16" s="102">
        <f t="shared" si="2"/>
        <v>1817.6</v>
      </c>
      <c r="N16" s="132"/>
      <c r="O16" s="133"/>
      <c r="P16" s="133"/>
      <c r="Q16" s="133"/>
      <c r="R16" s="109"/>
    </row>
    <row r="17" spans="1:18" s="3" customFormat="1" x14ac:dyDescent="0.25">
      <c r="A17" s="38">
        <v>1</v>
      </c>
      <c r="B17" s="39" t="s">
        <v>811</v>
      </c>
      <c r="C17" s="39" t="s">
        <v>941</v>
      </c>
      <c r="D17" s="39" t="s">
        <v>44</v>
      </c>
      <c r="E17" s="39" t="s">
        <v>981</v>
      </c>
      <c r="F17" s="39">
        <v>4022</v>
      </c>
      <c r="G17" s="41">
        <f>+IF(ISNA(VLOOKUP(F17,'[1]Latest 14.03.2023'!$E$4:$J$1050,6,FALSE)),"0",VLOOKUP(F17,'[1]Latest 14.03.2023'!$E$4:$J$1050,6,FALSE))</f>
        <v>0.82</v>
      </c>
      <c r="H17" s="39">
        <f>+SUMIF(CUTTING!$B$3:$B$500,'RM-JUNE'!F17,CUTTING!$G$3:$G$500)</f>
        <v>0</v>
      </c>
      <c r="I17" s="39">
        <f>+SUMIF('FORGING+DISPATCH'!$B$3:$B$500,'RM-JUNE'!F17,'FORGING+DISPATCH'!$G$3:$G$500)</f>
        <v>0</v>
      </c>
      <c r="J17" s="40">
        <f t="shared" si="0"/>
        <v>0</v>
      </c>
      <c r="K17" s="39" t="str">
        <f>+IF(ISNA(VLOOKUP(F17,SCH!$C$3:$L$500,9,FALSE)),"0",VLOOKUP(F17,SCH!$C$3:$L$500,9,FALSE))</f>
        <v>0</v>
      </c>
      <c r="L17" s="103">
        <f t="shared" si="1"/>
        <v>0</v>
      </c>
      <c r="M17" s="103">
        <f t="shared" si="2"/>
        <v>0</v>
      </c>
      <c r="N17" s="141"/>
      <c r="O17" s="134">
        <f>SUMIF(M17:M19,"&gt;0")-N17</f>
        <v>0</v>
      </c>
      <c r="P17" s="134"/>
      <c r="Q17" s="134">
        <f>O17-P17</f>
        <v>0</v>
      </c>
      <c r="R17" s="109"/>
    </row>
    <row r="18" spans="1:18" s="3" customFormat="1" ht="15" customHeight="1" x14ac:dyDescent="0.25">
      <c r="A18" s="38">
        <v>1</v>
      </c>
      <c r="B18" s="39" t="s">
        <v>811</v>
      </c>
      <c r="C18" s="39" t="s">
        <v>941</v>
      </c>
      <c r="D18" s="39" t="s">
        <v>44</v>
      </c>
      <c r="E18" s="39" t="s">
        <v>980</v>
      </c>
      <c r="F18" s="39">
        <v>4036</v>
      </c>
      <c r="G18" s="39" t="str">
        <f>+IF(ISNA(VLOOKUP(F18,'[1]Latest 14.03.2023'!$E$4:$J$1050,6,FALSE)),"0",VLOOKUP(F18,'[1]Latest 14.03.2023'!$E$4:$J$1050,6,FALSE))</f>
        <v>0</v>
      </c>
      <c r="H18" s="39">
        <f>+SUMIF(CUTTING!$B$3:$B$500,'RM-JUNE'!F18,CUTTING!$G$3:$G$500)</f>
        <v>0</v>
      </c>
      <c r="I18" s="39">
        <f>+SUMIF('FORGING+DISPATCH'!$B$3:$B$500,'RM-JUNE'!F18,'FORGING+DISPATCH'!$G$3:$G$500)</f>
        <v>0</v>
      </c>
      <c r="J18" s="40">
        <f t="shared" si="0"/>
        <v>0</v>
      </c>
      <c r="K18" s="39" t="str">
        <f>+IF(ISNA(VLOOKUP(F18,SCH!$C$3:$L$500,9,FALSE)),"0",VLOOKUP(F18,SCH!$C$3:$L$500,9,FALSE))</f>
        <v>0</v>
      </c>
      <c r="L18" s="103">
        <f t="shared" si="1"/>
        <v>0</v>
      </c>
      <c r="M18" s="103">
        <f t="shared" si="2"/>
        <v>0</v>
      </c>
      <c r="N18" s="141"/>
      <c r="O18" s="134"/>
      <c r="P18" s="134"/>
      <c r="Q18" s="134"/>
      <c r="R18" s="111"/>
    </row>
    <row r="19" spans="1:18" s="3" customFormat="1" ht="15.75" customHeight="1" x14ac:dyDescent="0.25">
      <c r="A19" s="38">
        <v>1</v>
      </c>
      <c r="B19" s="39" t="s">
        <v>811</v>
      </c>
      <c r="C19" s="39" t="s">
        <v>941</v>
      </c>
      <c r="D19" s="39" t="s">
        <v>44</v>
      </c>
      <c r="E19" s="39" t="s">
        <v>979</v>
      </c>
      <c r="F19" s="39">
        <v>4037</v>
      </c>
      <c r="G19" s="39" t="str">
        <f>+IF(ISNA(VLOOKUP(F19,'[1]Latest 14.03.2023'!$E$4:$J$1050,6,FALSE)),"0",VLOOKUP(F19,'[1]Latest 14.03.2023'!$E$4:$J$1050,6,FALSE))</f>
        <v>0</v>
      </c>
      <c r="H19" s="39">
        <f>+SUMIF(CUTTING!$B$3:$B$500,'RM-JUNE'!F19,CUTTING!$G$3:$G$500)</f>
        <v>0</v>
      </c>
      <c r="I19" s="39">
        <f>+SUMIF('FORGING+DISPATCH'!$B$3:$B$500,'RM-JUNE'!F19,'FORGING+DISPATCH'!$G$3:$G$500)</f>
        <v>0</v>
      </c>
      <c r="J19" s="40">
        <f t="shared" si="0"/>
        <v>0</v>
      </c>
      <c r="K19" s="39" t="str">
        <f>+IF(ISNA(VLOOKUP(F19,SCH!$C$3:$L$500,9,FALSE)),"0",VLOOKUP(F19,SCH!$C$3:$L$500,9,FALSE))</f>
        <v>0</v>
      </c>
      <c r="L19" s="103">
        <f t="shared" si="1"/>
        <v>0</v>
      </c>
      <c r="M19" s="103">
        <f t="shared" si="2"/>
        <v>0</v>
      </c>
      <c r="N19" s="141"/>
      <c r="O19" s="134"/>
      <c r="P19" s="134"/>
      <c r="Q19" s="134"/>
      <c r="R19" s="111"/>
    </row>
    <row r="20" spans="1:18" s="3" customFormat="1" x14ac:dyDescent="0.25">
      <c r="A20" s="87">
        <v>1</v>
      </c>
      <c r="B20" s="88" t="s">
        <v>811</v>
      </c>
      <c r="C20" s="88" t="s">
        <v>941</v>
      </c>
      <c r="D20" s="88" t="s">
        <v>93</v>
      </c>
      <c r="E20" s="88" t="s">
        <v>978</v>
      </c>
      <c r="F20" s="88">
        <v>1754</v>
      </c>
      <c r="G20" s="91">
        <f>+IF(ISNA(VLOOKUP(F20,'[1]Latest 14.03.2023'!$E$4:$J$1050,6,FALSE)),"0",VLOOKUP(F20,'[1]Latest 14.03.2023'!$E$4:$J$1050,6,FALSE))</f>
        <v>0.84</v>
      </c>
      <c r="H20" s="88">
        <f>+SUMIF(CUTTING!$B$3:$B$500,'RM-JUNE'!F20,CUTTING!$G$3:$G$500)</f>
        <v>0</v>
      </c>
      <c r="I20" s="88">
        <f>+SUMIF('FORGING+DISPATCH'!$B$3:$B$500,'RM-JUNE'!F20,'FORGING+DISPATCH'!$G$3:$G$500)</f>
        <v>0</v>
      </c>
      <c r="J20" s="90">
        <f t="shared" si="0"/>
        <v>0</v>
      </c>
      <c r="K20" s="88" t="str">
        <f>+IF(ISNA(VLOOKUP(F20,SCH!$C$3:$L$500,9,FALSE)),"0",VLOOKUP(F20,SCH!$C$3:$L$500,9,FALSE))</f>
        <v>0</v>
      </c>
      <c r="L20" s="102">
        <f t="shared" si="1"/>
        <v>0</v>
      </c>
      <c r="M20" s="102">
        <f t="shared" si="2"/>
        <v>0</v>
      </c>
      <c r="N20" s="132">
        <f>9720+2000</f>
        <v>11720</v>
      </c>
      <c r="O20" s="133">
        <f>SUMIF(M20:M53,"&gt;0")-N20</f>
        <v>7498.59</v>
      </c>
      <c r="P20" s="133"/>
      <c r="Q20" s="133">
        <f>O20-P20</f>
        <v>7498.59</v>
      </c>
      <c r="R20" s="109"/>
    </row>
    <row r="21" spans="1:18" s="3" customFormat="1" ht="15" customHeight="1" x14ac:dyDescent="0.25">
      <c r="A21" s="87">
        <v>1</v>
      </c>
      <c r="B21" s="88" t="s">
        <v>811</v>
      </c>
      <c r="C21" s="88" t="s">
        <v>941</v>
      </c>
      <c r="D21" s="88" t="s">
        <v>93</v>
      </c>
      <c r="E21" s="88" t="s">
        <v>977</v>
      </c>
      <c r="F21" s="88">
        <v>1755</v>
      </c>
      <c r="G21" s="91">
        <f>+IF(ISNA(VLOOKUP(F21,'[1]Latest 14.03.2023'!$E$4:$J$1050,6,FALSE)),"0",VLOOKUP(F21,'[1]Latest 14.03.2023'!$E$4:$J$1050,6,FALSE))</f>
        <v>1.06</v>
      </c>
      <c r="H21" s="88">
        <f>+SUMIF(CUTTING!$B$3:$B$500,'RM-JUNE'!F21,CUTTING!$G$3:$G$500)</f>
        <v>0</v>
      </c>
      <c r="I21" s="88">
        <f>+SUMIF('FORGING+DISPATCH'!$B$3:$B$500,'RM-JUNE'!F21,'FORGING+DISPATCH'!$G$3:$G$500)</f>
        <v>0</v>
      </c>
      <c r="J21" s="90">
        <f t="shared" si="0"/>
        <v>0</v>
      </c>
      <c r="K21" s="88" t="str">
        <f>+IF(ISNA(VLOOKUP(F21,SCH!$C$3:$L$500,9,FALSE)),"0",VLOOKUP(F21,SCH!$C$3:$L$500,9,FALSE))</f>
        <v>0</v>
      </c>
      <c r="L21" s="102">
        <f t="shared" si="1"/>
        <v>0</v>
      </c>
      <c r="M21" s="102">
        <f t="shared" si="2"/>
        <v>0</v>
      </c>
      <c r="N21" s="132"/>
      <c r="O21" s="133"/>
      <c r="P21" s="133"/>
      <c r="Q21" s="133"/>
      <c r="R21" s="111"/>
    </row>
    <row r="22" spans="1:18" s="3" customFormat="1" ht="15" customHeight="1" x14ac:dyDescent="0.25">
      <c r="A22" s="87">
        <v>1</v>
      </c>
      <c r="B22" s="88" t="s">
        <v>811</v>
      </c>
      <c r="C22" s="88" t="s">
        <v>941</v>
      </c>
      <c r="D22" s="88" t="s">
        <v>93</v>
      </c>
      <c r="E22" s="88" t="s">
        <v>976</v>
      </c>
      <c r="F22" s="88">
        <v>1756</v>
      </c>
      <c r="G22" s="91">
        <f>+IF(ISNA(VLOOKUP(F22,'[1]Latest 14.03.2023'!$E$4:$J$1050,6,FALSE)),"0",VLOOKUP(F22,'[1]Latest 14.03.2023'!$E$4:$J$1050,6,FALSE))</f>
        <v>1.84</v>
      </c>
      <c r="H22" s="88">
        <f>+SUMIF(CUTTING!$B$3:$B$500,'RM-JUNE'!F22,CUTTING!$G$3:$G$500)</f>
        <v>0</v>
      </c>
      <c r="I22" s="88">
        <f>+SUMIF('FORGING+DISPATCH'!$B$3:$B$500,'RM-JUNE'!F22,'FORGING+DISPATCH'!$G$3:$G$500)</f>
        <v>0</v>
      </c>
      <c r="J22" s="90">
        <f t="shared" si="0"/>
        <v>0</v>
      </c>
      <c r="K22" s="88" t="str">
        <f>+IF(ISNA(VLOOKUP(F22,SCH!$C$3:$L$500,9,FALSE)),"0",VLOOKUP(F22,SCH!$C$3:$L$500,9,FALSE))</f>
        <v>0</v>
      </c>
      <c r="L22" s="102">
        <f t="shared" si="1"/>
        <v>0</v>
      </c>
      <c r="M22" s="102">
        <f t="shared" si="2"/>
        <v>0</v>
      </c>
      <c r="N22" s="132"/>
      <c r="O22" s="133"/>
      <c r="P22" s="133"/>
      <c r="Q22" s="133"/>
      <c r="R22" s="111"/>
    </row>
    <row r="23" spans="1:18" s="3" customFormat="1" ht="15" customHeight="1" x14ac:dyDescent="0.25">
      <c r="A23" s="87">
        <v>1</v>
      </c>
      <c r="B23" s="88" t="s">
        <v>811</v>
      </c>
      <c r="C23" s="88" t="s">
        <v>941</v>
      </c>
      <c r="D23" s="88" t="s">
        <v>93</v>
      </c>
      <c r="E23" s="88" t="s">
        <v>975</v>
      </c>
      <c r="F23" s="88">
        <v>1757</v>
      </c>
      <c r="G23" s="91">
        <f>+IF(ISNA(VLOOKUP(F23,'[1]Latest 14.03.2023'!$E$4:$J$1050,6,FALSE)),"0",VLOOKUP(F23,'[1]Latest 14.03.2023'!$E$4:$J$1050,6,FALSE))</f>
        <v>1.46</v>
      </c>
      <c r="H23" s="88">
        <f>+SUMIF(CUTTING!$B$3:$B$500,'RM-JUNE'!F23,CUTTING!$G$3:$G$500)</f>
        <v>0</v>
      </c>
      <c r="I23" s="88">
        <f>+SUMIF('FORGING+DISPATCH'!$B$3:$B$500,'RM-JUNE'!F23,'FORGING+DISPATCH'!$G$3:$G$500)</f>
        <v>0</v>
      </c>
      <c r="J23" s="90">
        <f t="shared" si="0"/>
        <v>0</v>
      </c>
      <c r="K23" s="88" t="str">
        <f>+IF(ISNA(VLOOKUP(F23,SCH!$C$3:$L$500,9,FALSE)),"0",VLOOKUP(F23,SCH!$C$3:$L$500,9,FALSE))</f>
        <v>0</v>
      </c>
      <c r="L23" s="102">
        <f t="shared" si="1"/>
        <v>0</v>
      </c>
      <c r="M23" s="102">
        <f t="shared" si="2"/>
        <v>0</v>
      </c>
      <c r="N23" s="132"/>
      <c r="O23" s="133"/>
      <c r="P23" s="133"/>
      <c r="Q23" s="133"/>
      <c r="R23" s="111"/>
    </row>
    <row r="24" spans="1:18" s="3" customFormat="1" ht="15" customHeight="1" x14ac:dyDescent="0.25">
      <c r="A24" s="87">
        <v>1</v>
      </c>
      <c r="B24" s="88" t="s">
        <v>811</v>
      </c>
      <c r="C24" s="88" t="s">
        <v>941</v>
      </c>
      <c r="D24" s="88" t="s">
        <v>93</v>
      </c>
      <c r="E24" s="88" t="s">
        <v>974</v>
      </c>
      <c r="F24" s="88">
        <v>1770</v>
      </c>
      <c r="G24" s="88" t="str">
        <f>+IF(ISNA(VLOOKUP(F24,'[1]Latest 14.03.2023'!$E$4:$J$1050,6,FALSE)),"0",VLOOKUP(F24,'[1]Latest 14.03.2023'!$E$4:$J$1050,6,FALSE))</f>
        <v>0</v>
      </c>
      <c r="H24" s="88">
        <f>+SUMIF(CUTTING!$B$3:$B$500,'RM-JUNE'!F24,CUTTING!$G$3:$G$500)</f>
        <v>0</v>
      </c>
      <c r="I24" s="88">
        <f>+SUMIF('FORGING+DISPATCH'!$B$3:$B$500,'RM-JUNE'!F24,'FORGING+DISPATCH'!$G$3:$G$500)</f>
        <v>0</v>
      </c>
      <c r="J24" s="90">
        <f t="shared" si="0"/>
        <v>0</v>
      </c>
      <c r="K24" s="88" t="str">
        <f>+IF(ISNA(VLOOKUP(F24,SCH!$C$3:$L$500,9,FALSE)),"0",VLOOKUP(F24,SCH!$C$3:$L$500,9,FALSE))</f>
        <v>0</v>
      </c>
      <c r="L24" s="102">
        <f t="shared" si="1"/>
        <v>0</v>
      </c>
      <c r="M24" s="102">
        <f t="shared" si="2"/>
        <v>0</v>
      </c>
      <c r="N24" s="132"/>
      <c r="O24" s="133"/>
      <c r="P24" s="133"/>
      <c r="Q24" s="133"/>
      <c r="R24" s="111"/>
    </row>
    <row r="25" spans="1:18" s="3" customFormat="1" ht="15" customHeight="1" x14ac:dyDescent="0.25">
      <c r="A25" s="87">
        <v>1</v>
      </c>
      <c r="B25" s="88" t="s">
        <v>811</v>
      </c>
      <c r="C25" s="88" t="s">
        <v>941</v>
      </c>
      <c r="D25" s="88" t="s">
        <v>93</v>
      </c>
      <c r="E25" s="88" t="s">
        <v>645</v>
      </c>
      <c r="F25" s="88">
        <v>1781</v>
      </c>
      <c r="G25" s="91">
        <f>+IF(ISNA(VLOOKUP(F25,'[1]Latest 14.03.2023'!$E$4:$J$1050,6,FALSE)),"0",VLOOKUP(F25,'[1]Latest 14.03.2023'!$E$4:$J$1050,6,FALSE))</f>
        <v>0.74</v>
      </c>
      <c r="H25" s="88">
        <f>+SUMIF(CUTTING!$B$3:$B$500,'RM-JUNE'!F25,CUTTING!$G$3:$G$500)</f>
        <v>0</v>
      </c>
      <c r="I25" s="88">
        <f>+SUMIF('FORGING+DISPATCH'!$B$3:$B$500,'RM-JUNE'!F25,'FORGING+DISPATCH'!$G$3:$G$500)</f>
        <v>0</v>
      </c>
      <c r="J25" s="90">
        <f t="shared" si="0"/>
        <v>0</v>
      </c>
      <c r="K25" s="88">
        <f>+IF(ISNA(VLOOKUP(F25,SCH!$C$3:$L$500,9,FALSE)),"0",VLOOKUP(F25,SCH!$C$3:$L$500,9,FALSE))</f>
        <v>4615</v>
      </c>
      <c r="L25" s="102">
        <f t="shared" si="1"/>
        <v>3415.1</v>
      </c>
      <c r="M25" s="102">
        <f t="shared" si="2"/>
        <v>3415.1</v>
      </c>
      <c r="N25" s="132"/>
      <c r="O25" s="133"/>
      <c r="P25" s="133"/>
      <c r="Q25" s="133"/>
      <c r="R25" s="109"/>
    </row>
    <row r="26" spans="1:18" s="3" customFormat="1" ht="15" customHeight="1" x14ac:dyDescent="0.25">
      <c r="A26" s="87">
        <v>1</v>
      </c>
      <c r="B26" s="88" t="s">
        <v>811</v>
      </c>
      <c r="C26" s="88" t="s">
        <v>941</v>
      </c>
      <c r="D26" s="88" t="s">
        <v>93</v>
      </c>
      <c r="E26" s="88" t="s">
        <v>973</v>
      </c>
      <c r="F26" s="88">
        <v>2120</v>
      </c>
      <c r="G26" s="91">
        <f>+IF(ISNA(VLOOKUP(F26,'[1]Latest 14.03.2023'!$E$4:$J$1050,6,FALSE)),"0",VLOOKUP(F26,'[1]Latest 14.03.2023'!$E$4:$J$1050,6,FALSE))</f>
        <v>1.18</v>
      </c>
      <c r="H26" s="88">
        <f>+SUMIF(CUTTING!$B$3:$B$500,'RM-JUNE'!F26,CUTTING!$G$3:$G$500)</f>
        <v>0</v>
      </c>
      <c r="I26" s="88">
        <f>+SUMIF('FORGING+DISPATCH'!$B$3:$B$500,'RM-JUNE'!F26,'FORGING+DISPATCH'!$G$3:$G$500)</f>
        <v>0</v>
      </c>
      <c r="J26" s="90">
        <f t="shared" si="0"/>
        <v>0</v>
      </c>
      <c r="K26" s="88" t="str">
        <f>+IF(ISNA(VLOOKUP(F26,SCH!$C$3:$L$500,9,FALSE)),"0",VLOOKUP(F26,SCH!$C$3:$L$500,9,FALSE))</f>
        <v>0</v>
      </c>
      <c r="L26" s="102">
        <f t="shared" si="1"/>
        <v>0</v>
      </c>
      <c r="M26" s="102">
        <f t="shared" si="2"/>
        <v>0</v>
      </c>
      <c r="N26" s="132"/>
      <c r="O26" s="133"/>
      <c r="P26" s="133"/>
      <c r="Q26" s="133"/>
      <c r="R26" s="111"/>
    </row>
    <row r="27" spans="1:18" s="3" customFormat="1" ht="15" customHeight="1" x14ac:dyDescent="0.25">
      <c r="A27" s="87">
        <v>1</v>
      </c>
      <c r="B27" s="88" t="s">
        <v>811</v>
      </c>
      <c r="C27" s="88" t="s">
        <v>941</v>
      </c>
      <c r="D27" s="88" t="s">
        <v>93</v>
      </c>
      <c r="E27" s="88" t="s">
        <v>972</v>
      </c>
      <c r="F27" s="88">
        <v>2141</v>
      </c>
      <c r="G27" s="88" t="str">
        <f>+IF(ISNA(VLOOKUP(F27,'[1]Latest 14.03.2023'!$E$4:$J$1050,6,FALSE)),"0",VLOOKUP(F27,'[1]Latest 14.03.2023'!$E$4:$J$1050,6,FALSE))</f>
        <v>0</v>
      </c>
      <c r="H27" s="88">
        <f>+SUMIF(CUTTING!$B$3:$B$500,'RM-JUNE'!F27,CUTTING!$G$3:$G$500)</f>
        <v>0</v>
      </c>
      <c r="I27" s="88">
        <f>+SUMIF('FORGING+DISPATCH'!$B$3:$B$500,'RM-JUNE'!F27,'FORGING+DISPATCH'!$G$3:$G$500)</f>
        <v>0</v>
      </c>
      <c r="J27" s="90">
        <f t="shared" si="0"/>
        <v>0</v>
      </c>
      <c r="K27" s="88" t="str">
        <f>+IF(ISNA(VLOOKUP(F27,SCH!$C$3:$L$500,9,FALSE)),"0",VLOOKUP(F27,SCH!$C$3:$L$500,9,FALSE))</f>
        <v>0</v>
      </c>
      <c r="L27" s="102">
        <f t="shared" si="1"/>
        <v>0</v>
      </c>
      <c r="M27" s="102">
        <f t="shared" si="2"/>
        <v>0</v>
      </c>
      <c r="N27" s="132"/>
      <c r="O27" s="133"/>
      <c r="P27" s="133"/>
      <c r="Q27" s="133"/>
      <c r="R27" s="111"/>
    </row>
    <row r="28" spans="1:18" s="3" customFormat="1" ht="15" customHeight="1" x14ac:dyDescent="0.25">
      <c r="A28" s="87">
        <v>1</v>
      </c>
      <c r="B28" s="88" t="s">
        <v>811</v>
      </c>
      <c r="C28" s="88" t="s">
        <v>941</v>
      </c>
      <c r="D28" s="88" t="s">
        <v>93</v>
      </c>
      <c r="E28" s="88" t="s">
        <v>968</v>
      </c>
      <c r="F28" s="88">
        <v>2151</v>
      </c>
      <c r="G28" s="88">
        <f>+IF(ISNA(VLOOKUP(F28,'[1]Latest 14.03.2023'!$E$4:$J$1050,6,FALSE)),"0",VLOOKUP(F28,'[1]Latest 14.03.2023'!$E$4:$J$1050,6,FALSE))</f>
        <v>1.51</v>
      </c>
      <c r="H28" s="88">
        <f>+SUMIF(CUTTING!$B$3:$B$500,'RM-JUNE'!F28,CUTTING!$G$3:$G$500)</f>
        <v>0</v>
      </c>
      <c r="I28" s="88">
        <f>+SUMIF('FORGING+DISPATCH'!$B$3:$B$500,'RM-JUNE'!F28,'FORGING+DISPATCH'!$G$3:$G$500)</f>
        <v>0</v>
      </c>
      <c r="J28" s="90">
        <f t="shared" si="0"/>
        <v>0</v>
      </c>
      <c r="K28" s="88">
        <f>+IF(ISNA(VLOOKUP(F28,SCH!$C$3:$L$500,9,FALSE)),"0",VLOOKUP(F28,SCH!$C$3:$L$500,9,FALSE))</f>
        <v>1598</v>
      </c>
      <c r="L28" s="102">
        <f t="shared" si="1"/>
        <v>2412.98</v>
      </c>
      <c r="M28" s="102">
        <f t="shared" si="2"/>
        <v>2412.98</v>
      </c>
      <c r="N28" s="132"/>
      <c r="O28" s="133"/>
      <c r="P28" s="133"/>
      <c r="Q28" s="133"/>
      <c r="R28" s="111"/>
    </row>
    <row r="29" spans="1:18" s="3" customFormat="1" ht="15" customHeight="1" x14ac:dyDescent="0.25">
      <c r="A29" s="87">
        <v>1</v>
      </c>
      <c r="B29" s="88" t="s">
        <v>811</v>
      </c>
      <c r="C29" s="88" t="s">
        <v>941</v>
      </c>
      <c r="D29" s="88" t="s">
        <v>93</v>
      </c>
      <c r="E29" s="88" t="s">
        <v>971</v>
      </c>
      <c r="F29" s="88">
        <v>2153</v>
      </c>
      <c r="G29" s="91">
        <f>+IF(ISNA(VLOOKUP(F29,'[1]Latest 14.03.2023'!$E$4:$J$1050,6,FALSE)),"0",VLOOKUP(F29,'[1]Latest 14.03.2023'!$E$4:$J$1050,6,FALSE))</f>
        <v>1.18</v>
      </c>
      <c r="H29" s="88">
        <f>+SUMIF(CUTTING!$B$3:$B$500,'RM-JUNE'!F29,CUTTING!$G$3:$G$500)</f>
        <v>0</v>
      </c>
      <c r="I29" s="88">
        <f>+SUMIF('FORGING+DISPATCH'!$B$3:$B$500,'RM-JUNE'!F29,'FORGING+DISPATCH'!$G$3:$G$500)</f>
        <v>2360</v>
      </c>
      <c r="J29" s="90">
        <f t="shared" si="0"/>
        <v>2360</v>
      </c>
      <c r="K29" s="88">
        <f>+IF(ISNA(VLOOKUP(F29,SCH!$C$3:$L$500,9,FALSE)),"0",VLOOKUP(F29,SCH!$C$3:$L$500,9,FALSE))</f>
        <v>2000</v>
      </c>
      <c r="L29" s="102">
        <f t="shared" si="1"/>
        <v>2360</v>
      </c>
      <c r="M29" s="102">
        <f t="shared" si="2"/>
        <v>0</v>
      </c>
      <c r="N29" s="132"/>
      <c r="O29" s="133"/>
      <c r="P29" s="133"/>
      <c r="Q29" s="133"/>
      <c r="R29" s="111"/>
    </row>
    <row r="30" spans="1:18" s="3" customFormat="1" ht="15" customHeight="1" x14ac:dyDescent="0.25">
      <c r="A30" s="87">
        <v>1</v>
      </c>
      <c r="B30" s="88" t="s">
        <v>811</v>
      </c>
      <c r="C30" s="88" t="s">
        <v>941</v>
      </c>
      <c r="D30" s="88" t="s">
        <v>93</v>
      </c>
      <c r="E30" s="88" t="s">
        <v>970</v>
      </c>
      <c r="F30" s="88">
        <v>2154</v>
      </c>
      <c r="G30" s="91">
        <f>+IF(ISNA(VLOOKUP(F30,'[1]Latest 14.03.2023'!$E$4:$J$1050,6,FALSE)),"0",VLOOKUP(F30,'[1]Latest 14.03.2023'!$E$4:$J$1050,6,FALSE))</f>
        <v>0.95</v>
      </c>
      <c r="H30" s="88">
        <f>+SUMIF(CUTTING!$B$3:$B$500,'RM-JUNE'!F30,CUTTING!$G$3:$G$500)</f>
        <v>0</v>
      </c>
      <c r="I30" s="88">
        <f>+SUMIF('FORGING+DISPATCH'!$B$3:$B$500,'RM-JUNE'!F30,'FORGING+DISPATCH'!$G$3:$G$500)</f>
        <v>0</v>
      </c>
      <c r="J30" s="90">
        <f t="shared" si="0"/>
        <v>0</v>
      </c>
      <c r="K30" s="88">
        <f>+IF(ISNA(VLOOKUP(F30,SCH!$C$3:$L$500,9,FALSE)),"0",VLOOKUP(F30,SCH!$C$3:$L$500,9,FALSE))</f>
        <v>2085</v>
      </c>
      <c r="L30" s="102">
        <f t="shared" si="1"/>
        <v>1980.75</v>
      </c>
      <c r="M30" s="102">
        <f t="shared" si="2"/>
        <v>1980.75</v>
      </c>
      <c r="N30" s="132"/>
      <c r="O30" s="133"/>
      <c r="P30" s="133"/>
      <c r="Q30" s="133"/>
      <c r="R30" s="111"/>
    </row>
    <row r="31" spans="1:18" s="3" customFormat="1" ht="15" customHeight="1" x14ac:dyDescent="0.25">
      <c r="A31" s="87">
        <v>1</v>
      </c>
      <c r="B31" s="88" t="s">
        <v>811</v>
      </c>
      <c r="C31" s="88" t="s">
        <v>941</v>
      </c>
      <c r="D31" s="88" t="s">
        <v>93</v>
      </c>
      <c r="E31" s="88" t="s">
        <v>969</v>
      </c>
      <c r="F31" s="88">
        <v>2158</v>
      </c>
      <c r="G31" s="88" t="str">
        <f>+IF(ISNA(VLOOKUP(F31,'[1]Latest 14.03.2023'!$E$4:$J$1050,6,FALSE)),"0",VLOOKUP(F31,'[1]Latest 14.03.2023'!$E$4:$J$1050,6,FALSE))</f>
        <v>0</v>
      </c>
      <c r="H31" s="88">
        <f>+SUMIF(CUTTING!$B$3:$B$500,'RM-JUNE'!F31,CUTTING!$G$3:$G$500)</f>
        <v>0</v>
      </c>
      <c r="I31" s="88">
        <f>+SUMIF('FORGING+DISPATCH'!$B$3:$B$500,'RM-JUNE'!F31,'FORGING+DISPATCH'!$G$3:$G$500)</f>
        <v>0</v>
      </c>
      <c r="J31" s="90">
        <f t="shared" si="0"/>
        <v>0</v>
      </c>
      <c r="K31" s="88" t="str">
        <f>+IF(ISNA(VLOOKUP(F31,SCH!$C$3:$L$500,9,FALSE)),"0",VLOOKUP(F31,SCH!$C$3:$L$500,9,FALSE))</f>
        <v>0</v>
      </c>
      <c r="L31" s="102">
        <f t="shared" si="1"/>
        <v>0</v>
      </c>
      <c r="M31" s="102">
        <f t="shared" si="2"/>
        <v>0</v>
      </c>
      <c r="N31" s="132"/>
      <c r="O31" s="133"/>
      <c r="P31" s="133"/>
      <c r="Q31" s="133"/>
      <c r="R31" s="111"/>
    </row>
    <row r="32" spans="1:18" s="3" customFormat="1" ht="15" customHeight="1" x14ac:dyDescent="0.25">
      <c r="A32" s="87">
        <v>1</v>
      </c>
      <c r="B32" s="88" t="s">
        <v>811</v>
      </c>
      <c r="C32" s="88" t="s">
        <v>941</v>
      </c>
      <c r="D32" s="88" t="s">
        <v>93</v>
      </c>
      <c r="E32" s="88" t="s">
        <v>967</v>
      </c>
      <c r="F32" s="88">
        <v>2173</v>
      </c>
      <c r="G32" s="91">
        <f>+IF(ISNA(VLOOKUP(F32,'[1]Latest 14.03.2023'!$E$4:$J$1050,6,FALSE)),"0",VLOOKUP(F32,'[1]Latest 14.03.2023'!$E$4:$J$1050,6,FALSE))</f>
        <v>1.36</v>
      </c>
      <c r="H32" s="88">
        <f>+SUMIF(CUTTING!$B$3:$B$500,'RM-JUNE'!F32,CUTTING!$G$3:$G$500)</f>
        <v>0</v>
      </c>
      <c r="I32" s="88">
        <f>+SUMIF('FORGING+DISPATCH'!$B$3:$B$500,'RM-JUNE'!F32,'FORGING+DISPATCH'!$G$3:$G$500)</f>
        <v>0</v>
      </c>
      <c r="J32" s="90">
        <f t="shared" si="0"/>
        <v>0</v>
      </c>
      <c r="K32" s="88">
        <f>+IF(ISNA(VLOOKUP(F32,SCH!$C$3:$L$500,9,FALSE)),"0",VLOOKUP(F32,SCH!$C$3:$L$500,9,FALSE))</f>
        <v>1670</v>
      </c>
      <c r="L32" s="102">
        <f t="shared" si="1"/>
        <v>2271.2000000000003</v>
      </c>
      <c r="M32" s="102">
        <f t="shared" si="2"/>
        <v>2271.2000000000003</v>
      </c>
      <c r="N32" s="132"/>
      <c r="O32" s="133"/>
      <c r="P32" s="133"/>
      <c r="Q32" s="133"/>
      <c r="R32" s="111"/>
    </row>
    <row r="33" spans="1:18" s="3" customFormat="1" ht="15" customHeight="1" x14ac:dyDescent="0.25">
      <c r="A33" s="87">
        <v>1</v>
      </c>
      <c r="B33" s="88" t="s">
        <v>811</v>
      </c>
      <c r="C33" s="88" t="s">
        <v>941</v>
      </c>
      <c r="D33" s="88" t="s">
        <v>93</v>
      </c>
      <c r="E33" s="88" t="s">
        <v>966</v>
      </c>
      <c r="F33" s="88">
        <v>2197</v>
      </c>
      <c r="G33" s="91">
        <f>+IF(ISNA(VLOOKUP(F33,'[1]Latest 14.03.2023'!$E$4:$J$1050,6,FALSE)),"0",VLOOKUP(F33,'[1]Latest 14.03.2023'!$E$4:$J$1050,6,FALSE))</f>
        <v>1.1000000000000001</v>
      </c>
      <c r="H33" s="88">
        <f>+SUMIF(CUTTING!$B$3:$B$500,'RM-JUNE'!F33,CUTTING!$G$3:$G$500)</f>
        <v>0</v>
      </c>
      <c r="I33" s="88">
        <f>+SUMIF('FORGING+DISPATCH'!$B$3:$B$500,'RM-JUNE'!F33,'FORGING+DISPATCH'!$G$3:$G$500)</f>
        <v>110.00000000000001</v>
      </c>
      <c r="J33" s="90">
        <f t="shared" si="0"/>
        <v>110.00000000000001</v>
      </c>
      <c r="K33" s="88" t="str">
        <f>+IF(ISNA(VLOOKUP(F33,SCH!$C$3:$L$500,9,FALSE)),"0",VLOOKUP(F33,SCH!$C$3:$L$500,9,FALSE))</f>
        <v>0</v>
      </c>
      <c r="L33" s="102">
        <f t="shared" si="1"/>
        <v>0</v>
      </c>
      <c r="M33" s="102">
        <f t="shared" si="2"/>
        <v>-110.00000000000001</v>
      </c>
      <c r="N33" s="132"/>
      <c r="O33" s="133"/>
      <c r="P33" s="133"/>
      <c r="Q33" s="133"/>
      <c r="R33" s="111"/>
    </row>
    <row r="34" spans="1:18" s="3" customFormat="1" ht="15" customHeight="1" x14ac:dyDescent="0.25">
      <c r="A34" s="87">
        <v>1</v>
      </c>
      <c r="B34" s="88" t="s">
        <v>811</v>
      </c>
      <c r="C34" s="88" t="s">
        <v>941</v>
      </c>
      <c r="D34" s="88" t="s">
        <v>93</v>
      </c>
      <c r="E34" s="88" t="s">
        <v>965</v>
      </c>
      <c r="F34" s="88">
        <v>2213</v>
      </c>
      <c r="G34" s="88" t="str">
        <f>+IF(ISNA(VLOOKUP(F34,'[1]Latest 14.03.2023'!$E$4:$J$1050,6,FALSE)),"0",VLOOKUP(F34,'[1]Latest 14.03.2023'!$E$4:$J$1050,6,FALSE))</f>
        <v>0</v>
      </c>
      <c r="H34" s="88">
        <f>+SUMIF(CUTTING!$B$3:$B$500,'RM-JUNE'!F34,CUTTING!$G$3:$G$500)</f>
        <v>0</v>
      </c>
      <c r="I34" s="88">
        <f>+SUMIF('FORGING+DISPATCH'!$B$3:$B$500,'RM-JUNE'!F34,'FORGING+DISPATCH'!$G$3:$G$500)</f>
        <v>0</v>
      </c>
      <c r="J34" s="90">
        <f t="shared" si="0"/>
        <v>0</v>
      </c>
      <c r="K34" s="88" t="str">
        <f>+IF(ISNA(VLOOKUP(F34,SCH!$C$3:$L$500,9,FALSE)),"0",VLOOKUP(F34,SCH!$C$3:$L$500,9,FALSE))</f>
        <v>0</v>
      </c>
      <c r="L34" s="102">
        <f t="shared" si="1"/>
        <v>0</v>
      </c>
      <c r="M34" s="102">
        <f t="shared" si="2"/>
        <v>0</v>
      </c>
      <c r="N34" s="132"/>
      <c r="O34" s="133"/>
      <c r="P34" s="133"/>
      <c r="Q34" s="133"/>
      <c r="R34" s="111"/>
    </row>
    <row r="35" spans="1:18" s="3" customFormat="1" ht="15" customHeight="1" x14ac:dyDescent="0.25">
      <c r="A35" s="87">
        <v>1</v>
      </c>
      <c r="B35" s="88" t="s">
        <v>811</v>
      </c>
      <c r="C35" s="88" t="s">
        <v>941</v>
      </c>
      <c r="D35" s="88" t="s">
        <v>93</v>
      </c>
      <c r="E35" s="88" t="s">
        <v>964</v>
      </c>
      <c r="F35" s="88">
        <v>4023</v>
      </c>
      <c r="G35" s="88" t="str">
        <f>+IF(ISNA(VLOOKUP(F35,'[1]Latest 14.03.2023'!$E$4:$J$1050,6,FALSE)),"0",VLOOKUP(F35,'[1]Latest 14.03.2023'!$E$4:$J$1050,6,FALSE))</f>
        <v>0</v>
      </c>
      <c r="H35" s="88">
        <f>+SUMIF(CUTTING!$B$3:$B$500,'RM-JUNE'!F35,CUTTING!$G$3:$G$500)</f>
        <v>0</v>
      </c>
      <c r="I35" s="88">
        <f>+SUMIF('FORGING+DISPATCH'!$B$3:$B$500,'RM-JUNE'!F35,'FORGING+DISPATCH'!$G$3:$G$500)</f>
        <v>0</v>
      </c>
      <c r="J35" s="90">
        <f t="shared" si="0"/>
        <v>0</v>
      </c>
      <c r="K35" s="88" t="str">
        <f>+IF(ISNA(VLOOKUP(F35,SCH!$C$3:$L$500,9,FALSE)),"0",VLOOKUP(F35,SCH!$C$3:$L$500,9,FALSE))</f>
        <v>0</v>
      </c>
      <c r="L35" s="102">
        <f t="shared" si="1"/>
        <v>0</v>
      </c>
      <c r="M35" s="102">
        <f t="shared" si="2"/>
        <v>0</v>
      </c>
      <c r="N35" s="132"/>
      <c r="O35" s="133"/>
      <c r="P35" s="133"/>
      <c r="Q35" s="133"/>
      <c r="R35" s="111"/>
    </row>
    <row r="36" spans="1:18" s="3" customFormat="1" ht="15" customHeight="1" x14ac:dyDescent="0.25">
      <c r="A36" s="87">
        <v>1</v>
      </c>
      <c r="B36" s="88" t="s">
        <v>811</v>
      </c>
      <c r="C36" s="88" t="s">
        <v>941</v>
      </c>
      <c r="D36" s="88" t="s">
        <v>93</v>
      </c>
      <c r="E36" s="88" t="s">
        <v>963</v>
      </c>
      <c r="F36" s="88">
        <v>4047</v>
      </c>
      <c r="G36" s="88" t="str">
        <f>+IF(ISNA(VLOOKUP(F36,'[1]Latest 14.03.2023'!$E$4:$J$1050,6,FALSE)),"0",VLOOKUP(F36,'[1]Latest 14.03.2023'!$E$4:$J$1050,6,FALSE))</f>
        <v>0</v>
      </c>
      <c r="H36" s="88">
        <f>+SUMIF(CUTTING!$B$3:$B$500,'RM-JUNE'!F36,CUTTING!$G$3:$G$500)</f>
        <v>0</v>
      </c>
      <c r="I36" s="88">
        <f>+SUMIF('FORGING+DISPATCH'!$B$3:$B$500,'RM-JUNE'!F36,'FORGING+DISPATCH'!$G$3:$G$500)</f>
        <v>0</v>
      </c>
      <c r="J36" s="90">
        <f t="shared" si="0"/>
        <v>0</v>
      </c>
      <c r="K36" s="88" t="str">
        <f>+IF(ISNA(VLOOKUP(F36,SCH!$C$3:$L$500,9,FALSE)),"0",VLOOKUP(F36,SCH!$C$3:$L$500,9,FALSE))</f>
        <v>0</v>
      </c>
      <c r="L36" s="102">
        <f t="shared" si="1"/>
        <v>0</v>
      </c>
      <c r="M36" s="102">
        <f t="shared" ref="M36:M64" si="3">L36-J36</f>
        <v>0</v>
      </c>
      <c r="N36" s="132"/>
      <c r="O36" s="133"/>
      <c r="P36" s="133"/>
      <c r="Q36" s="133"/>
      <c r="R36" s="111"/>
    </row>
    <row r="37" spans="1:18" s="3" customFormat="1" ht="15" customHeight="1" x14ac:dyDescent="0.25">
      <c r="A37" s="87">
        <v>1</v>
      </c>
      <c r="B37" s="88" t="s">
        <v>811</v>
      </c>
      <c r="C37" s="88" t="s">
        <v>941</v>
      </c>
      <c r="D37" s="88" t="s">
        <v>93</v>
      </c>
      <c r="E37" s="88" t="s">
        <v>962</v>
      </c>
      <c r="F37" s="88">
        <v>4074</v>
      </c>
      <c r="G37" s="88" t="str">
        <f>+IF(ISNA(VLOOKUP(F37,'[1]Latest 14.03.2023'!$E$4:$J$1050,6,FALSE)),"0",VLOOKUP(F37,'[1]Latest 14.03.2023'!$E$4:$J$1050,6,FALSE))</f>
        <v>0</v>
      </c>
      <c r="H37" s="88">
        <f>+SUMIF(CUTTING!$B$3:$B$500,'RM-JUNE'!F37,CUTTING!$G$3:$G$500)</f>
        <v>0</v>
      </c>
      <c r="I37" s="88">
        <f>+SUMIF('FORGING+DISPATCH'!$B$3:$B$500,'RM-JUNE'!F37,'FORGING+DISPATCH'!$G$3:$G$500)</f>
        <v>0</v>
      </c>
      <c r="J37" s="90">
        <f t="shared" si="0"/>
        <v>0</v>
      </c>
      <c r="K37" s="88" t="str">
        <f>+IF(ISNA(VLOOKUP(F37,SCH!$C$3:$L$500,9,FALSE)),"0",VLOOKUP(F37,SCH!$C$3:$L$500,9,FALSE))</f>
        <v>0</v>
      </c>
      <c r="L37" s="102">
        <f t="shared" si="1"/>
        <v>0</v>
      </c>
      <c r="M37" s="102">
        <f t="shared" si="3"/>
        <v>0</v>
      </c>
      <c r="N37" s="132"/>
      <c r="O37" s="133"/>
      <c r="P37" s="133"/>
      <c r="Q37" s="133"/>
      <c r="R37" s="111"/>
    </row>
    <row r="38" spans="1:18" s="3" customFormat="1" ht="15" customHeight="1" x14ac:dyDescent="0.25">
      <c r="A38" s="87">
        <v>1</v>
      </c>
      <c r="B38" s="88" t="s">
        <v>811</v>
      </c>
      <c r="C38" s="88" t="s">
        <v>941</v>
      </c>
      <c r="D38" s="88" t="s">
        <v>93</v>
      </c>
      <c r="E38" s="88" t="s">
        <v>960</v>
      </c>
      <c r="F38" s="88">
        <v>4090</v>
      </c>
      <c r="G38" s="88" t="str">
        <f>+IF(ISNA(VLOOKUP(F38,'[1]Latest 14.03.2023'!$E$4:$J$1050,6,FALSE)),"0",VLOOKUP(F38,'[1]Latest 14.03.2023'!$E$4:$J$1050,6,FALSE))</f>
        <v>0</v>
      </c>
      <c r="H38" s="88">
        <f>+SUMIF(CUTTING!$B$3:$B$500,'RM-JUNE'!F38,CUTTING!$G$3:$G$500)</f>
        <v>0</v>
      </c>
      <c r="I38" s="88">
        <f>+SUMIF('FORGING+DISPATCH'!$B$3:$B$500,'RM-JUNE'!F38,'FORGING+DISPATCH'!$G$3:$G$500)</f>
        <v>0</v>
      </c>
      <c r="J38" s="90">
        <f t="shared" si="0"/>
        <v>0</v>
      </c>
      <c r="K38" s="88" t="str">
        <f>+IF(ISNA(VLOOKUP(F38,SCH!$C$3:$L$500,9,FALSE)),"0",VLOOKUP(F38,SCH!$C$3:$L$500,9,FALSE))</f>
        <v>0</v>
      </c>
      <c r="L38" s="102">
        <f t="shared" si="1"/>
        <v>0</v>
      </c>
      <c r="M38" s="102">
        <f t="shared" si="3"/>
        <v>0</v>
      </c>
      <c r="N38" s="132"/>
      <c r="O38" s="133"/>
      <c r="P38" s="133"/>
      <c r="Q38" s="133"/>
      <c r="R38" s="111"/>
    </row>
    <row r="39" spans="1:18" s="3" customFormat="1" ht="15" customHeight="1" x14ac:dyDescent="0.25">
      <c r="A39" s="87">
        <v>1</v>
      </c>
      <c r="B39" s="88" t="s">
        <v>811</v>
      </c>
      <c r="C39" s="88" t="s">
        <v>941</v>
      </c>
      <c r="D39" s="88" t="s">
        <v>93</v>
      </c>
      <c r="E39" s="88" t="s">
        <v>961</v>
      </c>
      <c r="F39" s="88">
        <v>4091</v>
      </c>
      <c r="G39" s="88" t="str">
        <f>+IF(ISNA(VLOOKUP(F39,'[1]Latest 14.03.2023'!$E$4:$J$1050,6,FALSE)),"0",VLOOKUP(F39,'[1]Latest 14.03.2023'!$E$4:$J$1050,6,FALSE))</f>
        <v>0</v>
      </c>
      <c r="H39" s="88">
        <f>+SUMIF(CUTTING!$B$3:$B$500,'RM-JUNE'!F39,CUTTING!$G$3:$G$500)</f>
        <v>0</v>
      </c>
      <c r="I39" s="88">
        <f>+SUMIF('FORGING+DISPATCH'!$B$3:$B$500,'RM-JUNE'!F39,'FORGING+DISPATCH'!$G$3:$G$500)</f>
        <v>0</v>
      </c>
      <c r="J39" s="90">
        <f t="shared" si="0"/>
        <v>0</v>
      </c>
      <c r="K39" s="88" t="str">
        <f>+IF(ISNA(VLOOKUP(F39,SCH!$C$3:$L$500,9,FALSE)),"0",VLOOKUP(F39,SCH!$C$3:$L$500,9,FALSE))</f>
        <v>0</v>
      </c>
      <c r="L39" s="102">
        <f t="shared" si="1"/>
        <v>0</v>
      </c>
      <c r="M39" s="102">
        <f t="shared" si="3"/>
        <v>0</v>
      </c>
      <c r="N39" s="132"/>
      <c r="O39" s="133"/>
      <c r="P39" s="133"/>
      <c r="Q39" s="133"/>
      <c r="R39" s="111"/>
    </row>
    <row r="40" spans="1:18" s="3" customFormat="1" ht="15" customHeight="1" x14ac:dyDescent="0.25">
      <c r="A40" s="87">
        <v>1</v>
      </c>
      <c r="B40" s="88" t="s">
        <v>811</v>
      </c>
      <c r="C40" s="88" t="s">
        <v>941</v>
      </c>
      <c r="D40" s="88" t="s">
        <v>93</v>
      </c>
      <c r="E40" s="88" t="s">
        <v>586</v>
      </c>
      <c r="F40" s="88">
        <v>4106</v>
      </c>
      <c r="G40" s="91">
        <f>+IF(ISNA(VLOOKUP(F40,'[1]Latest 14.03.2023'!$E$4:$J$1050,6,FALSE)),"0",VLOOKUP(F40,'[1]Latest 14.03.2023'!$E$4:$J$1050,6,FALSE))</f>
        <v>1.34</v>
      </c>
      <c r="H40" s="88">
        <f>+SUMIF(CUTTING!$B$3:$B$500,'RM-JUNE'!F40,CUTTING!$G$3:$G$500)</f>
        <v>0</v>
      </c>
      <c r="I40" s="88">
        <f>+SUMIF('FORGING+DISPATCH'!$B$3:$B$500,'RM-JUNE'!F40,'FORGING+DISPATCH'!$G$3:$G$500)</f>
        <v>0</v>
      </c>
      <c r="J40" s="90">
        <f t="shared" si="0"/>
        <v>0</v>
      </c>
      <c r="K40" s="88" t="str">
        <f>+IF(ISNA(VLOOKUP(F40,SCH!$C$3:$L$500,9,FALSE)),"0",VLOOKUP(F40,SCH!$C$3:$L$500,9,FALSE))</f>
        <v>0</v>
      </c>
      <c r="L40" s="102">
        <f t="shared" si="1"/>
        <v>0</v>
      </c>
      <c r="M40" s="102">
        <f t="shared" si="3"/>
        <v>0</v>
      </c>
      <c r="N40" s="132"/>
      <c r="O40" s="133"/>
      <c r="P40" s="133"/>
      <c r="Q40" s="133"/>
      <c r="R40" s="111"/>
    </row>
    <row r="41" spans="1:18" s="3" customFormat="1" ht="15" customHeight="1" x14ac:dyDescent="0.25">
      <c r="A41" s="87">
        <v>1</v>
      </c>
      <c r="B41" s="88" t="s">
        <v>811</v>
      </c>
      <c r="C41" s="88" t="s">
        <v>941</v>
      </c>
      <c r="D41" s="88" t="s">
        <v>93</v>
      </c>
      <c r="E41" s="88" t="s">
        <v>959</v>
      </c>
      <c r="F41" s="88">
        <v>4119</v>
      </c>
      <c r="G41" s="91">
        <f>+IF(ISNA(VLOOKUP(F41,'[1]Latest 14.03.2023'!$E$4:$J$1050,6,FALSE)),"0",VLOOKUP(F41,'[1]Latest 14.03.2023'!$E$4:$J$1050,6,FALSE))</f>
        <v>0.71</v>
      </c>
      <c r="H41" s="88">
        <f>+SUMIF(CUTTING!$B$3:$B$500,'RM-JUNE'!F41,CUTTING!$G$3:$G$500)</f>
        <v>0</v>
      </c>
      <c r="I41" s="88">
        <f>+SUMIF('FORGING+DISPATCH'!$B$3:$B$500,'RM-JUNE'!F41,'FORGING+DISPATCH'!$G$3:$G$500)</f>
        <v>0</v>
      </c>
      <c r="J41" s="90">
        <f t="shared" si="0"/>
        <v>0</v>
      </c>
      <c r="K41" s="88" t="str">
        <f>+IF(ISNA(VLOOKUP(F41,SCH!$C$3:$L$500,9,FALSE)),"0",VLOOKUP(F41,SCH!$C$3:$L$500,9,FALSE))</f>
        <v>0</v>
      </c>
      <c r="L41" s="102">
        <f t="shared" si="1"/>
        <v>0</v>
      </c>
      <c r="M41" s="102">
        <f t="shared" si="3"/>
        <v>0</v>
      </c>
      <c r="N41" s="132"/>
      <c r="O41" s="133"/>
      <c r="P41" s="133"/>
      <c r="Q41" s="133"/>
      <c r="R41" s="111"/>
    </row>
    <row r="42" spans="1:18" s="3" customFormat="1" ht="15" customHeight="1" x14ac:dyDescent="0.25">
      <c r="A42" s="87">
        <v>1</v>
      </c>
      <c r="B42" s="88" t="s">
        <v>811</v>
      </c>
      <c r="C42" s="88" t="s">
        <v>941</v>
      </c>
      <c r="D42" s="88" t="s">
        <v>93</v>
      </c>
      <c r="E42" s="88" t="s">
        <v>958</v>
      </c>
      <c r="F42" s="88">
        <v>4120</v>
      </c>
      <c r="G42" s="91">
        <f>+IF(ISNA(VLOOKUP(F42,'[1]Latest 14.03.2023'!$E$4:$J$1050,6,FALSE)),"0",VLOOKUP(F42,'[1]Latest 14.03.2023'!$E$4:$J$1050,6,FALSE))</f>
        <v>0.67</v>
      </c>
      <c r="H42" s="88">
        <f>+SUMIF(CUTTING!$B$3:$B$500,'RM-JUNE'!F42,CUTTING!$G$3:$G$500)</f>
        <v>0</v>
      </c>
      <c r="I42" s="88">
        <f>+SUMIF('FORGING+DISPATCH'!$B$3:$B$500,'RM-JUNE'!F42,'FORGING+DISPATCH'!$G$3:$G$500)</f>
        <v>0</v>
      </c>
      <c r="J42" s="90">
        <f t="shared" si="0"/>
        <v>0</v>
      </c>
      <c r="K42" s="88" t="str">
        <f>+IF(ISNA(VLOOKUP(F42,SCH!$C$3:$L$500,9,FALSE)),"0",VLOOKUP(F42,SCH!$C$3:$L$500,9,FALSE))</f>
        <v>0</v>
      </c>
      <c r="L42" s="102">
        <f t="shared" si="1"/>
        <v>0</v>
      </c>
      <c r="M42" s="102">
        <f t="shared" si="3"/>
        <v>0</v>
      </c>
      <c r="N42" s="132"/>
      <c r="O42" s="133"/>
      <c r="P42" s="133"/>
      <c r="Q42" s="133"/>
      <c r="R42" s="111"/>
    </row>
    <row r="43" spans="1:18" s="3" customFormat="1" ht="15" customHeight="1" x14ac:dyDescent="0.25">
      <c r="A43" s="87">
        <v>1</v>
      </c>
      <c r="B43" s="88" t="s">
        <v>811</v>
      </c>
      <c r="C43" s="88" t="s">
        <v>941</v>
      </c>
      <c r="D43" s="88" t="s">
        <v>93</v>
      </c>
      <c r="E43" s="88" t="s">
        <v>957</v>
      </c>
      <c r="F43" s="88">
        <v>4142</v>
      </c>
      <c r="G43" s="88" t="str">
        <f>+IF(ISNA(VLOOKUP(F43,'[1]Latest 14.03.2023'!$E$4:$J$1050,6,FALSE)),"0",VLOOKUP(F43,'[1]Latest 14.03.2023'!$E$4:$J$1050,6,FALSE))</f>
        <v>0</v>
      </c>
      <c r="H43" s="88">
        <f>+SUMIF(CUTTING!$B$3:$B$500,'RM-JUNE'!F43,CUTTING!$G$3:$G$500)</f>
        <v>0</v>
      </c>
      <c r="I43" s="88">
        <f>+SUMIF('FORGING+DISPATCH'!$B$3:$B$500,'RM-JUNE'!F43,'FORGING+DISPATCH'!$G$3:$G$500)</f>
        <v>0</v>
      </c>
      <c r="J43" s="90">
        <f t="shared" si="0"/>
        <v>0</v>
      </c>
      <c r="K43" s="88" t="str">
        <f>+IF(ISNA(VLOOKUP(F43,SCH!$C$3:$L$500,9,FALSE)),"0",VLOOKUP(F43,SCH!$C$3:$L$500,9,FALSE))</f>
        <v>0</v>
      </c>
      <c r="L43" s="102">
        <f t="shared" si="1"/>
        <v>0</v>
      </c>
      <c r="M43" s="102">
        <f t="shared" si="3"/>
        <v>0</v>
      </c>
      <c r="N43" s="132"/>
      <c r="O43" s="133"/>
      <c r="P43" s="133"/>
      <c r="Q43" s="133"/>
      <c r="R43" s="111"/>
    </row>
    <row r="44" spans="1:18" s="3" customFormat="1" ht="15" customHeight="1" x14ac:dyDescent="0.25">
      <c r="A44" s="87">
        <v>1</v>
      </c>
      <c r="B44" s="88" t="s">
        <v>811</v>
      </c>
      <c r="C44" s="88" t="s">
        <v>941</v>
      </c>
      <c r="D44" s="88" t="s">
        <v>93</v>
      </c>
      <c r="E44" s="88" t="s">
        <v>574</v>
      </c>
      <c r="F44" s="88">
        <v>4160</v>
      </c>
      <c r="G44" s="91">
        <f>+IF(ISNA(VLOOKUP(F44,'[1]Latest 14.03.2023'!$E$4:$J$1050,6,FALSE)),"0",VLOOKUP(F44,'[1]Latest 14.03.2023'!$E$4:$J$1050,6,FALSE))</f>
        <v>1.1100000000000001</v>
      </c>
      <c r="H44" s="88">
        <f>+SUMIF(CUTTING!$B$3:$B$500,'RM-JUNE'!F44,CUTTING!$G$3:$G$500)</f>
        <v>0</v>
      </c>
      <c r="I44" s="88">
        <f>+SUMIF('FORGING+DISPATCH'!$B$3:$B$500,'RM-JUNE'!F44,'FORGING+DISPATCH'!$G$3:$G$500)</f>
        <v>0</v>
      </c>
      <c r="J44" s="90">
        <f t="shared" si="0"/>
        <v>0</v>
      </c>
      <c r="K44" s="88">
        <f>+IF(ISNA(VLOOKUP(F44,SCH!$C$3:$L$500,9,FALSE)),"0",VLOOKUP(F44,SCH!$C$3:$L$500,9,FALSE))</f>
        <v>3390</v>
      </c>
      <c r="L44" s="102">
        <f t="shared" si="1"/>
        <v>3762.9000000000005</v>
      </c>
      <c r="M44" s="102">
        <f t="shared" si="3"/>
        <v>3762.9000000000005</v>
      </c>
      <c r="N44" s="132"/>
      <c r="O44" s="133"/>
      <c r="P44" s="133"/>
      <c r="Q44" s="133"/>
      <c r="R44" s="111"/>
    </row>
    <row r="45" spans="1:18" s="3" customFormat="1" ht="15" customHeight="1" x14ac:dyDescent="0.25">
      <c r="A45" s="87">
        <v>1</v>
      </c>
      <c r="B45" s="88" t="s">
        <v>811</v>
      </c>
      <c r="C45" s="88" t="s">
        <v>941</v>
      </c>
      <c r="D45" s="88" t="s">
        <v>93</v>
      </c>
      <c r="E45" s="88" t="s">
        <v>956</v>
      </c>
      <c r="F45" s="88">
        <v>4161</v>
      </c>
      <c r="G45" s="91">
        <f>+IF(ISNA(VLOOKUP(F45,'[1]Latest 14.03.2023'!$E$4:$J$1050,6,FALSE)),"0",VLOOKUP(F45,'[1]Latest 14.03.2023'!$E$4:$J$1050,6,FALSE))</f>
        <v>1.91</v>
      </c>
      <c r="H45" s="88">
        <f>+SUMIF(CUTTING!$B$3:$B$500,'RM-JUNE'!F45,CUTTING!$G$3:$G$500)</f>
        <v>0</v>
      </c>
      <c r="I45" s="88">
        <f>+SUMIF('FORGING+DISPATCH'!$B$3:$B$500,'RM-JUNE'!F45,'FORGING+DISPATCH'!$G$3:$G$500)</f>
        <v>0</v>
      </c>
      <c r="J45" s="90">
        <f t="shared" si="0"/>
        <v>0</v>
      </c>
      <c r="K45" s="88" t="str">
        <f>+IF(ISNA(VLOOKUP(F45,SCH!$C$3:$L$500,9,FALSE)),"0",VLOOKUP(F45,SCH!$C$3:$L$500,9,FALSE))</f>
        <v>0</v>
      </c>
      <c r="L45" s="102">
        <f t="shared" si="1"/>
        <v>0</v>
      </c>
      <c r="M45" s="102">
        <f t="shared" si="3"/>
        <v>0</v>
      </c>
      <c r="N45" s="132"/>
      <c r="O45" s="133"/>
      <c r="P45" s="133"/>
      <c r="Q45" s="133"/>
      <c r="R45" s="111"/>
    </row>
    <row r="46" spans="1:18" s="3" customFormat="1" ht="15" customHeight="1" x14ac:dyDescent="0.25">
      <c r="A46" s="87">
        <v>1</v>
      </c>
      <c r="B46" s="88" t="s">
        <v>811</v>
      </c>
      <c r="C46" s="88" t="s">
        <v>941</v>
      </c>
      <c r="D46" s="88" t="s">
        <v>93</v>
      </c>
      <c r="E46" s="88" t="s">
        <v>955</v>
      </c>
      <c r="F46" s="88">
        <v>4162</v>
      </c>
      <c r="G46" s="91">
        <f>+IF(ISNA(VLOOKUP(F46,'[1]Latest 14.03.2023'!$E$4:$J$1050,6,FALSE)),"0",VLOOKUP(F46,'[1]Latest 14.03.2023'!$E$4:$J$1050,6,FALSE))</f>
        <v>1.5</v>
      </c>
      <c r="H46" s="88">
        <f>+SUMIF(CUTTING!$B$3:$B$500,'RM-JUNE'!F46,CUTTING!$G$3:$G$500)</f>
        <v>0</v>
      </c>
      <c r="I46" s="88">
        <f>+SUMIF('FORGING+DISPATCH'!$B$3:$B$500,'RM-JUNE'!F46,'FORGING+DISPATCH'!$G$3:$G$500)</f>
        <v>0</v>
      </c>
      <c r="J46" s="90">
        <f t="shared" si="0"/>
        <v>0</v>
      </c>
      <c r="K46" s="88" t="str">
        <f>+IF(ISNA(VLOOKUP(F46,SCH!$C$3:$L$500,9,FALSE)),"0",VLOOKUP(F46,SCH!$C$3:$L$500,9,FALSE))</f>
        <v>0</v>
      </c>
      <c r="L46" s="102">
        <f t="shared" si="1"/>
        <v>0</v>
      </c>
      <c r="M46" s="102">
        <f t="shared" si="3"/>
        <v>0</v>
      </c>
      <c r="N46" s="132"/>
      <c r="O46" s="133"/>
      <c r="P46" s="133"/>
      <c r="Q46" s="133"/>
      <c r="R46" s="111"/>
    </row>
    <row r="47" spans="1:18" s="3" customFormat="1" ht="15" customHeight="1" x14ac:dyDescent="0.25">
      <c r="A47" s="87">
        <v>1</v>
      </c>
      <c r="B47" s="88" t="s">
        <v>811</v>
      </c>
      <c r="C47" s="88" t="s">
        <v>941</v>
      </c>
      <c r="D47" s="88" t="s">
        <v>93</v>
      </c>
      <c r="E47" s="88" t="s">
        <v>560</v>
      </c>
      <c r="F47" s="88">
        <v>4240</v>
      </c>
      <c r="G47" s="91">
        <f>+IF(ISNA(VLOOKUP(F47,'[1]Latest 14.03.2023'!$E$4:$J$1050,6,FALSE)),"0",VLOOKUP(F47,'[1]Latest 14.03.2023'!$E$4:$J$1050,6,FALSE))</f>
        <v>0.91</v>
      </c>
      <c r="H47" s="88">
        <f>+SUMIF(CUTTING!$B$3:$B$500,'RM-JUNE'!F47,CUTTING!$G$3:$G$500)</f>
        <v>0</v>
      </c>
      <c r="I47" s="88">
        <f>+SUMIF('FORGING+DISPATCH'!$B$3:$B$500,'RM-JUNE'!F47,'FORGING+DISPATCH'!$G$3:$G$500)</f>
        <v>0</v>
      </c>
      <c r="J47" s="90">
        <f t="shared" si="0"/>
        <v>0</v>
      </c>
      <c r="K47" s="88">
        <f>+IF(ISNA(VLOOKUP(F47,SCH!$C$3:$L$500,9,FALSE)),"0",VLOOKUP(F47,SCH!$C$3:$L$500,9,FALSE))</f>
        <v>1796</v>
      </c>
      <c r="L47" s="102">
        <f t="shared" si="1"/>
        <v>1634.3600000000001</v>
      </c>
      <c r="M47" s="102">
        <f t="shared" si="3"/>
        <v>1634.3600000000001</v>
      </c>
      <c r="N47" s="132"/>
      <c r="O47" s="133"/>
      <c r="P47" s="133"/>
      <c r="Q47" s="133"/>
      <c r="R47" s="111"/>
    </row>
    <row r="48" spans="1:18" s="3" customFormat="1" ht="15" customHeight="1" x14ac:dyDescent="0.25">
      <c r="A48" s="87">
        <v>1</v>
      </c>
      <c r="B48" s="88" t="s">
        <v>811</v>
      </c>
      <c r="C48" s="88" t="s">
        <v>941</v>
      </c>
      <c r="D48" s="88" t="s">
        <v>93</v>
      </c>
      <c r="E48" s="88" t="s">
        <v>554</v>
      </c>
      <c r="F48" s="88">
        <v>4246</v>
      </c>
      <c r="G48" s="91">
        <f>+IF(ISNA(VLOOKUP(F48,'[1]Latest 14.03.2023'!$E$4:$J$1050,6,FALSE)),"0",VLOOKUP(F48,'[1]Latest 14.03.2023'!$E$4:$J$1050,6,FALSE))</f>
        <v>0.8</v>
      </c>
      <c r="H48" s="88">
        <f>+SUMIF(CUTTING!$B$3:$B$500,'RM-JUNE'!F48,CUTTING!$G$3:$G$500)</f>
        <v>0</v>
      </c>
      <c r="I48" s="88">
        <f>+SUMIF('FORGING+DISPATCH'!$B$3:$B$500,'RM-JUNE'!F48,'FORGING+DISPATCH'!$G$3:$G$500)</f>
        <v>0</v>
      </c>
      <c r="J48" s="90">
        <f t="shared" si="0"/>
        <v>0</v>
      </c>
      <c r="K48" s="88">
        <f>+IF(ISNA(VLOOKUP(F48,SCH!$C$3:$L$500,9,FALSE)),"0",VLOOKUP(F48,SCH!$C$3:$L$500,9,FALSE))</f>
        <v>1789</v>
      </c>
      <c r="L48" s="102">
        <f t="shared" si="1"/>
        <v>1431.2</v>
      </c>
      <c r="M48" s="102">
        <f t="shared" si="3"/>
        <v>1431.2</v>
      </c>
      <c r="N48" s="132"/>
      <c r="O48" s="133"/>
      <c r="P48" s="133"/>
      <c r="Q48" s="133"/>
      <c r="R48" s="111"/>
    </row>
    <row r="49" spans="1:18" s="3" customFormat="1" ht="15" customHeight="1" x14ac:dyDescent="0.25">
      <c r="A49" s="87">
        <v>1</v>
      </c>
      <c r="B49" s="88" t="s">
        <v>811</v>
      </c>
      <c r="C49" s="88" t="s">
        <v>941</v>
      </c>
      <c r="D49" s="88" t="s">
        <v>93</v>
      </c>
      <c r="E49" s="88" t="s">
        <v>552</v>
      </c>
      <c r="F49" s="88">
        <v>4249</v>
      </c>
      <c r="G49" s="91">
        <f>+IF(ISNA(VLOOKUP(F49,'[1]Latest 14.03.2023'!$E$4:$J$1050,6,FALSE)),"0",VLOOKUP(F49,'[1]Latest 14.03.2023'!$E$4:$J$1050,6,FALSE))</f>
        <v>1.3</v>
      </c>
      <c r="H49" s="88">
        <f>+SUMIF(CUTTING!$B$3:$B$500,'RM-JUNE'!F49,CUTTING!$G$3:$G$500)</f>
        <v>0</v>
      </c>
      <c r="I49" s="88">
        <f>+SUMIF('FORGING+DISPATCH'!$B$3:$B$500,'RM-JUNE'!F49,'FORGING+DISPATCH'!$G$3:$G$500)</f>
        <v>0</v>
      </c>
      <c r="J49" s="90">
        <f t="shared" si="0"/>
        <v>0</v>
      </c>
      <c r="K49" s="88">
        <f>+IF(ISNA(VLOOKUP(F49,SCH!$C$3:$L$500,9,FALSE)),"0",VLOOKUP(F49,SCH!$C$3:$L$500,9,FALSE))</f>
        <v>1777</v>
      </c>
      <c r="L49" s="102">
        <f t="shared" si="1"/>
        <v>2310.1</v>
      </c>
      <c r="M49" s="102">
        <f t="shared" si="3"/>
        <v>2310.1</v>
      </c>
      <c r="N49" s="132"/>
      <c r="O49" s="133"/>
      <c r="P49" s="133"/>
      <c r="Q49" s="133"/>
      <c r="R49" s="111"/>
    </row>
    <row r="50" spans="1:18" s="3" customFormat="1" ht="15" customHeight="1" x14ac:dyDescent="0.25">
      <c r="A50" s="87">
        <v>1</v>
      </c>
      <c r="B50" s="88" t="s">
        <v>811</v>
      </c>
      <c r="C50" s="88" t="s">
        <v>941</v>
      </c>
      <c r="D50" s="88" t="s">
        <v>93</v>
      </c>
      <c r="E50" s="88" t="s">
        <v>659</v>
      </c>
      <c r="F50" s="88">
        <v>752</v>
      </c>
      <c r="G50" s="88">
        <f>+IF(ISNA(VLOOKUP(F50,'[1]Latest 14.03.2023'!$E$4:$J$1050,6,FALSE)),"0",VLOOKUP(F50,'[1]Latest 14.03.2023'!$E$4:$J$1050,6,FALSE))</f>
        <v>1.03</v>
      </c>
      <c r="H50" s="88">
        <f>+SUMIF(CUTTING!$B$3:$B$500,'RM-JUNE'!F50,CUTTING!$G$3:$G$500)</f>
        <v>0</v>
      </c>
      <c r="I50" s="88">
        <f>+SUMIF('FORGING+DISPATCH'!$B$3:$B$500,'RM-JUNE'!F50,'FORGING+DISPATCH'!$G$3:$G$500)</f>
        <v>0</v>
      </c>
      <c r="J50" s="90">
        <f t="shared" si="0"/>
        <v>0</v>
      </c>
      <c r="K50" s="88" t="str">
        <f>+IF(ISNA(VLOOKUP(F50,SCH!$C$3:$L$500,9,FALSE)),"0",VLOOKUP(F50,SCH!$C$3:$L$500,9,FALSE))</f>
        <v>0</v>
      </c>
      <c r="L50" s="102">
        <f t="shared" si="1"/>
        <v>0</v>
      </c>
      <c r="M50" s="102">
        <f t="shared" si="3"/>
        <v>0</v>
      </c>
      <c r="N50" s="132"/>
      <c r="O50" s="133"/>
      <c r="P50" s="133"/>
      <c r="Q50" s="133"/>
      <c r="R50" s="111"/>
    </row>
    <row r="51" spans="1:18" s="3" customFormat="1" ht="15" customHeight="1" x14ac:dyDescent="0.25">
      <c r="A51" s="87">
        <v>1</v>
      </c>
      <c r="B51" s="88" t="s">
        <v>811</v>
      </c>
      <c r="C51" s="88" t="s">
        <v>941</v>
      </c>
      <c r="D51" s="88" t="s">
        <v>93</v>
      </c>
      <c r="E51" s="88" t="s">
        <v>954</v>
      </c>
      <c r="F51" s="88">
        <v>800</v>
      </c>
      <c r="G51" s="88" t="str">
        <f>+IF(ISNA(VLOOKUP(F51,'[1]Latest 14.03.2023'!$E$4:$J$1050,6,FALSE)),"0",VLOOKUP(F51,'[1]Latest 14.03.2023'!$E$4:$J$1050,6,FALSE))</f>
        <v>0</v>
      </c>
      <c r="H51" s="88">
        <f>+SUMIF(CUTTING!$B$3:$B$500,'RM-JUNE'!F51,CUTTING!$G$3:$G$500)</f>
        <v>0</v>
      </c>
      <c r="I51" s="88">
        <f>+SUMIF('FORGING+DISPATCH'!$B$3:$B$500,'RM-JUNE'!F51,'FORGING+DISPATCH'!$G$3:$G$500)</f>
        <v>0</v>
      </c>
      <c r="J51" s="90">
        <f t="shared" si="0"/>
        <v>0</v>
      </c>
      <c r="K51" s="88" t="str">
        <f>+IF(ISNA(VLOOKUP(F51,SCH!$C$3:$L$500,9,FALSE)),"0",VLOOKUP(F51,SCH!$C$3:$L$500,9,FALSE))</f>
        <v>0</v>
      </c>
      <c r="L51" s="102">
        <f t="shared" si="1"/>
        <v>0</v>
      </c>
      <c r="M51" s="102">
        <f t="shared" si="3"/>
        <v>0</v>
      </c>
      <c r="N51" s="132"/>
      <c r="O51" s="133"/>
      <c r="P51" s="133"/>
      <c r="Q51" s="133"/>
      <c r="R51" s="111"/>
    </row>
    <row r="52" spans="1:18" s="3" customFormat="1" ht="15" customHeight="1" x14ac:dyDescent="0.25">
      <c r="A52" s="87">
        <v>1</v>
      </c>
      <c r="B52" s="88" t="s">
        <v>811</v>
      </c>
      <c r="C52" s="88" t="s">
        <v>941</v>
      </c>
      <c r="D52" s="88" t="s">
        <v>93</v>
      </c>
      <c r="E52" s="88" t="s">
        <v>953</v>
      </c>
      <c r="F52" s="88">
        <v>868</v>
      </c>
      <c r="G52" s="91">
        <f>+IF(ISNA(VLOOKUP(F52,'[1]Latest 14.03.2023'!$E$4:$J$1050,6,FALSE)),"0",VLOOKUP(F52,'[1]Latest 14.03.2023'!$E$4:$J$1050,6,FALSE))</f>
        <v>0.88</v>
      </c>
      <c r="H52" s="88">
        <f>+SUMIF(CUTTING!$B$3:$B$500,'RM-JUNE'!F52,CUTTING!$G$3:$G$500)</f>
        <v>0</v>
      </c>
      <c r="I52" s="88">
        <f>+SUMIF('FORGING+DISPATCH'!$B$3:$B$500,'RM-JUNE'!F52,'FORGING+DISPATCH'!$G$3:$G$500)</f>
        <v>0</v>
      </c>
      <c r="J52" s="90">
        <f t="shared" si="0"/>
        <v>0</v>
      </c>
      <c r="K52" s="88" t="str">
        <f>+IF(ISNA(VLOOKUP(F52,SCH!$C$3:$L$500,9,FALSE)),"0",VLOOKUP(F52,SCH!$C$3:$L$500,9,FALSE))</f>
        <v>0</v>
      </c>
      <c r="L52" s="102">
        <f t="shared" si="1"/>
        <v>0</v>
      </c>
      <c r="M52" s="102">
        <f t="shared" si="3"/>
        <v>0</v>
      </c>
      <c r="N52" s="132"/>
      <c r="O52" s="133"/>
      <c r="P52" s="133"/>
      <c r="Q52" s="133"/>
      <c r="R52" s="111"/>
    </row>
    <row r="53" spans="1:18" s="3" customFormat="1" ht="15.75" customHeight="1" x14ac:dyDescent="0.25">
      <c r="A53" s="87">
        <v>1</v>
      </c>
      <c r="B53" s="88" t="s">
        <v>811</v>
      </c>
      <c r="C53" s="88" t="s">
        <v>941</v>
      </c>
      <c r="D53" s="88" t="s">
        <v>93</v>
      </c>
      <c r="E53" s="88" t="s">
        <v>952</v>
      </c>
      <c r="F53" s="88">
        <v>871</v>
      </c>
      <c r="G53" s="91">
        <f>+IF(ISNA(VLOOKUP(F53,'[1]Latest 14.03.2023'!$E$4:$J$1050,6,FALSE)),"0",VLOOKUP(F53,'[1]Latest 14.03.2023'!$E$4:$J$1050,6,FALSE))</f>
        <v>0.6</v>
      </c>
      <c r="H53" s="88">
        <f>+SUMIF(CUTTING!$B$3:$B$500,'RM-JUNE'!F53,CUTTING!$G$3:$G$500)</f>
        <v>0</v>
      </c>
      <c r="I53" s="88">
        <f>+SUMIF('FORGING+DISPATCH'!$B$3:$B$500,'RM-JUNE'!F53,'FORGING+DISPATCH'!$G$3:$G$500)</f>
        <v>0</v>
      </c>
      <c r="J53" s="90">
        <f t="shared" si="0"/>
        <v>0</v>
      </c>
      <c r="K53" s="88" t="str">
        <f>+IF(ISNA(VLOOKUP(F53,SCH!$C$3:$L$500,9,FALSE)),"0",VLOOKUP(F53,SCH!$C$3:$L$500,9,FALSE))</f>
        <v>0</v>
      </c>
      <c r="L53" s="102">
        <f t="shared" si="1"/>
        <v>0</v>
      </c>
      <c r="M53" s="102">
        <f t="shared" si="3"/>
        <v>0</v>
      </c>
      <c r="N53" s="132"/>
      <c r="O53" s="133"/>
      <c r="P53" s="133"/>
      <c r="Q53" s="133"/>
      <c r="R53" s="111"/>
    </row>
    <row r="54" spans="1:18" s="3" customFormat="1" x14ac:dyDescent="0.25">
      <c r="A54" s="38">
        <v>1</v>
      </c>
      <c r="B54" s="39" t="s">
        <v>811</v>
      </c>
      <c r="C54" s="39" t="s">
        <v>941</v>
      </c>
      <c r="D54" s="39" t="s">
        <v>50</v>
      </c>
      <c r="E54" s="39" t="s">
        <v>951</v>
      </c>
      <c r="F54" s="39">
        <v>628</v>
      </c>
      <c r="G54" s="39" t="str">
        <f>+IF(ISNA(VLOOKUP(F54,'[1]Latest 14.03.2023'!$E$4:$J$1050,6,FALSE)),"0",VLOOKUP(F54,'[1]Latest 14.03.2023'!$E$4:$J$1050,6,FALSE))</f>
        <v>0</v>
      </c>
      <c r="H54" s="39">
        <f>+SUMIF(CUTTING!$B$3:$B$500,'RM-JUNE'!F54,CUTTING!$G$3:$G$500)</f>
        <v>0</v>
      </c>
      <c r="I54" s="39">
        <f>+SUMIF('FORGING+DISPATCH'!$B$3:$B$500,'RM-JUNE'!F54,'FORGING+DISPATCH'!$G$3:$G$500)</f>
        <v>0</v>
      </c>
      <c r="J54" s="40">
        <f t="shared" si="0"/>
        <v>0</v>
      </c>
      <c r="K54" s="39" t="str">
        <f>+IF(ISNA(VLOOKUP(F54,SCH!$C$3:$L$500,9,FALSE)),"0",VLOOKUP(F54,SCH!$C$3:$L$500,9,FALSE))</f>
        <v>0</v>
      </c>
      <c r="L54" s="103">
        <f t="shared" si="1"/>
        <v>0</v>
      </c>
      <c r="M54" s="103">
        <f t="shared" si="3"/>
        <v>0</v>
      </c>
      <c r="N54" s="141"/>
      <c r="O54" s="134">
        <f>SUMIF(M54:M55,"&gt;0")-N54</f>
        <v>0</v>
      </c>
      <c r="P54" s="134"/>
      <c r="Q54" s="134">
        <f>O54-P54</f>
        <v>0</v>
      </c>
      <c r="R54" s="111"/>
    </row>
    <row r="55" spans="1:18" s="3" customFormat="1" ht="15.75" customHeight="1" x14ac:dyDescent="0.25">
      <c r="A55" s="38">
        <v>1</v>
      </c>
      <c r="B55" s="39" t="s">
        <v>811</v>
      </c>
      <c r="C55" s="39" t="s">
        <v>941</v>
      </c>
      <c r="D55" s="39" t="s">
        <v>50</v>
      </c>
      <c r="E55" s="39" t="s">
        <v>950</v>
      </c>
      <c r="F55" s="39">
        <v>790</v>
      </c>
      <c r="G55" s="41">
        <f>+IF(ISNA(VLOOKUP(F55,'[1]Latest 14.03.2023'!$E$4:$J$1050,6,FALSE)),"0",VLOOKUP(F55,'[1]Latest 14.03.2023'!$E$4:$J$1050,6,FALSE))</f>
        <v>1.85</v>
      </c>
      <c r="H55" s="39">
        <f>+SUMIF(CUTTING!$B$3:$B$500,'RM-JUNE'!F55,CUTTING!$G$3:$G$500)</f>
        <v>0</v>
      </c>
      <c r="I55" s="39">
        <f>+SUMIF('FORGING+DISPATCH'!$B$3:$B$500,'RM-JUNE'!F55,'FORGING+DISPATCH'!$G$3:$G$500)</f>
        <v>0</v>
      </c>
      <c r="J55" s="40">
        <f t="shared" si="0"/>
        <v>0</v>
      </c>
      <c r="K55" s="39" t="str">
        <f>+IF(ISNA(VLOOKUP(F55,SCH!$C$3:$L$500,9,FALSE)),"0",VLOOKUP(F55,SCH!$C$3:$L$500,9,FALSE))</f>
        <v>0</v>
      </c>
      <c r="L55" s="103">
        <f t="shared" si="1"/>
        <v>0</v>
      </c>
      <c r="M55" s="103">
        <f t="shared" si="3"/>
        <v>0</v>
      </c>
      <c r="N55" s="141"/>
      <c r="O55" s="134"/>
      <c r="P55" s="134"/>
      <c r="Q55" s="134"/>
      <c r="R55" s="111"/>
    </row>
    <row r="56" spans="1:18" s="3" customFormat="1" x14ac:dyDescent="0.25">
      <c r="A56" s="87">
        <v>1</v>
      </c>
      <c r="B56" s="88" t="s">
        <v>811</v>
      </c>
      <c r="C56" s="88" t="s">
        <v>941</v>
      </c>
      <c r="D56" s="88" t="s">
        <v>59</v>
      </c>
      <c r="E56" s="88" t="s">
        <v>949</v>
      </c>
      <c r="F56" s="88">
        <v>2149</v>
      </c>
      <c r="G56" s="91">
        <f>+IF(ISNA(VLOOKUP(F56,'[1]Latest 14.03.2023'!$E$4:$J$1050,6,FALSE)),"0",VLOOKUP(F56,'[1]Latest 14.03.2023'!$E$4:$J$1050,6,FALSE))</f>
        <v>1.85</v>
      </c>
      <c r="H56" s="88">
        <f>+SUMIF(CUTTING!$B$3:$B$500,'RM-JUNE'!F56,CUTTING!$G$3:$G$500)</f>
        <v>0</v>
      </c>
      <c r="I56" s="88">
        <f>+SUMIF('FORGING+DISPATCH'!$B$3:$B$500,'RM-JUNE'!F56,'FORGING+DISPATCH'!$G$3:$G$500)</f>
        <v>0</v>
      </c>
      <c r="J56" s="90">
        <f t="shared" si="0"/>
        <v>0</v>
      </c>
      <c r="K56" s="88" t="str">
        <f>+IF(ISNA(VLOOKUP(F56,SCH!$C$3:$L$500,9,FALSE)),"0",VLOOKUP(F56,SCH!$C$3:$L$500,9,FALSE))</f>
        <v>0</v>
      </c>
      <c r="L56" s="102">
        <f t="shared" si="1"/>
        <v>0</v>
      </c>
      <c r="M56" s="102">
        <f t="shared" si="3"/>
        <v>0</v>
      </c>
      <c r="N56" s="132">
        <f>2300</f>
        <v>2300</v>
      </c>
      <c r="O56" s="133">
        <f>SUMIF(M56:M59,"&gt;0")-N56</f>
        <v>-2300</v>
      </c>
      <c r="P56" s="133"/>
      <c r="Q56" s="133">
        <f>O56-P56</f>
        <v>-2300</v>
      </c>
      <c r="R56" s="111"/>
    </row>
    <row r="57" spans="1:18" s="3" customFormat="1" x14ac:dyDescent="0.25">
      <c r="A57" s="87">
        <v>1</v>
      </c>
      <c r="B57" s="88" t="s">
        <v>811</v>
      </c>
      <c r="C57" s="88" t="s">
        <v>941</v>
      </c>
      <c r="D57" s="88" t="s">
        <v>59</v>
      </c>
      <c r="E57" s="88" t="s">
        <v>948</v>
      </c>
      <c r="F57" s="88">
        <v>4076</v>
      </c>
      <c r="G57" s="88" t="str">
        <f>+IF(ISNA(VLOOKUP(F57,'[1]Latest 14.03.2023'!$E$4:$J$1050,6,FALSE)),"0",VLOOKUP(F57,'[1]Latest 14.03.2023'!$E$4:$J$1050,6,FALSE))</f>
        <v>0</v>
      </c>
      <c r="H57" s="88">
        <f>+SUMIF(CUTTING!$B$3:$B$500,'RM-JUNE'!F57,CUTTING!$G$3:$G$500)</f>
        <v>0</v>
      </c>
      <c r="I57" s="88">
        <f>+SUMIF('FORGING+DISPATCH'!$B$3:$B$500,'RM-JUNE'!F57,'FORGING+DISPATCH'!$G$3:$G$500)</f>
        <v>0</v>
      </c>
      <c r="J57" s="90">
        <f t="shared" si="0"/>
        <v>0</v>
      </c>
      <c r="K57" s="88" t="str">
        <f>+IF(ISNA(VLOOKUP(F57,SCH!$C$3:$L$500,9,FALSE)),"0",VLOOKUP(F57,SCH!$C$3:$L$500,9,FALSE))</f>
        <v>0</v>
      </c>
      <c r="L57" s="102">
        <f t="shared" si="1"/>
        <v>0</v>
      </c>
      <c r="M57" s="102">
        <f t="shared" si="3"/>
        <v>0</v>
      </c>
      <c r="N57" s="132"/>
      <c r="O57" s="133"/>
      <c r="P57" s="133"/>
      <c r="Q57" s="133"/>
      <c r="R57" s="111"/>
    </row>
    <row r="58" spans="1:18" s="3" customFormat="1" x14ac:dyDescent="0.25">
      <c r="A58" s="87">
        <v>1</v>
      </c>
      <c r="B58" s="88" t="s">
        <v>811</v>
      </c>
      <c r="C58" s="88" t="s">
        <v>941</v>
      </c>
      <c r="D58" s="88" t="s">
        <v>59</v>
      </c>
      <c r="E58" s="88" t="s">
        <v>947</v>
      </c>
      <c r="F58" s="88">
        <v>4104</v>
      </c>
      <c r="G58" s="91">
        <f>+IF(ISNA(VLOOKUP(F58,'[1]Latest 14.03.2023'!$E$4:$J$1050,6,FALSE)),"0",VLOOKUP(F58,'[1]Latest 14.03.2023'!$E$4:$J$1050,6,FALSE))</f>
        <v>1.94</v>
      </c>
      <c r="H58" s="88">
        <f>+SUMIF(CUTTING!$B$3:$B$500,'RM-JUNE'!F58,CUTTING!$G$3:$G$500)</f>
        <v>0</v>
      </c>
      <c r="I58" s="88">
        <f>+SUMIF('FORGING+DISPATCH'!$B$3:$B$500,'RM-JUNE'!F58,'FORGING+DISPATCH'!$G$3:$G$500)</f>
        <v>873</v>
      </c>
      <c r="J58" s="90">
        <f t="shared" si="0"/>
        <v>873</v>
      </c>
      <c r="K58" s="88">
        <f>+IF(ISNA(VLOOKUP(F58,SCH!$C$3:$L$500,9,FALSE)),"0",VLOOKUP(F58,SCH!$C$3:$L$500,9,FALSE))</f>
        <v>450</v>
      </c>
      <c r="L58" s="102">
        <f t="shared" si="1"/>
        <v>873</v>
      </c>
      <c r="M58" s="102">
        <f t="shared" si="3"/>
        <v>0</v>
      </c>
      <c r="N58" s="132"/>
      <c r="O58" s="133"/>
      <c r="P58" s="133"/>
      <c r="Q58" s="133"/>
      <c r="R58" s="111"/>
    </row>
    <row r="59" spans="1:18" s="3" customFormat="1" x14ac:dyDescent="0.25">
      <c r="A59" s="87">
        <v>1</v>
      </c>
      <c r="B59" s="88" t="s">
        <v>811</v>
      </c>
      <c r="C59" s="88" t="s">
        <v>941</v>
      </c>
      <c r="D59" s="88" t="s">
        <v>59</v>
      </c>
      <c r="E59" s="88" t="s">
        <v>946</v>
      </c>
      <c r="F59" s="88">
        <v>827</v>
      </c>
      <c r="G59" s="91">
        <f>+IF(ISNA(VLOOKUP(F59,'[1]Latest 14.03.2023'!$E$4:$J$1050,6,FALSE)),"0",VLOOKUP(F59,'[1]Latest 14.03.2023'!$E$4:$J$1050,6,FALSE))</f>
        <v>1.8</v>
      </c>
      <c r="H59" s="88">
        <f>+SUMIF(CUTTING!$B$3:$B$500,'RM-JUNE'!F59,CUTTING!$G$3:$G$500)</f>
        <v>0</v>
      </c>
      <c r="I59" s="88">
        <f>+SUMIF('FORGING+DISPATCH'!$B$3:$B$500,'RM-JUNE'!F59,'FORGING+DISPATCH'!$G$3:$G$500)</f>
        <v>0</v>
      </c>
      <c r="J59" s="90">
        <f t="shared" si="0"/>
        <v>0</v>
      </c>
      <c r="K59" s="88" t="str">
        <f>+IF(ISNA(VLOOKUP(F59,SCH!$C$3:$L$500,9,FALSE)),"0",VLOOKUP(F59,SCH!$C$3:$L$500,9,FALSE))</f>
        <v>0</v>
      </c>
      <c r="L59" s="102">
        <f t="shared" si="1"/>
        <v>0</v>
      </c>
      <c r="M59" s="102">
        <f t="shared" si="3"/>
        <v>0</v>
      </c>
      <c r="N59" s="132"/>
      <c r="O59" s="133"/>
      <c r="P59" s="133"/>
      <c r="Q59" s="133"/>
      <c r="R59" s="111"/>
    </row>
    <row r="60" spans="1:18" s="3" customFormat="1" x14ac:dyDescent="0.25">
      <c r="A60" s="38">
        <v>1</v>
      </c>
      <c r="B60" s="39" t="s">
        <v>811</v>
      </c>
      <c r="C60" s="39" t="s">
        <v>941</v>
      </c>
      <c r="D60" s="39" t="s">
        <v>252</v>
      </c>
      <c r="E60" s="39" t="s">
        <v>945</v>
      </c>
      <c r="F60" s="39">
        <v>4010</v>
      </c>
      <c r="G60" s="41">
        <f>+IF(ISNA(VLOOKUP(F60,'[1]Latest 14.03.2023'!$E$4:$J$1050,6,FALSE)),"0",VLOOKUP(F60,'[1]Latest 14.03.2023'!$E$4:$J$1050,6,FALSE))</f>
        <v>3.6</v>
      </c>
      <c r="H60" s="39">
        <f>+SUMIF(CUTTING!$B$3:$B$500,'RM-JUNE'!F60,CUTTING!$G$3:$G$500)</f>
        <v>0</v>
      </c>
      <c r="I60" s="39">
        <f>+SUMIF('FORGING+DISPATCH'!$B$3:$B$500,'RM-JUNE'!F60,'FORGING+DISPATCH'!$G$3:$G$500)</f>
        <v>0</v>
      </c>
      <c r="J60" s="40">
        <f t="shared" si="0"/>
        <v>0</v>
      </c>
      <c r="K60" s="39" t="str">
        <f>+IF(ISNA(VLOOKUP(F60,SCH!$C$3:$L$500,9,FALSE)),"0",VLOOKUP(F60,SCH!$C$3:$L$500,9,FALSE))</f>
        <v>0</v>
      </c>
      <c r="L60" s="103">
        <f t="shared" si="1"/>
        <v>0</v>
      </c>
      <c r="M60" s="103">
        <f t="shared" si="3"/>
        <v>0</v>
      </c>
      <c r="N60" s="141"/>
      <c r="O60" s="134">
        <f>SUMIF(M60:M62,"&gt;0")-N60</f>
        <v>0</v>
      </c>
      <c r="P60" s="134"/>
      <c r="Q60" s="134">
        <f>O60-P60</f>
        <v>0</v>
      </c>
      <c r="R60" s="111"/>
    </row>
    <row r="61" spans="1:18" s="3" customFormat="1" x14ac:dyDescent="0.25">
      <c r="A61" s="38">
        <v>1</v>
      </c>
      <c r="B61" s="39" t="s">
        <v>811</v>
      </c>
      <c r="C61" s="39" t="s">
        <v>941</v>
      </c>
      <c r="D61" s="39" t="s">
        <v>252</v>
      </c>
      <c r="E61" s="39" t="s">
        <v>944</v>
      </c>
      <c r="F61" s="39">
        <v>782</v>
      </c>
      <c r="G61" s="39" t="str">
        <f>+IF(ISNA(VLOOKUP(F61,'[1]Latest 14.03.2023'!$E$4:$J$1050,6,FALSE)),"0",VLOOKUP(F61,'[1]Latest 14.03.2023'!$E$4:$J$1050,6,FALSE))</f>
        <v>0</v>
      </c>
      <c r="H61" s="39">
        <f>+SUMIF(CUTTING!$B$3:$B$500,'RM-JUNE'!F61,CUTTING!$G$3:$G$500)</f>
        <v>0</v>
      </c>
      <c r="I61" s="39">
        <f>+SUMIF('FORGING+DISPATCH'!$B$3:$B$500,'RM-JUNE'!F61,'FORGING+DISPATCH'!$G$3:$G$500)</f>
        <v>0</v>
      </c>
      <c r="J61" s="40">
        <f t="shared" si="0"/>
        <v>0</v>
      </c>
      <c r="K61" s="39" t="str">
        <f>+IF(ISNA(VLOOKUP(F61,SCH!$C$3:$L$500,9,FALSE)),"0",VLOOKUP(F61,SCH!$C$3:$L$500,9,FALSE))</f>
        <v>0</v>
      </c>
      <c r="L61" s="103">
        <f t="shared" si="1"/>
        <v>0</v>
      </c>
      <c r="M61" s="103">
        <f t="shared" si="3"/>
        <v>0</v>
      </c>
      <c r="N61" s="141"/>
      <c r="O61" s="134"/>
      <c r="P61" s="134"/>
      <c r="Q61" s="134"/>
      <c r="R61" s="111"/>
    </row>
    <row r="62" spans="1:18" s="3" customFormat="1" x14ac:dyDescent="0.25">
      <c r="A62" s="38">
        <v>1</v>
      </c>
      <c r="B62" s="39" t="s">
        <v>811</v>
      </c>
      <c r="C62" s="39" t="s">
        <v>941</v>
      </c>
      <c r="D62" s="39" t="s">
        <v>252</v>
      </c>
      <c r="E62" s="39" t="s">
        <v>943</v>
      </c>
      <c r="F62" s="39">
        <v>878</v>
      </c>
      <c r="G62" s="41">
        <f>+IF(ISNA(VLOOKUP(F62,'[1]Latest 14.03.2023'!$E$4:$J$1050,6,FALSE)),"0",VLOOKUP(F62,'[1]Latest 14.03.2023'!$E$4:$J$1050,6,FALSE))</f>
        <v>1.65</v>
      </c>
      <c r="H62" s="39">
        <f>+SUMIF(CUTTING!$B$3:$B$500,'RM-JUNE'!F62,CUTTING!$G$3:$G$500)</f>
        <v>0</v>
      </c>
      <c r="I62" s="39">
        <f>+SUMIF('FORGING+DISPATCH'!$B$3:$B$500,'RM-JUNE'!F62,'FORGING+DISPATCH'!$G$3:$G$500)</f>
        <v>0</v>
      </c>
      <c r="J62" s="40">
        <f t="shared" si="0"/>
        <v>0</v>
      </c>
      <c r="K62" s="39" t="str">
        <f>+IF(ISNA(VLOOKUP(F62,SCH!$C$3:$L$500,9,FALSE)),"0",VLOOKUP(F62,SCH!$C$3:$L$500,9,FALSE))</f>
        <v>0</v>
      </c>
      <c r="L62" s="103">
        <f t="shared" si="1"/>
        <v>0</v>
      </c>
      <c r="M62" s="103">
        <f t="shared" si="3"/>
        <v>0</v>
      </c>
      <c r="N62" s="141"/>
      <c r="O62" s="134"/>
      <c r="P62" s="134"/>
      <c r="Q62" s="134"/>
      <c r="R62" s="111"/>
    </row>
    <row r="63" spans="1:18" s="3" customFormat="1" x14ac:dyDescent="0.25">
      <c r="A63" s="87">
        <v>1</v>
      </c>
      <c r="B63" s="88" t="s">
        <v>811</v>
      </c>
      <c r="C63" s="88" t="s">
        <v>941</v>
      </c>
      <c r="D63" s="88" t="s">
        <v>41</v>
      </c>
      <c r="E63" s="88" t="s">
        <v>942</v>
      </c>
      <c r="F63" s="88">
        <v>2144</v>
      </c>
      <c r="G63" s="91">
        <f>+IF(ISNA(VLOOKUP(F63,'[1]Latest 14.03.2023'!$E$4:$J$1050,6,FALSE)),"0",VLOOKUP(F63,'[1]Latest 14.03.2023'!$E$4:$J$1050,6,FALSE))</f>
        <v>4.91</v>
      </c>
      <c r="H63" s="88">
        <f>+SUMIF(CUTTING!$B$3:$B$500,'RM-JUNE'!F63,CUTTING!$G$3:$G$500)</f>
        <v>0</v>
      </c>
      <c r="I63" s="88">
        <f>+SUMIF('FORGING+DISPATCH'!$B$3:$B$500,'RM-JUNE'!F63,'FORGING+DISPATCH'!$G$3:$G$500)</f>
        <v>0</v>
      </c>
      <c r="J63" s="90">
        <f t="shared" si="0"/>
        <v>0</v>
      </c>
      <c r="K63" s="88">
        <f>+IF(ISNA(VLOOKUP(F63,SCH!$C$3:$L$500,9,FALSE)),"0",VLOOKUP(F63,SCH!$C$3:$L$500,9,FALSE))</f>
        <v>1460</v>
      </c>
      <c r="L63" s="102">
        <f t="shared" si="1"/>
        <v>7168.6</v>
      </c>
      <c r="M63" s="102">
        <f t="shared" si="3"/>
        <v>7168.6</v>
      </c>
      <c r="N63" s="102">
        <f>21710</f>
        <v>21710</v>
      </c>
      <c r="O63" s="105">
        <f>SUMIF(M63,"&gt;0")-N63</f>
        <v>-14541.4</v>
      </c>
      <c r="P63" s="105"/>
      <c r="Q63" s="105">
        <f>O63-P63</f>
        <v>-14541.4</v>
      </c>
      <c r="R63" s="111"/>
    </row>
    <row r="64" spans="1:18" s="3" customFormat="1" x14ac:dyDescent="0.25">
      <c r="A64" s="38">
        <v>1</v>
      </c>
      <c r="B64" s="39" t="s">
        <v>811</v>
      </c>
      <c r="C64" s="39" t="s">
        <v>941</v>
      </c>
      <c r="D64" s="39" t="s">
        <v>97</v>
      </c>
      <c r="E64" s="39" t="s">
        <v>940</v>
      </c>
      <c r="F64" s="39">
        <v>2125</v>
      </c>
      <c r="G64" s="41">
        <f>+IF(ISNA(VLOOKUP(F64,'[1]Latest 14.03.2023'!$E$4:$J$1050,6,FALSE)),"0",VLOOKUP(F64,'[1]Latest 14.03.2023'!$E$4:$J$1050,6,FALSE))</f>
        <v>6.45</v>
      </c>
      <c r="H64" s="39">
        <f>+SUMIF(CUTTING!$B$3:$B$500,'RM-JUNE'!F64,CUTTING!$G$3:$G$500)</f>
        <v>0</v>
      </c>
      <c r="I64" s="39">
        <f>+SUMIF('FORGING+DISPATCH'!$B$3:$B$500,'RM-JUNE'!F64,'FORGING+DISPATCH'!$G$3:$G$500)</f>
        <v>0</v>
      </c>
      <c r="J64" s="40">
        <f t="shared" si="0"/>
        <v>0</v>
      </c>
      <c r="K64" s="39" t="str">
        <f>+IF(ISNA(VLOOKUP(F64,SCH!$C$3:$L$500,9,FALSE)),"0",VLOOKUP(F64,SCH!$C$3:$L$500,9,FALSE))</f>
        <v>0</v>
      </c>
      <c r="L64" s="103">
        <f t="shared" si="1"/>
        <v>0</v>
      </c>
      <c r="M64" s="103">
        <f t="shared" si="3"/>
        <v>0</v>
      </c>
      <c r="N64" s="103"/>
      <c r="O64" s="104">
        <f>SUMIF(M64,"&gt;0")-N64</f>
        <v>0</v>
      </c>
      <c r="P64" s="104"/>
      <c r="Q64" s="104">
        <f>O64-P64</f>
        <v>0</v>
      </c>
      <c r="R64" s="111"/>
    </row>
    <row r="65" spans="1:18" s="3" customFormat="1" x14ac:dyDescent="0.25">
      <c r="A65" s="87">
        <v>1</v>
      </c>
      <c r="B65" s="88" t="s">
        <v>811</v>
      </c>
      <c r="C65" s="88" t="s">
        <v>84</v>
      </c>
      <c r="D65" s="88" t="s">
        <v>53</v>
      </c>
      <c r="E65" s="88" t="s">
        <v>884</v>
      </c>
      <c r="F65" s="88">
        <v>2503</v>
      </c>
      <c r="G65" s="88" t="str">
        <f>+IF(ISNA(VLOOKUP(F65,'[1]Latest 14.03.2023'!$E$4:$J$1050,6,FALSE)),"0",VLOOKUP(F65,'[1]Latest 14.03.2023'!$E$4:$J$1050,6,FALSE))</f>
        <v>0</v>
      </c>
      <c r="H65" s="88">
        <f>+SUMIF(CUTTING!$B$3:$B$500,'RM-JUNE'!F65,CUTTING!$G$3:$G$500)</f>
        <v>0</v>
      </c>
      <c r="I65" s="88">
        <f>+SUMIF('FORGING+DISPATCH'!$B$3:$B$500,'RM-JUNE'!F65,'FORGING+DISPATCH'!$G$3:$G$500)</f>
        <v>0</v>
      </c>
      <c r="J65" s="90">
        <f t="shared" ref="J65:J67" si="4">H65+I65</f>
        <v>0</v>
      </c>
      <c r="K65" s="88" t="str">
        <f>+IF(ISNA(VLOOKUP(F65,SCH!$C$3:$L$500,9,FALSE)),"0",VLOOKUP(F65,SCH!$C$3:$L$500,9,FALSE))</f>
        <v>0</v>
      </c>
      <c r="L65" s="102">
        <f t="shared" ref="L65:L67" si="5">+G65*K65</f>
        <v>0</v>
      </c>
      <c r="M65" s="102">
        <f t="shared" ref="M65:M67" si="6">L65-J65</f>
        <v>0</v>
      </c>
      <c r="N65" s="102"/>
      <c r="O65" s="105">
        <f>SUMIF(M65,"&gt;0")-N65</f>
        <v>0</v>
      </c>
      <c r="P65" s="105"/>
      <c r="Q65" s="105">
        <f>O65-P65</f>
        <v>0</v>
      </c>
      <c r="R65" s="111"/>
    </row>
    <row r="66" spans="1:18" s="3" customFormat="1" x14ac:dyDescent="0.25">
      <c r="A66" s="38">
        <v>1</v>
      </c>
      <c r="B66" s="39" t="s">
        <v>811</v>
      </c>
      <c r="C66" s="39" t="s">
        <v>184</v>
      </c>
      <c r="D66" s="39" t="s">
        <v>882</v>
      </c>
      <c r="E66" s="39" t="s">
        <v>883</v>
      </c>
      <c r="F66" s="39">
        <v>2128</v>
      </c>
      <c r="G66" s="39" t="str">
        <f>+IF(ISNA(VLOOKUP(F66,'[1]Latest 14.03.2023'!$E$4:$J$1050,6,FALSE)),"0",VLOOKUP(F66,'[1]Latest 14.03.2023'!$E$4:$J$1050,6,FALSE))</f>
        <v>0</v>
      </c>
      <c r="H66" s="39">
        <f>+SUMIF(CUTTING!$B$3:$B$500,'RM-JUNE'!F66,CUTTING!$G$3:$G$500)</f>
        <v>0</v>
      </c>
      <c r="I66" s="39">
        <f>+SUMIF('FORGING+DISPATCH'!$B$3:$B$500,'RM-JUNE'!F66,'FORGING+DISPATCH'!$G$3:$G$500)</f>
        <v>0</v>
      </c>
      <c r="J66" s="40">
        <f t="shared" si="4"/>
        <v>0</v>
      </c>
      <c r="K66" s="39" t="str">
        <f>+IF(ISNA(VLOOKUP(F66,SCH!$C$3:$L$500,9,FALSE)),"0",VLOOKUP(F66,SCH!$C$3:$L$500,9,FALSE))</f>
        <v>0</v>
      </c>
      <c r="L66" s="103">
        <f t="shared" si="5"/>
        <v>0</v>
      </c>
      <c r="M66" s="103">
        <f t="shared" si="6"/>
        <v>0</v>
      </c>
      <c r="N66" s="141"/>
      <c r="O66" s="134">
        <f>SUMIF(M66:M67,"&gt;0")-N66</f>
        <v>0</v>
      </c>
      <c r="P66" s="134"/>
      <c r="Q66" s="134">
        <f>O66-P66</f>
        <v>0</v>
      </c>
      <c r="R66" s="111"/>
    </row>
    <row r="67" spans="1:18" s="3" customFormat="1" ht="15.75" customHeight="1" x14ac:dyDescent="0.25">
      <c r="A67" s="38">
        <v>1</v>
      </c>
      <c r="B67" s="39" t="s">
        <v>811</v>
      </c>
      <c r="C67" s="39" t="s">
        <v>184</v>
      </c>
      <c r="D67" s="39" t="s">
        <v>882</v>
      </c>
      <c r="E67" s="39" t="s">
        <v>881</v>
      </c>
      <c r="F67" s="39">
        <v>2129</v>
      </c>
      <c r="G67" s="39" t="str">
        <f>+IF(ISNA(VLOOKUP(F67,'[1]Latest 14.03.2023'!$E$4:$J$1050,6,FALSE)),"0",VLOOKUP(F67,'[1]Latest 14.03.2023'!$E$4:$J$1050,6,FALSE))</f>
        <v>0</v>
      </c>
      <c r="H67" s="39">
        <f>+SUMIF(CUTTING!$B$3:$B$500,'RM-JUNE'!F67,CUTTING!$G$3:$G$500)</f>
        <v>0</v>
      </c>
      <c r="I67" s="39">
        <f>+SUMIF('FORGING+DISPATCH'!$B$3:$B$500,'RM-JUNE'!F67,'FORGING+DISPATCH'!$G$3:$G$500)</f>
        <v>0</v>
      </c>
      <c r="J67" s="40">
        <f t="shared" si="4"/>
        <v>0</v>
      </c>
      <c r="K67" s="39" t="str">
        <f>+IF(ISNA(VLOOKUP(F67,SCH!$C$3:$L$500,9,FALSE)),"0",VLOOKUP(F67,SCH!$C$3:$L$500,9,FALSE))</f>
        <v>0</v>
      </c>
      <c r="L67" s="103">
        <f t="shared" si="5"/>
        <v>0</v>
      </c>
      <c r="M67" s="103">
        <f t="shared" si="6"/>
        <v>0</v>
      </c>
      <c r="N67" s="141"/>
      <c r="O67" s="134"/>
      <c r="P67" s="134"/>
      <c r="Q67" s="134"/>
      <c r="R67" s="111"/>
    </row>
    <row r="68" spans="1:18" s="3" customFormat="1" x14ac:dyDescent="0.25">
      <c r="A68" s="87">
        <v>2</v>
      </c>
      <c r="B68" s="88" t="s">
        <v>353</v>
      </c>
      <c r="C68" s="88" t="s">
        <v>193</v>
      </c>
      <c r="D68" s="88" t="s">
        <v>87</v>
      </c>
      <c r="E68" s="88" t="s">
        <v>809</v>
      </c>
      <c r="F68" s="88">
        <v>1706</v>
      </c>
      <c r="G68" s="91">
        <f>+IF(ISNA(VLOOKUP(F68,'[1]Latest 14.03.2023'!$E$4:$J$1050,6,FALSE)),"0",VLOOKUP(F68,'[1]Latest 14.03.2023'!$E$4:$J$1050,6,FALSE))</f>
        <v>2.9</v>
      </c>
      <c r="H68" s="88">
        <f>+SUMIF(CUTTING!$B$3:$B$500,'RM-JUNE'!F68,CUTTING!$G$3:$G$500)</f>
        <v>0</v>
      </c>
      <c r="I68" s="88">
        <f>+SUMIF('FORGING+DISPATCH'!$B$3:$B$500,'RM-JUNE'!F68,'FORGING+DISPATCH'!$G$3:$G$500)</f>
        <v>0</v>
      </c>
      <c r="J68" s="90">
        <f t="shared" ref="J68:J88" si="7">H68+I68</f>
        <v>0</v>
      </c>
      <c r="K68" s="88" t="str">
        <f>+IF(ISNA(VLOOKUP(F68,SCH!$C$3:$L$500,9,FALSE)),"0",VLOOKUP(F68,SCH!$C$3:$L$500,9,FALSE))</f>
        <v>0</v>
      </c>
      <c r="L68" s="102">
        <f t="shared" ref="L68:L88" si="8">+G68*K68</f>
        <v>0</v>
      </c>
      <c r="M68" s="102">
        <f t="shared" ref="M68:M83" si="9">L68-J68</f>
        <v>0</v>
      </c>
      <c r="N68" s="132">
        <f>13000</f>
        <v>13000</v>
      </c>
      <c r="O68" s="133">
        <f>SUMIF(M68:M79,"&gt;0")-N68</f>
        <v>-13000</v>
      </c>
      <c r="P68" s="133"/>
      <c r="Q68" s="133">
        <f>O68-P68</f>
        <v>-13000</v>
      </c>
      <c r="R68" s="111"/>
    </row>
    <row r="69" spans="1:18" s="3" customFormat="1" ht="15" customHeight="1" x14ac:dyDescent="0.25">
      <c r="A69" s="87">
        <v>2</v>
      </c>
      <c r="B69" s="88" t="s">
        <v>353</v>
      </c>
      <c r="C69" s="88" t="s">
        <v>193</v>
      </c>
      <c r="D69" s="88" t="s">
        <v>87</v>
      </c>
      <c r="E69" s="88" t="s">
        <v>808</v>
      </c>
      <c r="F69" s="88">
        <v>1715</v>
      </c>
      <c r="G69" s="88">
        <f>+IF(ISNA(VLOOKUP(F69,'[1]Latest 14.03.2023'!$E$4:$J$1050,6,FALSE)),"0",VLOOKUP(F69,'[1]Latest 14.03.2023'!$E$4:$J$1050,6,FALSE))</f>
        <v>3.12</v>
      </c>
      <c r="H69" s="88">
        <f>+SUMIF(CUTTING!$B$3:$B$500,'RM-JUNE'!F69,CUTTING!$G$3:$G$500)</f>
        <v>0</v>
      </c>
      <c r="I69" s="88">
        <f>+SUMIF('FORGING+DISPATCH'!$B$3:$B$500,'RM-JUNE'!F69,'FORGING+DISPATCH'!$G$3:$G$500)</f>
        <v>0</v>
      </c>
      <c r="J69" s="90">
        <f t="shared" si="7"/>
        <v>0</v>
      </c>
      <c r="K69" s="88" t="str">
        <f>+IF(ISNA(VLOOKUP(F69,SCH!$C$3:$L$500,9,FALSE)),"0",VLOOKUP(F69,SCH!$C$3:$L$500,9,FALSE))</f>
        <v>0</v>
      </c>
      <c r="L69" s="102">
        <f t="shared" si="8"/>
        <v>0</v>
      </c>
      <c r="M69" s="102">
        <f t="shared" si="9"/>
        <v>0</v>
      </c>
      <c r="N69" s="132"/>
      <c r="O69" s="133"/>
      <c r="P69" s="133"/>
      <c r="Q69" s="133"/>
      <c r="R69" s="111"/>
    </row>
    <row r="70" spans="1:18" s="3" customFormat="1" ht="15" customHeight="1" x14ac:dyDescent="0.25">
      <c r="A70" s="87">
        <v>2</v>
      </c>
      <c r="B70" s="88" t="s">
        <v>353</v>
      </c>
      <c r="C70" s="88" t="s">
        <v>193</v>
      </c>
      <c r="D70" s="88" t="s">
        <v>87</v>
      </c>
      <c r="E70" s="88" t="s">
        <v>764</v>
      </c>
      <c r="F70" s="88">
        <v>2134</v>
      </c>
      <c r="G70" s="91">
        <f>+IF(ISNA(VLOOKUP(F70,'[1]Latest 14.03.2023'!$E$4:$J$1050,6,FALSE)),"0",VLOOKUP(F70,'[1]Latest 14.03.2023'!$E$4:$J$1050,6,FALSE))</f>
        <v>3.59</v>
      </c>
      <c r="H70" s="88">
        <f>+SUMIF(CUTTING!$B$3:$B$500,'RM-JUNE'!F70,CUTTING!$G$3:$G$500)</f>
        <v>0</v>
      </c>
      <c r="I70" s="88">
        <f>+SUMIF('FORGING+DISPATCH'!$B$3:$B$500,'RM-JUNE'!F70,'FORGING+DISPATCH'!$G$3:$G$500)</f>
        <v>1436</v>
      </c>
      <c r="J70" s="90">
        <f t="shared" si="7"/>
        <v>1436</v>
      </c>
      <c r="K70" s="88" t="str">
        <f>+IF(ISNA(VLOOKUP(F70,SCH!$C$3:$L$500,9,FALSE)),"0",VLOOKUP(F70,SCH!$C$3:$L$500,9,FALSE))</f>
        <v>0</v>
      </c>
      <c r="L70" s="102">
        <f t="shared" si="8"/>
        <v>0</v>
      </c>
      <c r="M70" s="102">
        <f t="shared" si="9"/>
        <v>-1436</v>
      </c>
      <c r="N70" s="132"/>
      <c r="O70" s="133"/>
      <c r="P70" s="133"/>
      <c r="Q70" s="133"/>
      <c r="R70" s="111"/>
    </row>
    <row r="71" spans="1:18" s="3" customFormat="1" ht="15" customHeight="1" x14ac:dyDescent="0.25">
      <c r="A71" s="87">
        <v>2</v>
      </c>
      <c r="B71" s="88" t="s">
        <v>353</v>
      </c>
      <c r="C71" s="88" t="s">
        <v>193</v>
      </c>
      <c r="D71" s="88" t="s">
        <v>87</v>
      </c>
      <c r="E71" s="88" t="s">
        <v>807</v>
      </c>
      <c r="F71" s="88">
        <v>2207</v>
      </c>
      <c r="G71" s="91">
        <f>+IF(ISNA(VLOOKUP(F71,'[1]Latest 14.03.2023'!$E$4:$J$1050,6,FALSE)),"0",VLOOKUP(F71,'[1]Latest 14.03.2023'!$E$4:$J$1050,6,FALSE))</f>
        <v>3.34</v>
      </c>
      <c r="H71" s="88">
        <f>+SUMIF(CUTTING!$B$3:$B$500,'RM-JUNE'!F71,CUTTING!$G$3:$G$500)</f>
        <v>0</v>
      </c>
      <c r="I71" s="88">
        <f>+SUMIF('FORGING+DISPATCH'!$B$3:$B$500,'RM-JUNE'!F71,'FORGING+DISPATCH'!$G$3:$G$500)</f>
        <v>0</v>
      </c>
      <c r="J71" s="90">
        <f t="shared" si="7"/>
        <v>0</v>
      </c>
      <c r="K71" s="88" t="str">
        <f>+IF(ISNA(VLOOKUP(F71,SCH!$C$3:$L$500,9,FALSE)),"0",VLOOKUP(F71,SCH!$C$3:$L$500,9,FALSE))</f>
        <v>0</v>
      </c>
      <c r="L71" s="102">
        <f t="shared" si="8"/>
        <v>0</v>
      </c>
      <c r="M71" s="102">
        <f t="shared" si="9"/>
        <v>0</v>
      </c>
      <c r="N71" s="132"/>
      <c r="O71" s="133"/>
      <c r="P71" s="133"/>
      <c r="Q71" s="133"/>
      <c r="R71" s="111"/>
    </row>
    <row r="72" spans="1:18" s="3" customFormat="1" ht="15" customHeight="1" x14ac:dyDescent="0.25">
      <c r="A72" s="87">
        <v>2</v>
      </c>
      <c r="B72" s="88" t="s">
        <v>353</v>
      </c>
      <c r="C72" s="88" t="s">
        <v>193</v>
      </c>
      <c r="D72" s="88" t="s">
        <v>87</v>
      </c>
      <c r="E72" s="88" t="s">
        <v>605</v>
      </c>
      <c r="F72" s="88">
        <v>2208</v>
      </c>
      <c r="G72" s="91">
        <f>+IF(ISNA(VLOOKUP(F72,'[1]Latest 14.03.2023'!$E$4:$J$1050,6,FALSE)),"0",VLOOKUP(F72,'[1]Latest 14.03.2023'!$E$4:$J$1050,6,FALSE))</f>
        <v>3.11</v>
      </c>
      <c r="H72" s="88">
        <f>+SUMIF(CUTTING!$B$3:$B$500,'RM-JUNE'!F72,CUTTING!$G$3:$G$500)</f>
        <v>0</v>
      </c>
      <c r="I72" s="88">
        <f>+SUMIF('FORGING+DISPATCH'!$B$3:$B$500,'RM-JUNE'!F72,'FORGING+DISPATCH'!$G$3:$G$500)</f>
        <v>0</v>
      </c>
      <c r="J72" s="90">
        <f t="shared" si="7"/>
        <v>0</v>
      </c>
      <c r="K72" s="88" t="str">
        <f>+IF(ISNA(VLOOKUP(F72,SCH!$C$3:$L$500,9,FALSE)),"0",VLOOKUP(F72,SCH!$C$3:$L$500,9,FALSE))</f>
        <v>0</v>
      </c>
      <c r="L72" s="102">
        <f t="shared" si="8"/>
        <v>0</v>
      </c>
      <c r="M72" s="102">
        <f t="shared" si="9"/>
        <v>0</v>
      </c>
      <c r="N72" s="132"/>
      <c r="O72" s="133"/>
      <c r="P72" s="133"/>
      <c r="Q72" s="133"/>
      <c r="R72" s="111"/>
    </row>
    <row r="73" spans="1:18" s="3" customFormat="1" ht="15" customHeight="1" x14ac:dyDescent="0.25">
      <c r="A73" s="87">
        <v>2</v>
      </c>
      <c r="B73" s="88" t="s">
        <v>353</v>
      </c>
      <c r="C73" s="88" t="s">
        <v>193</v>
      </c>
      <c r="D73" s="88" t="s">
        <v>87</v>
      </c>
      <c r="E73" s="88" t="s">
        <v>761</v>
      </c>
      <c r="F73" s="88">
        <v>2209</v>
      </c>
      <c r="G73" s="91">
        <f>+IF(ISNA(VLOOKUP(F73,'[1]Latest 14.03.2023'!$E$4:$J$1050,6,FALSE)),"0",VLOOKUP(F73,'[1]Latest 14.03.2023'!$E$4:$J$1050,6,FALSE))</f>
        <v>2.0499999999999998</v>
      </c>
      <c r="H73" s="88">
        <f>+SUMIF(CUTTING!$B$3:$B$500,'RM-JUNE'!F73,CUTTING!$G$3:$G$500)</f>
        <v>0</v>
      </c>
      <c r="I73" s="88">
        <f>+SUMIF('FORGING+DISPATCH'!$B$3:$B$500,'RM-JUNE'!F73,'FORGING+DISPATCH'!$G$3:$G$500)</f>
        <v>0</v>
      </c>
      <c r="J73" s="90">
        <f t="shared" si="7"/>
        <v>0</v>
      </c>
      <c r="K73" s="88" t="str">
        <f>+IF(ISNA(VLOOKUP(F73,SCH!$C$3:$L$500,9,FALSE)),"0",VLOOKUP(F73,SCH!$C$3:$L$500,9,FALSE))</f>
        <v>0</v>
      </c>
      <c r="L73" s="102">
        <f t="shared" si="8"/>
        <v>0</v>
      </c>
      <c r="M73" s="102">
        <f t="shared" si="9"/>
        <v>0</v>
      </c>
      <c r="N73" s="132"/>
      <c r="O73" s="133"/>
      <c r="P73" s="133"/>
      <c r="Q73" s="133"/>
      <c r="R73" s="111"/>
    </row>
    <row r="74" spans="1:18" s="3" customFormat="1" ht="15" customHeight="1" x14ac:dyDescent="0.25">
      <c r="A74" s="87">
        <v>2</v>
      </c>
      <c r="B74" s="88" t="s">
        <v>353</v>
      </c>
      <c r="C74" s="88" t="s">
        <v>193</v>
      </c>
      <c r="D74" s="88" t="s">
        <v>87</v>
      </c>
      <c r="E74" s="88" t="s">
        <v>806</v>
      </c>
      <c r="F74" s="88">
        <v>4001</v>
      </c>
      <c r="G74" s="91">
        <f>+IF(ISNA(VLOOKUP(F74,'[1]Latest 14.03.2023'!$E$4:$J$1050,6,FALSE)),"0",VLOOKUP(F74,'[1]Latest 14.03.2023'!$E$4:$J$1050,6,FALSE))</f>
        <v>2.74</v>
      </c>
      <c r="H74" s="88">
        <f>+SUMIF(CUTTING!$B$3:$B$500,'RM-JUNE'!F74,CUTTING!$G$3:$G$500)</f>
        <v>0</v>
      </c>
      <c r="I74" s="88">
        <f>+SUMIF('FORGING+DISPATCH'!$B$3:$B$500,'RM-JUNE'!F74,'FORGING+DISPATCH'!$G$3:$G$500)</f>
        <v>0</v>
      </c>
      <c r="J74" s="90">
        <f t="shared" si="7"/>
        <v>0</v>
      </c>
      <c r="K74" s="88" t="str">
        <f>+IF(ISNA(VLOOKUP(F74,SCH!$C$3:$L$500,9,FALSE)),"0",VLOOKUP(F74,SCH!$C$3:$L$500,9,FALSE))</f>
        <v>0</v>
      </c>
      <c r="L74" s="102">
        <f t="shared" si="8"/>
        <v>0</v>
      </c>
      <c r="M74" s="102">
        <f t="shared" si="9"/>
        <v>0</v>
      </c>
      <c r="N74" s="132"/>
      <c r="O74" s="133"/>
      <c r="P74" s="133"/>
      <c r="Q74" s="133"/>
      <c r="R74" s="111"/>
    </row>
    <row r="75" spans="1:18" s="3" customFormat="1" ht="15" customHeight="1" x14ac:dyDescent="0.25">
      <c r="A75" s="87">
        <v>2</v>
      </c>
      <c r="B75" s="88" t="s">
        <v>353</v>
      </c>
      <c r="C75" s="88" t="s">
        <v>193</v>
      </c>
      <c r="D75" s="88" t="s">
        <v>87</v>
      </c>
      <c r="E75" s="88" t="s">
        <v>805</v>
      </c>
      <c r="F75" s="88">
        <v>4110</v>
      </c>
      <c r="G75" s="91">
        <f>+IF(ISNA(VLOOKUP(F75,'[1]Latest 14.03.2023'!$E$4:$J$1050,6,FALSE)),"0",VLOOKUP(F75,'[1]Latest 14.03.2023'!$E$4:$J$1050,6,FALSE))</f>
        <v>2.42</v>
      </c>
      <c r="H75" s="88">
        <f>+SUMIF(CUTTING!$B$3:$B$500,'RM-JUNE'!F75,CUTTING!$G$3:$G$500)</f>
        <v>0</v>
      </c>
      <c r="I75" s="88">
        <f>+SUMIF('FORGING+DISPATCH'!$B$3:$B$500,'RM-JUNE'!F75,'FORGING+DISPATCH'!$G$3:$G$500)</f>
        <v>4.84</v>
      </c>
      <c r="J75" s="90">
        <f t="shared" si="7"/>
        <v>4.84</v>
      </c>
      <c r="K75" s="88" t="str">
        <f>+IF(ISNA(VLOOKUP(F75,SCH!$C$3:$L$500,9,FALSE)),"0",VLOOKUP(F75,SCH!$C$3:$L$500,9,FALSE))</f>
        <v>0</v>
      </c>
      <c r="L75" s="102">
        <f t="shared" si="8"/>
        <v>0</v>
      </c>
      <c r="M75" s="102">
        <f t="shared" si="9"/>
        <v>-4.84</v>
      </c>
      <c r="N75" s="132"/>
      <c r="O75" s="133"/>
      <c r="P75" s="133"/>
      <c r="Q75" s="133"/>
      <c r="R75" s="111"/>
    </row>
    <row r="76" spans="1:18" s="3" customFormat="1" ht="15" customHeight="1" x14ac:dyDescent="0.25">
      <c r="A76" s="87">
        <v>2</v>
      </c>
      <c r="B76" s="88" t="s">
        <v>353</v>
      </c>
      <c r="C76" s="88" t="s">
        <v>193</v>
      </c>
      <c r="D76" s="88" t="s">
        <v>87</v>
      </c>
      <c r="E76" s="88" t="s">
        <v>804</v>
      </c>
      <c r="F76" s="88">
        <v>773</v>
      </c>
      <c r="G76" s="91">
        <f>+IF(ISNA(VLOOKUP(F76,'[1]Latest 14.03.2023'!$E$4:$J$1050,6,FALSE)),"0",VLOOKUP(F76,'[1]Latest 14.03.2023'!$E$4:$J$1050,6,FALSE))</f>
        <v>2.76</v>
      </c>
      <c r="H76" s="88">
        <f>+SUMIF(CUTTING!$B$3:$B$500,'RM-JUNE'!F76,CUTTING!$G$3:$G$500)</f>
        <v>0</v>
      </c>
      <c r="I76" s="88">
        <f>+SUMIF('FORGING+DISPATCH'!$B$3:$B$500,'RM-JUNE'!F76,'FORGING+DISPATCH'!$G$3:$G$500)</f>
        <v>0</v>
      </c>
      <c r="J76" s="90">
        <f t="shared" si="7"/>
        <v>0</v>
      </c>
      <c r="K76" s="88" t="str">
        <f>+IF(ISNA(VLOOKUP(F76,SCH!$C$3:$L$500,9,FALSE)),"0",VLOOKUP(F76,SCH!$C$3:$L$500,9,FALSE))</f>
        <v>0</v>
      </c>
      <c r="L76" s="102">
        <f t="shared" si="8"/>
        <v>0</v>
      </c>
      <c r="M76" s="102">
        <f t="shared" si="9"/>
        <v>0</v>
      </c>
      <c r="N76" s="132"/>
      <c r="O76" s="133"/>
      <c r="P76" s="133"/>
      <c r="Q76" s="133"/>
      <c r="R76" s="111"/>
    </row>
    <row r="77" spans="1:18" s="3" customFormat="1" ht="15" customHeight="1" x14ac:dyDescent="0.25">
      <c r="A77" s="87">
        <v>2</v>
      </c>
      <c r="B77" s="88" t="s">
        <v>353</v>
      </c>
      <c r="C77" s="88" t="s">
        <v>193</v>
      </c>
      <c r="D77" s="88" t="s">
        <v>87</v>
      </c>
      <c r="E77" s="88" t="s">
        <v>803</v>
      </c>
      <c r="F77" s="88">
        <v>775</v>
      </c>
      <c r="G77" s="91">
        <f>+IF(ISNA(VLOOKUP(F77,'[1]Latest 14.03.2023'!$E$4:$J$1050,6,FALSE)),"0",VLOOKUP(F77,'[1]Latest 14.03.2023'!$E$4:$J$1050,6,FALSE))</f>
        <v>3.09</v>
      </c>
      <c r="H77" s="88">
        <f>+SUMIF(CUTTING!$B$3:$B$500,'RM-JUNE'!F77,CUTTING!$G$3:$G$500)</f>
        <v>0</v>
      </c>
      <c r="I77" s="88">
        <f>+SUMIF('FORGING+DISPATCH'!$B$3:$B$500,'RM-JUNE'!F77,'FORGING+DISPATCH'!$G$3:$G$500)</f>
        <v>0</v>
      </c>
      <c r="J77" s="90">
        <f t="shared" si="7"/>
        <v>0</v>
      </c>
      <c r="K77" s="88" t="str">
        <f>+IF(ISNA(VLOOKUP(F77,SCH!$C$3:$L$500,9,FALSE)),"0",VLOOKUP(F77,SCH!$C$3:$L$500,9,FALSE))</f>
        <v>0</v>
      </c>
      <c r="L77" s="102">
        <f t="shared" si="8"/>
        <v>0</v>
      </c>
      <c r="M77" s="102">
        <f t="shared" si="9"/>
        <v>0</v>
      </c>
      <c r="N77" s="132"/>
      <c r="O77" s="133"/>
      <c r="P77" s="133"/>
      <c r="Q77" s="133"/>
      <c r="R77" s="111"/>
    </row>
    <row r="78" spans="1:18" s="3" customFormat="1" ht="15" customHeight="1" x14ac:dyDescent="0.25">
      <c r="A78" s="87">
        <v>2</v>
      </c>
      <c r="B78" s="88" t="s">
        <v>353</v>
      </c>
      <c r="C78" s="88" t="s">
        <v>193</v>
      </c>
      <c r="D78" s="88" t="s">
        <v>87</v>
      </c>
      <c r="E78" s="88" t="s">
        <v>802</v>
      </c>
      <c r="F78" s="88">
        <v>805</v>
      </c>
      <c r="G78" s="88" t="str">
        <f>+IF(ISNA(VLOOKUP(F78,'[1]Latest 14.03.2023'!$E$4:$J$1050,6,FALSE)),"0",VLOOKUP(F78,'[1]Latest 14.03.2023'!$E$4:$J$1050,6,FALSE))</f>
        <v>0</v>
      </c>
      <c r="H78" s="88">
        <f>+SUMIF(CUTTING!$B$3:$B$500,'RM-JUNE'!F78,CUTTING!$G$3:$G$500)</f>
        <v>0</v>
      </c>
      <c r="I78" s="88">
        <f>+SUMIF('FORGING+DISPATCH'!$B$3:$B$500,'RM-JUNE'!F78,'FORGING+DISPATCH'!$G$3:$G$500)</f>
        <v>0</v>
      </c>
      <c r="J78" s="90">
        <f t="shared" si="7"/>
        <v>0</v>
      </c>
      <c r="K78" s="88" t="str">
        <f>+IF(ISNA(VLOOKUP(F78,SCH!$C$3:$L$500,9,FALSE)),"0",VLOOKUP(F78,SCH!$C$3:$L$500,9,FALSE))</f>
        <v>0</v>
      </c>
      <c r="L78" s="102">
        <f t="shared" si="8"/>
        <v>0</v>
      </c>
      <c r="M78" s="102">
        <f t="shared" si="9"/>
        <v>0</v>
      </c>
      <c r="N78" s="132"/>
      <c r="O78" s="133"/>
      <c r="P78" s="133"/>
      <c r="Q78" s="133"/>
      <c r="R78" s="111"/>
    </row>
    <row r="79" spans="1:18" s="3" customFormat="1" ht="15.75" customHeight="1" x14ac:dyDescent="0.25">
      <c r="A79" s="87">
        <v>2</v>
      </c>
      <c r="B79" s="88" t="s">
        <v>353</v>
      </c>
      <c r="C79" s="88" t="s">
        <v>193</v>
      </c>
      <c r="D79" s="88" t="s">
        <v>87</v>
      </c>
      <c r="E79" s="88" t="s">
        <v>801</v>
      </c>
      <c r="F79" s="88">
        <v>883</v>
      </c>
      <c r="G79" s="91">
        <f>+IF(ISNA(VLOOKUP(F79,'[1]Latest 14.03.2023'!$E$4:$J$1050,6,FALSE)),"0",VLOOKUP(F79,'[1]Latest 14.03.2023'!$E$4:$J$1050,6,FALSE))</f>
        <v>2.84</v>
      </c>
      <c r="H79" s="88">
        <f>+SUMIF(CUTTING!$B$3:$B$500,'RM-JUNE'!F79,CUTTING!$G$3:$G$500)</f>
        <v>0</v>
      </c>
      <c r="I79" s="88">
        <f>+SUMIF('FORGING+DISPATCH'!$B$3:$B$500,'RM-JUNE'!F79,'FORGING+DISPATCH'!$G$3:$G$500)</f>
        <v>0</v>
      </c>
      <c r="J79" s="90">
        <f t="shared" si="7"/>
        <v>0</v>
      </c>
      <c r="K79" s="88" t="str">
        <f>+IF(ISNA(VLOOKUP(F79,SCH!$C$3:$L$500,9,FALSE)),"0",VLOOKUP(F79,SCH!$C$3:$L$500,9,FALSE))</f>
        <v>0</v>
      </c>
      <c r="L79" s="102">
        <f t="shared" si="8"/>
        <v>0</v>
      </c>
      <c r="M79" s="102">
        <f t="shared" si="9"/>
        <v>0</v>
      </c>
      <c r="N79" s="132"/>
      <c r="O79" s="133"/>
      <c r="P79" s="133"/>
      <c r="Q79" s="133"/>
      <c r="R79" s="111"/>
    </row>
    <row r="80" spans="1:18" s="3" customFormat="1" x14ac:dyDescent="0.25">
      <c r="A80" s="38">
        <v>2</v>
      </c>
      <c r="B80" s="39" t="s">
        <v>353</v>
      </c>
      <c r="C80" s="39" t="s">
        <v>193</v>
      </c>
      <c r="D80" s="39" t="s">
        <v>41</v>
      </c>
      <c r="E80" s="39" t="s">
        <v>735</v>
      </c>
      <c r="F80" s="39">
        <v>4002</v>
      </c>
      <c r="G80" s="41">
        <f>+IF(ISNA(VLOOKUP(F80,'[1]Latest 14.03.2023'!$E$4:$J$1050,6,FALSE)),"0",VLOOKUP(F80,'[1]Latest 14.03.2023'!$E$4:$J$1050,6,FALSE))</f>
        <v>7.8</v>
      </c>
      <c r="H80" s="39">
        <f>+SUMIF(CUTTING!$B$3:$B$500,'RM-JUNE'!F80,CUTTING!$G$3:$G$500)</f>
        <v>7098</v>
      </c>
      <c r="I80" s="39">
        <f>+SUMIF('FORGING+DISPATCH'!$B$3:$B$500,'RM-JUNE'!F80,'FORGING+DISPATCH'!$G$3:$G$500)</f>
        <v>5850</v>
      </c>
      <c r="J80" s="40">
        <f t="shared" si="7"/>
        <v>12948</v>
      </c>
      <c r="K80" s="39">
        <f>+IF(ISNA(VLOOKUP(F80,SCH!$C$3:$L$500,9,FALSE)),"0",VLOOKUP(F80,SCH!$C$3:$L$500,9,FALSE))</f>
        <v>5267</v>
      </c>
      <c r="L80" s="103">
        <f t="shared" si="8"/>
        <v>41082.6</v>
      </c>
      <c r="M80" s="103">
        <f t="shared" si="9"/>
        <v>28134.6</v>
      </c>
      <c r="N80" s="141">
        <f>22760</f>
        <v>22760</v>
      </c>
      <c r="O80" s="134">
        <f>SUMIF(M80:M91,"&gt;0")-N80</f>
        <v>37342.039999999994</v>
      </c>
      <c r="P80" s="134"/>
      <c r="Q80" s="134">
        <f>O80-P80</f>
        <v>37342.039999999994</v>
      </c>
      <c r="R80" s="111"/>
    </row>
    <row r="81" spans="1:18" s="3" customFormat="1" ht="15" customHeight="1" x14ac:dyDescent="0.25">
      <c r="A81" s="38">
        <v>2</v>
      </c>
      <c r="B81" s="39" t="s">
        <v>353</v>
      </c>
      <c r="C81" s="39" t="s">
        <v>193</v>
      </c>
      <c r="D81" s="39" t="s">
        <v>41</v>
      </c>
      <c r="E81" s="39" t="s">
        <v>731</v>
      </c>
      <c r="F81" s="39">
        <v>4102</v>
      </c>
      <c r="G81" s="41">
        <f>+IF(ISNA(VLOOKUP(F81,'[1]Latest 14.03.2023'!$E$4:$J$1050,6,FALSE)),"0",VLOOKUP(F81,'[1]Latest 14.03.2023'!$E$4:$J$1050,6,FALSE))</f>
        <v>4.05</v>
      </c>
      <c r="H81" s="39">
        <f>+SUMIF(CUTTING!$B$3:$B$500,'RM-JUNE'!F81,CUTTING!$G$3:$G$500)</f>
        <v>0</v>
      </c>
      <c r="I81" s="39">
        <f>+SUMIF('FORGING+DISPATCH'!$B$3:$B$500,'RM-JUNE'!F81,'FORGING+DISPATCH'!$G$3:$G$500)</f>
        <v>0</v>
      </c>
      <c r="J81" s="40">
        <f t="shared" si="7"/>
        <v>0</v>
      </c>
      <c r="K81" s="39" t="str">
        <f>+IF(ISNA(VLOOKUP(F81,SCH!$C$3:$L$500,9,FALSE)),"0",VLOOKUP(F81,SCH!$C$3:$L$500,9,FALSE))</f>
        <v>0</v>
      </c>
      <c r="L81" s="103">
        <f t="shared" si="8"/>
        <v>0</v>
      </c>
      <c r="M81" s="103">
        <f t="shared" si="9"/>
        <v>0</v>
      </c>
      <c r="N81" s="141"/>
      <c r="O81" s="134"/>
      <c r="P81" s="134"/>
      <c r="Q81" s="134"/>
      <c r="R81" s="111"/>
    </row>
    <row r="82" spans="1:18" s="3" customFormat="1" ht="15" customHeight="1" x14ac:dyDescent="0.25">
      <c r="A82" s="38">
        <v>2</v>
      </c>
      <c r="B82" s="39" t="s">
        <v>353</v>
      </c>
      <c r="C82" s="39" t="s">
        <v>193</v>
      </c>
      <c r="D82" s="39" t="s">
        <v>41</v>
      </c>
      <c r="E82" s="39" t="s">
        <v>584</v>
      </c>
      <c r="F82" s="39">
        <v>4108</v>
      </c>
      <c r="G82" s="41">
        <f>+IF(ISNA(VLOOKUP(F82,'[1]Latest 14.03.2023'!$E$4:$J$1050,6,FALSE)),"0",VLOOKUP(F82,'[1]Latest 14.03.2023'!$E$4:$J$1050,6,FALSE))</f>
        <v>4.0199999999999996</v>
      </c>
      <c r="H82" s="39">
        <f>+SUMIF(CUTTING!$B$3:$B$500,'RM-JUNE'!F82,CUTTING!$G$3:$G$500)</f>
        <v>0</v>
      </c>
      <c r="I82" s="39">
        <f>+SUMIF('FORGING+DISPATCH'!$B$3:$B$500,'RM-JUNE'!F82,'FORGING+DISPATCH'!$G$3:$G$500)</f>
        <v>1406.9999999999998</v>
      </c>
      <c r="J82" s="40">
        <f t="shared" si="7"/>
        <v>1406.9999999999998</v>
      </c>
      <c r="K82" s="39">
        <f>+IF(ISNA(VLOOKUP(F82,SCH!$C$3:$L$500,9,FALSE)),"0",VLOOKUP(F82,SCH!$C$3:$L$500,9,FALSE))</f>
        <v>1172</v>
      </c>
      <c r="L82" s="103">
        <f t="shared" si="8"/>
        <v>4711.4399999999996</v>
      </c>
      <c r="M82" s="103">
        <f t="shared" si="9"/>
        <v>3304.4399999999996</v>
      </c>
      <c r="N82" s="141"/>
      <c r="O82" s="134"/>
      <c r="P82" s="134"/>
      <c r="Q82" s="134"/>
      <c r="R82" s="111"/>
    </row>
    <row r="83" spans="1:18" s="3" customFormat="1" ht="15" customHeight="1" x14ac:dyDescent="0.25">
      <c r="A83" s="38">
        <v>2</v>
      </c>
      <c r="B83" s="39" t="s">
        <v>353</v>
      </c>
      <c r="C83" s="39" t="s">
        <v>193</v>
      </c>
      <c r="D83" s="39" t="s">
        <v>41</v>
      </c>
      <c r="E83" s="39" t="s">
        <v>800</v>
      </c>
      <c r="F83" s="39">
        <v>4109</v>
      </c>
      <c r="G83" s="41">
        <f>+IF(ISNA(VLOOKUP(F83,'[1]Latest 14.03.2023'!$E$4:$J$1050,6,FALSE)),"0",VLOOKUP(F83,'[1]Latest 14.03.2023'!$E$4:$J$1050,6,FALSE))</f>
        <v>3.8250000000000002</v>
      </c>
      <c r="H83" s="39">
        <f>+SUMIF(CUTTING!$B$3:$B$500,'RM-JUNE'!F83,CUTTING!$G$3:$G$500)</f>
        <v>0</v>
      </c>
      <c r="I83" s="39">
        <f>+SUMIF('FORGING+DISPATCH'!$B$3:$B$500,'RM-JUNE'!F83,'FORGING+DISPATCH'!$G$3:$G$500)</f>
        <v>0</v>
      </c>
      <c r="J83" s="40">
        <f t="shared" si="7"/>
        <v>0</v>
      </c>
      <c r="K83" s="39" t="str">
        <f>+IF(ISNA(VLOOKUP(F83,SCH!$C$3:$L$500,9,FALSE)),"0",VLOOKUP(F83,SCH!$C$3:$L$500,9,FALSE))</f>
        <v>0</v>
      </c>
      <c r="L83" s="103">
        <f t="shared" si="8"/>
        <v>0</v>
      </c>
      <c r="M83" s="103">
        <f t="shared" si="9"/>
        <v>0</v>
      </c>
      <c r="N83" s="141"/>
      <c r="O83" s="134"/>
      <c r="P83" s="134"/>
      <c r="Q83" s="134"/>
      <c r="R83" s="111"/>
    </row>
    <row r="84" spans="1:18" s="3" customFormat="1" ht="15" customHeight="1" x14ac:dyDescent="0.25">
      <c r="A84" s="38">
        <v>2</v>
      </c>
      <c r="B84" s="39" t="s">
        <v>353</v>
      </c>
      <c r="C84" s="39" t="s">
        <v>193</v>
      </c>
      <c r="D84" s="39" t="s">
        <v>41</v>
      </c>
      <c r="E84" s="39" t="s">
        <v>799</v>
      </c>
      <c r="F84" s="39">
        <v>4149</v>
      </c>
      <c r="G84" s="41">
        <f>+IF(ISNA(VLOOKUP(F84,'[1]Latest 14.03.2023'!$E$4:$J$1050,6,FALSE)),"0",VLOOKUP(F84,'[1]Latest 14.03.2023'!$E$4:$J$1050,6,FALSE))</f>
        <v>4.05</v>
      </c>
      <c r="H84" s="39">
        <f>+SUMIF(CUTTING!$B$3:$B$500,'RM-JUNE'!F84,CUTTING!$G$3:$G$500)</f>
        <v>0</v>
      </c>
      <c r="I84" s="39">
        <f>+SUMIF('FORGING+DISPATCH'!$B$3:$B$500,'RM-JUNE'!F84,'FORGING+DISPATCH'!$G$3:$G$500)</f>
        <v>0</v>
      </c>
      <c r="J84" s="40">
        <f t="shared" si="7"/>
        <v>0</v>
      </c>
      <c r="K84" s="39" t="str">
        <f>+IF(ISNA(VLOOKUP(F84,SCH!$C$3:$L$500,9,FALSE)),"0",VLOOKUP(F84,SCH!$C$3:$L$500,9,FALSE))</f>
        <v>0</v>
      </c>
      <c r="L84" s="103">
        <f t="shared" si="8"/>
        <v>0</v>
      </c>
      <c r="M84" s="103">
        <f t="shared" ref="M84:M103" si="10">L84-J84</f>
        <v>0</v>
      </c>
      <c r="N84" s="141"/>
      <c r="O84" s="134"/>
      <c r="P84" s="134"/>
      <c r="Q84" s="134"/>
      <c r="R84" s="111"/>
    </row>
    <row r="85" spans="1:18" s="3" customFormat="1" ht="15" customHeight="1" x14ac:dyDescent="0.25">
      <c r="A85" s="38">
        <v>2</v>
      </c>
      <c r="B85" s="39" t="s">
        <v>353</v>
      </c>
      <c r="C85" s="39" t="s">
        <v>193</v>
      </c>
      <c r="D85" s="39" t="s">
        <v>41</v>
      </c>
      <c r="E85" s="39" t="s">
        <v>710</v>
      </c>
      <c r="F85" s="39">
        <v>4253</v>
      </c>
      <c r="G85" s="41">
        <f>+IF(ISNA(VLOOKUP(F85,'[1]Latest 14.03.2023'!$E$4:$J$1050,6,FALSE)),"0",VLOOKUP(F85,'[1]Latest 14.03.2023'!$E$4:$J$1050,6,FALSE))</f>
        <v>5.0999999999999996</v>
      </c>
      <c r="H85" s="39">
        <f>+SUMIF(CUTTING!$B$3:$B$500,'RM-JUNE'!F85,CUTTING!$G$3:$G$500)</f>
        <v>0</v>
      </c>
      <c r="I85" s="39">
        <f>+SUMIF('FORGING+DISPATCH'!$B$3:$B$500,'RM-JUNE'!F85,'FORGING+DISPATCH'!$G$3:$G$500)</f>
        <v>0</v>
      </c>
      <c r="J85" s="40">
        <f t="shared" si="7"/>
        <v>0</v>
      </c>
      <c r="K85" s="39">
        <f>+IF(ISNA(VLOOKUP(F85,SCH!$C$3:$L$500,9,FALSE)),"0",VLOOKUP(F85,SCH!$C$3:$L$500,9,FALSE))</f>
        <v>3330</v>
      </c>
      <c r="L85" s="103">
        <f t="shared" si="8"/>
        <v>16983</v>
      </c>
      <c r="M85" s="103">
        <f t="shared" si="10"/>
        <v>16983</v>
      </c>
      <c r="N85" s="141"/>
      <c r="O85" s="134"/>
      <c r="P85" s="134"/>
      <c r="Q85" s="134"/>
      <c r="R85" s="111"/>
    </row>
    <row r="86" spans="1:18" s="3" customFormat="1" ht="15" customHeight="1" x14ac:dyDescent="0.25">
      <c r="A86" s="38">
        <v>2</v>
      </c>
      <c r="B86" s="39" t="s">
        <v>353</v>
      </c>
      <c r="C86" s="39" t="s">
        <v>193</v>
      </c>
      <c r="D86" s="39" t="s">
        <v>41</v>
      </c>
      <c r="E86" s="39" t="s">
        <v>798</v>
      </c>
      <c r="F86" s="39">
        <v>772</v>
      </c>
      <c r="G86" s="41">
        <f>+IF(ISNA(VLOOKUP(F86,'[1]Latest 14.03.2023'!$E$4:$J$1050,6,FALSE)),"0",VLOOKUP(F86,'[1]Latest 14.03.2023'!$E$4:$J$1050,6,FALSE))</f>
        <v>4.12</v>
      </c>
      <c r="H86" s="39">
        <f>+SUMIF(CUTTING!$B$3:$B$500,'RM-JUNE'!F86,CUTTING!$G$3:$G$500)</f>
        <v>0</v>
      </c>
      <c r="I86" s="39">
        <f>+SUMIF('FORGING+DISPATCH'!$B$3:$B$500,'RM-JUNE'!F86,'FORGING+DISPATCH'!$G$3:$G$500)</f>
        <v>0</v>
      </c>
      <c r="J86" s="40">
        <f t="shared" si="7"/>
        <v>0</v>
      </c>
      <c r="K86" s="39">
        <f>+IF(ISNA(VLOOKUP(F86,SCH!$C$3:$L$500,9,FALSE)),"0",VLOOKUP(F86,SCH!$C$3:$L$500,9,FALSE))</f>
        <v>1000</v>
      </c>
      <c r="L86" s="103">
        <f t="shared" si="8"/>
        <v>4120</v>
      </c>
      <c r="M86" s="103">
        <f t="shared" si="10"/>
        <v>4120</v>
      </c>
      <c r="N86" s="141"/>
      <c r="O86" s="134"/>
      <c r="P86" s="134"/>
      <c r="Q86" s="134"/>
      <c r="R86" s="111"/>
    </row>
    <row r="87" spans="1:18" s="3" customFormat="1" ht="15" customHeight="1" x14ac:dyDescent="0.25">
      <c r="A87" s="38">
        <v>2</v>
      </c>
      <c r="B87" s="39" t="s">
        <v>353</v>
      </c>
      <c r="C87" s="39" t="s">
        <v>193</v>
      </c>
      <c r="D87" s="39" t="s">
        <v>41</v>
      </c>
      <c r="E87" s="39" t="s">
        <v>797</v>
      </c>
      <c r="F87" s="39">
        <v>776</v>
      </c>
      <c r="G87" s="41">
        <f>+IF(ISNA(VLOOKUP(F87,'[1]Latest 14.03.2023'!$E$4:$J$1050,6,FALSE)),"0",VLOOKUP(F87,'[1]Latest 14.03.2023'!$E$4:$J$1050,6,FALSE))</f>
        <v>3.95</v>
      </c>
      <c r="H87" s="39">
        <f>+SUMIF(CUTTING!$B$3:$B$500,'RM-JUNE'!F87,CUTTING!$G$3:$G$500)</f>
        <v>0</v>
      </c>
      <c r="I87" s="39">
        <f>+SUMIF('FORGING+DISPATCH'!$B$3:$B$500,'RM-JUNE'!F87,'FORGING+DISPATCH'!$G$3:$G$500)</f>
        <v>0</v>
      </c>
      <c r="J87" s="40">
        <f t="shared" si="7"/>
        <v>0</v>
      </c>
      <c r="K87" s="39">
        <f>+IF(ISNA(VLOOKUP(F87,SCH!$C$3:$L$500,9,FALSE)),"0",VLOOKUP(F87,SCH!$C$3:$L$500,9,FALSE))</f>
        <v>1000</v>
      </c>
      <c r="L87" s="103">
        <f t="shared" si="8"/>
        <v>3950</v>
      </c>
      <c r="M87" s="103">
        <f t="shared" si="10"/>
        <v>3950</v>
      </c>
      <c r="N87" s="141"/>
      <c r="O87" s="134"/>
      <c r="P87" s="134"/>
      <c r="Q87" s="134"/>
      <c r="R87" s="111"/>
    </row>
    <row r="88" spans="1:18" s="3" customFormat="1" ht="15" customHeight="1" x14ac:dyDescent="0.25">
      <c r="A88" s="38">
        <v>2</v>
      </c>
      <c r="B88" s="39" t="s">
        <v>353</v>
      </c>
      <c r="C88" s="39" t="s">
        <v>193</v>
      </c>
      <c r="D88" s="39" t="s">
        <v>41</v>
      </c>
      <c r="E88" s="39" t="s">
        <v>796</v>
      </c>
      <c r="F88" s="39">
        <v>787</v>
      </c>
      <c r="G88" s="41">
        <f>+IF(ISNA(VLOOKUP(F88,'[1]Latest 14.03.2023'!$E$4:$J$1050,6,FALSE)),"0",VLOOKUP(F88,'[1]Latest 14.03.2023'!$E$4:$J$1050,6,FALSE))</f>
        <v>3.61</v>
      </c>
      <c r="H88" s="39">
        <f>+SUMIF(CUTTING!$B$3:$B$500,'RM-JUNE'!F88,CUTTING!$G$3:$G$500)</f>
        <v>0</v>
      </c>
      <c r="I88" s="39">
        <f>+SUMIF('FORGING+DISPATCH'!$B$3:$B$500,'RM-JUNE'!F88,'FORGING+DISPATCH'!$G$3:$G$500)</f>
        <v>0</v>
      </c>
      <c r="J88" s="40">
        <f t="shared" si="7"/>
        <v>0</v>
      </c>
      <c r="K88" s="39">
        <f>+IF(ISNA(VLOOKUP(F88,SCH!$C$3:$L$500,9,FALSE)),"0",VLOOKUP(F88,SCH!$C$3:$L$500,9,FALSE))</f>
        <v>1000</v>
      </c>
      <c r="L88" s="103">
        <f t="shared" si="8"/>
        <v>3610</v>
      </c>
      <c r="M88" s="103">
        <f t="shared" si="10"/>
        <v>3610</v>
      </c>
      <c r="N88" s="141"/>
      <c r="O88" s="134"/>
      <c r="P88" s="134"/>
      <c r="Q88" s="134"/>
      <c r="R88" s="111"/>
    </row>
    <row r="89" spans="1:18" s="3" customFormat="1" ht="15" customHeight="1" x14ac:dyDescent="0.25">
      <c r="A89" s="38">
        <v>2</v>
      </c>
      <c r="B89" s="39" t="s">
        <v>353</v>
      </c>
      <c r="C89" s="39" t="s">
        <v>193</v>
      </c>
      <c r="D89" s="39" t="s">
        <v>41</v>
      </c>
      <c r="E89" s="39" t="s">
        <v>795</v>
      </c>
      <c r="F89" s="39">
        <v>882</v>
      </c>
      <c r="G89" s="41">
        <f>+IF(ISNA(VLOOKUP(F89,'[1]Latest 14.03.2023'!$E$4:$J$1050,6,FALSE)),"0",VLOOKUP(F89,'[1]Latest 14.03.2023'!$E$4:$J$1050,6,FALSE))</f>
        <v>4.0979999999999999</v>
      </c>
      <c r="H89" s="39">
        <f>+SUMIF(CUTTING!$B$3:$B$500,'RM-JUNE'!F89,CUTTING!$G$3:$G$500)</f>
        <v>0</v>
      </c>
      <c r="I89" s="39">
        <f>+SUMIF('FORGING+DISPATCH'!$B$3:$B$500,'RM-JUNE'!F89,'FORGING+DISPATCH'!$G$3:$G$500)</f>
        <v>0</v>
      </c>
      <c r="J89" s="40">
        <f t="shared" ref="J89:J192" si="11">H89+I89</f>
        <v>0</v>
      </c>
      <c r="K89" s="39" t="str">
        <f>+IF(ISNA(VLOOKUP(F89,SCH!$C$3:$L$500,9,FALSE)),"0",VLOOKUP(F89,SCH!$C$3:$L$500,9,FALSE))</f>
        <v>0</v>
      </c>
      <c r="L89" s="103">
        <f t="shared" ref="L89:L192" si="12">+G89*K89</f>
        <v>0</v>
      </c>
      <c r="M89" s="103">
        <f t="shared" si="10"/>
        <v>0</v>
      </c>
      <c r="N89" s="141"/>
      <c r="O89" s="134"/>
      <c r="P89" s="134"/>
      <c r="Q89" s="134"/>
      <c r="R89" s="111"/>
    </row>
    <row r="90" spans="1:18" s="3" customFormat="1" ht="15" customHeight="1" x14ac:dyDescent="0.25">
      <c r="A90" s="38">
        <v>2</v>
      </c>
      <c r="B90" s="39" t="s">
        <v>353</v>
      </c>
      <c r="C90" s="39" t="s">
        <v>193</v>
      </c>
      <c r="D90" s="39" t="s">
        <v>41</v>
      </c>
      <c r="E90" s="39" t="s">
        <v>794</v>
      </c>
      <c r="F90" s="39">
        <v>889</v>
      </c>
      <c r="G90" s="41">
        <f>+IF(ISNA(VLOOKUP(F90,'[1]Latest 14.03.2023'!$E$4:$J$1050,6,FALSE)),"0",VLOOKUP(F90,'[1]Latest 14.03.2023'!$E$4:$J$1050,6,FALSE))</f>
        <v>3.9</v>
      </c>
      <c r="H90" s="39">
        <f>+SUMIF(CUTTING!$B$3:$B$500,'RM-JUNE'!F90,CUTTING!$G$3:$G$500)</f>
        <v>0</v>
      </c>
      <c r="I90" s="39">
        <f>+SUMIF('FORGING+DISPATCH'!$B$3:$B$500,'RM-JUNE'!F90,'FORGING+DISPATCH'!$G$3:$G$500)</f>
        <v>0</v>
      </c>
      <c r="J90" s="40">
        <f t="shared" si="11"/>
        <v>0</v>
      </c>
      <c r="K90" s="39" t="str">
        <f>+IF(ISNA(VLOOKUP(F90,SCH!$C$3:$L$500,9,FALSE)),"0",VLOOKUP(F90,SCH!$C$3:$L$500,9,FALSE))</f>
        <v>0</v>
      </c>
      <c r="L90" s="103">
        <f t="shared" si="12"/>
        <v>0</v>
      </c>
      <c r="M90" s="103">
        <f t="shared" si="10"/>
        <v>0</v>
      </c>
      <c r="N90" s="141"/>
      <c r="O90" s="134"/>
      <c r="P90" s="134"/>
      <c r="Q90" s="134"/>
      <c r="R90" s="111"/>
    </row>
    <row r="91" spans="1:18" s="3" customFormat="1" ht="15.75" customHeight="1" x14ac:dyDescent="0.25">
      <c r="A91" s="38">
        <v>2</v>
      </c>
      <c r="B91" s="39" t="s">
        <v>353</v>
      </c>
      <c r="C91" s="39" t="s">
        <v>193</v>
      </c>
      <c r="D91" s="39" t="s">
        <v>41</v>
      </c>
      <c r="E91" s="39" t="s">
        <v>793</v>
      </c>
      <c r="F91" s="39">
        <v>897</v>
      </c>
      <c r="G91" s="39" t="str">
        <f>+IF(ISNA(VLOOKUP(F91,'[1]Latest 14.03.2023'!$E$4:$J$1050,6,FALSE)),"0",VLOOKUP(F91,'[1]Latest 14.03.2023'!$E$4:$J$1050,6,FALSE))</f>
        <v>0</v>
      </c>
      <c r="H91" s="39">
        <f>+SUMIF(CUTTING!$B$3:$B$500,'RM-JUNE'!F91,CUTTING!$G$3:$G$500)</f>
        <v>0</v>
      </c>
      <c r="I91" s="39">
        <f>+SUMIF('FORGING+DISPATCH'!$B$3:$B$500,'RM-JUNE'!F91,'FORGING+DISPATCH'!$G$3:$G$500)</f>
        <v>0</v>
      </c>
      <c r="J91" s="40">
        <f t="shared" si="11"/>
        <v>0</v>
      </c>
      <c r="K91" s="39" t="str">
        <f>+IF(ISNA(VLOOKUP(F91,SCH!$C$3:$L$500,9,FALSE)),"0",VLOOKUP(F91,SCH!$C$3:$L$500,9,FALSE))</f>
        <v>0</v>
      </c>
      <c r="L91" s="103">
        <f t="shared" si="12"/>
        <v>0</v>
      </c>
      <c r="M91" s="103">
        <f t="shared" si="10"/>
        <v>0</v>
      </c>
      <c r="N91" s="141"/>
      <c r="O91" s="134"/>
      <c r="P91" s="134"/>
      <c r="Q91" s="134"/>
      <c r="R91" s="111"/>
    </row>
    <row r="92" spans="1:18" s="3" customFormat="1" x14ac:dyDescent="0.25">
      <c r="A92" s="87">
        <v>2</v>
      </c>
      <c r="B92" s="88" t="s">
        <v>353</v>
      </c>
      <c r="C92" s="88" t="s">
        <v>193</v>
      </c>
      <c r="D92" s="88" t="s">
        <v>97</v>
      </c>
      <c r="E92" s="88" t="s">
        <v>792</v>
      </c>
      <c r="F92" s="88">
        <v>1773</v>
      </c>
      <c r="G92" s="88" t="str">
        <f>+IF(ISNA(VLOOKUP(F92,'[1]Latest 14.03.2023'!$E$4:$J$1050,6,FALSE)),"0",VLOOKUP(F92,'[1]Latest 14.03.2023'!$E$4:$J$1050,6,FALSE))</f>
        <v>0</v>
      </c>
      <c r="H92" s="88">
        <f>+SUMIF(CUTTING!$B$3:$B$500,'RM-JUNE'!F92,CUTTING!$G$3:$G$500)</f>
        <v>0</v>
      </c>
      <c r="I92" s="88">
        <f>+SUMIF('FORGING+DISPATCH'!$B$3:$B$500,'RM-JUNE'!F92,'FORGING+DISPATCH'!$G$3:$G$500)</f>
        <v>0</v>
      </c>
      <c r="J92" s="90">
        <f t="shared" si="11"/>
        <v>0</v>
      </c>
      <c r="K92" s="88" t="str">
        <f>+IF(ISNA(VLOOKUP(F92,SCH!$C$3:$L$500,9,FALSE)),"0",VLOOKUP(F92,SCH!$C$3:$L$500,9,FALSE))</f>
        <v>0</v>
      </c>
      <c r="L92" s="102">
        <f t="shared" si="12"/>
        <v>0</v>
      </c>
      <c r="M92" s="102">
        <f t="shared" si="10"/>
        <v>0</v>
      </c>
      <c r="N92" s="132"/>
      <c r="O92" s="133">
        <f>SUMIF(M92:M99,"&gt;0")-N92</f>
        <v>0</v>
      </c>
      <c r="P92" s="133"/>
      <c r="Q92" s="133">
        <f>O92-P92</f>
        <v>0</v>
      </c>
      <c r="R92" s="111"/>
    </row>
    <row r="93" spans="1:18" s="3" customFormat="1" ht="15" customHeight="1" x14ac:dyDescent="0.25">
      <c r="A93" s="87">
        <v>2</v>
      </c>
      <c r="B93" s="88" t="s">
        <v>353</v>
      </c>
      <c r="C93" s="88" t="s">
        <v>193</v>
      </c>
      <c r="D93" s="88" t="s">
        <v>97</v>
      </c>
      <c r="E93" s="88" t="s">
        <v>791</v>
      </c>
      <c r="F93" s="88">
        <v>2110</v>
      </c>
      <c r="G93" s="88" t="str">
        <f>+IF(ISNA(VLOOKUP(F93,'[1]Latest 14.03.2023'!$E$4:$J$1050,6,FALSE)),"0",VLOOKUP(F93,'[1]Latest 14.03.2023'!$E$4:$J$1050,6,FALSE))</f>
        <v>0</v>
      </c>
      <c r="H93" s="88">
        <f>+SUMIF(CUTTING!$B$3:$B$500,'RM-JUNE'!F93,CUTTING!$G$3:$G$500)</f>
        <v>0</v>
      </c>
      <c r="I93" s="88">
        <f>+SUMIF('FORGING+DISPATCH'!$B$3:$B$500,'RM-JUNE'!F93,'FORGING+DISPATCH'!$G$3:$G$500)</f>
        <v>0</v>
      </c>
      <c r="J93" s="90">
        <f t="shared" si="11"/>
        <v>0</v>
      </c>
      <c r="K93" s="88" t="str">
        <f>+IF(ISNA(VLOOKUP(F93,SCH!$C$3:$L$500,9,FALSE)),"0",VLOOKUP(F93,SCH!$C$3:$L$500,9,FALSE))</f>
        <v>0</v>
      </c>
      <c r="L93" s="102">
        <f t="shared" si="12"/>
        <v>0</v>
      </c>
      <c r="M93" s="102">
        <f t="shared" si="10"/>
        <v>0</v>
      </c>
      <c r="N93" s="132"/>
      <c r="O93" s="133"/>
      <c r="P93" s="133"/>
      <c r="Q93" s="133"/>
      <c r="R93" s="111"/>
    </row>
    <row r="94" spans="1:18" s="3" customFormat="1" ht="15" customHeight="1" x14ac:dyDescent="0.25">
      <c r="A94" s="87">
        <v>2</v>
      </c>
      <c r="B94" s="88" t="s">
        <v>353</v>
      </c>
      <c r="C94" s="88" t="s">
        <v>193</v>
      </c>
      <c r="D94" s="88" t="s">
        <v>97</v>
      </c>
      <c r="E94" s="88" t="s">
        <v>790</v>
      </c>
      <c r="F94" s="88">
        <v>2210</v>
      </c>
      <c r="G94" s="88" t="str">
        <f>+IF(ISNA(VLOOKUP(F94,'[1]Latest 14.03.2023'!$E$4:$J$1050,6,FALSE)),"0",VLOOKUP(F94,'[1]Latest 14.03.2023'!$E$4:$J$1050,6,FALSE))</f>
        <v>0</v>
      </c>
      <c r="H94" s="88">
        <f>+SUMIF(CUTTING!$B$3:$B$500,'RM-JUNE'!F94,CUTTING!$G$3:$G$500)</f>
        <v>0</v>
      </c>
      <c r="I94" s="88">
        <f>+SUMIF('FORGING+DISPATCH'!$B$3:$B$500,'RM-JUNE'!F94,'FORGING+DISPATCH'!$G$3:$G$500)</f>
        <v>0</v>
      </c>
      <c r="J94" s="90">
        <f t="shared" si="11"/>
        <v>0</v>
      </c>
      <c r="K94" s="88" t="str">
        <f>+IF(ISNA(VLOOKUP(F94,SCH!$C$3:$L$500,9,FALSE)),"0",VLOOKUP(F94,SCH!$C$3:$L$500,9,FALSE))</f>
        <v>0</v>
      </c>
      <c r="L94" s="102">
        <f t="shared" si="12"/>
        <v>0</v>
      </c>
      <c r="M94" s="102">
        <f t="shared" si="10"/>
        <v>0</v>
      </c>
      <c r="N94" s="132"/>
      <c r="O94" s="133"/>
      <c r="P94" s="133"/>
      <c r="Q94" s="133"/>
      <c r="R94" s="111"/>
    </row>
    <row r="95" spans="1:18" s="3" customFormat="1" ht="15" customHeight="1" x14ac:dyDescent="0.25">
      <c r="A95" s="87">
        <v>2</v>
      </c>
      <c r="B95" s="88" t="s">
        <v>353</v>
      </c>
      <c r="C95" s="88" t="s">
        <v>193</v>
      </c>
      <c r="D95" s="88" t="s">
        <v>97</v>
      </c>
      <c r="E95" s="88" t="s">
        <v>789</v>
      </c>
      <c r="F95" s="88">
        <v>4123</v>
      </c>
      <c r="G95" s="88" t="str">
        <f>+IF(ISNA(VLOOKUP(F95,'[1]Latest 14.03.2023'!$E$4:$J$1050,6,FALSE)),"0",VLOOKUP(F95,'[1]Latest 14.03.2023'!$E$4:$J$1050,6,FALSE))</f>
        <v>0</v>
      </c>
      <c r="H95" s="88">
        <f>+SUMIF(CUTTING!$B$3:$B$500,'RM-JUNE'!F95,CUTTING!$G$3:$G$500)</f>
        <v>0</v>
      </c>
      <c r="I95" s="88">
        <f>+SUMIF('FORGING+DISPATCH'!$B$3:$B$500,'RM-JUNE'!F95,'FORGING+DISPATCH'!$G$3:$G$500)</f>
        <v>0</v>
      </c>
      <c r="J95" s="90">
        <f t="shared" si="11"/>
        <v>0</v>
      </c>
      <c r="K95" s="88" t="str">
        <f>+IF(ISNA(VLOOKUP(F95,SCH!$C$3:$L$500,9,FALSE)),"0",VLOOKUP(F95,SCH!$C$3:$L$500,9,FALSE))</f>
        <v>0</v>
      </c>
      <c r="L95" s="102">
        <f t="shared" si="12"/>
        <v>0</v>
      </c>
      <c r="M95" s="102">
        <f t="shared" si="10"/>
        <v>0</v>
      </c>
      <c r="N95" s="132"/>
      <c r="O95" s="133"/>
      <c r="P95" s="133"/>
      <c r="Q95" s="133"/>
      <c r="R95" s="111"/>
    </row>
    <row r="96" spans="1:18" s="3" customFormat="1" ht="15" customHeight="1" x14ac:dyDescent="0.25">
      <c r="A96" s="87">
        <v>2</v>
      </c>
      <c r="B96" s="88" t="s">
        <v>353</v>
      </c>
      <c r="C96" s="88" t="s">
        <v>193</v>
      </c>
      <c r="D96" s="88" t="s">
        <v>97</v>
      </c>
      <c r="E96" s="88" t="s">
        <v>788</v>
      </c>
      <c r="F96" s="88">
        <v>4124</v>
      </c>
      <c r="G96" s="91">
        <f>+IF(ISNA(VLOOKUP(F96,'[1]Latest 14.03.2023'!$E$4:$J$1050,6,FALSE)),"0",VLOOKUP(F96,'[1]Latest 14.03.2023'!$E$4:$J$1050,6,FALSE))</f>
        <v>8</v>
      </c>
      <c r="H96" s="88">
        <f>+SUMIF(CUTTING!$B$3:$B$500,'RM-JUNE'!F96,CUTTING!$G$3:$G$500)</f>
        <v>0</v>
      </c>
      <c r="I96" s="88">
        <f>+SUMIF('FORGING+DISPATCH'!$B$3:$B$500,'RM-JUNE'!F96,'FORGING+DISPATCH'!$G$3:$G$500)</f>
        <v>0</v>
      </c>
      <c r="J96" s="90">
        <f t="shared" si="11"/>
        <v>0</v>
      </c>
      <c r="K96" s="88" t="str">
        <f>+IF(ISNA(VLOOKUP(F96,SCH!$C$3:$L$500,9,FALSE)),"0",VLOOKUP(F96,SCH!$C$3:$L$500,9,FALSE))</f>
        <v>0</v>
      </c>
      <c r="L96" s="102">
        <f t="shared" si="12"/>
        <v>0</v>
      </c>
      <c r="M96" s="102">
        <f t="shared" si="10"/>
        <v>0</v>
      </c>
      <c r="N96" s="132"/>
      <c r="O96" s="133"/>
      <c r="P96" s="133"/>
      <c r="Q96" s="133"/>
      <c r="R96" s="111"/>
    </row>
    <row r="97" spans="1:18" s="3" customFormat="1" ht="15" customHeight="1" x14ac:dyDescent="0.25">
      <c r="A97" s="87">
        <v>2</v>
      </c>
      <c r="B97" s="88" t="s">
        <v>353</v>
      </c>
      <c r="C97" s="88" t="s">
        <v>193</v>
      </c>
      <c r="D97" s="88" t="s">
        <v>97</v>
      </c>
      <c r="E97" s="88" t="s">
        <v>787</v>
      </c>
      <c r="F97" s="88">
        <v>4130</v>
      </c>
      <c r="G97" s="88" t="str">
        <f>+IF(ISNA(VLOOKUP(F97,'[1]Latest 14.03.2023'!$E$4:$J$1050,6,FALSE)),"0",VLOOKUP(F97,'[1]Latest 14.03.2023'!$E$4:$J$1050,6,FALSE))</f>
        <v>0</v>
      </c>
      <c r="H97" s="88">
        <f>+SUMIF(CUTTING!$B$3:$B$500,'RM-JUNE'!F97,CUTTING!$G$3:$G$500)</f>
        <v>0</v>
      </c>
      <c r="I97" s="88">
        <f>+SUMIF('FORGING+DISPATCH'!$B$3:$B$500,'RM-JUNE'!F97,'FORGING+DISPATCH'!$G$3:$G$500)</f>
        <v>0</v>
      </c>
      <c r="J97" s="90">
        <f t="shared" si="11"/>
        <v>0</v>
      </c>
      <c r="K97" s="88" t="str">
        <f>+IF(ISNA(VLOOKUP(F97,SCH!$C$3:$L$500,9,FALSE)),"0",VLOOKUP(F97,SCH!$C$3:$L$500,9,FALSE))</f>
        <v>0</v>
      </c>
      <c r="L97" s="102">
        <f t="shared" si="12"/>
        <v>0</v>
      </c>
      <c r="M97" s="102">
        <f t="shared" si="10"/>
        <v>0</v>
      </c>
      <c r="N97" s="132"/>
      <c r="O97" s="133"/>
      <c r="P97" s="133"/>
      <c r="Q97" s="133"/>
      <c r="R97" s="111"/>
    </row>
    <row r="98" spans="1:18" ht="15" customHeight="1" x14ac:dyDescent="0.2">
      <c r="A98" s="87">
        <v>2</v>
      </c>
      <c r="B98" s="88" t="s">
        <v>353</v>
      </c>
      <c r="C98" s="88" t="s">
        <v>193</v>
      </c>
      <c r="D98" s="88" t="s">
        <v>97</v>
      </c>
      <c r="E98" s="88" t="s">
        <v>786</v>
      </c>
      <c r="F98" s="88">
        <v>4151</v>
      </c>
      <c r="G98" s="91">
        <f>+IF(ISNA(VLOOKUP(F98,'[1]Latest 14.03.2023'!$E$4:$J$1050,6,FALSE)),"0",VLOOKUP(F98,'[1]Latest 14.03.2023'!$E$4:$J$1050,6,FALSE))</f>
        <v>5.57</v>
      </c>
      <c r="H98" s="88">
        <f>+SUMIF(CUTTING!$B$3:$B$500,'RM-JUNE'!F98,CUTTING!$G$3:$G$500)</f>
        <v>0</v>
      </c>
      <c r="I98" s="88">
        <f>+SUMIF('FORGING+DISPATCH'!$B$3:$B$500,'RM-JUNE'!F98,'FORGING+DISPATCH'!$G$3:$G$500)</f>
        <v>0</v>
      </c>
      <c r="J98" s="90">
        <f t="shared" si="11"/>
        <v>0</v>
      </c>
      <c r="K98" s="88" t="str">
        <f>+IF(ISNA(VLOOKUP(F98,SCH!$C$3:$L$500,9,FALSE)),"0",VLOOKUP(F98,SCH!$C$3:$L$500,9,FALSE))</f>
        <v>0</v>
      </c>
      <c r="L98" s="102">
        <f t="shared" si="12"/>
        <v>0</v>
      </c>
      <c r="M98" s="102">
        <f t="shared" si="10"/>
        <v>0</v>
      </c>
      <c r="N98" s="132"/>
      <c r="O98" s="133"/>
      <c r="P98" s="133"/>
      <c r="Q98" s="133"/>
      <c r="R98" s="110"/>
    </row>
    <row r="99" spans="1:18" ht="15.75" customHeight="1" x14ac:dyDescent="0.2">
      <c r="A99" s="87">
        <v>2</v>
      </c>
      <c r="B99" s="88" t="s">
        <v>353</v>
      </c>
      <c r="C99" s="88" t="s">
        <v>193</v>
      </c>
      <c r="D99" s="88" t="s">
        <v>97</v>
      </c>
      <c r="E99" s="88" t="s">
        <v>785</v>
      </c>
      <c r="F99" s="88">
        <v>804</v>
      </c>
      <c r="G99" s="88" t="str">
        <f>+IF(ISNA(VLOOKUP(F99,'[1]Latest 14.03.2023'!$E$4:$J$1050,6,FALSE)),"0",VLOOKUP(F99,'[1]Latest 14.03.2023'!$E$4:$J$1050,6,FALSE))</f>
        <v>0</v>
      </c>
      <c r="H99" s="88">
        <f>+SUMIF(CUTTING!$B$3:$B$500,'RM-JUNE'!F99,CUTTING!$G$3:$G$500)</f>
        <v>0</v>
      </c>
      <c r="I99" s="88">
        <f>+SUMIF('FORGING+DISPATCH'!$B$3:$B$500,'RM-JUNE'!F99,'FORGING+DISPATCH'!$G$3:$G$500)</f>
        <v>0</v>
      </c>
      <c r="J99" s="90">
        <f t="shared" si="11"/>
        <v>0</v>
      </c>
      <c r="K99" s="88" t="str">
        <f>+IF(ISNA(VLOOKUP(F99,SCH!$C$3:$L$500,9,FALSE)),"0",VLOOKUP(F99,SCH!$C$3:$L$500,9,FALSE))</f>
        <v>0</v>
      </c>
      <c r="L99" s="102">
        <f t="shared" si="12"/>
        <v>0</v>
      </c>
      <c r="M99" s="102">
        <f t="shared" si="10"/>
        <v>0</v>
      </c>
      <c r="N99" s="132"/>
      <c r="O99" s="133"/>
      <c r="P99" s="133"/>
      <c r="Q99" s="133"/>
      <c r="R99" s="110"/>
    </row>
    <row r="100" spans="1:18" x14ac:dyDescent="0.2">
      <c r="A100" s="38">
        <v>2</v>
      </c>
      <c r="B100" s="39" t="s">
        <v>353</v>
      </c>
      <c r="C100" s="39" t="s">
        <v>193</v>
      </c>
      <c r="D100" s="39" t="s">
        <v>104</v>
      </c>
      <c r="E100" s="39" t="s">
        <v>784</v>
      </c>
      <c r="F100" s="39">
        <v>4014</v>
      </c>
      <c r="G100" s="41">
        <f>+IF(ISNA(VLOOKUP(F100,'[1]Latest 14.03.2023'!$E$4:$J$1050,6,FALSE)),"0",VLOOKUP(F100,'[1]Latest 14.03.2023'!$E$4:$J$1050,6,FALSE))</f>
        <v>6.2</v>
      </c>
      <c r="H100" s="39">
        <f>+SUMIF(CUTTING!$B$3:$B$500,'RM-JUNE'!F100,CUTTING!$G$3:$G$500)</f>
        <v>0</v>
      </c>
      <c r="I100" s="39">
        <f>+SUMIF('FORGING+DISPATCH'!$B$3:$B$500,'RM-JUNE'!F100,'FORGING+DISPATCH'!$G$3:$G$500)</f>
        <v>0</v>
      </c>
      <c r="J100" s="40">
        <f t="shared" si="11"/>
        <v>0</v>
      </c>
      <c r="K100" s="39" t="str">
        <f>+IF(ISNA(VLOOKUP(F100,SCH!$C$3:$L$500,9,FALSE)),"0",VLOOKUP(F100,SCH!$C$3:$L$500,9,FALSE))</f>
        <v>0</v>
      </c>
      <c r="L100" s="103">
        <f t="shared" si="12"/>
        <v>0</v>
      </c>
      <c r="M100" s="103">
        <f t="shared" si="10"/>
        <v>0</v>
      </c>
      <c r="N100" s="141">
        <f>208270</f>
        <v>208270</v>
      </c>
      <c r="O100" s="134">
        <f>SUMIF(M100:M107,"&gt;0")-N100</f>
        <v>-179173.34</v>
      </c>
      <c r="P100" s="134"/>
      <c r="Q100" s="134">
        <f>O100-P100</f>
        <v>-179173.34</v>
      </c>
      <c r="R100" s="110"/>
    </row>
    <row r="101" spans="1:18" ht="15" customHeight="1" x14ac:dyDescent="0.2">
      <c r="A101" s="38">
        <v>2</v>
      </c>
      <c r="B101" s="39" t="s">
        <v>353</v>
      </c>
      <c r="C101" s="39" t="s">
        <v>193</v>
      </c>
      <c r="D101" s="39" t="s">
        <v>104</v>
      </c>
      <c r="E101" s="39" t="s">
        <v>783</v>
      </c>
      <c r="F101" s="39">
        <v>4044</v>
      </c>
      <c r="G101" s="41">
        <f>+IF(ISNA(VLOOKUP(F101,'[1]Latest 14.03.2023'!$E$4:$J$1050,6,FALSE)),"0",VLOOKUP(F101,'[1]Latest 14.03.2023'!$E$4:$J$1050,6,FALSE))</f>
        <v>7.77</v>
      </c>
      <c r="H101" s="39">
        <f>+SUMIF(CUTTING!$B$3:$B$500,'RM-JUNE'!F101,CUTTING!$G$3:$G$500)</f>
        <v>0</v>
      </c>
      <c r="I101" s="39">
        <f>+SUMIF('FORGING+DISPATCH'!$B$3:$B$500,'RM-JUNE'!F101,'FORGING+DISPATCH'!$G$3:$G$500)</f>
        <v>0</v>
      </c>
      <c r="J101" s="40">
        <f t="shared" si="11"/>
        <v>0</v>
      </c>
      <c r="K101" s="39" t="str">
        <f>+IF(ISNA(VLOOKUP(F101,SCH!$C$3:$L$500,9,FALSE)),"0",VLOOKUP(F101,SCH!$C$3:$L$500,9,FALSE))</f>
        <v>0</v>
      </c>
      <c r="L101" s="103">
        <f t="shared" si="12"/>
        <v>0</v>
      </c>
      <c r="M101" s="103">
        <f t="shared" si="10"/>
        <v>0</v>
      </c>
      <c r="N101" s="141"/>
      <c r="O101" s="134"/>
      <c r="P101" s="134"/>
      <c r="Q101" s="134"/>
      <c r="R101" s="110"/>
    </row>
    <row r="102" spans="1:18" ht="15" customHeight="1" x14ac:dyDescent="0.2">
      <c r="A102" s="38">
        <v>2</v>
      </c>
      <c r="B102" s="39" t="s">
        <v>353</v>
      </c>
      <c r="C102" s="39" t="s">
        <v>193</v>
      </c>
      <c r="D102" s="39" t="s">
        <v>104</v>
      </c>
      <c r="E102" s="39" t="s">
        <v>730</v>
      </c>
      <c r="F102" s="39">
        <v>4103</v>
      </c>
      <c r="G102" s="41">
        <f>+IF(ISNA(VLOOKUP(F102,'[1]Latest 14.03.2023'!$E$4:$J$1050,6,FALSE)),"0",VLOOKUP(F102,'[1]Latest 14.03.2023'!$E$4:$J$1050,6,FALSE))</f>
        <v>6.12</v>
      </c>
      <c r="H102" s="39">
        <f>+SUMIF(CUTTING!$B$3:$B$500,'RM-JUNE'!F102,CUTTING!$G$3:$G$500)</f>
        <v>1652.4</v>
      </c>
      <c r="I102" s="39">
        <f>+SUMIF('FORGING+DISPATCH'!$B$3:$B$500,'RM-JUNE'!F102,'FORGING+DISPATCH'!$G$3:$G$500)</f>
        <v>0</v>
      </c>
      <c r="J102" s="40">
        <f t="shared" si="11"/>
        <v>1652.4</v>
      </c>
      <c r="K102" s="39">
        <f>+IF(ISNA(VLOOKUP(F102,SCH!$C$3:$L$500,9,FALSE)),"0",VLOOKUP(F102,SCH!$C$3:$L$500,9,FALSE))</f>
        <v>274</v>
      </c>
      <c r="L102" s="103">
        <f t="shared" si="12"/>
        <v>1676.88</v>
      </c>
      <c r="M102" s="103">
        <f t="shared" si="10"/>
        <v>24.480000000000018</v>
      </c>
      <c r="N102" s="141"/>
      <c r="O102" s="134"/>
      <c r="P102" s="134"/>
      <c r="Q102" s="134"/>
      <c r="R102" s="110"/>
    </row>
    <row r="103" spans="1:18" ht="15" customHeight="1" x14ac:dyDescent="0.2">
      <c r="A103" s="38">
        <v>2</v>
      </c>
      <c r="B103" s="39" t="s">
        <v>353</v>
      </c>
      <c r="C103" s="39" t="s">
        <v>193</v>
      </c>
      <c r="D103" s="39" t="s">
        <v>104</v>
      </c>
      <c r="E103" s="39" t="s">
        <v>782</v>
      </c>
      <c r="F103" s="39">
        <v>4107</v>
      </c>
      <c r="G103" s="41">
        <f>+IF(ISNA(VLOOKUP(F103,'[1]Latest 14.03.2023'!$E$4:$J$1050,6,FALSE)),"0",VLOOKUP(F103,'[1]Latest 14.03.2023'!$E$4:$J$1050,6,FALSE))</f>
        <v>5.25</v>
      </c>
      <c r="H103" s="39">
        <f>+SUMIF(CUTTING!$B$3:$B$500,'RM-JUNE'!F103,CUTTING!$G$3:$G$500)</f>
        <v>0</v>
      </c>
      <c r="I103" s="39">
        <f>+SUMIF('FORGING+DISPATCH'!$B$3:$B$500,'RM-JUNE'!F103,'FORGING+DISPATCH'!$G$3:$G$500)</f>
        <v>0</v>
      </c>
      <c r="J103" s="40">
        <f t="shared" si="11"/>
        <v>0</v>
      </c>
      <c r="K103" s="39" t="str">
        <f>+IF(ISNA(VLOOKUP(F103,SCH!$C$3:$L$500,9,FALSE)),"0",VLOOKUP(F103,SCH!$C$3:$L$500,9,FALSE))</f>
        <v>0</v>
      </c>
      <c r="L103" s="103">
        <f t="shared" si="12"/>
        <v>0</v>
      </c>
      <c r="M103" s="103">
        <f t="shared" si="10"/>
        <v>0</v>
      </c>
      <c r="N103" s="141"/>
      <c r="O103" s="134"/>
      <c r="P103" s="134"/>
      <c r="Q103" s="134"/>
      <c r="R103" s="110"/>
    </row>
    <row r="104" spans="1:18" ht="15" customHeight="1" x14ac:dyDescent="0.2">
      <c r="A104" s="38">
        <v>2</v>
      </c>
      <c r="B104" s="39" t="s">
        <v>353</v>
      </c>
      <c r="C104" s="39" t="s">
        <v>193</v>
      </c>
      <c r="D104" s="39" t="s">
        <v>104</v>
      </c>
      <c r="E104" s="39" t="s">
        <v>722</v>
      </c>
      <c r="F104" s="39">
        <v>4147</v>
      </c>
      <c r="G104" s="41">
        <f>+IF(ISNA(VLOOKUP(F104,'[1]Latest 14.03.2023'!$E$4:$J$1050,6,FALSE)),"0",VLOOKUP(F104,'[1]Latest 14.03.2023'!$E$4:$J$1050,6,FALSE))</f>
        <v>8.0299999999999994</v>
      </c>
      <c r="H104" s="39">
        <f>+SUMIF(CUTTING!$B$3:$B$500,'RM-JUNE'!F104,CUTTING!$G$3:$G$500)</f>
        <v>0</v>
      </c>
      <c r="I104" s="39">
        <f>+SUMIF('FORGING+DISPATCH'!$B$3:$B$500,'RM-JUNE'!F104,'FORGING+DISPATCH'!$G$3:$G$500)</f>
        <v>5621</v>
      </c>
      <c r="J104" s="40">
        <f t="shared" si="11"/>
        <v>5621</v>
      </c>
      <c r="K104" s="39">
        <f>+IF(ISNA(VLOOKUP(F104,SCH!$C$3:$L$500,9,FALSE)),"0",VLOOKUP(F104,SCH!$C$3:$L$500,9,FALSE))</f>
        <v>2134</v>
      </c>
      <c r="L104" s="103">
        <f t="shared" si="12"/>
        <v>17136.02</v>
      </c>
      <c r="M104" s="103">
        <f t="shared" ref="M104:M106" si="13">L104-J104</f>
        <v>11515.02</v>
      </c>
      <c r="N104" s="141"/>
      <c r="O104" s="134"/>
      <c r="P104" s="134"/>
      <c r="Q104" s="134"/>
      <c r="R104" s="110"/>
    </row>
    <row r="105" spans="1:18" ht="15" customHeight="1" x14ac:dyDescent="0.2">
      <c r="A105" s="38">
        <v>2</v>
      </c>
      <c r="B105" s="39" t="s">
        <v>353</v>
      </c>
      <c r="C105" s="39" t="s">
        <v>193</v>
      </c>
      <c r="D105" s="39" t="s">
        <v>104</v>
      </c>
      <c r="E105" s="39" t="s">
        <v>781</v>
      </c>
      <c r="F105" s="39">
        <v>4150</v>
      </c>
      <c r="G105" s="41">
        <f>+IF(ISNA(VLOOKUP(F105,'[1]Latest 14.03.2023'!$E$4:$J$1050,6,FALSE)),"0",VLOOKUP(F105,'[1]Latest 14.03.2023'!$E$4:$J$1050,6,FALSE))</f>
        <v>6.42</v>
      </c>
      <c r="H105" s="39">
        <f>+SUMIF(CUTTING!$B$3:$B$500,'RM-JUNE'!F105,CUTTING!$G$3:$G$500)</f>
        <v>0</v>
      </c>
      <c r="I105" s="39">
        <f>+SUMIF('FORGING+DISPATCH'!$B$3:$B$500,'RM-JUNE'!F105,'FORGING+DISPATCH'!$G$3:$G$500)</f>
        <v>0</v>
      </c>
      <c r="J105" s="40">
        <f t="shared" si="11"/>
        <v>0</v>
      </c>
      <c r="K105" s="39">
        <f>+IF(ISNA(VLOOKUP(F105,SCH!$C$3:$L$500,9,FALSE)),"0",VLOOKUP(F105,SCH!$C$3:$L$500,9,FALSE))</f>
        <v>1000</v>
      </c>
      <c r="L105" s="103">
        <f t="shared" si="12"/>
        <v>6420</v>
      </c>
      <c r="M105" s="103">
        <f t="shared" si="13"/>
        <v>6420</v>
      </c>
      <c r="N105" s="141"/>
      <c r="O105" s="134"/>
      <c r="P105" s="134"/>
      <c r="Q105" s="134"/>
      <c r="R105" s="110"/>
    </row>
    <row r="106" spans="1:18" ht="15" customHeight="1" x14ac:dyDescent="0.2">
      <c r="A106" s="38">
        <v>2</v>
      </c>
      <c r="B106" s="39" t="s">
        <v>353</v>
      </c>
      <c r="C106" s="39" t="s">
        <v>193</v>
      </c>
      <c r="D106" s="39" t="s">
        <v>104</v>
      </c>
      <c r="E106" s="39" t="s">
        <v>715</v>
      </c>
      <c r="F106" s="39">
        <v>4233</v>
      </c>
      <c r="G106" s="41">
        <f>+IF(ISNA(VLOOKUP(F106,'[1]Latest 14.03.2023'!$E$4:$J$1050,6,FALSE)),"0",VLOOKUP(F106,'[1]Latest 14.03.2023'!$E$4:$J$1050,6,FALSE))</f>
        <v>7.71</v>
      </c>
      <c r="H106" s="39">
        <f>+SUMIF(CUTTING!$B$3:$B$500,'RM-JUNE'!F106,CUTTING!$G$3:$G$500)</f>
        <v>0</v>
      </c>
      <c r="I106" s="39">
        <f>+SUMIF('FORGING+DISPATCH'!$B$3:$B$500,'RM-JUNE'!F106,'FORGING+DISPATCH'!$G$3:$G$500)</f>
        <v>4626</v>
      </c>
      <c r="J106" s="40">
        <f t="shared" si="11"/>
        <v>4626</v>
      </c>
      <c r="K106" s="39">
        <f>+IF(ISNA(VLOOKUP(F106,SCH!$C$3:$L$500,9,FALSE)),"0",VLOOKUP(F106,SCH!$C$3:$L$500,9,FALSE))</f>
        <v>1396</v>
      </c>
      <c r="L106" s="103">
        <f t="shared" si="12"/>
        <v>10763.16</v>
      </c>
      <c r="M106" s="103">
        <f t="shared" si="13"/>
        <v>6137.16</v>
      </c>
      <c r="N106" s="141"/>
      <c r="O106" s="134"/>
      <c r="P106" s="134"/>
      <c r="Q106" s="134"/>
      <c r="R106" s="110"/>
    </row>
    <row r="107" spans="1:18" ht="15.75" customHeight="1" x14ac:dyDescent="0.2">
      <c r="A107" s="38">
        <v>2</v>
      </c>
      <c r="B107" s="39" t="s">
        <v>353</v>
      </c>
      <c r="C107" s="39" t="s">
        <v>193</v>
      </c>
      <c r="D107" s="39" t="s">
        <v>104</v>
      </c>
      <c r="E107" s="39" t="s">
        <v>780</v>
      </c>
      <c r="F107" s="39">
        <v>771</v>
      </c>
      <c r="G107" s="41">
        <f>+IF(ISNA(VLOOKUP(F107,'[1]Latest 14.03.2023'!$E$4:$J$1050,6,FALSE)),"0",VLOOKUP(F107,'[1]Latest 14.03.2023'!$E$4:$J$1050,6,FALSE))</f>
        <v>5</v>
      </c>
      <c r="H107" s="39">
        <f>+SUMIF(CUTTING!$B$3:$B$500,'RM-JUNE'!F107,CUTTING!$G$3:$G$500)</f>
        <v>0</v>
      </c>
      <c r="I107" s="39">
        <f>+SUMIF('FORGING+DISPATCH'!$B$3:$B$500,'RM-JUNE'!F107,'FORGING+DISPATCH'!$G$3:$G$500)</f>
        <v>0</v>
      </c>
      <c r="J107" s="40">
        <f t="shared" si="11"/>
        <v>0</v>
      </c>
      <c r="K107" s="39">
        <f>+IF(ISNA(VLOOKUP(F107,SCH!$C$3:$L$500,9,FALSE)),"0",VLOOKUP(F107,SCH!$C$3:$L$500,9,FALSE))</f>
        <v>1000</v>
      </c>
      <c r="L107" s="103">
        <f t="shared" si="12"/>
        <v>5000</v>
      </c>
      <c r="M107" s="103">
        <f>L107-J107</f>
        <v>5000</v>
      </c>
      <c r="N107" s="141"/>
      <c r="O107" s="134"/>
      <c r="P107" s="134"/>
      <c r="Q107" s="134"/>
      <c r="R107" s="110"/>
    </row>
    <row r="108" spans="1:18" x14ac:dyDescent="0.2">
      <c r="A108" s="87">
        <v>2</v>
      </c>
      <c r="B108" s="88" t="s">
        <v>353</v>
      </c>
      <c r="C108" s="88" t="s">
        <v>193</v>
      </c>
      <c r="D108" s="88" t="s">
        <v>1004</v>
      </c>
      <c r="E108" s="88" t="s">
        <v>779</v>
      </c>
      <c r="F108" s="88">
        <v>4003</v>
      </c>
      <c r="G108" s="91">
        <f>+IF(ISNA(VLOOKUP(F108,'[1]Latest 14.03.2023'!$E$4:$J$1050,6,FALSE)),"0",VLOOKUP(F108,'[1]Latest 14.03.2023'!$E$4:$J$1050,6,FALSE))</f>
        <v>11.8</v>
      </c>
      <c r="H108" s="88">
        <f>+SUMIF(CUTTING!$B$3:$B$500,'RM-JUNE'!F108,CUTTING!$G$3:$G$500)</f>
        <v>3599</v>
      </c>
      <c r="I108" s="88">
        <f>+SUMIF('FORGING+DISPATCH'!$B$3:$B$500,'RM-JUNE'!F108,'FORGING+DISPATCH'!$G$3:$G$500)</f>
        <v>1180</v>
      </c>
      <c r="J108" s="90">
        <f t="shared" si="11"/>
        <v>4779</v>
      </c>
      <c r="K108" s="88">
        <f>+IF(ISNA(VLOOKUP(F108,SCH!$C$3:$L$500,9,FALSE)),"0",VLOOKUP(F108,SCH!$C$3:$L$500,9,FALSE))</f>
        <v>7523</v>
      </c>
      <c r="L108" s="102">
        <f t="shared" si="12"/>
        <v>88771.400000000009</v>
      </c>
      <c r="M108" s="102">
        <f t="shared" ref="M108:M109" si="14">L108-J108</f>
        <v>83992.400000000009</v>
      </c>
      <c r="N108" s="132">
        <f>59950+6765</f>
        <v>66715</v>
      </c>
      <c r="O108" s="133">
        <f>SUMIF(M108:M109,"&gt;0")-N108</f>
        <v>17277.400000000009</v>
      </c>
      <c r="P108" s="133"/>
      <c r="Q108" s="133">
        <f>O108-P108</f>
        <v>17277.400000000009</v>
      </c>
      <c r="R108" s="110"/>
    </row>
    <row r="109" spans="1:18" ht="15.75" customHeight="1" x14ac:dyDescent="0.2">
      <c r="A109" s="87">
        <v>2</v>
      </c>
      <c r="B109" s="88" t="s">
        <v>353</v>
      </c>
      <c r="C109" s="88" t="s">
        <v>193</v>
      </c>
      <c r="D109" s="88" t="s">
        <v>1004</v>
      </c>
      <c r="E109" s="88" t="s">
        <v>718</v>
      </c>
      <c r="F109" s="88">
        <v>4218</v>
      </c>
      <c r="G109" s="91">
        <f>+IF(ISNA(VLOOKUP(F109,'[1]Latest 14.03.2023'!$E$4:$J$1050,6,FALSE)),"0",VLOOKUP(F109,'[1]Latest 14.03.2023'!$E$4:$J$1050,6,FALSE))</f>
        <v>11.62</v>
      </c>
      <c r="H109" s="88">
        <f>+SUMIF(CUTTING!$B$3:$B$500,'RM-JUNE'!F109,CUTTING!$G$3:$G$500)</f>
        <v>0</v>
      </c>
      <c r="I109" s="88">
        <f>+SUMIF('FORGING+DISPATCH'!$B$3:$B$500,'RM-JUNE'!F109,'FORGING+DISPATCH'!$G$3:$G$500)</f>
        <v>0</v>
      </c>
      <c r="J109" s="90">
        <f t="shared" si="11"/>
        <v>0</v>
      </c>
      <c r="K109" s="88" t="str">
        <f>+IF(ISNA(VLOOKUP(F109,SCH!$C$3:$L$500,9,FALSE)),"0",VLOOKUP(F109,SCH!$C$3:$L$500,9,FALSE))</f>
        <v>0</v>
      </c>
      <c r="L109" s="102">
        <f t="shared" si="12"/>
        <v>0</v>
      </c>
      <c r="M109" s="102">
        <f t="shared" si="14"/>
        <v>0</v>
      </c>
      <c r="N109" s="132"/>
      <c r="O109" s="133"/>
      <c r="P109" s="133"/>
      <c r="Q109" s="133"/>
      <c r="R109" s="110"/>
    </row>
    <row r="110" spans="1:18" x14ac:dyDescent="0.2">
      <c r="A110" s="38">
        <v>2</v>
      </c>
      <c r="B110" s="39" t="s">
        <v>353</v>
      </c>
      <c r="C110" s="39" t="s">
        <v>777</v>
      </c>
      <c r="D110" s="39" t="s">
        <v>97</v>
      </c>
      <c r="E110" s="39" t="s">
        <v>778</v>
      </c>
      <c r="F110" s="39">
        <v>4131</v>
      </c>
      <c r="G110" s="41">
        <f>+IF(ISNA(VLOOKUP(F110,'[1]Latest 14.03.2023'!$E$4:$J$1050,6,FALSE)),"0",VLOOKUP(F110,'[1]Latest 14.03.2023'!$E$4:$J$1050,6,FALSE))</f>
        <v>13.3</v>
      </c>
      <c r="H110" s="39">
        <f>+SUMIF(CUTTING!$B$3:$B$500,'RM-JUNE'!F110,CUTTING!$G$3:$G$500)</f>
        <v>0</v>
      </c>
      <c r="I110" s="39">
        <f>+SUMIF('FORGING+DISPATCH'!$B$3:$B$500,'RM-JUNE'!F110,'FORGING+DISPATCH'!$G$3:$G$500)</f>
        <v>0</v>
      </c>
      <c r="J110" s="40">
        <f t="shared" si="11"/>
        <v>0</v>
      </c>
      <c r="K110" s="39" t="str">
        <f>+IF(ISNA(VLOOKUP(F110,SCH!$C$3:$L$500,9,FALSE)),"0",VLOOKUP(F110,SCH!$C$3:$L$500,9,FALSE))</f>
        <v>0</v>
      </c>
      <c r="L110" s="103">
        <f t="shared" si="12"/>
        <v>0</v>
      </c>
      <c r="M110" s="103">
        <f t="shared" ref="M110:M118" si="15">L110-J110</f>
        <v>0</v>
      </c>
      <c r="N110" s="103"/>
      <c r="O110" s="104">
        <f>SUMIF(M110,"&gt;0")-N110</f>
        <v>0</v>
      </c>
      <c r="P110" s="104"/>
      <c r="Q110" s="104">
        <f>O110-P110</f>
        <v>0</v>
      </c>
      <c r="R110" s="110"/>
    </row>
    <row r="111" spans="1:18" x14ac:dyDescent="0.2">
      <c r="A111" s="87">
        <v>2</v>
      </c>
      <c r="B111" s="88" t="s">
        <v>353</v>
      </c>
      <c r="C111" s="88" t="s">
        <v>777</v>
      </c>
      <c r="D111" s="88" t="s">
        <v>104</v>
      </c>
      <c r="E111" s="88" t="s">
        <v>776</v>
      </c>
      <c r="F111" s="88">
        <v>4095</v>
      </c>
      <c r="G111" s="91">
        <f>+IF(ISNA(VLOOKUP(F111,'[1]Latest 14.03.2023'!$E$4:$J$1050,6,FALSE)),"0",VLOOKUP(F111,'[1]Latest 14.03.2023'!$E$4:$J$1050,6,FALSE))</f>
        <v>13.75</v>
      </c>
      <c r="H111" s="88">
        <f>+SUMIF(CUTTING!$B$3:$B$500,'RM-JUNE'!F111,CUTTING!$G$3:$G$500)</f>
        <v>0</v>
      </c>
      <c r="I111" s="88">
        <f>+SUMIF('FORGING+DISPATCH'!$B$3:$B$500,'RM-JUNE'!F111,'FORGING+DISPATCH'!$G$3:$G$500)</f>
        <v>0</v>
      </c>
      <c r="J111" s="90">
        <f t="shared" si="11"/>
        <v>0</v>
      </c>
      <c r="K111" s="88" t="str">
        <f>+IF(ISNA(VLOOKUP(F111,SCH!$C$3:$L$500,9,FALSE)),"0",VLOOKUP(F111,SCH!$C$3:$L$500,9,FALSE))</f>
        <v>0</v>
      </c>
      <c r="L111" s="102">
        <f t="shared" si="12"/>
        <v>0</v>
      </c>
      <c r="M111" s="102">
        <f t="shared" si="15"/>
        <v>0</v>
      </c>
      <c r="N111" s="102"/>
      <c r="O111" s="105">
        <f>SUMIF(M111,"&gt;0")-N111</f>
        <v>0</v>
      </c>
      <c r="P111" s="105"/>
      <c r="Q111" s="105">
        <f>O111-P111</f>
        <v>0</v>
      </c>
      <c r="R111" s="110"/>
    </row>
    <row r="112" spans="1:18" x14ac:dyDescent="0.2">
      <c r="A112" s="38">
        <v>2</v>
      </c>
      <c r="B112" s="39" t="s">
        <v>353</v>
      </c>
      <c r="C112" s="39" t="s">
        <v>320</v>
      </c>
      <c r="D112" s="39" t="s">
        <v>97</v>
      </c>
      <c r="E112" s="39" t="s">
        <v>775</v>
      </c>
      <c r="F112" s="39">
        <v>4132</v>
      </c>
      <c r="G112" s="41">
        <f>+IF(ISNA(VLOOKUP(F112,'[1]Latest 14.03.2023'!$E$4:$J$1050,6,FALSE)),"0",VLOOKUP(F112,'[1]Latest 14.03.2023'!$E$4:$J$1050,6,FALSE))</f>
        <v>12.82</v>
      </c>
      <c r="H112" s="39">
        <f>+SUMIF(CUTTING!$B$3:$B$500,'RM-JUNE'!F112,CUTTING!$G$3:$G$500)</f>
        <v>0</v>
      </c>
      <c r="I112" s="39">
        <f>+SUMIF('FORGING+DISPATCH'!$B$3:$B$500,'RM-JUNE'!F112,'FORGING+DISPATCH'!$G$3:$G$500)</f>
        <v>0</v>
      </c>
      <c r="J112" s="40">
        <f t="shared" si="11"/>
        <v>0</v>
      </c>
      <c r="K112" s="39" t="str">
        <f>+IF(ISNA(VLOOKUP(F112,SCH!$C$3:$L$500,9,FALSE)),"0",VLOOKUP(F112,SCH!$C$3:$L$500,9,FALSE))</f>
        <v>0</v>
      </c>
      <c r="L112" s="103">
        <f t="shared" si="12"/>
        <v>0</v>
      </c>
      <c r="M112" s="103">
        <f t="shared" si="15"/>
        <v>0</v>
      </c>
      <c r="N112" s="103"/>
      <c r="O112" s="104">
        <f>SUMIF(M112,"&gt;0")-N112</f>
        <v>0</v>
      </c>
      <c r="P112" s="104"/>
      <c r="Q112" s="104">
        <f>O112-P112</f>
        <v>0</v>
      </c>
      <c r="R112" s="110"/>
    </row>
    <row r="113" spans="1:18" x14ac:dyDescent="0.2">
      <c r="A113" s="87">
        <v>1</v>
      </c>
      <c r="B113" s="88" t="s">
        <v>811</v>
      </c>
      <c r="C113" s="88" t="s">
        <v>84</v>
      </c>
      <c r="D113" s="88" t="s">
        <v>181</v>
      </c>
      <c r="E113" s="88" t="s">
        <v>939</v>
      </c>
      <c r="F113" s="88">
        <v>2575</v>
      </c>
      <c r="G113" s="91">
        <f>+IF(ISNA(VLOOKUP(F113,'[1]Latest 14.03.2023'!$E$4:$J$1050,6,FALSE)),"0",VLOOKUP(F113,'[1]Latest 14.03.2023'!$E$4:$J$1050,6,FALSE))</f>
        <v>0.25</v>
      </c>
      <c r="H113" s="88">
        <f>+SUMIF(CUTTING!$B$3:$B$500,'RM-JUNE'!F113,CUTTING!$G$3:$G$500)</f>
        <v>0</v>
      </c>
      <c r="I113" s="88">
        <f>+SUMIF('FORGING+DISPATCH'!$B$3:$B$500,'RM-JUNE'!F113,'FORGING+DISPATCH'!$G$3:$G$500)</f>
        <v>0</v>
      </c>
      <c r="J113" s="90">
        <f t="shared" si="11"/>
        <v>0</v>
      </c>
      <c r="K113" s="88" t="str">
        <f>+IF(ISNA(VLOOKUP(F113,SCH!$C$3:$L$500,9,FALSE)),"0",VLOOKUP(F113,SCH!$C$3:$L$500,9,FALSE))</f>
        <v>0</v>
      </c>
      <c r="L113" s="102">
        <f t="shared" si="12"/>
        <v>0</v>
      </c>
      <c r="M113" s="102">
        <f t="shared" si="15"/>
        <v>0</v>
      </c>
      <c r="N113" s="132">
        <f>20420+1300+805</f>
        <v>22525</v>
      </c>
      <c r="O113" s="133">
        <f>SUMIF(M113:M127,"&gt;0")-N113</f>
        <v>-12897.259999999998</v>
      </c>
      <c r="P113" s="133"/>
      <c r="Q113" s="133">
        <f>O113-P113</f>
        <v>-12897.259999999998</v>
      </c>
      <c r="R113" s="110"/>
    </row>
    <row r="114" spans="1:18" x14ac:dyDescent="0.2">
      <c r="A114" s="87">
        <v>1</v>
      </c>
      <c r="B114" s="88" t="s">
        <v>811</v>
      </c>
      <c r="C114" s="88" t="s">
        <v>84</v>
      </c>
      <c r="D114" s="88" t="s">
        <v>181</v>
      </c>
      <c r="E114" s="88" t="s">
        <v>694</v>
      </c>
      <c r="F114" s="88">
        <v>5516</v>
      </c>
      <c r="G114" s="91">
        <f>+IF(ISNA(VLOOKUP(F114,'[1]Latest 14.03.2023'!$E$4:$J$1050,6,FALSE)),"0",VLOOKUP(F114,'[1]Latest 14.03.2023'!$E$4:$J$1050,6,FALSE))</f>
        <v>5.17</v>
      </c>
      <c r="H114" s="88">
        <f>+SUMIF(CUTTING!$B$3:$B$500,'RM-JUNE'!F114,CUTTING!$G$3:$G$500)</f>
        <v>0</v>
      </c>
      <c r="I114" s="88">
        <f>+SUMIF('FORGING+DISPATCH'!$B$3:$B$500,'RM-JUNE'!F114,'FORGING+DISPATCH'!$G$3:$G$500)</f>
        <v>5170</v>
      </c>
      <c r="J114" s="90">
        <f t="shared" si="11"/>
        <v>5170</v>
      </c>
      <c r="K114" s="88">
        <f>+IF(ISNA(VLOOKUP(F114,SCH!$C$3:$L$500,9,FALSE)),"0",VLOOKUP(F114,SCH!$C$3:$L$500,9,FALSE))</f>
        <v>1800</v>
      </c>
      <c r="L114" s="102">
        <f t="shared" si="12"/>
        <v>9306</v>
      </c>
      <c r="M114" s="102">
        <f t="shared" si="15"/>
        <v>4136</v>
      </c>
      <c r="N114" s="132"/>
      <c r="O114" s="133"/>
      <c r="P114" s="133"/>
      <c r="Q114" s="133"/>
      <c r="R114" s="110"/>
    </row>
    <row r="115" spans="1:18" x14ac:dyDescent="0.2">
      <c r="A115" s="87">
        <v>2</v>
      </c>
      <c r="B115" s="88" t="s">
        <v>353</v>
      </c>
      <c r="C115" s="88" t="s">
        <v>84</v>
      </c>
      <c r="D115" s="88" t="s">
        <v>181</v>
      </c>
      <c r="E115" s="88" t="s">
        <v>774</v>
      </c>
      <c r="F115" s="88">
        <v>1044</v>
      </c>
      <c r="G115" s="88" t="str">
        <f>+IF(ISNA(VLOOKUP(F115,'[1]Latest 14.03.2023'!$E$4:$J$1050,6,FALSE)),"0",VLOOKUP(F115,'[1]Latest 14.03.2023'!$E$4:$J$1050,6,FALSE))</f>
        <v>0</v>
      </c>
      <c r="H115" s="88">
        <f>+SUMIF(CUTTING!$B$3:$B$500,'RM-JUNE'!F115,CUTTING!$G$3:$G$500)</f>
        <v>0</v>
      </c>
      <c r="I115" s="88">
        <f>+SUMIF('FORGING+DISPATCH'!$B$3:$B$500,'RM-JUNE'!F115,'FORGING+DISPATCH'!$G$3:$G$500)</f>
        <v>0</v>
      </c>
      <c r="J115" s="90">
        <f t="shared" ref="J115" si="16">H115+I115</f>
        <v>0</v>
      </c>
      <c r="K115" s="88" t="str">
        <f>+IF(ISNA(VLOOKUP(F115,SCH!$C$3:$L$500,9,FALSE)),"0",VLOOKUP(F115,SCH!$C$3:$L$500,9,FALSE))</f>
        <v>0</v>
      </c>
      <c r="L115" s="102">
        <f t="shared" ref="L115" si="17">+G115*K115</f>
        <v>0</v>
      </c>
      <c r="M115" s="102">
        <f t="shared" ref="M115" si="18">L115-J115</f>
        <v>0</v>
      </c>
      <c r="N115" s="132"/>
      <c r="O115" s="133"/>
      <c r="P115" s="133"/>
      <c r="Q115" s="133"/>
      <c r="R115" s="110"/>
    </row>
    <row r="116" spans="1:18" ht="15" customHeight="1" x14ac:dyDescent="0.2">
      <c r="A116" s="87">
        <v>2</v>
      </c>
      <c r="B116" s="88" t="s">
        <v>353</v>
      </c>
      <c r="C116" s="88" t="s">
        <v>84</v>
      </c>
      <c r="D116" s="88" t="s">
        <v>181</v>
      </c>
      <c r="E116" s="88" t="s">
        <v>773</v>
      </c>
      <c r="F116" s="88">
        <v>1048</v>
      </c>
      <c r="G116" s="88" t="str">
        <f>+IF(ISNA(VLOOKUP(F116,'[1]Latest 14.03.2023'!$E$4:$J$1050,6,FALSE)),"0",VLOOKUP(F116,'[1]Latest 14.03.2023'!$E$4:$J$1050,6,FALSE))</f>
        <v>0</v>
      </c>
      <c r="H116" s="88">
        <f>+SUMIF(CUTTING!$B$3:$B$500,'RM-JUNE'!F116,CUTTING!$G$3:$G$500)</f>
        <v>0</v>
      </c>
      <c r="I116" s="88">
        <f>+SUMIF('FORGING+DISPATCH'!$B$3:$B$500,'RM-JUNE'!F116,'FORGING+DISPATCH'!$G$3:$G$500)</f>
        <v>0</v>
      </c>
      <c r="J116" s="90">
        <f t="shared" si="11"/>
        <v>0</v>
      </c>
      <c r="K116" s="88" t="str">
        <f>+IF(ISNA(VLOOKUP(F116,SCH!$C$3:$L$500,9,FALSE)),"0",VLOOKUP(F116,SCH!$C$3:$L$500,9,FALSE))</f>
        <v>0</v>
      </c>
      <c r="L116" s="102">
        <f t="shared" si="12"/>
        <v>0</v>
      </c>
      <c r="M116" s="102">
        <f t="shared" si="15"/>
        <v>0</v>
      </c>
      <c r="N116" s="132"/>
      <c r="O116" s="133"/>
      <c r="P116" s="133"/>
      <c r="Q116" s="133"/>
      <c r="R116" s="110"/>
    </row>
    <row r="117" spans="1:18" ht="15" customHeight="1" x14ac:dyDescent="0.2">
      <c r="A117" s="87">
        <v>2</v>
      </c>
      <c r="B117" s="88" t="s">
        <v>353</v>
      </c>
      <c r="C117" s="88" t="s">
        <v>84</v>
      </c>
      <c r="D117" s="88" t="s">
        <v>181</v>
      </c>
      <c r="E117" s="88" t="s">
        <v>657</v>
      </c>
      <c r="F117" s="88">
        <v>1087</v>
      </c>
      <c r="G117" s="91">
        <f>+IF(ISNA(VLOOKUP(F117,'[1]Latest 14.03.2023'!$E$4:$J$1050,6,FALSE)),"0",VLOOKUP(F117,'[1]Latest 14.03.2023'!$E$4:$J$1050,6,FALSE))</f>
        <v>0.56999999999999995</v>
      </c>
      <c r="H117" s="88">
        <f>+SUMIF(CUTTING!$B$3:$B$500,'RM-JUNE'!F117,CUTTING!$G$3:$G$500)</f>
        <v>0</v>
      </c>
      <c r="I117" s="88">
        <f>+SUMIF('FORGING+DISPATCH'!$B$3:$B$500,'RM-JUNE'!F117,'FORGING+DISPATCH'!$G$3:$G$500)</f>
        <v>0</v>
      </c>
      <c r="J117" s="90">
        <f t="shared" si="11"/>
        <v>0</v>
      </c>
      <c r="K117" s="88">
        <f>+IF(ISNA(VLOOKUP(F117,SCH!$C$3:$L$500,9,FALSE)),"0",VLOOKUP(F117,SCH!$C$3:$L$500,9,FALSE))</f>
        <v>7473</v>
      </c>
      <c r="L117" s="102">
        <f t="shared" si="12"/>
        <v>4259.6099999999997</v>
      </c>
      <c r="M117" s="102">
        <f t="shared" si="15"/>
        <v>4259.6099999999997</v>
      </c>
      <c r="N117" s="132"/>
      <c r="O117" s="133"/>
      <c r="P117" s="133"/>
      <c r="Q117" s="133"/>
      <c r="R117" s="110"/>
    </row>
    <row r="118" spans="1:18" ht="15" customHeight="1" x14ac:dyDescent="0.2">
      <c r="A118" s="87">
        <v>2</v>
      </c>
      <c r="B118" s="88" t="s">
        <v>353</v>
      </c>
      <c r="C118" s="88" t="s">
        <v>84</v>
      </c>
      <c r="D118" s="88" t="s">
        <v>181</v>
      </c>
      <c r="E118" s="88" t="s">
        <v>772</v>
      </c>
      <c r="F118" s="88">
        <v>137</v>
      </c>
      <c r="G118" s="91">
        <f>+IF(ISNA(VLOOKUP(F118,'[1]Latest 14.03.2023'!$E$4:$J$1050,6,FALSE)),"0",VLOOKUP(F118,'[1]Latest 14.03.2023'!$E$4:$J$1050,6,FALSE))</f>
        <v>0.33</v>
      </c>
      <c r="H118" s="88">
        <f>+SUMIF(CUTTING!$B$3:$B$500,'RM-JUNE'!F118,CUTTING!$G$3:$G$500)</f>
        <v>0</v>
      </c>
      <c r="I118" s="88">
        <f>+SUMIF('FORGING+DISPATCH'!$B$3:$B$500,'RM-JUNE'!F118,'FORGING+DISPATCH'!$G$3:$G$500)</f>
        <v>0</v>
      </c>
      <c r="J118" s="90">
        <f t="shared" si="11"/>
        <v>0</v>
      </c>
      <c r="K118" s="88" t="str">
        <f>+IF(ISNA(VLOOKUP(F118,SCH!$C$3:$L$500,9,FALSE)),"0",VLOOKUP(F118,SCH!$C$3:$L$500,9,FALSE))</f>
        <v>0</v>
      </c>
      <c r="L118" s="102">
        <f t="shared" si="12"/>
        <v>0</v>
      </c>
      <c r="M118" s="102">
        <f t="shared" si="15"/>
        <v>0</v>
      </c>
      <c r="N118" s="132"/>
      <c r="O118" s="133"/>
      <c r="P118" s="133"/>
      <c r="Q118" s="133"/>
      <c r="R118" s="110"/>
    </row>
    <row r="119" spans="1:18" ht="15" customHeight="1" x14ac:dyDescent="0.2">
      <c r="A119" s="87">
        <v>2</v>
      </c>
      <c r="B119" s="88" t="s">
        <v>353</v>
      </c>
      <c r="C119" s="88" t="s">
        <v>84</v>
      </c>
      <c r="D119" s="88" t="s">
        <v>181</v>
      </c>
      <c r="E119" s="88" t="s">
        <v>771</v>
      </c>
      <c r="F119" s="88">
        <v>1846</v>
      </c>
      <c r="G119" s="91">
        <f>+IF(ISNA(VLOOKUP(F119,'[1]Latest 14.03.2023'!$E$4:$J$1050,6,FALSE)),"0",VLOOKUP(F119,'[1]Latest 14.03.2023'!$E$4:$J$1050,6,FALSE))</f>
        <v>0.26</v>
      </c>
      <c r="H119" s="88">
        <f>+SUMIF(CUTTING!$B$3:$B$500,'RM-JUNE'!F119,CUTTING!$G$3:$G$500)</f>
        <v>530.4</v>
      </c>
      <c r="I119" s="88">
        <f>+SUMIF('FORGING+DISPATCH'!$B$3:$B$500,'RM-JUNE'!F119,'FORGING+DISPATCH'!$G$3:$G$500)</f>
        <v>0</v>
      </c>
      <c r="J119" s="90">
        <f t="shared" si="11"/>
        <v>530.4</v>
      </c>
      <c r="K119" s="88">
        <f>+IF(ISNA(VLOOKUP(F119,SCH!$C$3:$L$500,9,FALSE)),"0",VLOOKUP(F119,SCH!$C$3:$L$500,9,FALSE))</f>
        <v>2040</v>
      </c>
      <c r="L119" s="102">
        <f t="shared" si="12"/>
        <v>530.4</v>
      </c>
      <c r="M119" s="102">
        <f>L119-J119</f>
        <v>0</v>
      </c>
      <c r="N119" s="132"/>
      <c r="O119" s="133"/>
      <c r="P119" s="133"/>
      <c r="Q119" s="133"/>
      <c r="R119" s="110"/>
    </row>
    <row r="120" spans="1:18" ht="15" customHeight="1" x14ac:dyDescent="0.2">
      <c r="A120" s="87">
        <v>2</v>
      </c>
      <c r="B120" s="88" t="s">
        <v>353</v>
      </c>
      <c r="C120" s="88" t="s">
        <v>84</v>
      </c>
      <c r="D120" s="88" t="s">
        <v>181</v>
      </c>
      <c r="E120" s="88" t="s">
        <v>770</v>
      </c>
      <c r="F120" s="88">
        <v>1847</v>
      </c>
      <c r="G120" s="91">
        <f>+IF(ISNA(VLOOKUP(F120,'[1]Latest 14.03.2023'!$E$4:$J$1050,6,FALSE)),"0",VLOOKUP(F120,'[1]Latest 14.03.2023'!$E$4:$J$1050,6,FALSE))</f>
        <v>0.67</v>
      </c>
      <c r="H120" s="88">
        <f>+SUMIF(CUTTING!$B$3:$B$500,'RM-JUNE'!F120,CUTTING!$G$3:$G$500)</f>
        <v>0</v>
      </c>
      <c r="I120" s="88">
        <f>+SUMIF('FORGING+DISPATCH'!$B$3:$B$500,'RM-JUNE'!F120,'FORGING+DISPATCH'!$G$3:$G$500)</f>
        <v>0</v>
      </c>
      <c r="J120" s="90">
        <f t="shared" si="11"/>
        <v>0</v>
      </c>
      <c r="K120" s="88">
        <f>+IF(ISNA(VLOOKUP(F120,SCH!$C$3:$L$500,9,FALSE)),"0",VLOOKUP(F120,SCH!$C$3:$L$500,9,FALSE))</f>
        <v>0</v>
      </c>
      <c r="L120" s="102">
        <f t="shared" si="12"/>
        <v>0</v>
      </c>
      <c r="M120" s="102">
        <f t="shared" ref="M120" si="19">L120-J120</f>
        <v>0</v>
      </c>
      <c r="N120" s="132"/>
      <c r="O120" s="133"/>
      <c r="P120" s="133"/>
      <c r="Q120" s="133"/>
      <c r="R120" s="110"/>
    </row>
    <row r="121" spans="1:18" ht="15" customHeight="1" x14ac:dyDescent="0.2">
      <c r="A121" s="87">
        <v>2</v>
      </c>
      <c r="B121" s="88" t="s">
        <v>353</v>
      </c>
      <c r="C121" s="88" t="s">
        <v>84</v>
      </c>
      <c r="D121" s="88" t="s">
        <v>181</v>
      </c>
      <c r="E121" s="88" t="s">
        <v>769</v>
      </c>
      <c r="F121" s="88">
        <v>1850</v>
      </c>
      <c r="G121" s="91">
        <f>+IF(ISNA(VLOOKUP(F121,'[1]Latest 14.03.2023'!$E$4:$J$1050,6,FALSE)),"0",VLOOKUP(F121,'[1]Latest 14.03.2023'!$E$4:$J$1050,6,FALSE))</f>
        <v>0.57999999999999996</v>
      </c>
      <c r="H121" s="88">
        <f>+SUMIF(CUTTING!$B$3:$B$500,'RM-JUNE'!F121,CUTTING!$G$3:$G$500)</f>
        <v>0</v>
      </c>
      <c r="I121" s="88">
        <f>+SUMIF('FORGING+DISPATCH'!$B$3:$B$500,'RM-JUNE'!F121,'FORGING+DISPATCH'!$G$3:$G$500)</f>
        <v>0</v>
      </c>
      <c r="J121" s="90">
        <f t="shared" si="11"/>
        <v>0</v>
      </c>
      <c r="K121" s="88" t="str">
        <f>+IF(ISNA(VLOOKUP(F121,SCH!$C$3:$L$500,9,FALSE)),"0",VLOOKUP(F121,SCH!$C$3:$L$500,9,FALSE))</f>
        <v>0</v>
      </c>
      <c r="L121" s="102">
        <f t="shared" si="12"/>
        <v>0</v>
      </c>
      <c r="M121" s="102">
        <f>L121-J121</f>
        <v>0</v>
      </c>
      <c r="N121" s="132"/>
      <c r="O121" s="133"/>
      <c r="P121" s="133"/>
      <c r="Q121" s="133"/>
      <c r="R121" s="110"/>
    </row>
    <row r="122" spans="1:18" ht="15" customHeight="1" x14ac:dyDescent="0.2">
      <c r="A122" s="87">
        <v>2</v>
      </c>
      <c r="B122" s="88" t="s">
        <v>353</v>
      </c>
      <c r="C122" s="88" t="s">
        <v>84</v>
      </c>
      <c r="D122" s="88" t="s">
        <v>181</v>
      </c>
      <c r="E122" s="88" t="s">
        <v>625</v>
      </c>
      <c r="F122" s="88">
        <v>1899</v>
      </c>
      <c r="G122" s="91">
        <f>+IF(ISNA(VLOOKUP(F122,'[1]Latest 14.03.2023'!$E$4:$J$1050,6,FALSE)),"0",VLOOKUP(F122,'[1]Latest 14.03.2023'!$E$4:$J$1050,6,FALSE))</f>
        <v>0.6</v>
      </c>
      <c r="H122" s="88">
        <f>+SUMIF(CUTTING!$B$3:$B$500,'RM-JUNE'!F122,CUTTING!$G$3:$G$500)</f>
        <v>0</v>
      </c>
      <c r="I122" s="88">
        <f>+SUMIF('FORGING+DISPATCH'!$B$3:$B$500,'RM-JUNE'!F122,'FORGING+DISPATCH'!$G$3:$G$500)</f>
        <v>90</v>
      </c>
      <c r="J122" s="90">
        <f t="shared" si="11"/>
        <v>90</v>
      </c>
      <c r="K122" s="88" t="str">
        <f>+IF(ISNA(VLOOKUP(F122,SCH!$C$3:$L$500,9,FALSE)),"0",VLOOKUP(F122,SCH!$C$3:$L$500,9,FALSE))</f>
        <v>0</v>
      </c>
      <c r="L122" s="102">
        <f t="shared" si="12"/>
        <v>0</v>
      </c>
      <c r="M122" s="102">
        <f t="shared" ref="M122:M126" si="20">L122-J122</f>
        <v>-90</v>
      </c>
      <c r="N122" s="132"/>
      <c r="O122" s="133"/>
      <c r="P122" s="133"/>
      <c r="Q122" s="133"/>
      <c r="R122" s="110"/>
    </row>
    <row r="123" spans="1:18" ht="15" customHeight="1" x14ac:dyDescent="0.2">
      <c r="A123" s="87">
        <v>2</v>
      </c>
      <c r="B123" s="88" t="s">
        <v>353</v>
      </c>
      <c r="C123" s="88" t="s">
        <v>84</v>
      </c>
      <c r="D123" s="88" t="s">
        <v>181</v>
      </c>
      <c r="E123" s="88" t="s">
        <v>528</v>
      </c>
      <c r="F123" s="88">
        <v>5145</v>
      </c>
      <c r="G123" s="91">
        <f>+IF(ISNA(VLOOKUP(F123,'[1]Latest 14.03.2023'!$E$4:$J$1050,6,FALSE)),"0",VLOOKUP(F123,'[1]Latest 14.03.2023'!$E$4:$J$1050,6,FALSE))</f>
        <v>0.68</v>
      </c>
      <c r="H123" s="88">
        <f>+SUMIF(CUTTING!$B$3:$B$500,'RM-JUNE'!F123,CUTTING!$G$3:$G$500)</f>
        <v>0</v>
      </c>
      <c r="I123" s="88">
        <f>+SUMIF('FORGING+DISPATCH'!$B$3:$B$500,'RM-JUNE'!F123,'FORGING+DISPATCH'!$G$3:$G$500)</f>
        <v>0</v>
      </c>
      <c r="J123" s="90">
        <f t="shared" si="11"/>
        <v>0</v>
      </c>
      <c r="K123" s="88" t="str">
        <f>+IF(ISNA(VLOOKUP(F123,SCH!$C$3:$L$500,9,FALSE)),"0",VLOOKUP(F123,SCH!$C$3:$L$500,9,FALSE))</f>
        <v>0</v>
      </c>
      <c r="L123" s="102">
        <f t="shared" si="12"/>
        <v>0</v>
      </c>
      <c r="M123" s="102">
        <f t="shared" si="20"/>
        <v>0</v>
      </c>
      <c r="N123" s="132"/>
      <c r="O123" s="133"/>
      <c r="P123" s="133"/>
      <c r="Q123" s="133"/>
      <c r="R123" s="110"/>
    </row>
    <row r="124" spans="1:18" ht="15" customHeight="1" x14ac:dyDescent="0.2">
      <c r="A124" s="87">
        <v>2</v>
      </c>
      <c r="B124" s="88" t="s">
        <v>353</v>
      </c>
      <c r="C124" s="88" t="s">
        <v>84</v>
      </c>
      <c r="D124" s="88" t="s">
        <v>181</v>
      </c>
      <c r="E124" s="88" t="s">
        <v>521</v>
      </c>
      <c r="F124" s="88">
        <v>5148</v>
      </c>
      <c r="G124" s="91">
        <f>+IF(ISNA(VLOOKUP(F124,'[1]Latest 14.03.2023'!$E$4:$J$1050,6,FALSE)),"0",VLOOKUP(F124,'[1]Latest 14.03.2023'!$E$4:$J$1050,6,FALSE))</f>
        <v>0.62</v>
      </c>
      <c r="H124" s="88">
        <f>+SUMIF(CUTTING!$B$3:$B$500,'RM-JUNE'!F124,CUTTING!$G$3:$G$500)</f>
        <v>0</v>
      </c>
      <c r="I124" s="88">
        <f>+SUMIF('FORGING+DISPATCH'!$B$3:$B$500,'RM-JUNE'!F124,'FORGING+DISPATCH'!$G$3:$G$500)</f>
        <v>0</v>
      </c>
      <c r="J124" s="90">
        <f t="shared" si="11"/>
        <v>0</v>
      </c>
      <c r="K124" s="88" t="str">
        <f>+IF(ISNA(VLOOKUP(F124,SCH!$C$3:$L$500,9,FALSE)),"0",VLOOKUP(F124,SCH!$C$3:$L$500,9,FALSE))</f>
        <v>0</v>
      </c>
      <c r="L124" s="102">
        <f t="shared" si="12"/>
        <v>0</v>
      </c>
      <c r="M124" s="102">
        <f t="shared" si="20"/>
        <v>0</v>
      </c>
      <c r="N124" s="132"/>
      <c r="O124" s="133"/>
      <c r="P124" s="133"/>
      <c r="Q124" s="133"/>
      <c r="R124" s="110"/>
    </row>
    <row r="125" spans="1:18" ht="15" customHeight="1" x14ac:dyDescent="0.2">
      <c r="A125" s="87">
        <v>2</v>
      </c>
      <c r="B125" s="88" t="s">
        <v>353</v>
      </c>
      <c r="C125" s="88" t="s">
        <v>84</v>
      </c>
      <c r="D125" s="88" t="s">
        <v>181</v>
      </c>
      <c r="E125" s="88" t="s">
        <v>510</v>
      </c>
      <c r="F125" s="88">
        <v>5161</v>
      </c>
      <c r="G125" s="91">
        <f>+IF(ISNA(VLOOKUP(F125,'[1]Latest 14.03.2023'!$E$4:$J$1050,6,FALSE)),"0",VLOOKUP(F125,'[1]Latest 14.03.2023'!$E$4:$J$1050,6,FALSE))</f>
        <v>0.46</v>
      </c>
      <c r="H125" s="88">
        <f>+SUMIF(CUTTING!$B$3:$B$500,'RM-JUNE'!F125,CUTTING!$G$3:$G$500)</f>
        <v>0</v>
      </c>
      <c r="I125" s="88">
        <f>+SUMIF('FORGING+DISPATCH'!$B$3:$B$500,'RM-JUNE'!F125,'FORGING+DISPATCH'!$G$3:$G$500)</f>
        <v>7.82</v>
      </c>
      <c r="J125" s="90">
        <f t="shared" si="11"/>
        <v>7.82</v>
      </c>
      <c r="K125" s="88" t="str">
        <f>+IF(ISNA(VLOOKUP(F125,SCH!$C$3:$L$500,9,FALSE)),"0",VLOOKUP(F125,SCH!$C$3:$L$500,9,FALSE))</f>
        <v>0</v>
      </c>
      <c r="L125" s="102">
        <f t="shared" si="12"/>
        <v>0</v>
      </c>
      <c r="M125" s="102">
        <f t="shared" si="20"/>
        <v>-7.82</v>
      </c>
      <c r="N125" s="132"/>
      <c r="O125" s="133"/>
      <c r="P125" s="133"/>
      <c r="Q125" s="133"/>
      <c r="R125" s="110"/>
    </row>
    <row r="126" spans="1:18" ht="15" customHeight="1" x14ac:dyDescent="0.2">
      <c r="A126" s="87">
        <v>2</v>
      </c>
      <c r="B126" s="88" t="s">
        <v>353</v>
      </c>
      <c r="C126" s="88" t="s">
        <v>84</v>
      </c>
      <c r="D126" s="88" t="s">
        <v>181</v>
      </c>
      <c r="E126" s="88" t="s">
        <v>1091</v>
      </c>
      <c r="F126" s="88">
        <v>5183</v>
      </c>
      <c r="G126" s="91">
        <f>+IF(ISNA(VLOOKUP(F126,'[1]Latest 14.03.2023'!$E$4:$J$1050,6,FALSE)),"0",VLOOKUP(F126,'[1]Latest 14.03.2023'!$E$4:$J$1050,6,FALSE))</f>
        <v>0.67</v>
      </c>
      <c r="H126" s="88">
        <f>+SUMIF(CUTTING!$B$3:$B$500,'RM-JUNE'!F126,CUTTING!$G$3:$G$500)</f>
        <v>0</v>
      </c>
      <c r="I126" s="88">
        <f>+SUMIF('FORGING+DISPATCH'!$B$3:$B$500,'RM-JUNE'!F126,'FORGING+DISPATCH'!$G$3:$G$500)</f>
        <v>0</v>
      </c>
      <c r="J126" s="90">
        <f t="shared" si="11"/>
        <v>0</v>
      </c>
      <c r="K126" s="88">
        <f>+IF(ISNA(VLOOKUP(F126,SCH!$C$3:$L$500,9,FALSE)),"0",VLOOKUP(F126,SCH!$C$3:$L$500,9,FALSE))</f>
        <v>1839</v>
      </c>
      <c r="L126" s="102">
        <f t="shared" si="12"/>
        <v>1232.1300000000001</v>
      </c>
      <c r="M126" s="102">
        <f t="shared" si="20"/>
        <v>1232.1300000000001</v>
      </c>
      <c r="N126" s="132"/>
      <c r="O126" s="133"/>
      <c r="P126" s="133"/>
      <c r="Q126" s="133"/>
      <c r="R126" s="110"/>
    </row>
    <row r="127" spans="1:18" ht="15.75" customHeight="1" x14ac:dyDescent="0.2">
      <c r="A127" s="87">
        <v>2</v>
      </c>
      <c r="B127" s="88" t="s">
        <v>353</v>
      </c>
      <c r="C127" s="88" t="s">
        <v>84</v>
      </c>
      <c r="D127" s="88" t="s">
        <v>181</v>
      </c>
      <c r="E127" s="88" t="s">
        <v>767</v>
      </c>
      <c r="F127" s="88">
        <v>6095</v>
      </c>
      <c r="G127" s="88" t="str">
        <f>+IF(ISNA(VLOOKUP(F127,'[1]Latest 14.03.2023'!$E$4:$J$1050,6,FALSE)),"0",VLOOKUP(F127,'[1]Latest 14.03.2023'!$E$4:$J$1050,6,FALSE))</f>
        <v>0</v>
      </c>
      <c r="H127" s="88">
        <f>+SUMIF(CUTTING!$B$3:$B$500,'RM-JUNE'!F127,CUTTING!$G$3:$G$500)</f>
        <v>0</v>
      </c>
      <c r="I127" s="88">
        <f>+SUMIF('FORGING+DISPATCH'!$B$3:$B$500,'RM-JUNE'!F127,'FORGING+DISPATCH'!$G$3:$G$500)</f>
        <v>0</v>
      </c>
      <c r="J127" s="90">
        <f t="shared" si="11"/>
        <v>0</v>
      </c>
      <c r="K127" s="88" t="str">
        <f>+IF(ISNA(VLOOKUP(F127,SCH!$C$3:$L$500,9,FALSE)),"0",VLOOKUP(F127,SCH!$C$3:$L$500,9,FALSE))</f>
        <v>0</v>
      </c>
      <c r="L127" s="102">
        <f t="shared" si="12"/>
        <v>0</v>
      </c>
      <c r="M127" s="102">
        <f t="shared" ref="M127:M190" si="21">L127-J127</f>
        <v>0</v>
      </c>
      <c r="N127" s="132"/>
      <c r="O127" s="133"/>
      <c r="P127" s="133"/>
      <c r="Q127" s="133"/>
      <c r="R127" s="110"/>
    </row>
    <row r="128" spans="1:18" x14ac:dyDescent="0.2">
      <c r="A128" s="38">
        <v>1</v>
      </c>
      <c r="B128" s="39" t="s">
        <v>811</v>
      </c>
      <c r="C128" s="39" t="s">
        <v>84</v>
      </c>
      <c r="D128" s="39" t="s">
        <v>44</v>
      </c>
      <c r="E128" s="39" t="s">
        <v>938</v>
      </c>
      <c r="F128" s="39">
        <v>1507</v>
      </c>
      <c r="G128" s="39" t="str">
        <f>+IF(ISNA(VLOOKUP(F128,'[1]Latest 14.03.2023'!$E$4:$J$1050,6,FALSE)),"0",VLOOKUP(F128,'[1]Latest 14.03.2023'!$E$4:$J$1050,6,FALSE))</f>
        <v>0</v>
      </c>
      <c r="H128" s="39">
        <f>+SUMIF(CUTTING!$B$3:$B$500,'RM-JUNE'!F128,CUTTING!$G$3:$G$500)</f>
        <v>0</v>
      </c>
      <c r="I128" s="39">
        <f>+SUMIF('FORGING+DISPATCH'!$B$3:$B$500,'RM-JUNE'!F128,'FORGING+DISPATCH'!$G$3:$G$500)</f>
        <v>0</v>
      </c>
      <c r="J128" s="40">
        <f t="shared" si="11"/>
        <v>0</v>
      </c>
      <c r="K128" s="39" t="str">
        <f>+IF(ISNA(VLOOKUP(F128,SCH!$C$3:$L$500,9,FALSE)),"0",VLOOKUP(F128,SCH!$C$3:$L$500,9,FALSE))</f>
        <v>0</v>
      </c>
      <c r="L128" s="103">
        <f t="shared" si="12"/>
        <v>0</v>
      </c>
      <c r="M128" s="103">
        <f t="shared" si="21"/>
        <v>0</v>
      </c>
      <c r="N128" s="141">
        <f>9350+1300</f>
        <v>10650</v>
      </c>
      <c r="O128" s="134">
        <f>SUMIF(M128:M137,"&gt;0")-N128</f>
        <v>1898.4799999999996</v>
      </c>
      <c r="P128" s="134"/>
      <c r="Q128" s="134">
        <f>O128-P128</f>
        <v>1898.4799999999996</v>
      </c>
      <c r="R128" s="110"/>
    </row>
    <row r="129" spans="1:18" x14ac:dyDescent="0.2">
      <c r="A129" s="38">
        <v>1</v>
      </c>
      <c r="B129" s="39" t="s">
        <v>811</v>
      </c>
      <c r="C129" s="39" t="s">
        <v>84</v>
      </c>
      <c r="D129" s="39" t="s">
        <v>44</v>
      </c>
      <c r="E129" s="39" t="s">
        <v>691</v>
      </c>
      <c r="F129" s="39">
        <v>5520</v>
      </c>
      <c r="G129" s="41">
        <f>+IF(ISNA(VLOOKUP(F129,'[1]Latest 14.03.2023'!$E$4:$J$1050,6,FALSE)),"0",VLOOKUP(F129,'[1]Latest 14.03.2023'!$E$4:$J$1050,6,FALSE))</f>
        <v>4.16</v>
      </c>
      <c r="H129" s="39">
        <f>+SUMIF(CUTTING!$B$3:$B$500,'RM-JUNE'!F129,CUTTING!$G$3:$G$500)</f>
        <v>0</v>
      </c>
      <c r="I129" s="39">
        <f>+SUMIF('FORGING+DISPATCH'!$B$3:$B$500,'RM-JUNE'!F129,'FORGING+DISPATCH'!$G$3:$G$500)</f>
        <v>0</v>
      </c>
      <c r="J129" s="40">
        <f t="shared" si="11"/>
        <v>0</v>
      </c>
      <c r="K129" s="39">
        <f>+IF(ISNA(VLOOKUP(F129,SCH!$C$3:$L$500,9,FALSE)),"0",VLOOKUP(F129,SCH!$C$3:$L$500,9,FALSE))</f>
        <v>2698</v>
      </c>
      <c r="L129" s="103">
        <f t="shared" si="12"/>
        <v>11223.68</v>
      </c>
      <c r="M129" s="103">
        <f t="shared" si="21"/>
        <v>11223.68</v>
      </c>
      <c r="N129" s="141"/>
      <c r="O129" s="134"/>
      <c r="P129" s="134"/>
      <c r="Q129" s="134"/>
      <c r="R129" s="110"/>
    </row>
    <row r="130" spans="1:18" x14ac:dyDescent="0.2">
      <c r="A130" s="38">
        <v>2</v>
      </c>
      <c r="B130" s="39" t="s">
        <v>353</v>
      </c>
      <c r="C130" s="39" t="s">
        <v>84</v>
      </c>
      <c r="D130" s="39" t="s">
        <v>44</v>
      </c>
      <c r="E130" s="39" t="s">
        <v>766</v>
      </c>
      <c r="F130" s="39">
        <v>1061</v>
      </c>
      <c r="G130" s="41">
        <f>+IF(ISNA(VLOOKUP(F130,'[1]Latest 14.03.2023'!$E$4:$J$1050,6,FALSE)),"0",VLOOKUP(F130,'[1]Latest 14.03.2023'!$E$4:$J$1050,6,FALSE))</f>
        <v>0.7</v>
      </c>
      <c r="H130" s="39">
        <f>+SUMIF(CUTTING!$B$3:$B$500,'RM-JUNE'!F130,CUTTING!$G$3:$G$500)</f>
        <v>0</v>
      </c>
      <c r="I130" s="39">
        <f>+SUMIF('FORGING+DISPATCH'!$B$3:$B$500,'RM-JUNE'!F130,'FORGING+DISPATCH'!$G$3:$G$500)</f>
        <v>0</v>
      </c>
      <c r="J130" s="40">
        <f t="shared" ref="J130" si="22">H130+I130</f>
        <v>0</v>
      </c>
      <c r="K130" s="39" t="str">
        <f>+IF(ISNA(VLOOKUP(F130,SCH!$C$3:$L$500,9,FALSE)),"0",VLOOKUP(F130,SCH!$C$3:$L$500,9,FALSE))</f>
        <v>0</v>
      </c>
      <c r="L130" s="103">
        <f t="shared" ref="L130" si="23">+G130*K130</f>
        <v>0</v>
      </c>
      <c r="M130" s="103">
        <f t="shared" ref="M130" si="24">L130-J130</f>
        <v>0</v>
      </c>
      <c r="N130" s="141"/>
      <c r="O130" s="134"/>
      <c r="P130" s="134"/>
      <c r="Q130" s="134"/>
      <c r="R130" s="110"/>
    </row>
    <row r="131" spans="1:18" ht="15" customHeight="1" x14ac:dyDescent="0.2">
      <c r="A131" s="38">
        <v>2</v>
      </c>
      <c r="B131" s="39" t="s">
        <v>353</v>
      </c>
      <c r="C131" s="39" t="s">
        <v>84</v>
      </c>
      <c r="D131" s="39" t="s">
        <v>44</v>
      </c>
      <c r="E131" s="39" t="s">
        <v>642</v>
      </c>
      <c r="F131" s="39">
        <v>1803</v>
      </c>
      <c r="G131" s="41">
        <f>+IF(ISNA(VLOOKUP(F131,'[1]Latest 14.03.2023'!$E$4:$J$1050,6,FALSE)),"0",VLOOKUP(F131,'[1]Latest 14.03.2023'!$E$4:$J$1050,6,FALSE))</f>
        <v>0.7</v>
      </c>
      <c r="H131" s="39">
        <f>+SUMIF(CUTTING!$B$3:$B$500,'RM-JUNE'!F131,CUTTING!$G$3:$G$500)</f>
        <v>0</v>
      </c>
      <c r="I131" s="39">
        <f>+SUMIF('FORGING+DISPATCH'!$B$3:$B$500,'RM-JUNE'!F131,'FORGING+DISPATCH'!$G$3:$G$500)</f>
        <v>1421</v>
      </c>
      <c r="J131" s="40">
        <f t="shared" si="11"/>
        <v>1421</v>
      </c>
      <c r="K131" s="39" t="str">
        <f>+IF(ISNA(VLOOKUP(F131,SCH!$C$3:$L$500,9,FALSE)),"0",VLOOKUP(F131,SCH!$C$3:$L$500,9,FALSE))</f>
        <v>0</v>
      </c>
      <c r="L131" s="103">
        <f t="shared" si="12"/>
        <v>0</v>
      </c>
      <c r="M131" s="103">
        <f t="shared" si="21"/>
        <v>-1421</v>
      </c>
      <c r="N131" s="141"/>
      <c r="O131" s="134"/>
      <c r="P131" s="134"/>
      <c r="Q131" s="134"/>
      <c r="R131" s="110"/>
    </row>
    <row r="132" spans="1:18" ht="15" customHeight="1" x14ac:dyDescent="0.2">
      <c r="A132" s="38">
        <v>2</v>
      </c>
      <c r="B132" s="39" t="s">
        <v>353</v>
      </c>
      <c r="C132" s="39" t="s">
        <v>84</v>
      </c>
      <c r="D132" s="39" t="s">
        <v>44</v>
      </c>
      <c r="E132" s="39" t="s">
        <v>765</v>
      </c>
      <c r="F132" s="39">
        <v>1865</v>
      </c>
      <c r="G132" s="39" t="str">
        <f>+IF(ISNA(VLOOKUP(F132,'[1]Latest 14.03.2023'!$E$4:$J$1050,6,FALSE)),"0",VLOOKUP(F132,'[1]Latest 14.03.2023'!$E$4:$J$1050,6,FALSE))</f>
        <v>0</v>
      </c>
      <c r="H132" s="39">
        <f>+SUMIF(CUTTING!$B$3:$B$500,'RM-JUNE'!F132,CUTTING!$G$3:$G$500)</f>
        <v>0</v>
      </c>
      <c r="I132" s="39">
        <f>+SUMIF('FORGING+DISPATCH'!$B$3:$B$500,'RM-JUNE'!F132,'FORGING+DISPATCH'!$G$3:$G$500)</f>
        <v>0</v>
      </c>
      <c r="J132" s="40">
        <f t="shared" si="11"/>
        <v>0</v>
      </c>
      <c r="K132" s="39" t="str">
        <f>+IF(ISNA(VLOOKUP(F132,SCH!$C$3:$L$500,9,FALSE)),"0",VLOOKUP(F132,SCH!$C$3:$L$500,9,FALSE))</f>
        <v>0</v>
      </c>
      <c r="L132" s="103">
        <f t="shared" si="12"/>
        <v>0</v>
      </c>
      <c r="M132" s="103">
        <f t="shared" si="21"/>
        <v>0</v>
      </c>
      <c r="N132" s="141"/>
      <c r="O132" s="134"/>
      <c r="P132" s="134"/>
      <c r="Q132" s="134"/>
      <c r="R132" s="110"/>
    </row>
    <row r="133" spans="1:18" ht="15" customHeight="1" x14ac:dyDescent="0.2">
      <c r="A133" s="38">
        <v>2</v>
      </c>
      <c r="B133" s="39" t="s">
        <v>353</v>
      </c>
      <c r="C133" s="39" t="s">
        <v>84</v>
      </c>
      <c r="D133" s="39" t="s">
        <v>44</v>
      </c>
      <c r="E133" s="39" t="s">
        <v>763</v>
      </c>
      <c r="F133" s="39">
        <v>5115</v>
      </c>
      <c r="G133" s="41">
        <f>+IF(ISNA(VLOOKUP(F133,'[1]Latest 14.03.2023'!$E$4:$J$1050,6,FALSE)),"0",VLOOKUP(F133,'[1]Latest 14.03.2023'!$E$4:$J$1050,6,FALSE))</f>
        <v>0.56999999999999995</v>
      </c>
      <c r="H133" s="39">
        <f>+SUMIF(CUTTING!$B$3:$B$500,'RM-JUNE'!F133,CUTTING!$G$3:$G$500)</f>
        <v>0</v>
      </c>
      <c r="I133" s="39">
        <f>+SUMIF('FORGING+DISPATCH'!$B$3:$B$500,'RM-JUNE'!F133,'FORGING+DISPATCH'!$G$3:$G$500)</f>
        <v>0</v>
      </c>
      <c r="J133" s="40">
        <f t="shared" si="11"/>
        <v>0</v>
      </c>
      <c r="K133" s="39" t="str">
        <f>+IF(ISNA(VLOOKUP(F133,SCH!$C$3:$L$500,9,FALSE)),"0",VLOOKUP(F133,SCH!$C$3:$L$500,9,FALSE))</f>
        <v>0</v>
      </c>
      <c r="L133" s="103">
        <f t="shared" si="12"/>
        <v>0</v>
      </c>
      <c r="M133" s="103">
        <f t="shared" si="21"/>
        <v>0</v>
      </c>
      <c r="N133" s="141"/>
      <c r="O133" s="134"/>
      <c r="P133" s="134"/>
      <c r="Q133" s="134"/>
      <c r="R133" s="110"/>
    </row>
    <row r="134" spans="1:18" ht="15" customHeight="1" x14ac:dyDescent="0.2">
      <c r="A134" s="38">
        <v>2</v>
      </c>
      <c r="B134" s="39" t="s">
        <v>353</v>
      </c>
      <c r="C134" s="39" t="s">
        <v>84</v>
      </c>
      <c r="D134" s="39" t="s">
        <v>44</v>
      </c>
      <c r="E134" s="39" t="s">
        <v>762</v>
      </c>
      <c r="F134" s="39">
        <v>5116</v>
      </c>
      <c r="G134" s="41">
        <f>+IF(ISNA(VLOOKUP(F134,'[1]Latest 14.03.2023'!$E$4:$J$1050,6,FALSE)),"0",VLOOKUP(F134,'[1]Latest 14.03.2023'!$E$4:$J$1050,6,FALSE))</f>
        <v>0.56999999999999995</v>
      </c>
      <c r="H134" s="39">
        <f>+SUMIF(CUTTING!$B$3:$B$500,'RM-JUNE'!F134,CUTTING!$G$3:$G$500)</f>
        <v>0</v>
      </c>
      <c r="I134" s="39">
        <f>+SUMIF('FORGING+DISPATCH'!$B$3:$B$500,'RM-JUNE'!F134,'FORGING+DISPATCH'!$G$3:$G$500)</f>
        <v>0</v>
      </c>
      <c r="J134" s="40">
        <f t="shared" si="11"/>
        <v>0</v>
      </c>
      <c r="K134" s="39" t="str">
        <f>+IF(ISNA(VLOOKUP(F134,SCH!$C$3:$L$500,9,FALSE)),"0",VLOOKUP(F134,SCH!$C$3:$L$500,9,FALSE))</f>
        <v>0</v>
      </c>
      <c r="L134" s="103">
        <f t="shared" si="12"/>
        <v>0</v>
      </c>
      <c r="M134" s="103">
        <f t="shared" si="21"/>
        <v>0</v>
      </c>
      <c r="N134" s="141"/>
      <c r="O134" s="134"/>
      <c r="P134" s="134"/>
      <c r="Q134" s="134"/>
      <c r="R134" s="110"/>
    </row>
    <row r="135" spans="1:18" ht="15" customHeight="1" x14ac:dyDescent="0.2">
      <c r="A135" s="38">
        <v>2</v>
      </c>
      <c r="B135" s="39" t="s">
        <v>353</v>
      </c>
      <c r="C135" s="39" t="s">
        <v>84</v>
      </c>
      <c r="D135" s="39" t="s">
        <v>44</v>
      </c>
      <c r="E135" s="39" t="s">
        <v>512</v>
      </c>
      <c r="F135" s="39">
        <v>5160</v>
      </c>
      <c r="G135" s="41">
        <f>+IF(ISNA(VLOOKUP(F135,'[1]Latest 14.03.2023'!$E$4:$J$1050,6,FALSE)),"0",VLOOKUP(F135,'[1]Latest 14.03.2023'!$E$4:$J$1050,6,FALSE))</f>
        <v>0.77</v>
      </c>
      <c r="H135" s="39">
        <f>+SUMIF(CUTTING!$B$3:$B$500,'RM-JUNE'!F135,CUTTING!$G$3:$G$500)</f>
        <v>246.4</v>
      </c>
      <c r="I135" s="39">
        <f>+SUMIF('FORGING+DISPATCH'!$B$3:$B$500,'RM-JUNE'!F135,'FORGING+DISPATCH'!$G$3:$G$500)</f>
        <v>0</v>
      </c>
      <c r="J135" s="40">
        <f t="shared" si="11"/>
        <v>246.4</v>
      </c>
      <c r="K135" s="39" t="str">
        <f>+IF(ISNA(VLOOKUP(F135,SCH!$C$3:$L$500,9,FALSE)),"0",VLOOKUP(F135,SCH!$C$3:$L$500,9,FALSE))</f>
        <v>0</v>
      </c>
      <c r="L135" s="103">
        <f t="shared" si="12"/>
        <v>0</v>
      </c>
      <c r="M135" s="103">
        <f t="shared" si="21"/>
        <v>-246.4</v>
      </c>
      <c r="N135" s="141"/>
      <c r="O135" s="134"/>
      <c r="P135" s="134"/>
      <c r="Q135" s="134"/>
      <c r="R135" s="110"/>
    </row>
    <row r="136" spans="1:18" ht="15" customHeight="1" x14ac:dyDescent="0.2">
      <c r="A136" s="38">
        <v>2</v>
      </c>
      <c r="B136" s="39" t="s">
        <v>353</v>
      </c>
      <c r="C136" s="39" t="s">
        <v>84</v>
      </c>
      <c r="D136" s="39" t="s">
        <v>44</v>
      </c>
      <c r="E136" s="39" t="s">
        <v>760</v>
      </c>
      <c r="F136" s="39">
        <v>5172</v>
      </c>
      <c r="G136" s="39" t="str">
        <f>+IF(ISNA(VLOOKUP(F136,'[1]Latest 14.03.2023'!$E$4:$J$1050,6,FALSE)),"0",VLOOKUP(F136,'[1]Latest 14.03.2023'!$E$4:$J$1050,6,FALSE))</f>
        <v>0</v>
      </c>
      <c r="H136" s="39">
        <f>+SUMIF(CUTTING!$B$3:$B$500,'RM-JUNE'!F136,CUTTING!$G$3:$G$500)</f>
        <v>0</v>
      </c>
      <c r="I136" s="39">
        <f>+SUMIF('FORGING+DISPATCH'!$B$3:$B$500,'RM-JUNE'!F136,'FORGING+DISPATCH'!$G$3:$G$500)</f>
        <v>0</v>
      </c>
      <c r="J136" s="40">
        <f t="shared" si="11"/>
        <v>0</v>
      </c>
      <c r="K136" s="39" t="str">
        <f>+IF(ISNA(VLOOKUP(F136,SCH!$C$3:$L$500,9,FALSE)),"0",VLOOKUP(F136,SCH!$C$3:$L$500,9,FALSE))</f>
        <v>0</v>
      </c>
      <c r="L136" s="103">
        <f t="shared" si="12"/>
        <v>0</v>
      </c>
      <c r="M136" s="103">
        <f t="shared" si="21"/>
        <v>0</v>
      </c>
      <c r="N136" s="141"/>
      <c r="O136" s="134"/>
      <c r="P136" s="134"/>
      <c r="Q136" s="134"/>
      <c r="R136" s="110"/>
    </row>
    <row r="137" spans="1:18" x14ac:dyDescent="0.2">
      <c r="A137" s="38">
        <v>2</v>
      </c>
      <c r="B137" s="39" t="s">
        <v>353</v>
      </c>
      <c r="C137" s="39" t="s">
        <v>84</v>
      </c>
      <c r="D137" s="39" t="s">
        <v>44</v>
      </c>
      <c r="E137" s="39" t="s">
        <v>504</v>
      </c>
      <c r="F137" s="39">
        <v>5513</v>
      </c>
      <c r="G137" s="41">
        <f>+IF(ISNA(VLOOKUP(F137,'[1]Latest 14.03.2023'!$E$4:$J$1050,6,FALSE)),"0",VLOOKUP(F137,'[1]Latest 14.03.2023'!$E$4:$J$1050,6,FALSE))</f>
        <v>0.72</v>
      </c>
      <c r="H137" s="39">
        <f>+SUMIF(CUTTING!$B$3:$B$500,'RM-JUNE'!F137,CUTTING!$G$3:$G$500)</f>
        <v>0</v>
      </c>
      <c r="I137" s="39">
        <f>+SUMIF('FORGING+DISPATCH'!$B$3:$B$500,'RM-JUNE'!F137,'FORGING+DISPATCH'!$G$3:$G$500)</f>
        <v>0</v>
      </c>
      <c r="J137" s="40">
        <f t="shared" si="11"/>
        <v>0</v>
      </c>
      <c r="K137" s="39">
        <f>+IF(ISNA(VLOOKUP(F137,SCH!$C$3:$L$500,9,FALSE)),"0",VLOOKUP(F137,SCH!$C$3:$L$500,9,FALSE))</f>
        <v>1840</v>
      </c>
      <c r="L137" s="103">
        <f t="shared" si="12"/>
        <v>1324.8</v>
      </c>
      <c r="M137" s="103">
        <f t="shared" si="21"/>
        <v>1324.8</v>
      </c>
      <c r="N137" s="141"/>
      <c r="O137" s="134"/>
      <c r="P137" s="134"/>
      <c r="Q137" s="134"/>
      <c r="R137" s="110"/>
    </row>
    <row r="138" spans="1:18" x14ac:dyDescent="0.2">
      <c r="A138" s="87">
        <v>1</v>
      </c>
      <c r="B138" s="88" t="s">
        <v>811</v>
      </c>
      <c r="C138" s="88" t="s">
        <v>84</v>
      </c>
      <c r="D138" s="88" t="s">
        <v>93</v>
      </c>
      <c r="E138" s="88" t="s">
        <v>937</v>
      </c>
      <c r="F138" s="88">
        <v>1416</v>
      </c>
      <c r="G138" s="91">
        <f>+IF(ISNA(VLOOKUP(F138,'[1]Latest 14.03.2023'!$E$4:$J$1050,6,FALSE)),"0",VLOOKUP(F138,'[1]Latest 14.03.2023'!$E$4:$J$1050,6,FALSE))</f>
        <v>1.49</v>
      </c>
      <c r="H138" s="88">
        <f>+SUMIF(CUTTING!$B$3:$B$500,'RM-JUNE'!F138,CUTTING!$G$3:$G$500)</f>
        <v>0</v>
      </c>
      <c r="I138" s="88">
        <f>+SUMIF('FORGING+DISPATCH'!$B$3:$B$500,'RM-JUNE'!F138,'FORGING+DISPATCH'!$G$3:$G$500)</f>
        <v>0</v>
      </c>
      <c r="J138" s="90">
        <f t="shared" si="11"/>
        <v>0</v>
      </c>
      <c r="K138" s="88" t="str">
        <f>+IF(ISNA(VLOOKUP(F138,SCH!$C$3:$L$500,9,FALSE)),"0",VLOOKUP(F138,SCH!$C$3:$L$500,9,FALSE))</f>
        <v>0</v>
      </c>
      <c r="L138" s="102">
        <f t="shared" si="12"/>
        <v>0</v>
      </c>
      <c r="M138" s="102">
        <f t="shared" si="21"/>
        <v>0</v>
      </c>
      <c r="N138" s="132">
        <f>80770+2400+2500+950</f>
        <v>86620</v>
      </c>
      <c r="O138" s="133">
        <f>SUMIF(M138:M246,"&gt;0")-N138</f>
        <v>-44380.01</v>
      </c>
      <c r="P138" s="133"/>
      <c r="Q138" s="133">
        <f>O138-P138</f>
        <v>-44380.01</v>
      </c>
      <c r="R138" s="110"/>
    </row>
    <row r="139" spans="1:18" x14ac:dyDescent="0.2">
      <c r="A139" s="87">
        <v>1</v>
      </c>
      <c r="B139" s="88" t="s">
        <v>811</v>
      </c>
      <c r="C139" s="88" t="s">
        <v>84</v>
      </c>
      <c r="D139" s="88" t="s">
        <v>93</v>
      </c>
      <c r="E139" s="88" t="s">
        <v>631</v>
      </c>
      <c r="F139" s="88">
        <v>1880</v>
      </c>
      <c r="G139" s="91">
        <f>+IF(ISNA(VLOOKUP(F139,'[1]Latest 14.03.2023'!$E$4:$J$1050,6,FALSE)),"0",VLOOKUP(F139,'[1]Latest 14.03.2023'!$E$4:$J$1050,6,FALSE))</f>
        <v>0.85</v>
      </c>
      <c r="H139" s="88">
        <f>+SUMIF(CUTTING!$B$3:$B$500,'RM-JUNE'!F139,CUTTING!$G$3:$G$500)</f>
        <v>0</v>
      </c>
      <c r="I139" s="88">
        <f>+SUMIF('FORGING+DISPATCH'!$B$3:$B$500,'RM-JUNE'!F139,'FORGING+DISPATCH'!$G$3:$G$500)</f>
        <v>0</v>
      </c>
      <c r="J139" s="90">
        <f t="shared" si="11"/>
        <v>0</v>
      </c>
      <c r="K139" s="88">
        <f>+IF(ISNA(VLOOKUP(F139,SCH!$C$3:$L$500,9,FALSE)),"0",VLOOKUP(F139,SCH!$C$3:$L$500,9,FALSE))</f>
        <v>2157</v>
      </c>
      <c r="L139" s="102">
        <f t="shared" si="12"/>
        <v>1833.45</v>
      </c>
      <c r="M139" s="102">
        <f t="shared" si="21"/>
        <v>1833.45</v>
      </c>
      <c r="N139" s="132"/>
      <c r="O139" s="133"/>
      <c r="P139" s="133"/>
      <c r="Q139" s="133"/>
      <c r="R139" s="110"/>
    </row>
    <row r="140" spans="1:18" x14ac:dyDescent="0.2">
      <c r="A140" s="87">
        <v>1</v>
      </c>
      <c r="B140" s="88" t="s">
        <v>811</v>
      </c>
      <c r="C140" s="88" t="s">
        <v>84</v>
      </c>
      <c r="D140" s="88" t="s">
        <v>93</v>
      </c>
      <c r="E140" s="88" t="s">
        <v>630</v>
      </c>
      <c r="F140" s="88">
        <v>1881</v>
      </c>
      <c r="G140" s="91">
        <f>+IF(ISNA(VLOOKUP(F140,'[1]Latest 14.03.2023'!$E$4:$J$1050,6,FALSE)),"0",VLOOKUP(F140,'[1]Latest 14.03.2023'!$E$4:$J$1050,6,FALSE))</f>
        <v>1.22</v>
      </c>
      <c r="H140" s="88">
        <f>+SUMIF(CUTTING!$B$3:$B$500,'RM-JUNE'!F140,CUTTING!$G$3:$G$500)</f>
        <v>0</v>
      </c>
      <c r="I140" s="88">
        <f>+SUMIF('FORGING+DISPATCH'!$B$3:$B$500,'RM-JUNE'!F140,'FORGING+DISPATCH'!$G$3:$G$500)</f>
        <v>0</v>
      </c>
      <c r="J140" s="90">
        <f t="shared" si="11"/>
        <v>0</v>
      </c>
      <c r="K140" s="88">
        <f>+IF(ISNA(VLOOKUP(F140,SCH!$C$3:$L$500,9,FALSE)),"0",VLOOKUP(F140,SCH!$C$3:$L$500,9,FALSE))</f>
        <v>1000</v>
      </c>
      <c r="L140" s="102">
        <f t="shared" si="12"/>
        <v>1220</v>
      </c>
      <c r="M140" s="102">
        <f t="shared" si="21"/>
        <v>1220</v>
      </c>
      <c r="N140" s="132"/>
      <c r="O140" s="133"/>
      <c r="P140" s="133"/>
      <c r="Q140" s="133"/>
      <c r="R140" s="110"/>
    </row>
    <row r="141" spans="1:18" x14ac:dyDescent="0.2">
      <c r="A141" s="87">
        <v>1</v>
      </c>
      <c r="B141" s="88" t="s">
        <v>811</v>
      </c>
      <c r="C141" s="88" t="s">
        <v>84</v>
      </c>
      <c r="D141" s="88" t="s">
        <v>93</v>
      </c>
      <c r="E141" s="88" t="s">
        <v>662</v>
      </c>
      <c r="F141" s="88">
        <v>193</v>
      </c>
      <c r="G141" s="91">
        <f>+IF(ISNA(VLOOKUP(F141,'[1]Latest 14.03.2023'!$E$4:$J$1050,6,FALSE)),"0",VLOOKUP(F141,'[1]Latest 14.03.2023'!$E$4:$J$1050,6,FALSE))</f>
        <v>1.65</v>
      </c>
      <c r="H141" s="88">
        <f>+SUMIF(CUTTING!$B$3:$B$500,'RM-JUNE'!F141,CUTTING!$G$3:$G$500)</f>
        <v>0</v>
      </c>
      <c r="I141" s="88">
        <f>+SUMIF('FORGING+DISPATCH'!$B$3:$B$500,'RM-JUNE'!F141,'FORGING+DISPATCH'!$G$3:$G$500)</f>
        <v>0</v>
      </c>
      <c r="J141" s="90">
        <f t="shared" si="11"/>
        <v>0</v>
      </c>
      <c r="K141" s="88">
        <f>+IF(ISNA(VLOOKUP(F141,SCH!$C$3:$L$500,9,FALSE)),"0",VLOOKUP(F141,SCH!$C$3:$L$500,9,FALSE))</f>
        <v>1001</v>
      </c>
      <c r="L141" s="102">
        <f t="shared" si="12"/>
        <v>1651.6499999999999</v>
      </c>
      <c r="M141" s="102">
        <f t="shared" si="21"/>
        <v>1651.6499999999999</v>
      </c>
      <c r="N141" s="132"/>
      <c r="O141" s="133"/>
      <c r="P141" s="133"/>
      <c r="Q141" s="133"/>
      <c r="R141" s="110"/>
    </row>
    <row r="142" spans="1:18" x14ac:dyDescent="0.2">
      <c r="A142" s="87">
        <v>1</v>
      </c>
      <c r="B142" s="88" t="s">
        <v>811</v>
      </c>
      <c r="C142" s="88" t="s">
        <v>84</v>
      </c>
      <c r="D142" s="88" t="s">
        <v>93</v>
      </c>
      <c r="E142" s="88" t="s">
        <v>752</v>
      </c>
      <c r="F142" s="88">
        <v>2510</v>
      </c>
      <c r="G142" s="91">
        <f>+IF(ISNA(VLOOKUP(F142,'[1]Latest 14.03.2023'!$E$4:$J$1050,6,FALSE)),"0",VLOOKUP(F142,'[1]Latest 14.03.2023'!$E$4:$J$1050,6,FALSE))</f>
        <v>1.79</v>
      </c>
      <c r="H142" s="88">
        <f>+SUMIF(CUTTING!$B$3:$B$500,'RM-JUNE'!F142,CUTTING!$G$3:$G$500)</f>
        <v>0</v>
      </c>
      <c r="I142" s="88">
        <f>+SUMIF('FORGING+DISPATCH'!$B$3:$B$500,'RM-JUNE'!F142,'FORGING+DISPATCH'!$G$3:$G$500)</f>
        <v>0</v>
      </c>
      <c r="J142" s="90">
        <f t="shared" si="11"/>
        <v>0</v>
      </c>
      <c r="K142" s="88">
        <f>+IF(ISNA(VLOOKUP(F142,SCH!$C$3:$L$500,9,FALSE)),"0",VLOOKUP(F142,SCH!$C$3:$L$500,9,FALSE))</f>
        <v>1000</v>
      </c>
      <c r="L142" s="102">
        <f t="shared" si="12"/>
        <v>1790</v>
      </c>
      <c r="M142" s="102">
        <f t="shared" si="21"/>
        <v>1790</v>
      </c>
      <c r="N142" s="132"/>
      <c r="O142" s="133"/>
      <c r="P142" s="133"/>
      <c r="Q142" s="133"/>
      <c r="R142" s="110"/>
    </row>
    <row r="143" spans="1:18" x14ac:dyDescent="0.2">
      <c r="A143" s="87">
        <v>1</v>
      </c>
      <c r="B143" s="88" t="s">
        <v>811</v>
      </c>
      <c r="C143" s="88" t="s">
        <v>84</v>
      </c>
      <c r="D143" s="88" t="s">
        <v>93</v>
      </c>
      <c r="E143" s="88" t="s">
        <v>936</v>
      </c>
      <c r="F143" s="88">
        <v>2513</v>
      </c>
      <c r="G143" s="91">
        <f>+IF(ISNA(VLOOKUP(F143,'[1]Latest 14.03.2023'!$E$4:$J$1050,6,FALSE)),"0",VLOOKUP(F143,'[1]Latest 14.03.2023'!$E$4:$J$1050,6,FALSE))</f>
        <v>1.33</v>
      </c>
      <c r="H143" s="88">
        <f>+SUMIF(CUTTING!$B$3:$B$500,'RM-JUNE'!F143,CUTTING!$G$3:$G$500)</f>
        <v>0</v>
      </c>
      <c r="I143" s="88">
        <f>+SUMIF('FORGING+DISPATCH'!$B$3:$B$500,'RM-JUNE'!F143,'FORGING+DISPATCH'!$G$3:$G$500)</f>
        <v>0</v>
      </c>
      <c r="J143" s="90">
        <f t="shared" si="11"/>
        <v>0</v>
      </c>
      <c r="K143" s="88">
        <f>+IF(ISNA(VLOOKUP(F143,SCH!$C$3:$L$500,9,FALSE)),"0",VLOOKUP(F143,SCH!$C$3:$L$500,9,FALSE))</f>
        <v>1000</v>
      </c>
      <c r="L143" s="102">
        <f t="shared" si="12"/>
        <v>1330</v>
      </c>
      <c r="M143" s="102">
        <f t="shared" si="21"/>
        <v>1330</v>
      </c>
      <c r="N143" s="132"/>
      <c r="O143" s="133"/>
      <c r="P143" s="133"/>
      <c r="Q143" s="133"/>
      <c r="R143" s="110"/>
    </row>
    <row r="144" spans="1:18" x14ac:dyDescent="0.2">
      <c r="A144" s="87">
        <v>1</v>
      </c>
      <c r="B144" s="88" t="s">
        <v>811</v>
      </c>
      <c r="C144" s="88" t="s">
        <v>84</v>
      </c>
      <c r="D144" s="88" t="s">
        <v>93</v>
      </c>
      <c r="E144" s="88" t="s">
        <v>935</v>
      </c>
      <c r="F144" s="88">
        <v>2515</v>
      </c>
      <c r="G144" s="91">
        <f>+IF(ISNA(VLOOKUP(F144,'[1]Latest 14.03.2023'!$E$4:$J$1050,6,FALSE)),"0",VLOOKUP(F144,'[1]Latest 14.03.2023'!$E$4:$J$1050,6,FALSE))</f>
        <v>1.22</v>
      </c>
      <c r="H144" s="88">
        <f>+SUMIF(CUTTING!$B$3:$B$500,'RM-JUNE'!F144,CUTTING!$G$3:$G$500)</f>
        <v>0</v>
      </c>
      <c r="I144" s="88">
        <f>+SUMIF('FORGING+DISPATCH'!$B$3:$B$500,'RM-JUNE'!F144,'FORGING+DISPATCH'!$G$3:$G$500)</f>
        <v>0</v>
      </c>
      <c r="J144" s="90">
        <f t="shared" si="11"/>
        <v>0</v>
      </c>
      <c r="K144" s="88">
        <f>+IF(ISNA(VLOOKUP(F144,SCH!$C$3:$L$500,9,FALSE)),"0",VLOOKUP(F144,SCH!$C$3:$L$500,9,FALSE))</f>
        <v>1000</v>
      </c>
      <c r="L144" s="102">
        <f t="shared" si="12"/>
        <v>1220</v>
      </c>
      <c r="M144" s="102">
        <f t="shared" si="21"/>
        <v>1220</v>
      </c>
      <c r="N144" s="132"/>
      <c r="O144" s="133"/>
      <c r="P144" s="133"/>
      <c r="Q144" s="133"/>
      <c r="R144" s="110"/>
    </row>
    <row r="145" spans="1:18" x14ac:dyDescent="0.2">
      <c r="A145" s="87">
        <v>1</v>
      </c>
      <c r="B145" s="88" t="s">
        <v>811</v>
      </c>
      <c r="C145" s="88" t="s">
        <v>84</v>
      </c>
      <c r="D145" s="88" t="s">
        <v>93</v>
      </c>
      <c r="E145" s="88" t="s">
        <v>600</v>
      </c>
      <c r="F145" s="88">
        <v>2532</v>
      </c>
      <c r="G145" s="91">
        <f>+IF(ISNA(VLOOKUP(F145,'[1]Latest 14.03.2023'!$E$4:$J$1050,6,FALSE)),"0",VLOOKUP(F145,'[1]Latest 14.03.2023'!$E$4:$J$1050,6,FALSE))</f>
        <v>1.48</v>
      </c>
      <c r="H145" s="88">
        <f>+SUMIF(CUTTING!$B$3:$B$500,'RM-JUNE'!F145,CUTTING!$G$3:$G$500)</f>
        <v>0</v>
      </c>
      <c r="I145" s="88">
        <f>+SUMIF('FORGING+DISPATCH'!$B$3:$B$500,'RM-JUNE'!F145,'FORGING+DISPATCH'!$G$3:$G$500)</f>
        <v>888</v>
      </c>
      <c r="J145" s="90">
        <f t="shared" si="11"/>
        <v>888</v>
      </c>
      <c r="K145" s="88" t="str">
        <f>+IF(ISNA(VLOOKUP(F145,SCH!$C$3:$L$500,9,FALSE)),"0",VLOOKUP(F145,SCH!$C$3:$L$500,9,FALSE))</f>
        <v>0</v>
      </c>
      <c r="L145" s="102">
        <f t="shared" si="12"/>
        <v>0</v>
      </c>
      <c r="M145" s="102">
        <f t="shared" si="21"/>
        <v>-888</v>
      </c>
      <c r="N145" s="132"/>
      <c r="O145" s="133"/>
      <c r="P145" s="133"/>
      <c r="Q145" s="133"/>
      <c r="R145" s="110"/>
    </row>
    <row r="146" spans="1:18" x14ac:dyDescent="0.2">
      <c r="A146" s="87">
        <v>1</v>
      </c>
      <c r="B146" s="88" t="s">
        <v>811</v>
      </c>
      <c r="C146" s="88" t="s">
        <v>84</v>
      </c>
      <c r="D146" s="88" t="s">
        <v>93</v>
      </c>
      <c r="E146" s="88" t="s">
        <v>934</v>
      </c>
      <c r="F146" s="88">
        <v>2533</v>
      </c>
      <c r="G146" s="88" t="str">
        <f>+IF(ISNA(VLOOKUP(F146,'[1]Latest 14.03.2023'!$E$4:$J$1050,6,FALSE)),"0",VLOOKUP(F146,'[1]Latest 14.03.2023'!$E$4:$J$1050,6,FALSE))</f>
        <v>0</v>
      </c>
      <c r="H146" s="88">
        <f>+SUMIF(CUTTING!$B$3:$B$500,'RM-JUNE'!F146,CUTTING!$G$3:$G$500)</f>
        <v>0</v>
      </c>
      <c r="I146" s="88">
        <f>+SUMIF('FORGING+DISPATCH'!$B$3:$B$500,'RM-JUNE'!F146,'FORGING+DISPATCH'!$G$3:$G$500)</f>
        <v>0</v>
      </c>
      <c r="J146" s="90">
        <f t="shared" si="11"/>
        <v>0</v>
      </c>
      <c r="K146" s="88" t="str">
        <f>+IF(ISNA(VLOOKUP(F146,SCH!$C$3:$L$500,9,FALSE)),"0",VLOOKUP(F146,SCH!$C$3:$L$500,9,FALSE))</f>
        <v>0</v>
      </c>
      <c r="L146" s="102">
        <f t="shared" si="12"/>
        <v>0</v>
      </c>
      <c r="M146" s="102">
        <f t="shared" si="21"/>
        <v>0</v>
      </c>
      <c r="N146" s="132"/>
      <c r="O146" s="133"/>
      <c r="P146" s="133"/>
      <c r="Q146" s="133"/>
      <c r="R146" s="110"/>
    </row>
    <row r="147" spans="1:18" x14ac:dyDescent="0.2">
      <c r="A147" s="87">
        <v>1</v>
      </c>
      <c r="B147" s="88" t="s">
        <v>811</v>
      </c>
      <c r="C147" s="88" t="s">
        <v>84</v>
      </c>
      <c r="D147" s="88" t="s">
        <v>93</v>
      </c>
      <c r="E147" s="88" t="s">
        <v>933</v>
      </c>
      <c r="F147" s="88">
        <v>2534</v>
      </c>
      <c r="G147" s="88" t="str">
        <f>+IF(ISNA(VLOOKUP(F147,'[1]Latest 14.03.2023'!$E$4:$J$1050,6,FALSE)),"0",VLOOKUP(F147,'[1]Latest 14.03.2023'!$E$4:$J$1050,6,FALSE))</f>
        <v>0</v>
      </c>
      <c r="H147" s="88">
        <f>+SUMIF(CUTTING!$B$3:$B$500,'RM-JUNE'!F147,CUTTING!$G$3:$G$500)</f>
        <v>0</v>
      </c>
      <c r="I147" s="88">
        <f>+SUMIF('FORGING+DISPATCH'!$B$3:$B$500,'RM-JUNE'!F147,'FORGING+DISPATCH'!$G$3:$G$500)</f>
        <v>0</v>
      </c>
      <c r="J147" s="90">
        <f t="shared" si="11"/>
        <v>0</v>
      </c>
      <c r="K147" s="88" t="str">
        <f>+IF(ISNA(VLOOKUP(F147,SCH!$C$3:$L$500,9,FALSE)),"0",VLOOKUP(F147,SCH!$C$3:$L$500,9,FALSE))</f>
        <v>0</v>
      </c>
      <c r="L147" s="102">
        <f t="shared" si="12"/>
        <v>0</v>
      </c>
      <c r="M147" s="102">
        <f t="shared" si="21"/>
        <v>0</v>
      </c>
      <c r="N147" s="132"/>
      <c r="O147" s="133"/>
      <c r="P147" s="133"/>
      <c r="Q147" s="133"/>
      <c r="R147" s="110"/>
    </row>
    <row r="148" spans="1:18" x14ac:dyDescent="0.2">
      <c r="A148" s="87">
        <v>1</v>
      </c>
      <c r="B148" s="88" t="s">
        <v>811</v>
      </c>
      <c r="C148" s="88" t="s">
        <v>84</v>
      </c>
      <c r="D148" s="88" t="s">
        <v>93</v>
      </c>
      <c r="E148" s="88" t="s">
        <v>932</v>
      </c>
      <c r="F148" s="88">
        <v>2535</v>
      </c>
      <c r="G148" s="88" t="str">
        <f>+IF(ISNA(VLOOKUP(F148,'[1]Latest 14.03.2023'!$E$4:$J$1050,6,FALSE)),"0",VLOOKUP(F148,'[1]Latest 14.03.2023'!$E$4:$J$1050,6,FALSE))</f>
        <v>0</v>
      </c>
      <c r="H148" s="88">
        <f>+SUMIF(CUTTING!$B$3:$B$500,'RM-JUNE'!F148,CUTTING!$G$3:$G$500)</f>
        <v>0</v>
      </c>
      <c r="I148" s="88">
        <f>+SUMIF('FORGING+DISPATCH'!$B$3:$B$500,'RM-JUNE'!F148,'FORGING+DISPATCH'!$G$3:$G$500)</f>
        <v>0</v>
      </c>
      <c r="J148" s="90">
        <f t="shared" si="11"/>
        <v>0</v>
      </c>
      <c r="K148" s="88" t="str">
        <f>+IF(ISNA(VLOOKUP(F148,SCH!$C$3:$L$500,9,FALSE)),"0",VLOOKUP(F148,SCH!$C$3:$L$500,9,FALSE))</f>
        <v>0</v>
      </c>
      <c r="L148" s="102">
        <f t="shared" si="12"/>
        <v>0</v>
      </c>
      <c r="M148" s="102">
        <f t="shared" si="21"/>
        <v>0</v>
      </c>
      <c r="N148" s="132"/>
      <c r="O148" s="133"/>
      <c r="P148" s="133"/>
      <c r="Q148" s="133"/>
      <c r="R148" s="110"/>
    </row>
    <row r="149" spans="1:18" x14ac:dyDescent="0.2">
      <c r="A149" s="87">
        <v>1</v>
      </c>
      <c r="B149" s="88" t="s">
        <v>811</v>
      </c>
      <c r="C149" s="88" t="s">
        <v>84</v>
      </c>
      <c r="D149" s="88" t="s">
        <v>93</v>
      </c>
      <c r="E149" s="88" t="s">
        <v>931</v>
      </c>
      <c r="F149" s="88">
        <v>2541</v>
      </c>
      <c r="G149" s="91">
        <f>+IF(ISNA(VLOOKUP(F149,'[1]Latest 14.03.2023'!$E$4:$J$1050,6,FALSE)),"0",VLOOKUP(F149,'[1]Latest 14.03.2023'!$E$4:$J$1050,6,FALSE))</f>
        <v>0.79</v>
      </c>
      <c r="H149" s="88">
        <f>+SUMIF(CUTTING!$B$3:$B$500,'RM-JUNE'!F149,CUTTING!$G$3:$G$500)</f>
        <v>0</v>
      </c>
      <c r="I149" s="88">
        <f>+SUMIF('FORGING+DISPATCH'!$B$3:$B$500,'RM-JUNE'!F149,'FORGING+DISPATCH'!$G$3:$G$500)</f>
        <v>0</v>
      </c>
      <c r="J149" s="90">
        <f t="shared" si="11"/>
        <v>0</v>
      </c>
      <c r="K149" s="88" t="str">
        <f>+IF(ISNA(VLOOKUP(F149,SCH!$C$3:$L$500,9,FALSE)),"0",VLOOKUP(F149,SCH!$C$3:$L$500,9,FALSE))</f>
        <v>0</v>
      </c>
      <c r="L149" s="102">
        <f t="shared" si="12"/>
        <v>0</v>
      </c>
      <c r="M149" s="102">
        <f t="shared" si="21"/>
        <v>0</v>
      </c>
      <c r="N149" s="132"/>
      <c r="O149" s="133"/>
      <c r="P149" s="133"/>
      <c r="Q149" s="133"/>
      <c r="R149" s="110"/>
    </row>
    <row r="150" spans="1:18" x14ac:dyDescent="0.2">
      <c r="A150" s="87">
        <v>1</v>
      </c>
      <c r="B150" s="88" t="s">
        <v>811</v>
      </c>
      <c r="C150" s="88" t="s">
        <v>84</v>
      </c>
      <c r="D150" s="88" t="s">
        <v>93</v>
      </c>
      <c r="E150" s="88" t="s">
        <v>930</v>
      </c>
      <c r="F150" s="88">
        <v>2573</v>
      </c>
      <c r="G150" s="91">
        <f>+IF(ISNA(VLOOKUP(F150,'[1]Latest 14.03.2023'!$E$4:$J$1050,6,FALSE)),"0",VLOOKUP(F150,'[1]Latest 14.03.2023'!$E$4:$J$1050,6,FALSE))</f>
        <v>1.1399999999999999</v>
      </c>
      <c r="H150" s="88">
        <f>+SUMIF(CUTTING!$B$3:$B$500,'RM-JUNE'!F150,CUTTING!$G$3:$G$500)</f>
        <v>0</v>
      </c>
      <c r="I150" s="88">
        <f>+SUMIF('FORGING+DISPATCH'!$B$3:$B$500,'RM-JUNE'!F150,'FORGING+DISPATCH'!$G$3:$G$500)</f>
        <v>0</v>
      </c>
      <c r="J150" s="90">
        <f t="shared" si="11"/>
        <v>0</v>
      </c>
      <c r="K150" s="88" t="str">
        <f>+IF(ISNA(VLOOKUP(F150,SCH!$C$3:$L$500,9,FALSE)),"0",VLOOKUP(F150,SCH!$C$3:$L$500,9,FALSE))</f>
        <v>0</v>
      </c>
      <c r="L150" s="102">
        <f t="shared" si="12"/>
        <v>0</v>
      </c>
      <c r="M150" s="102">
        <f t="shared" si="21"/>
        <v>0</v>
      </c>
      <c r="N150" s="132"/>
      <c r="O150" s="133"/>
      <c r="P150" s="133"/>
      <c r="Q150" s="133"/>
      <c r="R150" s="110"/>
    </row>
    <row r="151" spans="1:18" x14ac:dyDescent="0.2">
      <c r="A151" s="87">
        <v>1</v>
      </c>
      <c r="B151" s="88" t="s">
        <v>811</v>
      </c>
      <c r="C151" s="88" t="s">
        <v>84</v>
      </c>
      <c r="D151" s="88" t="s">
        <v>93</v>
      </c>
      <c r="E151" s="88" t="s">
        <v>929</v>
      </c>
      <c r="F151" s="88">
        <v>2574</v>
      </c>
      <c r="G151" s="91">
        <f>+IF(ISNA(VLOOKUP(F151,'[1]Latest 14.03.2023'!$E$4:$J$1050,6,FALSE)),"0",VLOOKUP(F151,'[1]Latest 14.03.2023'!$E$4:$J$1050,6,FALSE))</f>
        <v>0.94</v>
      </c>
      <c r="H151" s="88">
        <f>+SUMIF(CUTTING!$B$3:$B$500,'RM-JUNE'!F151,CUTTING!$G$3:$G$500)</f>
        <v>0</v>
      </c>
      <c r="I151" s="88">
        <f>+SUMIF('FORGING+DISPATCH'!$B$3:$B$500,'RM-JUNE'!F151,'FORGING+DISPATCH'!$G$3:$G$500)</f>
        <v>0</v>
      </c>
      <c r="J151" s="90">
        <f t="shared" si="11"/>
        <v>0</v>
      </c>
      <c r="K151" s="88" t="str">
        <f>+IF(ISNA(VLOOKUP(F151,SCH!$C$3:$L$500,9,FALSE)),"0",VLOOKUP(F151,SCH!$C$3:$L$500,9,FALSE))</f>
        <v>0</v>
      </c>
      <c r="L151" s="102">
        <f t="shared" si="12"/>
        <v>0</v>
      </c>
      <c r="M151" s="102">
        <f t="shared" si="21"/>
        <v>0</v>
      </c>
      <c r="N151" s="132"/>
      <c r="O151" s="133"/>
      <c r="P151" s="133"/>
      <c r="Q151" s="133"/>
      <c r="R151" s="110"/>
    </row>
    <row r="152" spans="1:18" x14ac:dyDescent="0.2">
      <c r="A152" s="87">
        <v>1</v>
      </c>
      <c r="B152" s="88" t="s">
        <v>811</v>
      </c>
      <c r="C152" s="88" t="s">
        <v>84</v>
      </c>
      <c r="D152" s="88" t="s">
        <v>93</v>
      </c>
      <c r="E152" s="88" t="s">
        <v>928</v>
      </c>
      <c r="F152" s="88">
        <v>386</v>
      </c>
      <c r="G152" s="91">
        <f>+IF(ISNA(VLOOKUP(F152,'[1]Latest 14.03.2023'!$E$4:$J$1050,6,FALSE)),"0",VLOOKUP(F152,'[1]Latest 14.03.2023'!$E$4:$J$1050,6,FALSE))</f>
        <v>1.18</v>
      </c>
      <c r="H152" s="88">
        <f>+SUMIF(CUTTING!$B$3:$B$500,'RM-JUNE'!F152,CUTTING!$G$3:$G$500)</f>
        <v>0</v>
      </c>
      <c r="I152" s="88">
        <f>+SUMIF('FORGING+DISPATCH'!$B$3:$B$500,'RM-JUNE'!F152,'FORGING+DISPATCH'!$G$3:$G$500)</f>
        <v>0</v>
      </c>
      <c r="J152" s="90">
        <f t="shared" si="11"/>
        <v>0</v>
      </c>
      <c r="K152" s="88" t="str">
        <f>+IF(ISNA(VLOOKUP(F152,SCH!$C$3:$L$500,9,FALSE)),"0",VLOOKUP(F152,SCH!$C$3:$L$500,9,FALSE))</f>
        <v>0</v>
      </c>
      <c r="L152" s="102">
        <f t="shared" si="12"/>
        <v>0</v>
      </c>
      <c r="M152" s="102">
        <f t="shared" si="21"/>
        <v>0</v>
      </c>
      <c r="N152" s="132"/>
      <c r="O152" s="133"/>
      <c r="P152" s="133"/>
      <c r="Q152" s="133"/>
      <c r="R152" s="110"/>
    </row>
    <row r="153" spans="1:18" x14ac:dyDescent="0.2">
      <c r="A153" s="87">
        <v>1</v>
      </c>
      <c r="B153" s="88" t="s">
        <v>811</v>
      </c>
      <c r="C153" s="88" t="s">
        <v>84</v>
      </c>
      <c r="D153" s="88" t="s">
        <v>93</v>
      </c>
      <c r="E153" s="88" t="s">
        <v>927</v>
      </c>
      <c r="F153" s="88">
        <v>5515</v>
      </c>
      <c r="G153" s="91">
        <f>+IF(ISNA(VLOOKUP(F153,'[1]Latest 14.03.2023'!$E$4:$J$1050,6,FALSE)),"0",VLOOKUP(F153,'[1]Latest 14.03.2023'!$E$4:$J$1050,6,FALSE))</f>
        <v>1.04</v>
      </c>
      <c r="H153" s="88">
        <f>+SUMIF(CUTTING!$B$3:$B$500,'RM-JUNE'!F153,CUTTING!$G$3:$G$500)</f>
        <v>0</v>
      </c>
      <c r="I153" s="88">
        <f>+SUMIF('FORGING+DISPATCH'!$B$3:$B$500,'RM-JUNE'!F153,'FORGING+DISPATCH'!$G$3:$G$500)</f>
        <v>0</v>
      </c>
      <c r="J153" s="90">
        <f t="shared" si="11"/>
        <v>0</v>
      </c>
      <c r="K153" s="88" t="str">
        <f>+IF(ISNA(VLOOKUP(F153,SCH!$C$3:$L$500,9,FALSE)),"0",VLOOKUP(F153,SCH!$C$3:$L$500,9,FALSE))</f>
        <v>0</v>
      </c>
      <c r="L153" s="102">
        <f t="shared" si="12"/>
        <v>0</v>
      </c>
      <c r="M153" s="102">
        <f t="shared" si="21"/>
        <v>0</v>
      </c>
      <c r="N153" s="132"/>
      <c r="O153" s="133"/>
      <c r="P153" s="133"/>
      <c r="Q153" s="133"/>
      <c r="R153" s="110"/>
    </row>
    <row r="154" spans="1:18" x14ac:dyDescent="0.2">
      <c r="A154" s="87">
        <v>1</v>
      </c>
      <c r="B154" s="88" t="s">
        <v>811</v>
      </c>
      <c r="C154" s="88" t="s">
        <v>84</v>
      </c>
      <c r="D154" s="88" t="s">
        <v>93</v>
      </c>
      <c r="E154" s="88" t="s">
        <v>926</v>
      </c>
      <c r="F154" s="88">
        <v>5525</v>
      </c>
      <c r="G154" s="91">
        <f>+IF(ISNA(VLOOKUP(F154,'[1]Latest 14.03.2023'!$E$4:$J$1050,6,FALSE)),"0",VLOOKUP(F154,'[1]Latest 14.03.2023'!$E$4:$J$1050,6,FALSE))</f>
        <v>0.84</v>
      </c>
      <c r="H154" s="88">
        <f>+SUMIF(CUTTING!$B$3:$B$500,'RM-JUNE'!F154,CUTTING!$G$3:$G$500)</f>
        <v>0</v>
      </c>
      <c r="I154" s="88">
        <f>+SUMIF('FORGING+DISPATCH'!$B$3:$B$500,'RM-JUNE'!F154,'FORGING+DISPATCH'!$G$3:$G$500)</f>
        <v>0</v>
      </c>
      <c r="J154" s="90">
        <f t="shared" si="11"/>
        <v>0</v>
      </c>
      <c r="K154" s="88" t="str">
        <f>+IF(ISNA(VLOOKUP(F154,SCH!$C$3:$L$500,9,FALSE)),"0",VLOOKUP(F154,SCH!$C$3:$L$500,9,FALSE))</f>
        <v>0</v>
      </c>
      <c r="L154" s="102">
        <f t="shared" si="12"/>
        <v>0</v>
      </c>
      <c r="M154" s="102">
        <f t="shared" si="21"/>
        <v>0</v>
      </c>
      <c r="N154" s="132"/>
      <c r="O154" s="133"/>
      <c r="P154" s="133"/>
      <c r="Q154" s="133"/>
      <c r="R154" s="110"/>
    </row>
    <row r="155" spans="1:18" x14ac:dyDescent="0.2">
      <c r="A155" s="87">
        <v>1</v>
      </c>
      <c r="B155" s="88" t="s">
        <v>811</v>
      </c>
      <c r="C155" s="88" t="s">
        <v>84</v>
      </c>
      <c r="D155" s="88" t="s">
        <v>93</v>
      </c>
      <c r="E155" s="88" t="s">
        <v>925</v>
      </c>
      <c r="F155" s="88">
        <v>5532</v>
      </c>
      <c r="G155" s="88" t="str">
        <f>+IF(ISNA(VLOOKUP(F155,'[1]Latest 14.03.2023'!$E$4:$J$1050,6,FALSE)),"0",VLOOKUP(F155,'[1]Latest 14.03.2023'!$E$4:$J$1050,6,FALSE))</f>
        <v>0</v>
      </c>
      <c r="H155" s="88">
        <f>+SUMIF(CUTTING!$B$3:$B$500,'RM-JUNE'!F155,CUTTING!$G$3:$G$500)</f>
        <v>0</v>
      </c>
      <c r="I155" s="88">
        <f>+SUMIF('FORGING+DISPATCH'!$B$3:$B$500,'RM-JUNE'!F155,'FORGING+DISPATCH'!$G$3:$G$500)</f>
        <v>0</v>
      </c>
      <c r="J155" s="90">
        <f t="shared" si="11"/>
        <v>0</v>
      </c>
      <c r="K155" s="88" t="str">
        <f>+IF(ISNA(VLOOKUP(F155,SCH!$C$3:$L$500,9,FALSE)),"0",VLOOKUP(F155,SCH!$C$3:$L$500,9,FALSE))</f>
        <v>0</v>
      </c>
      <c r="L155" s="102">
        <f t="shared" si="12"/>
        <v>0</v>
      </c>
      <c r="M155" s="102">
        <f t="shared" si="21"/>
        <v>0</v>
      </c>
      <c r="N155" s="132"/>
      <c r="O155" s="133"/>
      <c r="P155" s="133"/>
      <c r="Q155" s="133"/>
      <c r="R155" s="110"/>
    </row>
    <row r="156" spans="1:18" x14ac:dyDescent="0.2">
      <c r="A156" s="87">
        <v>1</v>
      </c>
      <c r="B156" s="88" t="s">
        <v>811</v>
      </c>
      <c r="C156" s="88" t="s">
        <v>84</v>
      </c>
      <c r="D156" s="88" t="s">
        <v>93</v>
      </c>
      <c r="E156" s="88" t="s">
        <v>496</v>
      </c>
      <c r="F156" s="88">
        <v>5535</v>
      </c>
      <c r="G156" s="91">
        <f>+IF(ISNA(VLOOKUP(F156,'[1]Latest 14.03.2023'!$E$4:$J$1050,6,FALSE)),"0",VLOOKUP(F156,'[1]Latest 14.03.2023'!$E$4:$J$1050,6,FALSE))</f>
        <v>1.04</v>
      </c>
      <c r="H156" s="88">
        <f>+SUMIF(CUTTING!$B$3:$B$500,'RM-JUNE'!F156,CUTTING!$G$3:$G$500)</f>
        <v>0</v>
      </c>
      <c r="I156" s="88">
        <f>+SUMIF('FORGING+DISPATCH'!$B$3:$B$500,'RM-JUNE'!F156,'FORGING+DISPATCH'!$G$3:$G$500)</f>
        <v>0</v>
      </c>
      <c r="J156" s="90">
        <f t="shared" si="11"/>
        <v>0</v>
      </c>
      <c r="K156" s="88">
        <f>+IF(ISNA(VLOOKUP(F156,SCH!$C$3:$L$500,9,FALSE)),"0",VLOOKUP(F156,SCH!$C$3:$L$500,9,FALSE))</f>
        <v>3025</v>
      </c>
      <c r="L156" s="102">
        <f t="shared" si="12"/>
        <v>3146</v>
      </c>
      <c r="M156" s="102">
        <f t="shared" si="21"/>
        <v>3146</v>
      </c>
      <c r="N156" s="132"/>
      <c r="O156" s="133"/>
      <c r="P156" s="133"/>
      <c r="Q156" s="133"/>
      <c r="R156" s="110"/>
    </row>
    <row r="157" spans="1:18" x14ac:dyDescent="0.2">
      <c r="A157" s="87">
        <v>1</v>
      </c>
      <c r="B157" s="88" t="s">
        <v>811</v>
      </c>
      <c r="C157" s="88" t="s">
        <v>84</v>
      </c>
      <c r="D157" s="88" t="s">
        <v>93</v>
      </c>
      <c r="E157" s="88" t="s">
        <v>924</v>
      </c>
      <c r="F157" s="88">
        <v>6021</v>
      </c>
      <c r="G157" s="91">
        <f>+IF(ISNA(VLOOKUP(F157,'[1]Latest 14.03.2023'!$E$4:$J$1050,6,FALSE)),"0",VLOOKUP(F157,'[1]Latest 14.03.2023'!$E$4:$J$1050,6,FALSE))</f>
        <v>1.48</v>
      </c>
      <c r="H157" s="88">
        <f>+SUMIF(CUTTING!$B$3:$B$500,'RM-JUNE'!F157,CUTTING!$G$3:$G$500)</f>
        <v>0</v>
      </c>
      <c r="I157" s="88">
        <f>+SUMIF('FORGING+DISPATCH'!$B$3:$B$500,'RM-JUNE'!F157,'FORGING+DISPATCH'!$G$3:$G$500)</f>
        <v>0</v>
      </c>
      <c r="J157" s="90">
        <f t="shared" si="11"/>
        <v>0</v>
      </c>
      <c r="K157" s="88">
        <f>+IF(ISNA(VLOOKUP(F157,SCH!$C$3:$L$500,9,FALSE)),"0",VLOOKUP(F157,SCH!$C$3:$L$500,9,FALSE))</f>
        <v>1057</v>
      </c>
      <c r="L157" s="102">
        <f t="shared" si="12"/>
        <v>1564.36</v>
      </c>
      <c r="M157" s="102">
        <f t="shared" si="21"/>
        <v>1564.36</v>
      </c>
      <c r="N157" s="132"/>
      <c r="O157" s="133"/>
      <c r="P157" s="133"/>
      <c r="Q157" s="133"/>
      <c r="R157" s="110"/>
    </row>
    <row r="158" spans="1:18" x14ac:dyDescent="0.2">
      <c r="A158" s="87">
        <v>1</v>
      </c>
      <c r="B158" s="88" t="s">
        <v>811</v>
      </c>
      <c r="C158" s="88" t="s">
        <v>84</v>
      </c>
      <c r="D158" s="88" t="s">
        <v>93</v>
      </c>
      <c r="E158" s="88" t="s">
        <v>923</v>
      </c>
      <c r="F158" s="88">
        <v>6091</v>
      </c>
      <c r="G158" s="88" t="str">
        <f>+IF(ISNA(VLOOKUP(F158,'[1]Latest 14.03.2023'!$E$4:$J$1050,6,FALSE)),"0",VLOOKUP(F158,'[1]Latest 14.03.2023'!$E$4:$J$1050,6,FALSE))</f>
        <v>0</v>
      </c>
      <c r="H158" s="88">
        <f>+SUMIF(CUTTING!$B$3:$B$500,'RM-JUNE'!F158,CUTTING!$G$3:$G$500)</f>
        <v>0</v>
      </c>
      <c r="I158" s="88">
        <f>+SUMIF('FORGING+DISPATCH'!$B$3:$B$500,'RM-JUNE'!F158,'FORGING+DISPATCH'!$G$3:$G$500)</f>
        <v>0</v>
      </c>
      <c r="J158" s="90">
        <f t="shared" si="11"/>
        <v>0</v>
      </c>
      <c r="K158" s="88" t="str">
        <f>+IF(ISNA(VLOOKUP(F158,SCH!$C$3:$L$500,9,FALSE)),"0",VLOOKUP(F158,SCH!$C$3:$L$500,9,FALSE))</f>
        <v>0</v>
      </c>
      <c r="L158" s="102">
        <f t="shared" si="12"/>
        <v>0</v>
      </c>
      <c r="M158" s="102">
        <f t="shared" si="21"/>
        <v>0</v>
      </c>
      <c r="N158" s="132"/>
      <c r="O158" s="133"/>
      <c r="P158" s="133"/>
      <c r="Q158" s="133"/>
      <c r="R158" s="110"/>
    </row>
    <row r="159" spans="1:18" x14ac:dyDescent="0.2">
      <c r="A159" s="87">
        <v>1</v>
      </c>
      <c r="B159" s="88" t="s">
        <v>811</v>
      </c>
      <c r="C159" s="88" t="s">
        <v>84</v>
      </c>
      <c r="D159" s="88" t="s">
        <v>93</v>
      </c>
      <c r="E159" s="88" t="s">
        <v>922</v>
      </c>
      <c r="F159" s="88">
        <v>6092</v>
      </c>
      <c r="G159" s="91">
        <f>+IF(ISNA(VLOOKUP(F159,'[1]Latest 14.03.2023'!$E$4:$J$1050,6,FALSE)),"0",VLOOKUP(F159,'[1]Latest 14.03.2023'!$E$4:$J$1050,6,FALSE))</f>
        <v>0.87</v>
      </c>
      <c r="H159" s="88">
        <f>+SUMIF(CUTTING!$B$3:$B$500,'RM-JUNE'!F159,CUTTING!$G$3:$G$500)</f>
        <v>0</v>
      </c>
      <c r="I159" s="88">
        <f>+SUMIF('FORGING+DISPATCH'!$B$3:$B$500,'RM-JUNE'!F159,'FORGING+DISPATCH'!$G$3:$G$500)</f>
        <v>0</v>
      </c>
      <c r="J159" s="90">
        <f t="shared" si="11"/>
        <v>0</v>
      </c>
      <c r="K159" s="88">
        <f>+IF(ISNA(VLOOKUP(F159,SCH!$C$3:$L$500,9,FALSE)),"0",VLOOKUP(F159,SCH!$C$3:$L$500,9,FALSE))</f>
        <v>800</v>
      </c>
      <c r="L159" s="102">
        <f t="shared" si="12"/>
        <v>696</v>
      </c>
      <c r="M159" s="102">
        <f t="shared" si="21"/>
        <v>696</v>
      </c>
      <c r="N159" s="132"/>
      <c r="O159" s="133"/>
      <c r="P159" s="133"/>
      <c r="Q159" s="133"/>
      <c r="R159" s="110"/>
    </row>
    <row r="160" spans="1:18" x14ac:dyDescent="0.2">
      <c r="A160" s="87">
        <v>1</v>
      </c>
      <c r="B160" s="88" t="s">
        <v>811</v>
      </c>
      <c r="C160" s="88" t="s">
        <v>84</v>
      </c>
      <c r="D160" s="88" t="s">
        <v>93</v>
      </c>
      <c r="E160" s="88" t="s">
        <v>921</v>
      </c>
      <c r="F160" s="88">
        <v>6098</v>
      </c>
      <c r="G160" s="91">
        <f>+IF(ISNA(VLOOKUP(F160,'[1]Latest 14.03.2023'!$E$4:$J$1050,6,FALSE)),"0",VLOOKUP(F160,'[1]Latest 14.03.2023'!$E$4:$J$1050,6,FALSE))</f>
        <v>0.81</v>
      </c>
      <c r="H160" s="88">
        <f>+SUMIF(CUTTING!$B$3:$B$500,'RM-JUNE'!F160,CUTTING!$G$3:$G$500)</f>
        <v>0</v>
      </c>
      <c r="I160" s="88">
        <f>+SUMIF('FORGING+DISPATCH'!$B$3:$B$500,'RM-JUNE'!F160,'FORGING+DISPATCH'!$G$3:$G$500)</f>
        <v>0</v>
      </c>
      <c r="J160" s="90">
        <f t="shared" si="11"/>
        <v>0</v>
      </c>
      <c r="K160" s="88" t="str">
        <f>+IF(ISNA(VLOOKUP(F160,SCH!$C$3:$L$500,9,FALSE)),"0",VLOOKUP(F160,SCH!$C$3:$L$500,9,FALSE))</f>
        <v>0</v>
      </c>
      <c r="L160" s="102">
        <f t="shared" si="12"/>
        <v>0</v>
      </c>
      <c r="M160" s="102">
        <f t="shared" si="21"/>
        <v>0</v>
      </c>
      <c r="N160" s="132"/>
      <c r="O160" s="133"/>
      <c r="P160" s="133"/>
      <c r="Q160" s="133"/>
      <c r="R160" s="110"/>
    </row>
    <row r="161" spans="1:18" x14ac:dyDescent="0.2">
      <c r="A161" s="87">
        <v>1</v>
      </c>
      <c r="B161" s="88" t="s">
        <v>811</v>
      </c>
      <c r="C161" s="88" t="s">
        <v>84</v>
      </c>
      <c r="D161" s="88" t="s">
        <v>93</v>
      </c>
      <c r="E161" s="88" t="s">
        <v>920</v>
      </c>
      <c r="F161" s="88">
        <v>6116</v>
      </c>
      <c r="G161" s="91">
        <f>+IF(ISNA(VLOOKUP(F161,'[1]Latest 14.03.2023'!$E$4:$J$1050,6,FALSE)),"0",VLOOKUP(F161,'[1]Latest 14.03.2023'!$E$4:$J$1050,6,FALSE))</f>
        <v>1.42</v>
      </c>
      <c r="H161" s="88">
        <f>+SUMIF(CUTTING!$B$3:$B$500,'RM-JUNE'!F161,CUTTING!$G$3:$G$500)</f>
        <v>0</v>
      </c>
      <c r="I161" s="88">
        <f>+SUMIF('FORGING+DISPATCH'!$B$3:$B$500,'RM-JUNE'!F161,'FORGING+DISPATCH'!$G$3:$G$500)</f>
        <v>0</v>
      </c>
      <c r="J161" s="90">
        <f t="shared" si="11"/>
        <v>0</v>
      </c>
      <c r="K161" s="88" t="str">
        <f>+IF(ISNA(VLOOKUP(F161,SCH!$C$3:$L$500,9,FALSE)),"0",VLOOKUP(F161,SCH!$C$3:$L$500,9,FALSE))</f>
        <v>0</v>
      </c>
      <c r="L161" s="102">
        <f t="shared" si="12"/>
        <v>0</v>
      </c>
      <c r="M161" s="102">
        <f t="shared" si="21"/>
        <v>0</v>
      </c>
      <c r="N161" s="132"/>
      <c r="O161" s="133"/>
      <c r="P161" s="133"/>
      <c r="Q161" s="133"/>
      <c r="R161" s="110"/>
    </row>
    <row r="162" spans="1:18" x14ac:dyDescent="0.2">
      <c r="A162" s="87">
        <v>1</v>
      </c>
      <c r="B162" s="88" t="s">
        <v>811</v>
      </c>
      <c r="C162" s="88" t="s">
        <v>84</v>
      </c>
      <c r="D162" s="88" t="s">
        <v>93</v>
      </c>
      <c r="E162" s="88" t="s">
        <v>919</v>
      </c>
      <c r="F162" s="88">
        <v>6117</v>
      </c>
      <c r="G162" s="91">
        <f>+IF(ISNA(VLOOKUP(F162,'[1]Latest 14.03.2023'!$E$4:$J$1050,6,FALSE)),"0",VLOOKUP(F162,'[1]Latest 14.03.2023'!$E$4:$J$1050,6,FALSE))</f>
        <v>1</v>
      </c>
      <c r="H162" s="88">
        <f>+SUMIF(CUTTING!$B$3:$B$500,'RM-JUNE'!F162,CUTTING!$G$3:$G$500)</f>
        <v>0</v>
      </c>
      <c r="I162" s="88">
        <f>+SUMIF('FORGING+DISPATCH'!$B$3:$B$500,'RM-JUNE'!F162,'FORGING+DISPATCH'!$G$3:$G$500)</f>
        <v>0</v>
      </c>
      <c r="J162" s="90">
        <f t="shared" si="11"/>
        <v>0</v>
      </c>
      <c r="K162" s="88" t="str">
        <f>+IF(ISNA(VLOOKUP(F162,SCH!$C$3:$L$500,9,FALSE)),"0",VLOOKUP(F162,SCH!$C$3:$L$500,9,FALSE))</f>
        <v>0</v>
      </c>
      <c r="L162" s="102">
        <f t="shared" si="12"/>
        <v>0</v>
      </c>
      <c r="M162" s="102">
        <f t="shared" si="21"/>
        <v>0</v>
      </c>
      <c r="N162" s="132"/>
      <c r="O162" s="133"/>
      <c r="P162" s="133"/>
      <c r="Q162" s="133"/>
      <c r="R162" s="110"/>
    </row>
    <row r="163" spans="1:18" x14ac:dyDescent="0.2">
      <c r="A163" s="87">
        <v>1</v>
      </c>
      <c r="B163" s="88" t="s">
        <v>811</v>
      </c>
      <c r="C163" s="88" t="s">
        <v>84</v>
      </c>
      <c r="D163" s="88" t="s">
        <v>93</v>
      </c>
      <c r="E163" s="88" t="s">
        <v>918</v>
      </c>
      <c r="F163" s="88">
        <v>6118</v>
      </c>
      <c r="G163" s="91">
        <f>+IF(ISNA(VLOOKUP(F163,'[1]Latest 14.03.2023'!$E$4:$J$1050,6,FALSE)),"0",VLOOKUP(F163,'[1]Latest 14.03.2023'!$E$4:$J$1050,6,FALSE))</f>
        <v>1.48</v>
      </c>
      <c r="H163" s="88">
        <f>+SUMIF(CUTTING!$B$3:$B$500,'RM-JUNE'!F163,CUTTING!$G$3:$G$500)</f>
        <v>0</v>
      </c>
      <c r="I163" s="88">
        <f>+SUMIF('FORGING+DISPATCH'!$B$3:$B$500,'RM-JUNE'!F163,'FORGING+DISPATCH'!$G$3:$G$500)</f>
        <v>0</v>
      </c>
      <c r="J163" s="90">
        <f t="shared" si="11"/>
        <v>0</v>
      </c>
      <c r="K163" s="88" t="str">
        <f>+IF(ISNA(VLOOKUP(F163,SCH!$C$3:$L$500,9,FALSE)),"0",VLOOKUP(F163,SCH!$C$3:$L$500,9,FALSE))</f>
        <v>0</v>
      </c>
      <c r="L163" s="102">
        <f t="shared" si="12"/>
        <v>0</v>
      </c>
      <c r="M163" s="102">
        <f t="shared" si="21"/>
        <v>0</v>
      </c>
      <c r="N163" s="132"/>
      <c r="O163" s="133"/>
      <c r="P163" s="133"/>
      <c r="Q163" s="133"/>
      <c r="R163" s="110"/>
    </row>
    <row r="164" spans="1:18" x14ac:dyDescent="0.2">
      <c r="A164" s="87">
        <v>1</v>
      </c>
      <c r="B164" s="88" t="s">
        <v>811</v>
      </c>
      <c r="C164" s="88" t="s">
        <v>84</v>
      </c>
      <c r="D164" s="88" t="s">
        <v>93</v>
      </c>
      <c r="E164" s="88" t="s">
        <v>493</v>
      </c>
      <c r="F164" s="88">
        <v>6136</v>
      </c>
      <c r="G164" s="91">
        <f>+IF(ISNA(VLOOKUP(F164,'[1]Latest 14.03.2023'!$E$4:$J$1050,6,FALSE)),"0",VLOOKUP(F164,'[1]Latest 14.03.2023'!$E$4:$J$1050,6,FALSE))</f>
        <v>0.82</v>
      </c>
      <c r="H164" s="88">
        <f>+SUMIF(CUTTING!$B$3:$B$500,'RM-JUNE'!F164,CUTTING!$G$3:$G$500)</f>
        <v>0</v>
      </c>
      <c r="I164" s="88">
        <f>+SUMIF('FORGING+DISPATCH'!$B$3:$B$500,'RM-JUNE'!F164,'FORGING+DISPATCH'!$G$3:$G$500)</f>
        <v>820</v>
      </c>
      <c r="J164" s="90">
        <f t="shared" si="11"/>
        <v>820</v>
      </c>
      <c r="K164" s="88" t="str">
        <f>+IF(ISNA(VLOOKUP(F164,SCH!$C$3:$L$500,9,FALSE)),"0",VLOOKUP(F164,SCH!$C$3:$L$500,9,FALSE))</f>
        <v>0</v>
      </c>
      <c r="L164" s="102">
        <f t="shared" si="12"/>
        <v>0</v>
      </c>
      <c r="M164" s="102">
        <f t="shared" si="21"/>
        <v>-820</v>
      </c>
      <c r="N164" s="132"/>
      <c r="O164" s="133"/>
      <c r="P164" s="133"/>
      <c r="Q164" s="133"/>
      <c r="R164" s="110"/>
    </row>
    <row r="165" spans="1:18" x14ac:dyDescent="0.2">
      <c r="A165" s="87">
        <v>1</v>
      </c>
      <c r="B165" s="88" t="s">
        <v>811</v>
      </c>
      <c r="C165" s="88" t="s">
        <v>84</v>
      </c>
      <c r="D165" s="88" t="s">
        <v>93</v>
      </c>
      <c r="E165" s="88" t="s">
        <v>917</v>
      </c>
      <c r="F165" s="88">
        <v>6151</v>
      </c>
      <c r="G165" s="88" t="str">
        <f>+IF(ISNA(VLOOKUP(F165,'[1]Latest 14.03.2023'!$E$4:$J$1050,6,FALSE)),"0",VLOOKUP(F165,'[1]Latest 14.03.2023'!$E$4:$J$1050,6,FALSE))</f>
        <v>0</v>
      </c>
      <c r="H165" s="88">
        <f>+SUMIF(CUTTING!$B$3:$B$500,'RM-JUNE'!F165,CUTTING!$G$3:$G$500)</f>
        <v>0</v>
      </c>
      <c r="I165" s="88">
        <f>+SUMIF('FORGING+DISPATCH'!$B$3:$B$500,'RM-JUNE'!F165,'FORGING+DISPATCH'!$G$3:$G$500)</f>
        <v>0</v>
      </c>
      <c r="J165" s="90">
        <f t="shared" si="11"/>
        <v>0</v>
      </c>
      <c r="K165" s="88" t="str">
        <f>+IF(ISNA(VLOOKUP(F165,SCH!$C$3:$L$500,9,FALSE)),"0",VLOOKUP(F165,SCH!$C$3:$L$500,9,FALSE))</f>
        <v>0</v>
      </c>
      <c r="L165" s="102">
        <f t="shared" si="12"/>
        <v>0</v>
      </c>
      <c r="M165" s="102">
        <f t="shared" si="21"/>
        <v>0</v>
      </c>
      <c r="N165" s="132"/>
      <c r="O165" s="133"/>
      <c r="P165" s="133"/>
      <c r="Q165" s="133"/>
      <c r="R165" s="110"/>
    </row>
    <row r="166" spans="1:18" x14ac:dyDescent="0.2">
      <c r="A166" s="87">
        <v>1</v>
      </c>
      <c r="B166" s="88" t="s">
        <v>811</v>
      </c>
      <c r="C166" s="88" t="s">
        <v>84</v>
      </c>
      <c r="D166" s="88" t="s">
        <v>93</v>
      </c>
      <c r="E166" s="88" t="s">
        <v>916</v>
      </c>
      <c r="F166" s="88">
        <v>6157</v>
      </c>
      <c r="G166" s="88" t="str">
        <f>+IF(ISNA(VLOOKUP(F166,'[1]Latest 14.03.2023'!$E$4:$J$1050,6,FALSE)),"0",VLOOKUP(F166,'[1]Latest 14.03.2023'!$E$4:$J$1050,6,FALSE))</f>
        <v>0</v>
      </c>
      <c r="H166" s="88">
        <f>+SUMIF(CUTTING!$B$3:$B$500,'RM-JUNE'!F166,CUTTING!$G$3:$G$500)</f>
        <v>0</v>
      </c>
      <c r="I166" s="88">
        <f>+SUMIF('FORGING+DISPATCH'!$B$3:$B$500,'RM-JUNE'!F166,'FORGING+DISPATCH'!$G$3:$G$500)</f>
        <v>0</v>
      </c>
      <c r="J166" s="90">
        <f t="shared" si="11"/>
        <v>0</v>
      </c>
      <c r="K166" s="88" t="str">
        <f>+IF(ISNA(VLOOKUP(F166,SCH!$C$3:$L$500,9,FALSE)),"0",VLOOKUP(F166,SCH!$C$3:$L$500,9,FALSE))</f>
        <v>0</v>
      </c>
      <c r="L166" s="102">
        <f t="shared" si="12"/>
        <v>0</v>
      </c>
      <c r="M166" s="102">
        <f t="shared" si="21"/>
        <v>0</v>
      </c>
      <c r="N166" s="132"/>
      <c r="O166" s="133"/>
      <c r="P166" s="133"/>
      <c r="Q166" s="133"/>
      <c r="R166" s="110"/>
    </row>
    <row r="167" spans="1:18" x14ac:dyDescent="0.2">
      <c r="A167" s="87">
        <v>1</v>
      </c>
      <c r="B167" s="88" t="s">
        <v>811</v>
      </c>
      <c r="C167" s="88" t="s">
        <v>84</v>
      </c>
      <c r="D167" s="88" t="s">
        <v>93</v>
      </c>
      <c r="E167" s="88" t="s">
        <v>915</v>
      </c>
      <c r="F167" s="88">
        <v>6174</v>
      </c>
      <c r="G167" s="88" t="str">
        <f>+IF(ISNA(VLOOKUP(F167,'[1]Latest 14.03.2023'!$E$4:$J$1050,6,FALSE)),"0",VLOOKUP(F167,'[1]Latest 14.03.2023'!$E$4:$J$1050,6,FALSE))</f>
        <v>0</v>
      </c>
      <c r="H167" s="88">
        <f>+SUMIF(CUTTING!$B$3:$B$500,'RM-JUNE'!F167,CUTTING!$G$3:$G$500)</f>
        <v>0</v>
      </c>
      <c r="I167" s="88">
        <f>+SUMIF('FORGING+DISPATCH'!$B$3:$B$500,'RM-JUNE'!F167,'FORGING+DISPATCH'!$G$3:$G$500)</f>
        <v>0</v>
      </c>
      <c r="J167" s="90">
        <f t="shared" si="11"/>
        <v>0</v>
      </c>
      <c r="K167" s="88" t="str">
        <f>+IF(ISNA(VLOOKUP(F167,SCH!$C$3:$L$500,9,FALSE)),"0",VLOOKUP(F167,SCH!$C$3:$L$500,9,FALSE))</f>
        <v>0</v>
      </c>
      <c r="L167" s="102">
        <f t="shared" si="12"/>
        <v>0</v>
      </c>
      <c r="M167" s="102">
        <f t="shared" si="21"/>
        <v>0</v>
      </c>
      <c r="N167" s="132"/>
      <c r="O167" s="133"/>
      <c r="P167" s="133"/>
      <c r="Q167" s="133"/>
      <c r="R167" s="110"/>
    </row>
    <row r="168" spans="1:18" x14ac:dyDescent="0.2">
      <c r="A168" s="87">
        <v>1</v>
      </c>
      <c r="B168" s="88" t="s">
        <v>811</v>
      </c>
      <c r="C168" s="88" t="s">
        <v>84</v>
      </c>
      <c r="D168" s="88" t="s">
        <v>93</v>
      </c>
      <c r="E168" s="88" t="s">
        <v>914</v>
      </c>
      <c r="F168" s="88">
        <v>6515</v>
      </c>
      <c r="G168" s="88" t="str">
        <f>+IF(ISNA(VLOOKUP(F168,'[1]Latest 14.03.2023'!$E$4:$J$1050,6,FALSE)),"0",VLOOKUP(F168,'[1]Latest 14.03.2023'!$E$4:$J$1050,6,FALSE))</f>
        <v>0</v>
      </c>
      <c r="H168" s="88">
        <f>+SUMIF(CUTTING!$B$3:$B$500,'RM-JUNE'!F168,CUTTING!$G$3:$G$500)</f>
        <v>0</v>
      </c>
      <c r="I168" s="88">
        <f>+SUMIF('FORGING+DISPATCH'!$B$3:$B$500,'RM-JUNE'!F168,'FORGING+DISPATCH'!$G$3:$G$500)</f>
        <v>0</v>
      </c>
      <c r="J168" s="90">
        <f t="shared" si="11"/>
        <v>0</v>
      </c>
      <c r="K168" s="88" t="str">
        <f>+IF(ISNA(VLOOKUP(F168,SCH!$C$3:$L$500,9,FALSE)),"0",VLOOKUP(F168,SCH!$C$3:$L$500,9,FALSE))</f>
        <v>0</v>
      </c>
      <c r="L168" s="102">
        <f t="shared" si="12"/>
        <v>0</v>
      </c>
      <c r="M168" s="102">
        <f t="shared" si="21"/>
        <v>0</v>
      </c>
      <c r="N168" s="132"/>
      <c r="O168" s="133"/>
      <c r="P168" s="133"/>
      <c r="Q168" s="133"/>
      <c r="R168" s="110"/>
    </row>
    <row r="169" spans="1:18" x14ac:dyDescent="0.2">
      <c r="A169" s="87">
        <v>1</v>
      </c>
      <c r="B169" s="88" t="s">
        <v>811</v>
      </c>
      <c r="C169" s="88" t="s">
        <v>84</v>
      </c>
      <c r="D169" s="88" t="s">
        <v>93</v>
      </c>
      <c r="E169" s="88" t="s">
        <v>484</v>
      </c>
      <c r="F169" s="88">
        <v>6522</v>
      </c>
      <c r="G169" s="91">
        <f>+IF(ISNA(VLOOKUP(F169,'[1]Latest 14.03.2023'!$E$4:$J$1050,6,FALSE)),"0",VLOOKUP(F169,'[1]Latest 14.03.2023'!$E$4:$J$1050,6,FALSE))</f>
        <v>0.97</v>
      </c>
      <c r="H169" s="88">
        <f>+SUMIF(CUTTING!$B$3:$B$500,'RM-JUNE'!F169,CUTTING!$G$3:$G$500)</f>
        <v>0</v>
      </c>
      <c r="I169" s="88">
        <f>+SUMIF('FORGING+DISPATCH'!$B$3:$B$500,'RM-JUNE'!F169,'FORGING+DISPATCH'!$G$3:$G$500)</f>
        <v>0</v>
      </c>
      <c r="J169" s="90">
        <f t="shared" si="11"/>
        <v>0</v>
      </c>
      <c r="K169" s="88" t="str">
        <f>+IF(ISNA(VLOOKUP(F169,SCH!$C$3:$L$500,9,FALSE)),"0",VLOOKUP(F169,SCH!$C$3:$L$500,9,FALSE))</f>
        <v>0</v>
      </c>
      <c r="L169" s="102">
        <f t="shared" si="12"/>
        <v>0</v>
      </c>
      <c r="M169" s="102">
        <f t="shared" si="21"/>
        <v>0</v>
      </c>
      <c r="N169" s="132"/>
      <c r="O169" s="133"/>
      <c r="P169" s="133"/>
      <c r="Q169" s="133"/>
      <c r="R169" s="110"/>
    </row>
    <row r="170" spans="1:18" x14ac:dyDescent="0.2">
      <c r="A170" s="87">
        <v>1</v>
      </c>
      <c r="B170" s="88" t="s">
        <v>811</v>
      </c>
      <c r="C170" s="88" t="s">
        <v>84</v>
      </c>
      <c r="D170" s="88" t="s">
        <v>93</v>
      </c>
      <c r="E170" s="88" t="s">
        <v>913</v>
      </c>
      <c r="F170" s="88">
        <v>712</v>
      </c>
      <c r="G170" s="88" t="str">
        <f>+IF(ISNA(VLOOKUP(F170,'[1]Latest 14.03.2023'!$E$4:$J$1050,6,FALSE)),"0",VLOOKUP(F170,'[1]Latest 14.03.2023'!$E$4:$J$1050,6,FALSE))</f>
        <v>0</v>
      </c>
      <c r="H170" s="88">
        <f>+SUMIF(CUTTING!$B$3:$B$500,'RM-JUNE'!F170,CUTTING!$G$3:$G$500)</f>
        <v>0</v>
      </c>
      <c r="I170" s="88">
        <f>+SUMIF('FORGING+DISPATCH'!$B$3:$B$500,'RM-JUNE'!F170,'FORGING+DISPATCH'!$G$3:$G$500)</f>
        <v>0</v>
      </c>
      <c r="J170" s="90">
        <f t="shared" si="11"/>
        <v>0</v>
      </c>
      <c r="K170" s="88" t="str">
        <f>+IF(ISNA(VLOOKUP(F170,SCH!$C$3:$L$500,9,FALSE)),"0",VLOOKUP(F170,SCH!$C$3:$L$500,9,FALSE))</f>
        <v>0</v>
      </c>
      <c r="L170" s="102">
        <f t="shared" si="12"/>
        <v>0</v>
      </c>
      <c r="M170" s="102">
        <f t="shared" si="21"/>
        <v>0</v>
      </c>
      <c r="N170" s="132"/>
      <c r="O170" s="133"/>
      <c r="P170" s="133"/>
      <c r="Q170" s="133"/>
      <c r="R170" s="110"/>
    </row>
    <row r="171" spans="1:18" x14ac:dyDescent="0.2">
      <c r="A171" s="87">
        <v>1</v>
      </c>
      <c r="B171" s="88" t="s">
        <v>811</v>
      </c>
      <c r="C171" s="88" t="s">
        <v>84</v>
      </c>
      <c r="D171" s="88" t="s">
        <v>93</v>
      </c>
      <c r="E171" s="88" t="s">
        <v>912</v>
      </c>
      <c r="F171" s="88">
        <v>728</v>
      </c>
      <c r="G171" s="91">
        <f>+IF(ISNA(VLOOKUP(F171,'[1]Latest 14.03.2023'!$E$4:$J$1050,6,FALSE)),"0",VLOOKUP(F171,'[1]Latest 14.03.2023'!$E$4:$J$1050,6,FALSE))</f>
        <v>1.61</v>
      </c>
      <c r="H171" s="88">
        <f>+SUMIF(CUTTING!$B$3:$B$500,'RM-JUNE'!F171,CUTTING!$G$3:$G$500)</f>
        <v>0</v>
      </c>
      <c r="I171" s="88">
        <f>+SUMIF('FORGING+DISPATCH'!$B$3:$B$500,'RM-JUNE'!F171,'FORGING+DISPATCH'!$G$3:$G$500)</f>
        <v>0</v>
      </c>
      <c r="J171" s="90">
        <f t="shared" si="11"/>
        <v>0</v>
      </c>
      <c r="K171" s="88" t="str">
        <f>+IF(ISNA(VLOOKUP(F171,SCH!$C$3:$L$500,9,FALSE)),"0",VLOOKUP(F171,SCH!$C$3:$L$500,9,FALSE))</f>
        <v>0</v>
      </c>
      <c r="L171" s="102">
        <f t="shared" si="12"/>
        <v>0</v>
      </c>
      <c r="M171" s="102">
        <f t="shared" si="21"/>
        <v>0</v>
      </c>
      <c r="N171" s="132"/>
      <c r="O171" s="133"/>
      <c r="P171" s="133"/>
      <c r="Q171" s="133"/>
      <c r="R171" s="110"/>
    </row>
    <row r="172" spans="1:18" x14ac:dyDescent="0.2">
      <c r="A172" s="87">
        <v>1</v>
      </c>
      <c r="B172" s="88" t="s">
        <v>811</v>
      </c>
      <c r="C172" s="88" t="s">
        <v>84</v>
      </c>
      <c r="D172" s="88" t="s">
        <v>93</v>
      </c>
      <c r="E172" s="88" t="s">
        <v>911</v>
      </c>
      <c r="F172" s="88">
        <v>9142</v>
      </c>
      <c r="G172" s="88" t="str">
        <f>+IF(ISNA(VLOOKUP(F172,'[1]Latest 14.03.2023'!$E$4:$J$1050,6,FALSE)),"0",VLOOKUP(F172,'[1]Latest 14.03.2023'!$E$4:$J$1050,6,FALSE))</f>
        <v>0</v>
      </c>
      <c r="H172" s="88">
        <f>+SUMIF(CUTTING!$B$3:$B$500,'RM-JUNE'!F172,CUTTING!$G$3:$G$500)</f>
        <v>0</v>
      </c>
      <c r="I172" s="88">
        <f>+SUMIF('FORGING+DISPATCH'!$B$3:$B$500,'RM-JUNE'!F172,'FORGING+DISPATCH'!$G$3:$G$500)</f>
        <v>0</v>
      </c>
      <c r="J172" s="90">
        <f t="shared" si="11"/>
        <v>0</v>
      </c>
      <c r="K172" s="88" t="str">
        <f>+IF(ISNA(VLOOKUP(F172,SCH!$C$3:$L$500,9,FALSE)),"0",VLOOKUP(F172,SCH!$C$3:$L$500,9,FALSE))</f>
        <v>0</v>
      </c>
      <c r="L172" s="102">
        <f t="shared" si="12"/>
        <v>0</v>
      </c>
      <c r="M172" s="102">
        <f t="shared" si="21"/>
        <v>0</v>
      </c>
      <c r="N172" s="132"/>
      <c r="O172" s="133"/>
      <c r="P172" s="133"/>
      <c r="Q172" s="133"/>
      <c r="R172" s="110"/>
    </row>
    <row r="173" spans="1:18" x14ac:dyDescent="0.2">
      <c r="A173" s="87">
        <v>2</v>
      </c>
      <c r="B173" s="88" t="s">
        <v>353</v>
      </c>
      <c r="C173" s="88" t="s">
        <v>84</v>
      </c>
      <c r="D173" s="88" t="s">
        <v>93</v>
      </c>
      <c r="E173" s="88" t="s">
        <v>758</v>
      </c>
      <c r="F173" s="88">
        <v>1075</v>
      </c>
      <c r="G173" s="91">
        <f>+IF(ISNA(VLOOKUP(F173,'[1]Latest 14.03.2023'!$E$4:$J$1050,6,FALSE)),"0",VLOOKUP(F173,'[1]Latest 14.03.2023'!$E$4:$J$1050,6,FALSE))</f>
        <v>1.1599999999999999</v>
      </c>
      <c r="H173" s="88">
        <f>+SUMIF(CUTTING!$B$3:$B$500,'RM-JUNE'!F173,CUTTING!$G$3:$G$500)</f>
        <v>0</v>
      </c>
      <c r="I173" s="88">
        <f>+SUMIF('FORGING+DISPATCH'!$B$3:$B$500,'RM-JUNE'!F173,'FORGING+DISPATCH'!$G$3:$G$500)</f>
        <v>0</v>
      </c>
      <c r="J173" s="90">
        <f t="shared" ref="J173" si="25">H173+I173</f>
        <v>0</v>
      </c>
      <c r="K173" s="88" t="str">
        <f>+IF(ISNA(VLOOKUP(F173,SCH!$C$3:$L$500,9,FALSE)),"0",VLOOKUP(F173,SCH!$C$3:$L$500,9,FALSE))</f>
        <v>0</v>
      </c>
      <c r="L173" s="102">
        <f t="shared" ref="L173" si="26">+G173*K173</f>
        <v>0</v>
      </c>
      <c r="M173" s="102">
        <f t="shared" ref="M173" si="27">L173-J173</f>
        <v>0</v>
      </c>
      <c r="N173" s="132"/>
      <c r="O173" s="133"/>
      <c r="P173" s="133"/>
      <c r="Q173" s="133"/>
      <c r="R173" s="110"/>
    </row>
    <row r="174" spans="1:18" ht="15" customHeight="1" x14ac:dyDescent="0.2">
      <c r="A174" s="87">
        <v>2</v>
      </c>
      <c r="B174" s="88" t="s">
        <v>353</v>
      </c>
      <c r="C174" s="88" t="s">
        <v>84</v>
      </c>
      <c r="D174" s="88" t="s">
        <v>93</v>
      </c>
      <c r="E174" s="88" t="s">
        <v>757</v>
      </c>
      <c r="F174" s="88">
        <v>1086</v>
      </c>
      <c r="G174" s="91">
        <f>+IF(ISNA(VLOOKUP(F174,'[1]Latest 14.03.2023'!$E$4:$J$1050,6,FALSE)),"0",VLOOKUP(F174,'[1]Latest 14.03.2023'!$E$4:$J$1050,6,FALSE))</f>
        <v>1.32</v>
      </c>
      <c r="H174" s="88">
        <f>+SUMIF(CUTTING!$B$3:$B$500,'RM-JUNE'!F174,CUTTING!$G$3:$G$500)</f>
        <v>0</v>
      </c>
      <c r="I174" s="88">
        <f>+SUMIF('FORGING+DISPATCH'!$B$3:$B$500,'RM-JUNE'!F174,'FORGING+DISPATCH'!$G$3:$G$500)</f>
        <v>0</v>
      </c>
      <c r="J174" s="90">
        <f t="shared" si="11"/>
        <v>0</v>
      </c>
      <c r="K174" s="88" t="str">
        <f>+IF(ISNA(VLOOKUP(F174,SCH!$C$3:$L$500,9,FALSE)),"0",VLOOKUP(F174,SCH!$C$3:$L$500,9,FALSE))</f>
        <v>0</v>
      </c>
      <c r="L174" s="102">
        <f t="shared" si="12"/>
        <v>0</v>
      </c>
      <c r="M174" s="102">
        <f t="shared" si="21"/>
        <v>0</v>
      </c>
      <c r="N174" s="132"/>
      <c r="O174" s="133"/>
      <c r="P174" s="133"/>
      <c r="Q174" s="133"/>
      <c r="R174" s="110"/>
    </row>
    <row r="175" spans="1:18" ht="15" customHeight="1" x14ac:dyDescent="0.2">
      <c r="A175" s="87">
        <v>2</v>
      </c>
      <c r="B175" s="88" t="s">
        <v>353</v>
      </c>
      <c r="C175" s="88" t="s">
        <v>84</v>
      </c>
      <c r="D175" s="88" t="s">
        <v>93</v>
      </c>
      <c r="E175" s="88" t="s">
        <v>674</v>
      </c>
      <c r="F175" s="88">
        <v>1094</v>
      </c>
      <c r="G175" s="91">
        <f>+IF(ISNA(VLOOKUP(F175,'[1]Latest 14.03.2023'!$E$4:$J$1050,6,FALSE)),"0",VLOOKUP(F175,'[1]Latest 14.03.2023'!$E$4:$J$1050,6,FALSE))</f>
        <v>1.6</v>
      </c>
      <c r="H175" s="88">
        <f>+SUMIF(CUTTING!$B$3:$B$500,'RM-JUNE'!F175,CUTTING!$G$3:$G$500)</f>
        <v>0</v>
      </c>
      <c r="I175" s="88">
        <f>+SUMIF('FORGING+DISPATCH'!$B$3:$B$500,'RM-JUNE'!F175,'FORGING+DISPATCH'!$G$3:$G$500)</f>
        <v>0</v>
      </c>
      <c r="J175" s="90">
        <f t="shared" si="11"/>
        <v>0</v>
      </c>
      <c r="K175" s="88" t="str">
        <f>+IF(ISNA(VLOOKUP(F175,SCH!$C$3:$L$500,9,FALSE)),"0",VLOOKUP(F175,SCH!$C$3:$L$500,9,FALSE))</f>
        <v>0</v>
      </c>
      <c r="L175" s="102">
        <f t="shared" si="12"/>
        <v>0</v>
      </c>
      <c r="M175" s="102">
        <f t="shared" si="21"/>
        <v>0</v>
      </c>
      <c r="N175" s="132"/>
      <c r="O175" s="133"/>
      <c r="P175" s="133"/>
      <c r="Q175" s="133"/>
      <c r="R175" s="110"/>
    </row>
    <row r="176" spans="1:18" ht="15" customHeight="1" x14ac:dyDescent="0.2">
      <c r="A176" s="87">
        <v>2</v>
      </c>
      <c r="B176" s="88" t="s">
        <v>353</v>
      </c>
      <c r="C176" s="88" t="s">
        <v>84</v>
      </c>
      <c r="D176" s="88" t="s">
        <v>93</v>
      </c>
      <c r="E176" s="88" t="s">
        <v>664</v>
      </c>
      <c r="F176" s="88">
        <v>134</v>
      </c>
      <c r="G176" s="91">
        <f>+IF(ISNA(VLOOKUP(F176,'[1]Latest 14.03.2023'!$E$4:$J$1050,6,FALSE)),"0",VLOOKUP(F176,'[1]Latest 14.03.2023'!$E$4:$J$1050,6,FALSE))</f>
        <v>0.93</v>
      </c>
      <c r="H176" s="88">
        <f>+SUMIF(CUTTING!$B$3:$B$500,'RM-JUNE'!F176,CUTTING!$G$3:$G$500)</f>
        <v>0</v>
      </c>
      <c r="I176" s="88">
        <f>+SUMIF('FORGING+DISPATCH'!$B$3:$B$500,'RM-JUNE'!F176,'FORGING+DISPATCH'!$G$3:$G$500)</f>
        <v>1.86</v>
      </c>
      <c r="J176" s="90">
        <f t="shared" si="11"/>
        <v>1.86</v>
      </c>
      <c r="K176" s="88">
        <f>+IF(ISNA(VLOOKUP(F176,SCH!$C$3:$L$500,9,FALSE)),"0",VLOOKUP(F176,SCH!$C$3:$L$500,9,FALSE))</f>
        <v>2499</v>
      </c>
      <c r="L176" s="102">
        <f t="shared" si="12"/>
        <v>2324.0700000000002</v>
      </c>
      <c r="M176" s="102">
        <f t="shared" si="21"/>
        <v>2322.21</v>
      </c>
      <c r="N176" s="132"/>
      <c r="O176" s="133"/>
      <c r="P176" s="133"/>
      <c r="Q176" s="133"/>
      <c r="R176" s="110"/>
    </row>
    <row r="177" spans="1:18" ht="15" customHeight="1" x14ac:dyDescent="0.2">
      <c r="A177" s="87">
        <v>2</v>
      </c>
      <c r="B177" s="88" t="s">
        <v>353</v>
      </c>
      <c r="C177" s="88" t="s">
        <v>84</v>
      </c>
      <c r="D177" s="88" t="s">
        <v>93</v>
      </c>
      <c r="E177" s="88" t="s">
        <v>756</v>
      </c>
      <c r="F177" s="88">
        <v>1454</v>
      </c>
      <c r="G177" s="91">
        <f>+IF(ISNA(VLOOKUP(F177,'[1]Latest 14.03.2023'!$E$4:$J$1050,6,FALSE)),"0",VLOOKUP(F177,'[1]Latest 14.03.2023'!$E$4:$J$1050,6,FALSE))</f>
        <v>0.75</v>
      </c>
      <c r="H177" s="88">
        <f>+SUMIF(CUTTING!$B$3:$B$500,'RM-JUNE'!F177,CUTTING!$G$3:$G$500)</f>
        <v>0</v>
      </c>
      <c r="I177" s="88">
        <f>+SUMIF('FORGING+DISPATCH'!$B$3:$B$500,'RM-JUNE'!F177,'FORGING+DISPATCH'!$G$3:$G$500)</f>
        <v>0</v>
      </c>
      <c r="J177" s="90">
        <f t="shared" si="11"/>
        <v>0</v>
      </c>
      <c r="K177" s="88" t="str">
        <f>+IF(ISNA(VLOOKUP(F177,SCH!$C$3:$L$500,9,FALSE)),"0",VLOOKUP(F177,SCH!$C$3:$L$500,9,FALSE))</f>
        <v>0</v>
      </c>
      <c r="L177" s="102">
        <f t="shared" si="12"/>
        <v>0</v>
      </c>
      <c r="M177" s="102">
        <f t="shared" si="21"/>
        <v>0</v>
      </c>
      <c r="N177" s="132"/>
      <c r="O177" s="133"/>
      <c r="P177" s="133"/>
      <c r="Q177" s="133"/>
      <c r="R177" s="110"/>
    </row>
    <row r="178" spans="1:18" ht="15" customHeight="1" x14ac:dyDescent="0.2">
      <c r="A178" s="87">
        <v>2</v>
      </c>
      <c r="B178" s="88" t="s">
        <v>353</v>
      </c>
      <c r="C178" s="88" t="s">
        <v>84</v>
      </c>
      <c r="D178" s="88" t="s">
        <v>93</v>
      </c>
      <c r="E178" s="88" t="s">
        <v>755</v>
      </c>
      <c r="F178" s="88">
        <v>1466</v>
      </c>
      <c r="G178" s="91">
        <f>+IF(ISNA(VLOOKUP(F178,'[1]Latest 14.03.2023'!$E$4:$J$1050,6,FALSE)),"0",VLOOKUP(F178,'[1]Latest 14.03.2023'!$E$4:$J$1050,6,FALSE))</f>
        <v>1.75</v>
      </c>
      <c r="H178" s="88">
        <f>+SUMIF(CUTTING!$B$3:$B$500,'RM-JUNE'!F178,CUTTING!$G$3:$G$500)</f>
        <v>0</v>
      </c>
      <c r="I178" s="88">
        <f>+SUMIF('FORGING+DISPATCH'!$B$3:$B$500,'RM-JUNE'!F178,'FORGING+DISPATCH'!$G$3:$G$500)</f>
        <v>3.5</v>
      </c>
      <c r="J178" s="90">
        <f t="shared" si="11"/>
        <v>3.5</v>
      </c>
      <c r="K178" s="88" t="str">
        <f>+IF(ISNA(VLOOKUP(F178,SCH!$C$3:$L$500,9,FALSE)),"0",VLOOKUP(F178,SCH!$C$3:$L$500,9,FALSE))</f>
        <v>0</v>
      </c>
      <c r="L178" s="102">
        <f t="shared" si="12"/>
        <v>0</v>
      </c>
      <c r="M178" s="102">
        <f t="shared" si="21"/>
        <v>-3.5</v>
      </c>
      <c r="N178" s="132"/>
      <c r="O178" s="133"/>
      <c r="P178" s="133"/>
      <c r="Q178" s="133"/>
      <c r="R178" s="110"/>
    </row>
    <row r="179" spans="1:18" ht="15" customHeight="1" x14ac:dyDescent="0.2">
      <c r="A179" s="87">
        <v>2</v>
      </c>
      <c r="B179" s="88" t="s">
        <v>353</v>
      </c>
      <c r="C179" s="88" t="s">
        <v>84</v>
      </c>
      <c r="D179" s="88" t="s">
        <v>93</v>
      </c>
      <c r="E179" s="88" t="s">
        <v>754</v>
      </c>
      <c r="F179" s="88">
        <v>1818</v>
      </c>
      <c r="G179" s="88" t="str">
        <f>+IF(ISNA(VLOOKUP(F179,'[1]Latest 14.03.2023'!$E$4:$J$1050,6,FALSE)),"0",VLOOKUP(F179,'[1]Latest 14.03.2023'!$E$4:$J$1050,6,FALSE))</f>
        <v>0</v>
      </c>
      <c r="H179" s="88">
        <f>+SUMIF(CUTTING!$B$3:$B$500,'RM-JUNE'!F179,CUTTING!$G$3:$G$500)</f>
        <v>0</v>
      </c>
      <c r="I179" s="88">
        <f>+SUMIF('FORGING+DISPATCH'!$B$3:$B$500,'RM-JUNE'!F179,'FORGING+DISPATCH'!$G$3:$G$500)</f>
        <v>0</v>
      </c>
      <c r="J179" s="90">
        <f t="shared" si="11"/>
        <v>0</v>
      </c>
      <c r="K179" s="88" t="str">
        <f>+IF(ISNA(VLOOKUP(F179,SCH!$C$3:$L$500,9,FALSE)),"0",VLOOKUP(F179,SCH!$C$3:$L$500,9,FALSE))</f>
        <v>0</v>
      </c>
      <c r="L179" s="102">
        <f t="shared" si="12"/>
        <v>0</v>
      </c>
      <c r="M179" s="102">
        <f t="shared" si="21"/>
        <v>0</v>
      </c>
      <c r="N179" s="132"/>
      <c r="O179" s="133"/>
      <c r="P179" s="133"/>
      <c r="Q179" s="133"/>
      <c r="R179" s="110"/>
    </row>
    <row r="180" spans="1:18" ht="15" customHeight="1" x14ac:dyDescent="0.2">
      <c r="A180" s="87">
        <v>2</v>
      </c>
      <c r="B180" s="88" t="s">
        <v>353</v>
      </c>
      <c r="C180" s="88" t="s">
        <v>84</v>
      </c>
      <c r="D180" s="88" t="s">
        <v>93</v>
      </c>
      <c r="E180" s="88" t="s">
        <v>639</v>
      </c>
      <c r="F180" s="88">
        <v>1824</v>
      </c>
      <c r="G180" s="91">
        <f>+IF(ISNA(VLOOKUP(F180,'[1]Latest 14.03.2023'!$E$4:$J$1050,6,FALSE)),"0",VLOOKUP(F180,'[1]Latest 14.03.2023'!$E$4:$J$1050,6,FALSE))</f>
        <v>0.8</v>
      </c>
      <c r="H180" s="88">
        <f>+SUMIF(CUTTING!$B$3:$B$500,'RM-JUNE'!F180,CUTTING!$G$3:$G$500)</f>
        <v>0</v>
      </c>
      <c r="I180" s="88">
        <f>+SUMIF('FORGING+DISPATCH'!$B$3:$B$500,'RM-JUNE'!F180,'FORGING+DISPATCH'!$G$3:$G$500)</f>
        <v>280</v>
      </c>
      <c r="J180" s="90">
        <f t="shared" si="11"/>
        <v>280</v>
      </c>
      <c r="K180" s="88">
        <f>+IF(ISNA(VLOOKUP(F180,SCH!$C$3:$L$500,9,FALSE)),"0",VLOOKUP(F180,SCH!$C$3:$L$500,9,FALSE))</f>
        <v>0</v>
      </c>
      <c r="L180" s="102">
        <f t="shared" si="12"/>
        <v>0</v>
      </c>
      <c r="M180" s="102">
        <f t="shared" si="21"/>
        <v>-280</v>
      </c>
      <c r="N180" s="132"/>
      <c r="O180" s="133"/>
      <c r="P180" s="133"/>
      <c r="Q180" s="133"/>
      <c r="R180" s="110"/>
    </row>
    <row r="181" spans="1:18" ht="15" customHeight="1" x14ac:dyDescent="0.2">
      <c r="A181" s="87">
        <v>2</v>
      </c>
      <c r="B181" s="88" t="s">
        <v>353</v>
      </c>
      <c r="C181" s="88" t="s">
        <v>84</v>
      </c>
      <c r="D181" s="88" t="s">
        <v>93</v>
      </c>
      <c r="E181" s="88" t="s">
        <v>751</v>
      </c>
      <c r="F181" s="88">
        <v>1834</v>
      </c>
      <c r="G181" s="91">
        <f>+IF(ISNA(VLOOKUP(F181,'[1]Latest 14.03.2023'!$E$4:$J$1050,6,FALSE)),"0",VLOOKUP(F181,'[1]Latest 14.03.2023'!$E$4:$J$1050,6,FALSE))</f>
        <v>1.51</v>
      </c>
      <c r="H181" s="88">
        <f>+SUMIF(CUTTING!$B$3:$B$500,'RM-JUNE'!F181,CUTTING!$G$3:$G$500)</f>
        <v>0</v>
      </c>
      <c r="I181" s="88">
        <f>+SUMIF('FORGING+DISPATCH'!$B$3:$B$500,'RM-JUNE'!F181,'FORGING+DISPATCH'!$G$3:$G$500)</f>
        <v>0</v>
      </c>
      <c r="J181" s="90">
        <f t="shared" si="11"/>
        <v>0</v>
      </c>
      <c r="K181" s="88" t="str">
        <f>+IF(ISNA(VLOOKUP(F181,SCH!$C$3:$L$500,9,FALSE)),"0",VLOOKUP(F181,SCH!$C$3:$L$500,9,FALSE))</f>
        <v>0</v>
      </c>
      <c r="L181" s="102">
        <f t="shared" si="12"/>
        <v>0</v>
      </c>
      <c r="M181" s="102">
        <f t="shared" si="21"/>
        <v>0</v>
      </c>
      <c r="N181" s="132"/>
      <c r="O181" s="133"/>
      <c r="P181" s="133"/>
      <c r="Q181" s="133"/>
      <c r="R181" s="110"/>
    </row>
    <row r="182" spans="1:18" ht="15" customHeight="1" x14ac:dyDescent="0.2">
      <c r="A182" s="87">
        <v>2</v>
      </c>
      <c r="B182" s="88" t="s">
        <v>353</v>
      </c>
      <c r="C182" s="88" t="s">
        <v>84</v>
      </c>
      <c r="D182" s="88" t="s">
        <v>93</v>
      </c>
      <c r="E182" s="88" t="s">
        <v>683</v>
      </c>
      <c r="F182" s="88">
        <v>1864</v>
      </c>
      <c r="G182" s="91">
        <f>+IF(ISNA(VLOOKUP(F182,'[1]Latest 14.03.2023'!$E$4:$J$1050,6,FALSE)),"0",VLOOKUP(F182,'[1]Latest 14.03.2023'!$E$4:$J$1050,6,FALSE))</f>
        <v>1.1499999999999999</v>
      </c>
      <c r="H182" s="88">
        <f>+SUMIF(CUTTING!$B$3:$B$500,'RM-JUNE'!F182,CUTTING!$G$3:$G$500)</f>
        <v>0</v>
      </c>
      <c r="I182" s="88">
        <f>+SUMIF('FORGING+DISPATCH'!$B$3:$B$500,'RM-JUNE'!F182,'FORGING+DISPATCH'!$G$3:$G$500)</f>
        <v>0</v>
      </c>
      <c r="J182" s="90">
        <f t="shared" si="11"/>
        <v>0</v>
      </c>
      <c r="K182" s="88" t="str">
        <f>+IF(ISNA(VLOOKUP(F182,SCH!$C$3:$L$500,9,FALSE)),"0",VLOOKUP(F182,SCH!$C$3:$L$500,9,FALSE))</f>
        <v>0</v>
      </c>
      <c r="L182" s="102">
        <f t="shared" si="12"/>
        <v>0</v>
      </c>
      <c r="M182" s="102">
        <f t="shared" si="21"/>
        <v>0</v>
      </c>
      <c r="N182" s="132"/>
      <c r="O182" s="133"/>
      <c r="P182" s="133"/>
      <c r="Q182" s="133"/>
      <c r="R182" s="110"/>
    </row>
    <row r="183" spans="1:18" ht="15" customHeight="1" x14ac:dyDescent="0.2">
      <c r="A183" s="87">
        <v>2</v>
      </c>
      <c r="B183" s="88" t="s">
        <v>353</v>
      </c>
      <c r="C183" s="88" t="s">
        <v>84</v>
      </c>
      <c r="D183" s="88" t="s">
        <v>93</v>
      </c>
      <c r="E183" s="88" t="s">
        <v>748</v>
      </c>
      <c r="F183" s="88">
        <v>1869</v>
      </c>
      <c r="G183" s="88" t="str">
        <f>+IF(ISNA(VLOOKUP(F183,'[1]Latest 14.03.2023'!$E$4:$J$1050,6,FALSE)),"0",VLOOKUP(F183,'[1]Latest 14.03.2023'!$E$4:$J$1050,6,FALSE))</f>
        <v>0</v>
      </c>
      <c r="H183" s="88">
        <f>+SUMIF(CUTTING!$B$3:$B$500,'RM-JUNE'!F183,CUTTING!$G$3:$G$500)</f>
        <v>0</v>
      </c>
      <c r="I183" s="88">
        <f>+SUMIF('FORGING+DISPATCH'!$B$3:$B$500,'RM-JUNE'!F183,'FORGING+DISPATCH'!$G$3:$G$500)</f>
        <v>0</v>
      </c>
      <c r="J183" s="90">
        <f t="shared" si="11"/>
        <v>0</v>
      </c>
      <c r="K183" s="88" t="str">
        <f>+IF(ISNA(VLOOKUP(F183,SCH!$C$3:$L$500,9,FALSE)),"0",VLOOKUP(F183,SCH!$C$3:$L$500,9,FALSE))</f>
        <v>0</v>
      </c>
      <c r="L183" s="102">
        <f t="shared" si="12"/>
        <v>0</v>
      </c>
      <c r="M183" s="102">
        <f t="shared" si="21"/>
        <v>0</v>
      </c>
      <c r="N183" s="132"/>
      <c r="O183" s="133"/>
      <c r="P183" s="133"/>
      <c r="Q183" s="133"/>
      <c r="R183" s="110"/>
    </row>
    <row r="184" spans="1:18" ht="15" customHeight="1" x14ac:dyDescent="0.2">
      <c r="A184" s="87">
        <v>2</v>
      </c>
      <c r="B184" s="88" t="s">
        <v>353</v>
      </c>
      <c r="C184" s="88" t="s">
        <v>84</v>
      </c>
      <c r="D184" s="88" t="s">
        <v>93</v>
      </c>
      <c r="E184" s="88" t="s">
        <v>632</v>
      </c>
      <c r="F184" s="88">
        <v>1873</v>
      </c>
      <c r="G184" s="91">
        <f>+IF(ISNA(VLOOKUP(F184,'[1]Latest 14.03.2023'!$E$4:$J$1050,6,FALSE)),"0",VLOOKUP(F184,'[1]Latest 14.03.2023'!$E$4:$J$1050,6,FALSE))</f>
        <v>0.97</v>
      </c>
      <c r="H184" s="88">
        <f>+SUMIF(CUTTING!$B$3:$B$500,'RM-JUNE'!F184,CUTTING!$G$3:$G$500)</f>
        <v>0</v>
      </c>
      <c r="I184" s="88">
        <f>+SUMIF('FORGING+DISPATCH'!$B$3:$B$500,'RM-JUNE'!F184,'FORGING+DISPATCH'!$G$3:$G$500)</f>
        <v>0</v>
      </c>
      <c r="J184" s="90">
        <f t="shared" si="11"/>
        <v>0</v>
      </c>
      <c r="K184" s="88" t="str">
        <f>+IF(ISNA(VLOOKUP(F184,SCH!$C$3:$L$500,9,FALSE)),"0",VLOOKUP(F184,SCH!$C$3:$L$500,9,FALSE))</f>
        <v>0</v>
      </c>
      <c r="L184" s="102">
        <f t="shared" si="12"/>
        <v>0</v>
      </c>
      <c r="M184" s="102">
        <f t="shared" si="21"/>
        <v>0</v>
      </c>
      <c r="N184" s="132"/>
      <c r="O184" s="133"/>
      <c r="P184" s="133"/>
      <c r="Q184" s="133"/>
      <c r="R184" s="110"/>
    </row>
    <row r="185" spans="1:18" ht="15" customHeight="1" x14ac:dyDescent="0.2">
      <c r="A185" s="87">
        <v>2</v>
      </c>
      <c r="B185" s="88" t="s">
        <v>353</v>
      </c>
      <c r="C185" s="88" t="s">
        <v>84</v>
      </c>
      <c r="D185" s="88" t="s">
        <v>93</v>
      </c>
      <c r="E185" s="88" t="s">
        <v>746</v>
      </c>
      <c r="F185" s="88">
        <v>1883</v>
      </c>
      <c r="G185" s="88" t="str">
        <f>+IF(ISNA(VLOOKUP(F185,'[1]Latest 14.03.2023'!$E$4:$J$1050,6,FALSE)),"0",VLOOKUP(F185,'[1]Latest 14.03.2023'!$E$4:$J$1050,6,FALSE))</f>
        <v>0</v>
      </c>
      <c r="H185" s="88">
        <f>+SUMIF(CUTTING!$B$3:$B$500,'RM-JUNE'!F185,CUTTING!$G$3:$G$500)</f>
        <v>0</v>
      </c>
      <c r="I185" s="88">
        <f>+SUMIF('FORGING+DISPATCH'!$B$3:$B$500,'RM-JUNE'!F185,'FORGING+DISPATCH'!$G$3:$G$500)</f>
        <v>0</v>
      </c>
      <c r="J185" s="90">
        <f t="shared" si="11"/>
        <v>0</v>
      </c>
      <c r="K185" s="88" t="str">
        <f>+IF(ISNA(VLOOKUP(F185,SCH!$C$3:$L$500,9,FALSE)),"0",VLOOKUP(F185,SCH!$C$3:$L$500,9,FALSE))</f>
        <v>0</v>
      </c>
      <c r="L185" s="102">
        <f t="shared" si="12"/>
        <v>0</v>
      </c>
      <c r="M185" s="102">
        <f t="shared" si="21"/>
        <v>0</v>
      </c>
      <c r="N185" s="132"/>
      <c r="O185" s="133"/>
      <c r="P185" s="133"/>
      <c r="Q185" s="133"/>
      <c r="R185" s="110"/>
    </row>
    <row r="186" spans="1:18" ht="15" customHeight="1" x14ac:dyDescent="0.2">
      <c r="A186" s="87">
        <v>2</v>
      </c>
      <c r="B186" s="88" t="s">
        <v>353</v>
      </c>
      <c r="C186" s="88" t="s">
        <v>84</v>
      </c>
      <c r="D186" s="88" t="s">
        <v>93</v>
      </c>
      <c r="E186" s="88" t="s">
        <v>628</v>
      </c>
      <c r="F186" s="88">
        <v>1884</v>
      </c>
      <c r="G186" s="91">
        <f>+IF(ISNA(VLOOKUP(F186,'[1]Latest 14.03.2023'!$E$4:$J$1050,6,FALSE)),"0",VLOOKUP(F186,'[1]Latest 14.03.2023'!$E$4:$J$1050,6,FALSE))</f>
        <v>0.66</v>
      </c>
      <c r="H186" s="88">
        <f>+SUMIF(CUTTING!$B$3:$B$500,'RM-JUNE'!F186,CUTTING!$G$3:$G$500)</f>
        <v>0</v>
      </c>
      <c r="I186" s="88">
        <f>+SUMIF('FORGING+DISPATCH'!$B$3:$B$500,'RM-JUNE'!F186,'FORGING+DISPATCH'!$G$3:$G$500)</f>
        <v>0</v>
      </c>
      <c r="J186" s="90">
        <f t="shared" si="11"/>
        <v>0</v>
      </c>
      <c r="K186" s="88">
        <f>+IF(ISNA(VLOOKUP(F186,SCH!$C$3:$L$500,9,FALSE)),"0",VLOOKUP(F186,SCH!$C$3:$L$500,9,FALSE))</f>
        <v>2188</v>
      </c>
      <c r="L186" s="102">
        <f t="shared" si="12"/>
        <v>1444.0800000000002</v>
      </c>
      <c r="M186" s="102">
        <f t="shared" si="21"/>
        <v>1444.0800000000002</v>
      </c>
      <c r="N186" s="132"/>
      <c r="O186" s="133"/>
      <c r="P186" s="133"/>
      <c r="Q186" s="133"/>
      <c r="R186" s="110"/>
    </row>
    <row r="187" spans="1:18" ht="15" customHeight="1" x14ac:dyDescent="0.2">
      <c r="A187" s="87">
        <v>2</v>
      </c>
      <c r="B187" s="88" t="s">
        <v>353</v>
      </c>
      <c r="C187" s="88" t="s">
        <v>84</v>
      </c>
      <c r="D187" s="88" t="s">
        <v>93</v>
      </c>
      <c r="E187" s="88" t="s">
        <v>743</v>
      </c>
      <c r="F187" s="88">
        <v>1885</v>
      </c>
      <c r="G187" s="91">
        <f>+IF(ISNA(VLOOKUP(F187,'[1]Latest 14.03.2023'!$E$4:$J$1050,6,FALSE)),"0",VLOOKUP(F187,'[1]Latest 14.03.2023'!$E$4:$J$1050,6,FALSE))</f>
        <v>1.78</v>
      </c>
      <c r="H187" s="88">
        <f>+SUMIF(CUTTING!$B$3:$B$500,'RM-JUNE'!F187,CUTTING!$G$3:$G$500)</f>
        <v>0</v>
      </c>
      <c r="I187" s="88">
        <f>+SUMIF('FORGING+DISPATCH'!$B$3:$B$500,'RM-JUNE'!F187,'FORGING+DISPATCH'!$G$3:$G$500)</f>
        <v>0</v>
      </c>
      <c r="J187" s="90">
        <f t="shared" si="11"/>
        <v>0</v>
      </c>
      <c r="K187" s="88" t="str">
        <f>+IF(ISNA(VLOOKUP(F187,SCH!$C$3:$L$500,9,FALSE)),"0",VLOOKUP(F187,SCH!$C$3:$L$500,9,FALSE))</f>
        <v>0</v>
      </c>
      <c r="L187" s="102">
        <f t="shared" si="12"/>
        <v>0</v>
      </c>
      <c r="M187" s="102">
        <f t="shared" si="21"/>
        <v>0</v>
      </c>
      <c r="N187" s="132"/>
      <c r="O187" s="133"/>
      <c r="P187" s="133"/>
      <c r="Q187" s="133"/>
      <c r="R187" s="110"/>
    </row>
    <row r="188" spans="1:18" ht="15" customHeight="1" x14ac:dyDescent="0.2">
      <c r="A188" s="87">
        <v>2</v>
      </c>
      <c r="B188" s="88" t="s">
        <v>353</v>
      </c>
      <c r="C188" s="88" t="s">
        <v>84</v>
      </c>
      <c r="D188" s="88" t="s">
        <v>93</v>
      </c>
      <c r="E188" s="88" t="s">
        <v>665</v>
      </c>
      <c r="F188" s="88">
        <v>1892</v>
      </c>
      <c r="G188" s="91">
        <f>+IF(ISNA(VLOOKUP(F188,'[1]Latest 14.03.2023'!$E$4:$J$1050,6,FALSE)),"0",VLOOKUP(F188,'[1]Latest 14.03.2023'!$E$4:$J$1050,6,FALSE))</f>
        <v>1.57</v>
      </c>
      <c r="H188" s="88">
        <f>+SUMIF(CUTTING!$B$3:$B$500,'RM-JUNE'!F188,CUTTING!$G$3:$G$500)</f>
        <v>0</v>
      </c>
      <c r="I188" s="88">
        <f>+SUMIF('FORGING+DISPATCH'!$B$3:$B$500,'RM-JUNE'!F188,'FORGING+DISPATCH'!$G$3:$G$500)</f>
        <v>1610.8200000000002</v>
      </c>
      <c r="J188" s="90">
        <f t="shared" si="11"/>
        <v>1610.8200000000002</v>
      </c>
      <c r="K188" s="88" t="str">
        <f>+IF(ISNA(VLOOKUP(F188,SCH!$C$3:$L$500,9,FALSE)),"0",VLOOKUP(F188,SCH!$C$3:$L$500,9,FALSE))</f>
        <v>0</v>
      </c>
      <c r="L188" s="102">
        <f t="shared" si="12"/>
        <v>0</v>
      </c>
      <c r="M188" s="102">
        <f t="shared" si="21"/>
        <v>-1610.8200000000002</v>
      </c>
      <c r="N188" s="132"/>
      <c r="O188" s="133"/>
      <c r="P188" s="133"/>
      <c r="Q188" s="133"/>
      <c r="R188" s="110"/>
    </row>
    <row r="189" spans="1:18" ht="15" customHeight="1" x14ac:dyDescent="0.2">
      <c r="A189" s="87">
        <v>2</v>
      </c>
      <c r="B189" s="88" t="s">
        <v>353</v>
      </c>
      <c r="C189" s="88" t="s">
        <v>84</v>
      </c>
      <c r="D189" s="88" t="s">
        <v>93</v>
      </c>
      <c r="E189" s="88" t="s">
        <v>627</v>
      </c>
      <c r="F189" s="88">
        <v>1896</v>
      </c>
      <c r="G189" s="91">
        <f>+IF(ISNA(VLOOKUP(F189,'[1]Latest 14.03.2023'!$E$4:$J$1050,6,FALSE)),"0",VLOOKUP(F189,'[1]Latest 14.03.2023'!$E$4:$J$1050,6,FALSE))</f>
        <v>1.49</v>
      </c>
      <c r="H189" s="88">
        <f>+SUMIF(CUTTING!$B$3:$B$500,'RM-JUNE'!F189,CUTTING!$G$3:$G$500)</f>
        <v>0</v>
      </c>
      <c r="I189" s="88">
        <f>+SUMIF('FORGING+DISPATCH'!$B$3:$B$500,'RM-JUNE'!F189,'FORGING+DISPATCH'!$G$3:$G$500)</f>
        <v>0</v>
      </c>
      <c r="J189" s="90">
        <f t="shared" si="11"/>
        <v>0</v>
      </c>
      <c r="K189" s="88" t="str">
        <f>+IF(ISNA(VLOOKUP(F189,SCH!$C$3:$L$500,9,FALSE)),"0",VLOOKUP(F189,SCH!$C$3:$L$500,9,FALSE))</f>
        <v>0</v>
      </c>
      <c r="L189" s="102">
        <f t="shared" si="12"/>
        <v>0</v>
      </c>
      <c r="M189" s="102">
        <f t="shared" si="21"/>
        <v>0</v>
      </c>
      <c r="N189" s="132"/>
      <c r="O189" s="133"/>
      <c r="P189" s="133"/>
      <c r="Q189" s="133"/>
      <c r="R189" s="110"/>
    </row>
    <row r="190" spans="1:18" ht="15" customHeight="1" x14ac:dyDescent="0.2">
      <c r="A190" s="87">
        <v>2</v>
      </c>
      <c r="B190" s="88" t="s">
        <v>353</v>
      </c>
      <c r="C190" s="88" t="s">
        <v>84</v>
      </c>
      <c r="D190" s="88" t="s">
        <v>93</v>
      </c>
      <c r="E190" s="88" t="s">
        <v>679</v>
      </c>
      <c r="F190" s="88">
        <v>1900</v>
      </c>
      <c r="G190" s="88" t="str">
        <f>+IF(ISNA(VLOOKUP(F190,'[1]Latest 14.03.2023'!$E$4:$J$1050,6,FALSE)),"0",VLOOKUP(F190,'[1]Latest 14.03.2023'!$E$4:$J$1050,6,FALSE))</f>
        <v>0</v>
      </c>
      <c r="H190" s="88">
        <f>+SUMIF(CUTTING!$B$3:$B$500,'RM-JUNE'!F190,CUTTING!$G$3:$G$500)</f>
        <v>0</v>
      </c>
      <c r="I190" s="88">
        <f>+SUMIF('FORGING+DISPATCH'!$B$3:$B$500,'RM-JUNE'!F190,'FORGING+DISPATCH'!$G$3:$G$500)</f>
        <v>0</v>
      </c>
      <c r="J190" s="90">
        <f t="shared" si="11"/>
        <v>0</v>
      </c>
      <c r="K190" s="88" t="str">
        <f>+IF(ISNA(VLOOKUP(F190,SCH!$C$3:$L$500,9,FALSE)),"0",VLOOKUP(F190,SCH!$C$3:$L$500,9,FALSE))</f>
        <v>0</v>
      </c>
      <c r="L190" s="102">
        <f t="shared" si="12"/>
        <v>0</v>
      </c>
      <c r="M190" s="102">
        <f t="shared" si="21"/>
        <v>0</v>
      </c>
      <c r="N190" s="132"/>
      <c r="O190" s="133"/>
      <c r="P190" s="133"/>
      <c r="Q190" s="133"/>
      <c r="R190" s="110"/>
    </row>
    <row r="191" spans="1:18" ht="15" customHeight="1" x14ac:dyDescent="0.2">
      <c r="A191" s="87">
        <v>2</v>
      </c>
      <c r="B191" s="88" t="s">
        <v>353</v>
      </c>
      <c r="C191" s="88" t="s">
        <v>84</v>
      </c>
      <c r="D191" s="88" t="s">
        <v>93</v>
      </c>
      <c r="E191" s="88" t="s">
        <v>623</v>
      </c>
      <c r="F191" s="88">
        <v>1901</v>
      </c>
      <c r="G191" s="91">
        <f>+IF(ISNA(VLOOKUP(F191,'[1]Latest 14.03.2023'!$E$4:$J$1050,6,FALSE)),"0",VLOOKUP(F191,'[1]Latest 14.03.2023'!$E$4:$J$1050,6,FALSE))</f>
        <v>1.03</v>
      </c>
      <c r="H191" s="88">
        <f>+SUMIF(CUTTING!$B$3:$B$500,'RM-JUNE'!F191,CUTTING!$G$3:$G$500)</f>
        <v>0</v>
      </c>
      <c r="I191" s="88">
        <f>+SUMIF('FORGING+DISPATCH'!$B$3:$B$500,'RM-JUNE'!F191,'FORGING+DISPATCH'!$G$3:$G$500)</f>
        <v>0</v>
      </c>
      <c r="J191" s="90">
        <f t="shared" si="11"/>
        <v>0</v>
      </c>
      <c r="K191" s="88" t="str">
        <f>+IF(ISNA(VLOOKUP(F191,SCH!$C$3:$L$500,9,FALSE)),"0",VLOOKUP(F191,SCH!$C$3:$L$500,9,FALSE))</f>
        <v>0</v>
      </c>
      <c r="L191" s="102">
        <f t="shared" si="12"/>
        <v>0</v>
      </c>
      <c r="M191" s="102">
        <f t="shared" ref="M191:M193" si="28">L191-J191</f>
        <v>0</v>
      </c>
      <c r="N191" s="132"/>
      <c r="O191" s="133"/>
      <c r="P191" s="133"/>
      <c r="Q191" s="133"/>
      <c r="R191" s="110"/>
    </row>
    <row r="192" spans="1:18" ht="15" customHeight="1" x14ac:dyDescent="0.2">
      <c r="A192" s="87">
        <v>2</v>
      </c>
      <c r="B192" s="88" t="s">
        <v>353</v>
      </c>
      <c r="C192" s="88" t="s">
        <v>84</v>
      </c>
      <c r="D192" s="88" t="s">
        <v>93</v>
      </c>
      <c r="E192" s="88" t="s">
        <v>741</v>
      </c>
      <c r="F192" s="88">
        <v>1910</v>
      </c>
      <c r="G192" s="91">
        <f>+IF(ISNA(VLOOKUP(F192,'[1]Latest 14.03.2023'!$E$4:$J$1050,6,FALSE)),"0",VLOOKUP(F192,'[1]Latest 14.03.2023'!$E$4:$J$1050,6,FALSE))</f>
        <v>1.97</v>
      </c>
      <c r="H192" s="88">
        <f>+SUMIF(CUTTING!$B$3:$B$500,'RM-JUNE'!F192,CUTTING!$G$3:$G$500)</f>
        <v>0</v>
      </c>
      <c r="I192" s="88">
        <f>+SUMIF('FORGING+DISPATCH'!$B$3:$B$500,'RM-JUNE'!F192,'FORGING+DISPATCH'!$G$3:$G$500)</f>
        <v>0</v>
      </c>
      <c r="J192" s="90">
        <f t="shared" si="11"/>
        <v>0</v>
      </c>
      <c r="K192" s="88" t="str">
        <f>+IF(ISNA(VLOOKUP(F192,SCH!$C$3:$L$500,9,FALSE)),"0",VLOOKUP(F192,SCH!$C$3:$L$500,9,FALSE))</f>
        <v>0</v>
      </c>
      <c r="L192" s="102">
        <f t="shared" si="12"/>
        <v>0</v>
      </c>
      <c r="M192" s="102">
        <f t="shared" si="28"/>
        <v>0</v>
      </c>
      <c r="N192" s="132"/>
      <c r="O192" s="133"/>
      <c r="P192" s="133"/>
      <c r="Q192" s="133"/>
      <c r="R192" s="110"/>
    </row>
    <row r="193" spans="1:18" ht="15" customHeight="1" x14ac:dyDescent="0.2">
      <c r="A193" s="87">
        <v>2</v>
      </c>
      <c r="B193" s="88" t="s">
        <v>353</v>
      </c>
      <c r="C193" s="88" t="s">
        <v>84</v>
      </c>
      <c r="D193" s="88" t="s">
        <v>93</v>
      </c>
      <c r="E193" s="88" t="s">
        <v>619</v>
      </c>
      <c r="F193" s="88">
        <v>1913</v>
      </c>
      <c r="G193" s="91">
        <f>+IF(ISNA(VLOOKUP(F193,'[1]Latest 14.03.2023'!$E$4:$J$1050,6,FALSE)),"0",VLOOKUP(F193,'[1]Latest 14.03.2023'!$E$4:$J$1050,6,FALSE))</f>
        <v>0.89</v>
      </c>
      <c r="H193" s="88">
        <f>+SUMIF(CUTTING!$B$3:$B$500,'RM-JUNE'!F193,CUTTING!$G$3:$G$500)</f>
        <v>0</v>
      </c>
      <c r="I193" s="88">
        <f>+SUMIF('FORGING+DISPATCH'!$B$3:$B$500,'RM-JUNE'!F193,'FORGING+DISPATCH'!$G$3:$G$500)</f>
        <v>0</v>
      </c>
      <c r="J193" s="90">
        <f t="shared" ref="J193:J285" si="29">H193+I193</f>
        <v>0</v>
      </c>
      <c r="K193" s="88" t="str">
        <f>+IF(ISNA(VLOOKUP(F193,SCH!$C$3:$L$500,9,FALSE)),"0",VLOOKUP(F193,SCH!$C$3:$L$500,9,FALSE))</f>
        <v>0</v>
      </c>
      <c r="L193" s="102">
        <f t="shared" ref="L193:L285" si="30">+G193*K193</f>
        <v>0</v>
      </c>
      <c r="M193" s="102">
        <f t="shared" si="28"/>
        <v>0</v>
      </c>
      <c r="N193" s="132"/>
      <c r="O193" s="133"/>
      <c r="P193" s="133"/>
      <c r="Q193" s="133"/>
      <c r="R193" s="110"/>
    </row>
    <row r="194" spans="1:18" ht="15" customHeight="1" x14ac:dyDescent="0.2">
      <c r="A194" s="87">
        <v>2</v>
      </c>
      <c r="B194" s="88" t="s">
        <v>353</v>
      </c>
      <c r="C194" s="88" t="s">
        <v>84</v>
      </c>
      <c r="D194" s="88" t="s">
        <v>93</v>
      </c>
      <c r="E194" s="88" t="s">
        <v>740</v>
      </c>
      <c r="F194" s="88">
        <v>1914</v>
      </c>
      <c r="G194" s="91">
        <f>+IF(ISNA(VLOOKUP(F194,'[1]Latest 14.03.2023'!$E$4:$J$1050,6,FALSE)),"0",VLOOKUP(F194,'[1]Latest 14.03.2023'!$E$4:$J$1050,6,FALSE))</f>
        <v>0.93</v>
      </c>
      <c r="H194" s="88">
        <f>+SUMIF(CUTTING!$B$3:$B$500,'RM-JUNE'!F194,CUTTING!$G$3:$G$500)</f>
        <v>0</v>
      </c>
      <c r="I194" s="88">
        <f>+SUMIF('FORGING+DISPATCH'!$B$3:$B$500,'RM-JUNE'!F194,'FORGING+DISPATCH'!$G$3:$G$500)</f>
        <v>372</v>
      </c>
      <c r="J194" s="90">
        <f t="shared" si="29"/>
        <v>372</v>
      </c>
      <c r="K194" s="88" t="str">
        <f>+IF(ISNA(VLOOKUP(F194,SCH!$C$3:$L$500,9,FALSE)),"0",VLOOKUP(F194,SCH!$C$3:$L$500,9,FALSE))</f>
        <v>0</v>
      </c>
      <c r="L194" s="102">
        <f t="shared" si="30"/>
        <v>0</v>
      </c>
      <c r="M194" s="102">
        <f t="shared" ref="M194:M204" si="31">L194-J194</f>
        <v>-372</v>
      </c>
      <c r="N194" s="132"/>
      <c r="O194" s="133"/>
      <c r="P194" s="133"/>
      <c r="Q194" s="133"/>
      <c r="R194" s="110"/>
    </row>
    <row r="195" spans="1:18" ht="15" customHeight="1" x14ac:dyDescent="0.2">
      <c r="A195" s="87">
        <v>2</v>
      </c>
      <c r="B195" s="88" t="s">
        <v>353</v>
      </c>
      <c r="C195" s="88" t="s">
        <v>84</v>
      </c>
      <c r="D195" s="88" t="s">
        <v>93</v>
      </c>
      <c r="E195" s="88" t="s">
        <v>660</v>
      </c>
      <c r="F195" s="88">
        <v>1915</v>
      </c>
      <c r="G195" s="91">
        <f>+IF(ISNA(VLOOKUP(F195,'[1]Latest 14.03.2023'!$E$4:$J$1050,6,FALSE)),"0",VLOOKUP(F195,'[1]Latest 14.03.2023'!$E$4:$J$1050,6,FALSE))</f>
        <v>1.39</v>
      </c>
      <c r="H195" s="88">
        <f>+SUMIF(CUTTING!$B$3:$B$500,'RM-JUNE'!F195,CUTTING!$G$3:$G$500)</f>
        <v>0</v>
      </c>
      <c r="I195" s="88">
        <f>+SUMIF('FORGING+DISPATCH'!$B$3:$B$500,'RM-JUNE'!F195,'FORGING+DISPATCH'!$G$3:$G$500)</f>
        <v>2.78</v>
      </c>
      <c r="J195" s="90">
        <f t="shared" si="29"/>
        <v>2.78</v>
      </c>
      <c r="K195" s="88" t="str">
        <f>+IF(ISNA(VLOOKUP(F195,SCH!$C$3:$L$500,9,FALSE)),"0",VLOOKUP(F195,SCH!$C$3:$L$500,9,FALSE))</f>
        <v>0</v>
      </c>
      <c r="L195" s="102">
        <f t="shared" si="30"/>
        <v>0</v>
      </c>
      <c r="M195" s="102">
        <f t="shared" si="31"/>
        <v>-2.78</v>
      </c>
      <c r="N195" s="132"/>
      <c r="O195" s="133"/>
      <c r="P195" s="133"/>
      <c r="Q195" s="133"/>
      <c r="R195" s="110"/>
    </row>
    <row r="196" spans="1:18" ht="15" customHeight="1" x14ac:dyDescent="0.2">
      <c r="A196" s="87">
        <v>2</v>
      </c>
      <c r="B196" s="88" t="s">
        <v>353</v>
      </c>
      <c r="C196" s="88" t="s">
        <v>84</v>
      </c>
      <c r="D196" s="88" t="s">
        <v>93</v>
      </c>
      <c r="E196" s="88" t="s">
        <v>739</v>
      </c>
      <c r="F196" s="88">
        <v>1918</v>
      </c>
      <c r="G196" s="91">
        <f>+IF(ISNA(VLOOKUP(F196,'[1]Latest 14.03.2023'!$E$4:$J$1050,6,FALSE)),"0",VLOOKUP(F196,'[1]Latest 14.03.2023'!$E$4:$J$1050,6,FALSE))</f>
        <v>1.3</v>
      </c>
      <c r="H196" s="88">
        <f>+SUMIF(CUTTING!$B$3:$B$500,'RM-JUNE'!F196,CUTTING!$G$3:$G$500)</f>
        <v>0</v>
      </c>
      <c r="I196" s="88">
        <f>+SUMIF('FORGING+DISPATCH'!$B$3:$B$500,'RM-JUNE'!F196,'FORGING+DISPATCH'!$G$3:$G$500)</f>
        <v>0</v>
      </c>
      <c r="J196" s="90">
        <f t="shared" si="29"/>
        <v>0</v>
      </c>
      <c r="K196" s="88" t="str">
        <f>+IF(ISNA(VLOOKUP(F196,SCH!$C$3:$L$500,9,FALSE)),"0",VLOOKUP(F196,SCH!$C$3:$L$500,9,FALSE))</f>
        <v>0</v>
      </c>
      <c r="L196" s="102">
        <f t="shared" si="30"/>
        <v>0</v>
      </c>
      <c r="M196" s="102">
        <f t="shared" si="31"/>
        <v>0</v>
      </c>
      <c r="N196" s="132"/>
      <c r="O196" s="133"/>
      <c r="P196" s="133"/>
      <c r="Q196" s="133"/>
      <c r="R196" s="110"/>
    </row>
    <row r="197" spans="1:18" ht="15" customHeight="1" x14ac:dyDescent="0.2">
      <c r="A197" s="87">
        <v>2</v>
      </c>
      <c r="B197" s="88" t="s">
        <v>353</v>
      </c>
      <c r="C197" s="88" t="s">
        <v>84</v>
      </c>
      <c r="D197" s="88" t="s">
        <v>93</v>
      </c>
      <c r="E197" s="88" t="s">
        <v>658</v>
      </c>
      <c r="F197" s="88">
        <v>1920</v>
      </c>
      <c r="G197" s="91">
        <f>+IF(ISNA(VLOOKUP(F197,'[1]Latest 14.03.2023'!$E$4:$J$1050,6,FALSE)),"0",VLOOKUP(F197,'[1]Latest 14.03.2023'!$E$4:$J$1050,6,FALSE))</f>
        <v>1.45</v>
      </c>
      <c r="H197" s="88">
        <f>+SUMIF(CUTTING!$B$3:$B$500,'RM-JUNE'!F197,CUTTING!$G$3:$G$500)</f>
        <v>0</v>
      </c>
      <c r="I197" s="88">
        <f>+SUMIF('FORGING+DISPATCH'!$B$3:$B$500,'RM-JUNE'!F197,'FORGING+DISPATCH'!$G$3:$G$500)</f>
        <v>0</v>
      </c>
      <c r="J197" s="90">
        <f t="shared" si="29"/>
        <v>0</v>
      </c>
      <c r="K197" s="88" t="str">
        <f>+IF(ISNA(VLOOKUP(F197,SCH!$C$3:$L$500,9,FALSE)),"0",VLOOKUP(F197,SCH!$C$3:$L$500,9,FALSE))</f>
        <v>0</v>
      </c>
      <c r="L197" s="102">
        <f t="shared" si="30"/>
        <v>0</v>
      </c>
      <c r="M197" s="102">
        <f t="shared" si="31"/>
        <v>0</v>
      </c>
      <c r="N197" s="132"/>
      <c r="O197" s="133"/>
      <c r="P197" s="133"/>
      <c r="Q197" s="133"/>
      <c r="R197" s="110"/>
    </row>
    <row r="198" spans="1:18" ht="15" customHeight="1" x14ac:dyDescent="0.2">
      <c r="A198" s="87">
        <v>2</v>
      </c>
      <c r="B198" s="88" t="s">
        <v>353</v>
      </c>
      <c r="C198" s="88" t="s">
        <v>84</v>
      </c>
      <c r="D198" s="88" t="s">
        <v>93</v>
      </c>
      <c r="E198" s="88" t="s">
        <v>738</v>
      </c>
      <c r="F198" s="88">
        <v>5002</v>
      </c>
      <c r="G198" s="91">
        <f>+IF(ISNA(VLOOKUP(F198,'[1]Latest 14.03.2023'!$E$4:$J$1050,6,FALSE)),"0",VLOOKUP(F198,'[1]Latest 14.03.2023'!$E$4:$J$1050,6,FALSE))</f>
        <v>1.73</v>
      </c>
      <c r="H198" s="88">
        <f>+SUMIF(CUTTING!$B$3:$B$500,'RM-JUNE'!F198,CUTTING!$G$3:$G$500)</f>
        <v>0</v>
      </c>
      <c r="I198" s="88">
        <f>+SUMIF('FORGING+DISPATCH'!$B$3:$B$500,'RM-JUNE'!F198,'FORGING+DISPATCH'!$G$3:$G$500)</f>
        <v>1.73</v>
      </c>
      <c r="J198" s="90">
        <f t="shared" si="29"/>
        <v>1.73</v>
      </c>
      <c r="K198" s="88" t="str">
        <f>+IF(ISNA(VLOOKUP(F198,SCH!$C$3:$L$500,9,FALSE)),"0",VLOOKUP(F198,SCH!$C$3:$L$500,9,FALSE))</f>
        <v>0</v>
      </c>
      <c r="L198" s="102">
        <f t="shared" si="30"/>
        <v>0</v>
      </c>
      <c r="M198" s="102">
        <f t="shared" si="31"/>
        <v>-1.73</v>
      </c>
      <c r="N198" s="132"/>
      <c r="O198" s="133"/>
      <c r="P198" s="133"/>
      <c r="Q198" s="133"/>
      <c r="R198" s="110"/>
    </row>
    <row r="199" spans="1:18" ht="15" customHeight="1" x14ac:dyDescent="0.2">
      <c r="A199" s="87">
        <v>2</v>
      </c>
      <c r="B199" s="88" t="s">
        <v>353</v>
      </c>
      <c r="C199" s="88" t="s">
        <v>84</v>
      </c>
      <c r="D199" s="88" t="s">
        <v>93</v>
      </c>
      <c r="E199" s="88" t="s">
        <v>548</v>
      </c>
      <c r="F199" s="88">
        <v>5005</v>
      </c>
      <c r="G199" s="91">
        <f>+IF(ISNA(VLOOKUP(F199,'[1]Latest 14.03.2023'!$E$4:$J$1050,6,FALSE)),"0",VLOOKUP(F199,'[1]Latest 14.03.2023'!$E$4:$J$1050,6,FALSE))</f>
        <v>1.25</v>
      </c>
      <c r="H199" s="88">
        <f>+SUMIF(CUTTING!$B$3:$B$500,'RM-JUNE'!F199,CUTTING!$G$3:$G$500)</f>
        <v>0</v>
      </c>
      <c r="I199" s="88">
        <f>+SUMIF('FORGING+DISPATCH'!$B$3:$B$500,'RM-JUNE'!F199,'FORGING+DISPATCH'!$G$3:$G$500)</f>
        <v>0</v>
      </c>
      <c r="J199" s="90">
        <f t="shared" si="29"/>
        <v>0</v>
      </c>
      <c r="K199" s="88">
        <f>+IF(ISNA(VLOOKUP(F199,SCH!$C$3:$L$500,9,FALSE)),"0",VLOOKUP(F199,SCH!$C$3:$L$500,9,FALSE))</f>
        <v>2206</v>
      </c>
      <c r="L199" s="102">
        <f t="shared" si="30"/>
        <v>2757.5</v>
      </c>
      <c r="M199" s="102">
        <f t="shared" si="31"/>
        <v>2757.5</v>
      </c>
      <c r="N199" s="132"/>
      <c r="O199" s="133"/>
      <c r="P199" s="133"/>
      <c r="Q199" s="133"/>
      <c r="R199" s="110"/>
    </row>
    <row r="200" spans="1:18" ht="15" customHeight="1" x14ac:dyDescent="0.2">
      <c r="A200" s="87">
        <v>2</v>
      </c>
      <c r="B200" s="88" t="s">
        <v>353</v>
      </c>
      <c r="C200" s="88" t="s">
        <v>84</v>
      </c>
      <c r="D200" s="88" t="s">
        <v>93</v>
      </c>
      <c r="E200" s="88" t="s">
        <v>737</v>
      </c>
      <c r="F200" s="88">
        <v>5006</v>
      </c>
      <c r="G200" s="88" t="str">
        <f>+IF(ISNA(VLOOKUP(F200,'[1]Latest 14.03.2023'!$E$4:$J$1050,6,FALSE)),"0",VLOOKUP(F200,'[1]Latest 14.03.2023'!$E$4:$J$1050,6,FALSE))</f>
        <v>0</v>
      </c>
      <c r="H200" s="88">
        <f>+SUMIF(CUTTING!$B$3:$B$500,'RM-JUNE'!F200,CUTTING!$G$3:$G$500)</f>
        <v>0</v>
      </c>
      <c r="I200" s="88">
        <f>+SUMIF('FORGING+DISPATCH'!$B$3:$B$500,'RM-JUNE'!F200,'FORGING+DISPATCH'!$G$3:$G$500)</f>
        <v>0</v>
      </c>
      <c r="J200" s="90">
        <f t="shared" si="29"/>
        <v>0</v>
      </c>
      <c r="K200" s="88" t="str">
        <f>+IF(ISNA(VLOOKUP(F200,SCH!$C$3:$L$500,9,FALSE)),"0",VLOOKUP(F200,SCH!$C$3:$L$500,9,FALSE))</f>
        <v>0</v>
      </c>
      <c r="L200" s="102">
        <f t="shared" si="30"/>
        <v>0</v>
      </c>
      <c r="M200" s="102">
        <f t="shared" si="31"/>
        <v>0</v>
      </c>
      <c r="N200" s="132"/>
      <c r="O200" s="133"/>
      <c r="P200" s="133"/>
      <c r="Q200" s="133"/>
      <c r="R200" s="110"/>
    </row>
    <row r="201" spans="1:18" ht="15" customHeight="1" x14ac:dyDescent="0.2">
      <c r="A201" s="87">
        <v>2</v>
      </c>
      <c r="B201" s="88" t="s">
        <v>353</v>
      </c>
      <c r="C201" s="88" t="s">
        <v>84</v>
      </c>
      <c r="D201" s="88" t="s">
        <v>93</v>
      </c>
      <c r="E201" s="88" t="s">
        <v>736</v>
      </c>
      <c r="F201" s="88">
        <v>5007</v>
      </c>
      <c r="G201" s="88" t="str">
        <f>+IF(ISNA(VLOOKUP(F201,'[1]Latest 14.03.2023'!$E$4:$J$1050,6,FALSE)),"0",VLOOKUP(F201,'[1]Latest 14.03.2023'!$E$4:$J$1050,6,FALSE))</f>
        <v>0</v>
      </c>
      <c r="H201" s="88">
        <f>+SUMIF(CUTTING!$B$3:$B$500,'RM-JUNE'!F201,CUTTING!$G$3:$G$500)</f>
        <v>0</v>
      </c>
      <c r="I201" s="88">
        <f>+SUMIF('FORGING+DISPATCH'!$B$3:$B$500,'RM-JUNE'!F201,'FORGING+DISPATCH'!$G$3:$G$500)</f>
        <v>0</v>
      </c>
      <c r="J201" s="90">
        <f t="shared" si="29"/>
        <v>0</v>
      </c>
      <c r="K201" s="88" t="str">
        <f>+IF(ISNA(VLOOKUP(F201,SCH!$C$3:$L$500,9,FALSE)),"0",VLOOKUP(F201,SCH!$C$3:$L$500,9,FALSE))</f>
        <v>0</v>
      </c>
      <c r="L201" s="102">
        <f t="shared" si="30"/>
        <v>0</v>
      </c>
      <c r="M201" s="102">
        <f t="shared" si="31"/>
        <v>0</v>
      </c>
      <c r="N201" s="132"/>
      <c r="O201" s="133"/>
      <c r="P201" s="133"/>
      <c r="Q201" s="133"/>
      <c r="R201" s="110"/>
    </row>
    <row r="202" spans="1:18" ht="15" customHeight="1" x14ac:dyDescent="0.2">
      <c r="A202" s="87">
        <v>2</v>
      </c>
      <c r="B202" s="88" t="s">
        <v>353</v>
      </c>
      <c r="C202" s="88" t="s">
        <v>84</v>
      </c>
      <c r="D202" s="88" t="s">
        <v>93</v>
      </c>
      <c r="E202" s="88" t="s">
        <v>734</v>
      </c>
      <c r="F202" s="88">
        <v>5010</v>
      </c>
      <c r="G202" s="91">
        <f>+IF(ISNA(VLOOKUP(F202,'[1]Latest 14.03.2023'!$E$4:$J$1050,6,FALSE)),"0",VLOOKUP(F202,'[1]Latest 14.03.2023'!$E$4:$J$1050,6,FALSE))</f>
        <v>0.72</v>
      </c>
      <c r="H202" s="88">
        <f>+SUMIF(CUTTING!$B$3:$B$500,'RM-JUNE'!F202,CUTTING!$G$3:$G$500)</f>
        <v>0</v>
      </c>
      <c r="I202" s="88">
        <f>+SUMIF('FORGING+DISPATCH'!$B$3:$B$500,'RM-JUNE'!F202,'FORGING+DISPATCH'!$G$3:$G$500)</f>
        <v>0</v>
      </c>
      <c r="J202" s="90">
        <f t="shared" si="29"/>
        <v>0</v>
      </c>
      <c r="K202" s="88" t="str">
        <f>+IF(ISNA(VLOOKUP(F202,SCH!$C$3:$L$500,9,FALSE)),"0",VLOOKUP(F202,SCH!$C$3:$L$500,9,FALSE))</f>
        <v>0</v>
      </c>
      <c r="L202" s="102">
        <f t="shared" si="30"/>
        <v>0</v>
      </c>
      <c r="M202" s="102">
        <f t="shared" si="31"/>
        <v>0</v>
      </c>
      <c r="N202" s="132"/>
      <c r="O202" s="133"/>
      <c r="P202" s="133"/>
      <c r="Q202" s="133"/>
      <c r="R202" s="110"/>
    </row>
    <row r="203" spans="1:18" ht="15" customHeight="1" x14ac:dyDescent="0.2">
      <c r="A203" s="87">
        <v>2</v>
      </c>
      <c r="B203" s="88" t="s">
        <v>353</v>
      </c>
      <c r="C203" s="88" t="s">
        <v>84</v>
      </c>
      <c r="D203" s="88" t="s">
        <v>93</v>
      </c>
      <c r="E203" s="88" t="s">
        <v>733</v>
      </c>
      <c r="F203" s="88">
        <v>5011</v>
      </c>
      <c r="G203" s="91">
        <f>+IF(ISNA(VLOOKUP(F203,'[1]Latest 14.03.2023'!$E$4:$J$1050,6,FALSE)),"0",VLOOKUP(F203,'[1]Latest 14.03.2023'!$E$4:$J$1050,6,FALSE))</f>
        <v>0.91</v>
      </c>
      <c r="H203" s="88">
        <f>+SUMIF(CUTTING!$B$3:$B$500,'RM-JUNE'!F203,CUTTING!$G$3:$G$500)</f>
        <v>0</v>
      </c>
      <c r="I203" s="88">
        <f>+SUMIF('FORGING+DISPATCH'!$B$3:$B$500,'RM-JUNE'!F203,'FORGING+DISPATCH'!$G$3:$G$500)</f>
        <v>0</v>
      </c>
      <c r="J203" s="90">
        <f t="shared" si="29"/>
        <v>0</v>
      </c>
      <c r="K203" s="88" t="str">
        <f>+IF(ISNA(VLOOKUP(F203,SCH!$C$3:$L$500,9,FALSE)),"0",VLOOKUP(F203,SCH!$C$3:$L$500,9,FALSE))</f>
        <v>0</v>
      </c>
      <c r="L203" s="102">
        <f t="shared" si="30"/>
        <v>0</v>
      </c>
      <c r="M203" s="102">
        <f t="shared" si="31"/>
        <v>0</v>
      </c>
      <c r="N203" s="132"/>
      <c r="O203" s="133"/>
      <c r="P203" s="133"/>
      <c r="Q203" s="133"/>
      <c r="R203" s="110"/>
    </row>
    <row r="204" spans="1:18" ht="15" customHeight="1" x14ac:dyDescent="0.2">
      <c r="A204" s="87">
        <v>2</v>
      </c>
      <c r="B204" s="88" t="s">
        <v>353</v>
      </c>
      <c r="C204" s="88" t="s">
        <v>84</v>
      </c>
      <c r="D204" s="88" t="s">
        <v>93</v>
      </c>
      <c r="E204" s="88" t="s">
        <v>732</v>
      </c>
      <c r="F204" s="88">
        <v>5021</v>
      </c>
      <c r="G204" s="91">
        <f>+IF(ISNA(VLOOKUP(F204,'[1]Latest 14.03.2023'!$E$4:$J$1050,6,FALSE)),"0",VLOOKUP(F204,'[1]Latest 14.03.2023'!$E$4:$J$1050,6,FALSE))</f>
        <v>1.48</v>
      </c>
      <c r="H204" s="88">
        <f>+SUMIF(CUTTING!$B$3:$B$500,'RM-JUNE'!F204,CUTTING!$G$3:$G$500)</f>
        <v>0</v>
      </c>
      <c r="I204" s="88">
        <f>+SUMIF('FORGING+DISPATCH'!$B$3:$B$500,'RM-JUNE'!F204,'FORGING+DISPATCH'!$G$3:$G$500)</f>
        <v>0</v>
      </c>
      <c r="J204" s="90">
        <f t="shared" si="29"/>
        <v>0</v>
      </c>
      <c r="K204" s="88" t="str">
        <f>+IF(ISNA(VLOOKUP(F204,SCH!$C$3:$L$500,9,FALSE)),"0",VLOOKUP(F204,SCH!$C$3:$L$500,9,FALSE))</f>
        <v>0</v>
      </c>
      <c r="L204" s="102">
        <f t="shared" si="30"/>
        <v>0</v>
      </c>
      <c r="M204" s="102">
        <f t="shared" si="31"/>
        <v>0</v>
      </c>
      <c r="N204" s="132"/>
      <c r="O204" s="133"/>
      <c r="P204" s="133"/>
      <c r="Q204" s="133"/>
      <c r="R204" s="110"/>
    </row>
    <row r="205" spans="1:18" ht="15" customHeight="1" x14ac:dyDescent="0.2">
      <c r="A205" s="87">
        <v>2</v>
      </c>
      <c r="B205" s="88" t="s">
        <v>353</v>
      </c>
      <c r="C205" s="88" t="s">
        <v>84</v>
      </c>
      <c r="D205" s="88" t="s">
        <v>93</v>
      </c>
      <c r="E205" s="88" t="s">
        <v>545</v>
      </c>
      <c r="F205" s="88">
        <v>5022</v>
      </c>
      <c r="G205" s="91">
        <f>+IF(ISNA(VLOOKUP(F205,'[1]Latest 14.03.2023'!$E$4:$J$1050,6,FALSE)),"0",VLOOKUP(F205,'[1]Latest 14.03.2023'!$E$4:$J$1050,6,FALSE))</f>
        <v>1.27</v>
      </c>
      <c r="H205" s="88">
        <f>+SUMIF(CUTTING!$B$3:$B$500,'RM-JUNE'!F205,CUTTING!$G$3:$G$500)</f>
        <v>0</v>
      </c>
      <c r="I205" s="88">
        <f>+SUMIF('FORGING+DISPATCH'!$B$3:$B$500,'RM-JUNE'!F205,'FORGING+DISPATCH'!$G$3:$G$500)</f>
        <v>0</v>
      </c>
      <c r="J205" s="90">
        <f t="shared" si="29"/>
        <v>0</v>
      </c>
      <c r="K205" s="88" t="str">
        <f>+IF(ISNA(VLOOKUP(F205,SCH!$C$3:$L$500,9,FALSE)),"0",VLOOKUP(F205,SCH!$C$3:$L$500,9,FALSE))</f>
        <v>0</v>
      </c>
      <c r="L205" s="102">
        <f t="shared" si="30"/>
        <v>0</v>
      </c>
      <c r="M205" s="102">
        <f t="shared" ref="M205:M206" si="32">L205-J205</f>
        <v>0</v>
      </c>
      <c r="N205" s="132"/>
      <c r="O205" s="133"/>
      <c r="P205" s="133"/>
      <c r="Q205" s="133"/>
      <c r="R205" s="110"/>
    </row>
    <row r="206" spans="1:18" ht="15" customHeight="1" x14ac:dyDescent="0.2">
      <c r="A206" s="87">
        <v>2</v>
      </c>
      <c r="B206" s="88" t="s">
        <v>353</v>
      </c>
      <c r="C206" s="88" t="s">
        <v>84</v>
      </c>
      <c r="D206" s="88" t="s">
        <v>93</v>
      </c>
      <c r="E206" s="88" t="s">
        <v>543</v>
      </c>
      <c r="F206" s="88">
        <v>5023</v>
      </c>
      <c r="G206" s="91">
        <f>+IF(ISNA(VLOOKUP(F206,'[1]Latest 14.03.2023'!$E$4:$J$1050,6,FALSE)),"0",VLOOKUP(F206,'[1]Latest 14.03.2023'!$E$4:$J$1050,6,FALSE))</f>
        <v>1.72</v>
      </c>
      <c r="H206" s="88">
        <f>+SUMIF(CUTTING!$B$3:$B$500,'RM-JUNE'!F206,CUTTING!$G$3:$G$500)</f>
        <v>0</v>
      </c>
      <c r="I206" s="88">
        <f>+SUMIF('FORGING+DISPATCH'!$B$3:$B$500,'RM-JUNE'!F206,'FORGING+DISPATCH'!$G$3:$G$500)</f>
        <v>0</v>
      </c>
      <c r="J206" s="90">
        <f t="shared" si="29"/>
        <v>0</v>
      </c>
      <c r="K206" s="88">
        <f>+IF(ISNA(VLOOKUP(F206,SCH!$C$3:$L$500,9,FALSE)),"0",VLOOKUP(F206,SCH!$C$3:$L$500,9,FALSE))</f>
        <v>1501</v>
      </c>
      <c r="L206" s="102">
        <f t="shared" si="30"/>
        <v>2581.7199999999998</v>
      </c>
      <c r="M206" s="102">
        <f t="shared" si="32"/>
        <v>2581.7199999999998</v>
      </c>
      <c r="N206" s="132"/>
      <c r="O206" s="133"/>
      <c r="P206" s="133"/>
      <c r="Q206" s="133"/>
      <c r="R206" s="110"/>
    </row>
    <row r="207" spans="1:18" ht="15" customHeight="1" x14ac:dyDescent="0.2">
      <c r="A207" s="87">
        <v>2</v>
      </c>
      <c r="B207" s="88" t="s">
        <v>353</v>
      </c>
      <c r="C207" s="88" t="s">
        <v>84</v>
      </c>
      <c r="D207" s="88" t="s">
        <v>93</v>
      </c>
      <c r="E207" s="88" t="s">
        <v>729</v>
      </c>
      <c r="F207" s="88">
        <v>5052</v>
      </c>
      <c r="G207" s="91">
        <f>+IF(ISNA(VLOOKUP(F207,'[1]Latest 14.03.2023'!$E$4:$J$1050,6,FALSE)),"0",VLOOKUP(F207,'[1]Latest 14.03.2023'!$E$4:$J$1050,6,FALSE))</f>
        <v>1.03</v>
      </c>
      <c r="H207" s="88">
        <f>+SUMIF(CUTTING!$B$3:$B$500,'RM-JUNE'!F207,CUTTING!$G$3:$G$500)</f>
        <v>0</v>
      </c>
      <c r="I207" s="88">
        <f>+SUMIF('FORGING+DISPATCH'!$B$3:$B$500,'RM-JUNE'!F207,'FORGING+DISPATCH'!$G$3:$G$500)</f>
        <v>0</v>
      </c>
      <c r="J207" s="90">
        <f t="shared" si="29"/>
        <v>0</v>
      </c>
      <c r="K207" s="88" t="str">
        <f>+IF(ISNA(VLOOKUP(F207,SCH!$C$3:$L$500,9,FALSE)),"0",VLOOKUP(F207,SCH!$C$3:$L$500,9,FALSE))</f>
        <v>0</v>
      </c>
      <c r="L207" s="102">
        <f t="shared" si="30"/>
        <v>0</v>
      </c>
      <c r="M207" s="102">
        <f t="shared" ref="M207:M221" si="33">L207-J207</f>
        <v>0</v>
      </c>
      <c r="N207" s="132"/>
      <c r="O207" s="133"/>
      <c r="P207" s="133"/>
      <c r="Q207" s="133"/>
      <c r="R207" s="110"/>
    </row>
    <row r="208" spans="1:18" ht="15" customHeight="1" x14ac:dyDescent="0.2">
      <c r="A208" s="87">
        <v>2</v>
      </c>
      <c r="B208" s="88" t="s">
        <v>353</v>
      </c>
      <c r="C208" s="88" t="s">
        <v>84</v>
      </c>
      <c r="D208" s="88" t="s">
        <v>93</v>
      </c>
      <c r="E208" s="88" t="s">
        <v>728</v>
      </c>
      <c r="F208" s="88">
        <v>5055</v>
      </c>
      <c r="G208" s="88" t="str">
        <f>+IF(ISNA(VLOOKUP(F208,'[1]Latest 14.03.2023'!$E$4:$J$1050,6,FALSE)),"0",VLOOKUP(F208,'[1]Latest 14.03.2023'!$E$4:$J$1050,6,FALSE))</f>
        <v>0</v>
      </c>
      <c r="H208" s="88">
        <f>+SUMIF(CUTTING!$B$3:$B$500,'RM-JUNE'!F208,CUTTING!$G$3:$G$500)</f>
        <v>0</v>
      </c>
      <c r="I208" s="88">
        <f>+SUMIF('FORGING+DISPATCH'!$B$3:$B$500,'RM-JUNE'!F208,'FORGING+DISPATCH'!$G$3:$G$500)</f>
        <v>0</v>
      </c>
      <c r="J208" s="90">
        <f t="shared" si="29"/>
        <v>0</v>
      </c>
      <c r="K208" s="88" t="str">
        <f>+IF(ISNA(VLOOKUP(F208,SCH!$C$3:$L$500,9,FALSE)),"0",VLOOKUP(F208,SCH!$C$3:$L$500,9,FALSE))</f>
        <v>0</v>
      </c>
      <c r="L208" s="102">
        <f t="shared" si="30"/>
        <v>0</v>
      </c>
      <c r="M208" s="102">
        <f t="shared" si="33"/>
        <v>0</v>
      </c>
      <c r="N208" s="132"/>
      <c r="O208" s="133"/>
      <c r="P208" s="133"/>
      <c r="Q208" s="133"/>
      <c r="R208" s="110"/>
    </row>
    <row r="209" spans="1:18" ht="15" customHeight="1" x14ac:dyDescent="0.2">
      <c r="A209" s="87">
        <v>2</v>
      </c>
      <c r="B209" s="88" t="s">
        <v>353</v>
      </c>
      <c r="C209" s="88" t="s">
        <v>84</v>
      </c>
      <c r="D209" s="88" t="s">
        <v>93</v>
      </c>
      <c r="E209" s="88" t="s">
        <v>727</v>
      </c>
      <c r="F209" s="88">
        <v>5057</v>
      </c>
      <c r="G209" s="88" t="str">
        <f>+IF(ISNA(VLOOKUP(F209,'[1]Latest 14.03.2023'!$E$4:$J$1050,6,FALSE)),"0",VLOOKUP(F209,'[1]Latest 14.03.2023'!$E$4:$J$1050,6,FALSE))</f>
        <v>0</v>
      </c>
      <c r="H209" s="88">
        <f>+SUMIF(CUTTING!$B$3:$B$500,'RM-JUNE'!F209,CUTTING!$G$3:$G$500)</f>
        <v>0</v>
      </c>
      <c r="I209" s="88">
        <f>+SUMIF('FORGING+DISPATCH'!$B$3:$B$500,'RM-JUNE'!F209,'FORGING+DISPATCH'!$G$3:$G$500)</f>
        <v>0</v>
      </c>
      <c r="J209" s="90">
        <f t="shared" si="29"/>
        <v>0</v>
      </c>
      <c r="K209" s="88" t="str">
        <f>+IF(ISNA(VLOOKUP(F209,SCH!$C$3:$L$500,9,FALSE)),"0",VLOOKUP(F209,SCH!$C$3:$L$500,9,FALSE))</f>
        <v>0</v>
      </c>
      <c r="L209" s="102">
        <f t="shared" si="30"/>
        <v>0</v>
      </c>
      <c r="M209" s="102">
        <f t="shared" si="33"/>
        <v>0</v>
      </c>
      <c r="N209" s="132"/>
      <c r="O209" s="133"/>
      <c r="P209" s="133"/>
      <c r="Q209" s="133"/>
      <c r="R209" s="110"/>
    </row>
    <row r="210" spans="1:18" ht="15" customHeight="1" x14ac:dyDescent="0.2">
      <c r="A210" s="87">
        <v>2</v>
      </c>
      <c r="B210" s="88" t="s">
        <v>353</v>
      </c>
      <c r="C210" s="88" t="s">
        <v>84</v>
      </c>
      <c r="D210" s="88" t="s">
        <v>93</v>
      </c>
      <c r="E210" s="88" t="s">
        <v>726</v>
      </c>
      <c r="F210" s="88">
        <v>5058</v>
      </c>
      <c r="G210" s="88" t="str">
        <f>+IF(ISNA(VLOOKUP(F210,'[1]Latest 14.03.2023'!$E$4:$J$1050,6,FALSE)),"0",VLOOKUP(F210,'[1]Latest 14.03.2023'!$E$4:$J$1050,6,FALSE))</f>
        <v>0</v>
      </c>
      <c r="H210" s="88">
        <f>+SUMIF(CUTTING!$B$3:$B$500,'RM-JUNE'!F210,CUTTING!$G$3:$G$500)</f>
        <v>0</v>
      </c>
      <c r="I210" s="88">
        <f>+SUMIF('FORGING+DISPATCH'!$B$3:$B$500,'RM-JUNE'!F210,'FORGING+DISPATCH'!$G$3:$G$500)</f>
        <v>0</v>
      </c>
      <c r="J210" s="90">
        <f t="shared" si="29"/>
        <v>0</v>
      </c>
      <c r="K210" s="88" t="str">
        <f>+IF(ISNA(VLOOKUP(F210,SCH!$C$3:$L$500,9,FALSE)),"0",VLOOKUP(F210,SCH!$C$3:$L$500,9,FALSE))</f>
        <v>0</v>
      </c>
      <c r="L210" s="102">
        <f t="shared" si="30"/>
        <v>0</v>
      </c>
      <c r="M210" s="102">
        <f t="shared" si="33"/>
        <v>0</v>
      </c>
      <c r="N210" s="132"/>
      <c r="O210" s="133"/>
      <c r="P210" s="133"/>
      <c r="Q210" s="133"/>
      <c r="R210" s="110"/>
    </row>
    <row r="211" spans="1:18" ht="15" customHeight="1" x14ac:dyDescent="0.2">
      <c r="A211" s="87">
        <v>2</v>
      </c>
      <c r="B211" s="88" t="s">
        <v>353</v>
      </c>
      <c r="C211" s="88" t="s">
        <v>84</v>
      </c>
      <c r="D211" s="88" t="s">
        <v>93</v>
      </c>
      <c r="E211" s="88" t="s">
        <v>725</v>
      </c>
      <c r="F211" s="88">
        <v>5066</v>
      </c>
      <c r="G211" s="91">
        <f>+IF(ISNA(VLOOKUP(F211,'[1]Latest 14.03.2023'!$E$4:$J$1050,6,FALSE)),"0",VLOOKUP(F211,'[1]Latest 14.03.2023'!$E$4:$J$1050,6,FALSE))</f>
        <v>3.36</v>
      </c>
      <c r="H211" s="88">
        <f>+SUMIF(CUTTING!$B$3:$B$500,'RM-JUNE'!F211,CUTTING!$G$3:$G$500)</f>
        <v>0</v>
      </c>
      <c r="I211" s="88">
        <f>+SUMIF('FORGING+DISPATCH'!$B$3:$B$500,'RM-JUNE'!F211,'FORGING+DISPATCH'!$G$3:$G$500)</f>
        <v>0</v>
      </c>
      <c r="J211" s="90">
        <f t="shared" si="29"/>
        <v>0</v>
      </c>
      <c r="K211" s="88">
        <f>+IF(ISNA(VLOOKUP(F211,SCH!$C$3:$L$500,9,FALSE)),"0",VLOOKUP(F211,SCH!$C$3:$L$500,9,FALSE))</f>
        <v>1000</v>
      </c>
      <c r="L211" s="102">
        <f t="shared" si="30"/>
        <v>3360</v>
      </c>
      <c r="M211" s="102">
        <f t="shared" si="33"/>
        <v>3360</v>
      </c>
      <c r="N211" s="132"/>
      <c r="O211" s="133"/>
      <c r="P211" s="133"/>
      <c r="Q211" s="133"/>
      <c r="R211" s="110"/>
    </row>
    <row r="212" spans="1:18" ht="15" customHeight="1" x14ac:dyDescent="0.2">
      <c r="A212" s="87">
        <v>2</v>
      </c>
      <c r="B212" s="88" t="s">
        <v>353</v>
      </c>
      <c r="C212" s="88" t="s">
        <v>84</v>
      </c>
      <c r="D212" s="88" t="s">
        <v>93</v>
      </c>
      <c r="E212" s="88" t="s">
        <v>723</v>
      </c>
      <c r="F212" s="88">
        <v>5069</v>
      </c>
      <c r="G212" s="91">
        <f>+IF(ISNA(VLOOKUP(F212,'[1]Latest 14.03.2023'!$E$4:$J$1050,6,FALSE)),"0",VLOOKUP(F212,'[1]Latest 14.03.2023'!$E$4:$J$1050,6,FALSE))</f>
        <v>1.33</v>
      </c>
      <c r="H212" s="88">
        <f>+SUMIF(CUTTING!$B$3:$B$500,'RM-JUNE'!F212,CUTTING!$G$3:$G$500)</f>
        <v>0</v>
      </c>
      <c r="I212" s="88">
        <f>+SUMIF('FORGING+DISPATCH'!$B$3:$B$500,'RM-JUNE'!F212,'FORGING+DISPATCH'!$G$3:$G$500)</f>
        <v>0</v>
      </c>
      <c r="J212" s="90">
        <f t="shared" si="29"/>
        <v>0</v>
      </c>
      <c r="K212" s="88">
        <f>+IF(ISNA(VLOOKUP(F212,SCH!$C$3:$L$500,9,FALSE)),"0",VLOOKUP(F212,SCH!$C$3:$L$500,9,FALSE))</f>
        <v>3044</v>
      </c>
      <c r="L212" s="102">
        <f t="shared" si="30"/>
        <v>4048.5200000000004</v>
      </c>
      <c r="M212" s="102">
        <f t="shared" si="33"/>
        <v>4048.5200000000004</v>
      </c>
      <c r="N212" s="132"/>
      <c r="O212" s="133"/>
      <c r="P212" s="133"/>
      <c r="Q212" s="133"/>
      <c r="R212" s="110"/>
    </row>
    <row r="213" spans="1:18" ht="15" customHeight="1" x14ac:dyDescent="0.2">
      <c r="A213" s="87">
        <v>2</v>
      </c>
      <c r="B213" s="88" t="s">
        <v>353</v>
      </c>
      <c r="C213" s="88" t="s">
        <v>84</v>
      </c>
      <c r="D213" s="88" t="s">
        <v>93</v>
      </c>
      <c r="E213" s="88" t="s">
        <v>706</v>
      </c>
      <c r="F213" s="88">
        <v>5073</v>
      </c>
      <c r="G213" s="91">
        <f>+IF(ISNA(VLOOKUP(F213,'[1]Latest 14.03.2023'!$E$4:$J$1050,6,FALSE)),"0",VLOOKUP(F213,'[1]Latest 14.03.2023'!$E$4:$J$1050,6,FALSE))</f>
        <v>1.26</v>
      </c>
      <c r="H213" s="88">
        <f>+SUMIF(CUTTING!$B$3:$B$500,'RM-JUNE'!F213,CUTTING!$G$3:$G$500)</f>
        <v>0</v>
      </c>
      <c r="I213" s="88">
        <f>+SUMIF('FORGING+DISPATCH'!$B$3:$B$500,'RM-JUNE'!F213,'FORGING+DISPATCH'!$G$3:$G$500)</f>
        <v>0</v>
      </c>
      <c r="J213" s="90">
        <f t="shared" si="29"/>
        <v>0</v>
      </c>
      <c r="K213" s="88">
        <f>+IF(ISNA(VLOOKUP(F213,SCH!$C$3:$L$500,9,FALSE)),"0",VLOOKUP(F213,SCH!$C$3:$L$500,9,FALSE))</f>
        <v>1530</v>
      </c>
      <c r="L213" s="102">
        <f t="shared" si="30"/>
        <v>1927.8</v>
      </c>
      <c r="M213" s="102">
        <f t="shared" si="33"/>
        <v>1927.8</v>
      </c>
      <c r="N213" s="132"/>
      <c r="O213" s="133"/>
      <c r="P213" s="133"/>
      <c r="Q213" s="133"/>
      <c r="R213" s="110"/>
    </row>
    <row r="214" spans="1:18" ht="15" customHeight="1" x14ac:dyDescent="0.2">
      <c r="A214" s="87">
        <v>2</v>
      </c>
      <c r="B214" s="88" t="s">
        <v>353</v>
      </c>
      <c r="C214" s="88" t="s">
        <v>84</v>
      </c>
      <c r="D214" s="88" t="s">
        <v>93</v>
      </c>
      <c r="E214" s="88" t="s">
        <v>720</v>
      </c>
      <c r="F214" s="88">
        <v>5081</v>
      </c>
      <c r="G214" s="91">
        <f>+IF(ISNA(VLOOKUP(F214,'[1]Latest 14.03.2023'!$E$4:$J$1050,6,FALSE)),"0",VLOOKUP(F214,'[1]Latest 14.03.2023'!$E$4:$J$1050,6,FALSE))</f>
        <v>1.33</v>
      </c>
      <c r="H214" s="88">
        <f>+SUMIF(CUTTING!$B$3:$B$500,'RM-JUNE'!F214,CUTTING!$G$3:$G$500)</f>
        <v>0</v>
      </c>
      <c r="I214" s="88">
        <f>+SUMIF('FORGING+DISPATCH'!$B$3:$B$500,'RM-JUNE'!F214,'FORGING+DISPATCH'!$G$3:$G$500)</f>
        <v>0</v>
      </c>
      <c r="J214" s="90">
        <f t="shared" si="29"/>
        <v>0</v>
      </c>
      <c r="K214" s="88" t="str">
        <f>+IF(ISNA(VLOOKUP(F214,SCH!$C$3:$L$500,9,FALSE)),"0",VLOOKUP(F214,SCH!$C$3:$L$500,9,FALSE))</f>
        <v>0</v>
      </c>
      <c r="L214" s="102">
        <f t="shared" si="30"/>
        <v>0</v>
      </c>
      <c r="M214" s="102">
        <f t="shared" si="33"/>
        <v>0</v>
      </c>
      <c r="N214" s="132"/>
      <c r="O214" s="133"/>
      <c r="P214" s="133"/>
      <c r="Q214" s="133"/>
      <c r="R214" s="110"/>
    </row>
    <row r="215" spans="1:18" ht="15" customHeight="1" x14ac:dyDescent="0.2">
      <c r="A215" s="87">
        <v>2</v>
      </c>
      <c r="B215" s="88" t="s">
        <v>353</v>
      </c>
      <c r="C215" s="88" t="s">
        <v>84</v>
      </c>
      <c r="D215" s="88" t="s">
        <v>93</v>
      </c>
      <c r="E215" s="88" t="s">
        <v>719</v>
      </c>
      <c r="F215" s="88">
        <v>5083</v>
      </c>
      <c r="G215" s="91">
        <f>+IF(ISNA(VLOOKUP(F215,'[1]Latest 14.03.2023'!$E$4:$J$1050,6,FALSE)),"0",VLOOKUP(F215,'[1]Latest 14.03.2023'!$E$4:$J$1050,6,FALSE))</f>
        <v>1.6</v>
      </c>
      <c r="H215" s="88">
        <f>+SUMIF(CUTTING!$B$3:$B$500,'RM-JUNE'!F215,CUTTING!$G$3:$G$500)</f>
        <v>0</v>
      </c>
      <c r="I215" s="88">
        <f>+SUMIF('FORGING+DISPATCH'!$B$3:$B$500,'RM-JUNE'!F215,'FORGING+DISPATCH'!$G$3:$G$500)</f>
        <v>0</v>
      </c>
      <c r="J215" s="90">
        <f t="shared" si="29"/>
        <v>0</v>
      </c>
      <c r="K215" s="88" t="str">
        <f>+IF(ISNA(VLOOKUP(F215,SCH!$C$3:$L$500,9,FALSE)),"0",VLOOKUP(F215,SCH!$C$3:$L$500,9,FALSE))</f>
        <v>0</v>
      </c>
      <c r="L215" s="102">
        <f t="shared" si="30"/>
        <v>0</v>
      </c>
      <c r="M215" s="102">
        <f t="shared" si="33"/>
        <v>0</v>
      </c>
      <c r="N215" s="132"/>
      <c r="O215" s="133"/>
      <c r="P215" s="133"/>
      <c r="Q215" s="133"/>
      <c r="R215" s="110"/>
    </row>
    <row r="216" spans="1:18" ht="15" customHeight="1" x14ac:dyDescent="0.2">
      <c r="A216" s="87">
        <v>2</v>
      </c>
      <c r="B216" s="88" t="s">
        <v>353</v>
      </c>
      <c r="C216" s="88" t="s">
        <v>84</v>
      </c>
      <c r="D216" s="88" t="s">
        <v>93</v>
      </c>
      <c r="E216" s="88" t="s">
        <v>542</v>
      </c>
      <c r="F216" s="88">
        <v>5088</v>
      </c>
      <c r="G216" s="91">
        <f>+IF(ISNA(VLOOKUP(F216,'[1]Latest 14.03.2023'!$E$4:$J$1050,6,FALSE)),"0",VLOOKUP(F216,'[1]Latest 14.03.2023'!$E$4:$J$1050,6,FALSE))</f>
        <v>1.26</v>
      </c>
      <c r="H216" s="88">
        <f>+SUMIF(CUTTING!$B$3:$B$500,'RM-JUNE'!F216,CUTTING!$G$3:$G$500)</f>
        <v>0</v>
      </c>
      <c r="I216" s="88">
        <f>+SUMIF('FORGING+DISPATCH'!$B$3:$B$500,'RM-JUNE'!F216,'FORGING+DISPATCH'!$G$3:$G$500)</f>
        <v>0</v>
      </c>
      <c r="J216" s="90">
        <f t="shared" si="29"/>
        <v>0</v>
      </c>
      <c r="K216" s="88" t="str">
        <f>+IF(ISNA(VLOOKUP(F216,SCH!$C$3:$L$500,9,FALSE)),"0",VLOOKUP(F216,SCH!$C$3:$L$500,9,FALSE))</f>
        <v>0</v>
      </c>
      <c r="L216" s="102">
        <f t="shared" si="30"/>
        <v>0</v>
      </c>
      <c r="M216" s="102">
        <f t="shared" si="33"/>
        <v>0</v>
      </c>
      <c r="N216" s="132"/>
      <c r="O216" s="133"/>
      <c r="P216" s="133"/>
      <c r="Q216" s="133"/>
      <c r="R216" s="110"/>
    </row>
    <row r="217" spans="1:18" ht="15" customHeight="1" x14ac:dyDescent="0.2">
      <c r="A217" s="87">
        <v>2</v>
      </c>
      <c r="B217" s="88" t="s">
        <v>353</v>
      </c>
      <c r="C217" s="88" t="s">
        <v>84</v>
      </c>
      <c r="D217" s="88" t="s">
        <v>93</v>
      </c>
      <c r="E217" s="88" t="s">
        <v>540</v>
      </c>
      <c r="F217" s="88">
        <v>5089</v>
      </c>
      <c r="G217" s="91">
        <f>+IF(ISNA(VLOOKUP(F217,'[1]Latest 14.03.2023'!$E$4:$J$1050,6,FALSE)),"0",VLOOKUP(F217,'[1]Latest 14.03.2023'!$E$4:$J$1050,6,FALSE))</f>
        <v>1.06</v>
      </c>
      <c r="H217" s="88">
        <f>+SUMIF(CUTTING!$B$3:$B$500,'RM-JUNE'!F217,CUTTING!$G$3:$G$500)</f>
        <v>0</v>
      </c>
      <c r="I217" s="88">
        <f>+SUMIF('FORGING+DISPATCH'!$B$3:$B$500,'RM-JUNE'!F217,'FORGING+DISPATCH'!$G$3:$G$500)</f>
        <v>4.24</v>
      </c>
      <c r="J217" s="90">
        <f t="shared" si="29"/>
        <v>4.24</v>
      </c>
      <c r="K217" s="88" t="str">
        <f>+IF(ISNA(VLOOKUP(F217,SCH!$C$3:$L$500,9,FALSE)),"0",VLOOKUP(F217,SCH!$C$3:$L$500,9,FALSE))</f>
        <v>0</v>
      </c>
      <c r="L217" s="102">
        <f t="shared" si="30"/>
        <v>0</v>
      </c>
      <c r="M217" s="102">
        <f t="shared" si="33"/>
        <v>-4.24</v>
      </c>
      <c r="N217" s="132"/>
      <c r="O217" s="133"/>
      <c r="P217" s="133"/>
      <c r="Q217" s="133"/>
      <c r="R217" s="110"/>
    </row>
    <row r="218" spans="1:18" ht="15" customHeight="1" x14ac:dyDescent="0.2">
      <c r="A218" s="87">
        <v>2</v>
      </c>
      <c r="B218" s="88" t="s">
        <v>353</v>
      </c>
      <c r="C218" s="88" t="s">
        <v>84</v>
      </c>
      <c r="D218" s="88" t="s">
        <v>93</v>
      </c>
      <c r="E218" s="88" t="s">
        <v>717</v>
      </c>
      <c r="F218" s="88">
        <v>5092</v>
      </c>
      <c r="G218" s="91">
        <f>+IF(ISNA(VLOOKUP(F218,'[1]Latest 14.03.2023'!$E$4:$J$1050,6,FALSE)),"0",VLOOKUP(F218,'[1]Latest 14.03.2023'!$E$4:$J$1050,6,FALSE))</f>
        <v>0.82</v>
      </c>
      <c r="H218" s="88">
        <f>+SUMIF(CUTTING!$B$3:$B$500,'RM-JUNE'!F218,CUTTING!$G$3:$G$500)</f>
        <v>0</v>
      </c>
      <c r="I218" s="88">
        <f>+SUMIF('FORGING+DISPATCH'!$B$3:$B$500,'RM-JUNE'!F218,'FORGING+DISPATCH'!$G$3:$G$500)</f>
        <v>0</v>
      </c>
      <c r="J218" s="90">
        <f t="shared" si="29"/>
        <v>0</v>
      </c>
      <c r="K218" s="88">
        <f>+IF(ISNA(VLOOKUP(F218,SCH!$C$3:$L$500,9,FALSE)),"0",VLOOKUP(F218,SCH!$C$3:$L$500,9,FALSE))</f>
        <v>1000</v>
      </c>
      <c r="L218" s="102">
        <f t="shared" si="30"/>
        <v>820</v>
      </c>
      <c r="M218" s="102">
        <f t="shared" si="33"/>
        <v>820</v>
      </c>
      <c r="N218" s="132"/>
      <c r="O218" s="133"/>
      <c r="P218" s="133"/>
      <c r="Q218" s="133"/>
      <c r="R218" s="110"/>
    </row>
    <row r="219" spans="1:18" ht="15" customHeight="1" x14ac:dyDescent="0.2">
      <c r="A219" s="87">
        <v>2</v>
      </c>
      <c r="B219" s="88" t="s">
        <v>353</v>
      </c>
      <c r="C219" s="88" t="s">
        <v>84</v>
      </c>
      <c r="D219" s="88" t="s">
        <v>93</v>
      </c>
      <c r="E219" s="88" t="s">
        <v>716</v>
      </c>
      <c r="F219" s="88">
        <v>5113</v>
      </c>
      <c r="G219" s="91">
        <f>+IF(ISNA(VLOOKUP(F219,'[1]Latest 14.03.2023'!$E$4:$J$1050,6,FALSE)),"0",VLOOKUP(F219,'[1]Latest 14.03.2023'!$E$4:$J$1050,6,FALSE))</f>
        <v>1.61</v>
      </c>
      <c r="H219" s="88">
        <f>+SUMIF(CUTTING!$B$3:$B$500,'RM-JUNE'!F219,CUTTING!$G$3:$G$500)</f>
        <v>0</v>
      </c>
      <c r="I219" s="88">
        <f>+SUMIF('FORGING+DISPATCH'!$B$3:$B$500,'RM-JUNE'!F219,'FORGING+DISPATCH'!$G$3:$G$500)</f>
        <v>0</v>
      </c>
      <c r="J219" s="90">
        <f t="shared" si="29"/>
        <v>0</v>
      </c>
      <c r="K219" s="88" t="str">
        <f>+IF(ISNA(VLOOKUP(F219,SCH!$C$3:$L$500,9,FALSE)),"0",VLOOKUP(F219,SCH!$C$3:$L$500,9,FALSE))</f>
        <v>0</v>
      </c>
      <c r="L219" s="102">
        <f t="shared" si="30"/>
        <v>0</v>
      </c>
      <c r="M219" s="102">
        <f t="shared" si="33"/>
        <v>0</v>
      </c>
      <c r="N219" s="132"/>
      <c r="O219" s="133"/>
      <c r="P219" s="133"/>
      <c r="Q219" s="133"/>
      <c r="R219" s="110"/>
    </row>
    <row r="220" spans="1:18" ht="15" customHeight="1" x14ac:dyDescent="0.2">
      <c r="A220" s="87">
        <v>2</v>
      </c>
      <c r="B220" s="88" t="s">
        <v>353</v>
      </c>
      <c r="C220" s="88" t="s">
        <v>84</v>
      </c>
      <c r="D220" s="88" t="s">
        <v>93</v>
      </c>
      <c r="E220" s="88" t="s">
        <v>714</v>
      </c>
      <c r="F220" s="88">
        <v>5114</v>
      </c>
      <c r="G220" s="91">
        <f>+IF(ISNA(VLOOKUP(F220,'[1]Latest 14.03.2023'!$E$4:$J$1050,6,FALSE)),"0",VLOOKUP(F220,'[1]Latest 14.03.2023'!$E$4:$J$1050,6,FALSE))</f>
        <v>1.93</v>
      </c>
      <c r="H220" s="88">
        <f>+SUMIF(CUTTING!$B$3:$B$500,'RM-JUNE'!F220,CUTTING!$G$3:$G$500)</f>
        <v>0</v>
      </c>
      <c r="I220" s="88">
        <f>+SUMIF('FORGING+DISPATCH'!$B$3:$B$500,'RM-JUNE'!F220,'FORGING+DISPATCH'!$G$3:$G$500)</f>
        <v>0</v>
      </c>
      <c r="J220" s="90">
        <f t="shared" si="29"/>
        <v>0</v>
      </c>
      <c r="K220" s="88" t="str">
        <f>+IF(ISNA(VLOOKUP(F220,SCH!$C$3:$L$500,9,FALSE)),"0",VLOOKUP(F220,SCH!$C$3:$L$500,9,FALSE))</f>
        <v>0</v>
      </c>
      <c r="L220" s="102">
        <f t="shared" si="30"/>
        <v>0</v>
      </c>
      <c r="M220" s="102">
        <f t="shared" si="33"/>
        <v>0</v>
      </c>
      <c r="N220" s="132"/>
      <c r="O220" s="133"/>
      <c r="P220" s="133"/>
      <c r="Q220" s="133"/>
      <c r="R220" s="110"/>
    </row>
    <row r="221" spans="1:18" ht="15" customHeight="1" x14ac:dyDescent="0.2">
      <c r="A221" s="87">
        <v>2</v>
      </c>
      <c r="B221" s="88" t="s">
        <v>353</v>
      </c>
      <c r="C221" s="88" t="s">
        <v>84</v>
      </c>
      <c r="D221" s="88" t="s">
        <v>93</v>
      </c>
      <c r="E221" s="88" t="s">
        <v>712</v>
      </c>
      <c r="F221" s="88">
        <v>5122</v>
      </c>
      <c r="G221" s="91">
        <f>+IF(ISNA(VLOOKUP(F221,'[1]Latest 14.03.2023'!$E$4:$J$1050,6,FALSE)),"0",VLOOKUP(F221,'[1]Latest 14.03.2023'!$E$4:$J$1050,6,FALSE))</f>
        <v>1.4</v>
      </c>
      <c r="H221" s="88">
        <f>+SUMIF(CUTTING!$B$3:$B$500,'RM-JUNE'!F221,CUTTING!$G$3:$G$500)</f>
        <v>0</v>
      </c>
      <c r="I221" s="88">
        <f>+SUMIF('FORGING+DISPATCH'!$B$3:$B$500,'RM-JUNE'!F221,'FORGING+DISPATCH'!$G$3:$G$500)</f>
        <v>0</v>
      </c>
      <c r="J221" s="90">
        <f t="shared" si="29"/>
        <v>0</v>
      </c>
      <c r="K221" s="88" t="str">
        <f>+IF(ISNA(VLOOKUP(F221,SCH!$C$3:$L$500,9,FALSE)),"0",VLOOKUP(F221,SCH!$C$3:$L$500,9,FALSE))</f>
        <v>0</v>
      </c>
      <c r="L221" s="102">
        <f t="shared" si="30"/>
        <v>0</v>
      </c>
      <c r="M221" s="102">
        <f t="shared" si="33"/>
        <v>0</v>
      </c>
      <c r="N221" s="132"/>
      <c r="O221" s="133"/>
      <c r="P221" s="133"/>
      <c r="Q221" s="133"/>
      <c r="R221" s="110"/>
    </row>
    <row r="222" spans="1:18" ht="15" customHeight="1" x14ac:dyDescent="0.2">
      <c r="A222" s="87">
        <v>2</v>
      </c>
      <c r="B222" s="88" t="s">
        <v>353</v>
      </c>
      <c r="C222" s="88" t="s">
        <v>84</v>
      </c>
      <c r="D222" s="88" t="s">
        <v>93</v>
      </c>
      <c r="E222" s="88" t="s">
        <v>537</v>
      </c>
      <c r="F222" s="88">
        <v>5134</v>
      </c>
      <c r="G222" s="91">
        <f>+IF(ISNA(VLOOKUP(F222,'[1]Latest 14.03.2023'!$E$4:$J$1050,6,FALSE)),"0",VLOOKUP(F222,'[1]Latest 14.03.2023'!$E$4:$J$1050,6,FALSE))</f>
        <v>0.94</v>
      </c>
      <c r="H222" s="88">
        <f>+SUMIF(CUTTING!$B$3:$B$500,'RM-JUNE'!F222,CUTTING!$G$3:$G$500)</f>
        <v>0</v>
      </c>
      <c r="I222" s="88">
        <f>+SUMIF('FORGING+DISPATCH'!$B$3:$B$500,'RM-JUNE'!F222,'FORGING+DISPATCH'!$G$3:$G$500)</f>
        <v>0</v>
      </c>
      <c r="J222" s="90">
        <f t="shared" si="29"/>
        <v>0</v>
      </c>
      <c r="K222" s="88">
        <f>+IF(ISNA(VLOOKUP(F222,SCH!$C$3:$L$500,9,FALSE)),"0",VLOOKUP(F222,SCH!$C$3:$L$500,9,FALSE))</f>
        <v>3221</v>
      </c>
      <c r="L222" s="102">
        <f t="shared" si="30"/>
        <v>3027.74</v>
      </c>
      <c r="M222" s="102">
        <f t="shared" ref="M222:M226" si="34">L222-J222</f>
        <v>3027.74</v>
      </c>
      <c r="N222" s="132"/>
      <c r="O222" s="133"/>
      <c r="P222" s="133"/>
      <c r="Q222" s="133"/>
      <c r="R222" s="110"/>
    </row>
    <row r="223" spans="1:18" ht="15" customHeight="1" x14ac:dyDescent="0.2">
      <c r="A223" s="87">
        <v>2</v>
      </c>
      <c r="B223" s="88" t="s">
        <v>353</v>
      </c>
      <c r="C223" s="88" t="s">
        <v>84</v>
      </c>
      <c r="D223" s="88" t="s">
        <v>93</v>
      </c>
      <c r="E223" s="88" t="s">
        <v>526</v>
      </c>
      <c r="F223" s="88">
        <v>5146</v>
      </c>
      <c r="G223" s="91">
        <f>+IF(ISNA(VLOOKUP(F223,'[1]Latest 14.03.2023'!$E$4:$J$1050,6,FALSE)),"0",VLOOKUP(F223,'[1]Latest 14.03.2023'!$E$4:$J$1050,6,FALSE))</f>
        <v>1.08</v>
      </c>
      <c r="H223" s="88">
        <f>+SUMIF(CUTTING!$B$3:$B$500,'RM-JUNE'!F223,CUTTING!$G$3:$G$500)</f>
        <v>0</v>
      </c>
      <c r="I223" s="88">
        <f>+SUMIF('FORGING+DISPATCH'!$B$3:$B$500,'RM-JUNE'!F223,'FORGING+DISPATCH'!$G$3:$G$500)</f>
        <v>0</v>
      </c>
      <c r="J223" s="90">
        <f t="shared" si="29"/>
        <v>0</v>
      </c>
      <c r="K223" s="88">
        <f>+IF(ISNA(VLOOKUP(F223,SCH!$C$3:$L$500,9,FALSE)),"0",VLOOKUP(F223,SCH!$C$3:$L$500,9,FALSE))</f>
        <v>1613</v>
      </c>
      <c r="L223" s="102">
        <f t="shared" si="30"/>
        <v>1742.0400000000002</v>
      </c>
      <c r="M223" s="102">
        <f t="shared" si="34"/>
        <v>1742.0400000000002</v>
      </c>
      <c r="N223" s="132"/>
      <c r="O223" s="133"/>
      <c r="P223" s="133"/>
      <c r="Q223" s="133"/>
      <c r="R223" s="110"/>
    </row>
    <row r="224" spans="1:18" ht="15" customHeight="1" x14ac:dyDescent="0.2">
      <c r="A224" s="87">
        <v>2</v>
      </c>
      <c r="B224" s="88" t="s">
        <v>353</v>
      </c>
      <c r="C224" s="88" t="s">
        <v>84</v>
      </c>
      <c r="D224" s="88" t="s">
        <v>93</v>
      </c>
      <c r="E224" s="88" t="s">
        <v>518</v>
      </c>
      <c r="F224" s="88">
        <v>5150</v>
      </c>
      <c r="G224" s="91">
        <f>+IF(ISNA(VLOOKUP(F224,'[1]Latest 14.03.2023'!$E$4:$J$1050,6,FALSE)),"0",VLOOKUP(F224,'[1]Latest 14.03.2023'!$E$4:$J$1050,6,FALSE))</f>
        <v>0.77</v>
      </c>
      <c r="H224" s="88">
        <f>+SUMIF(CUTTING!$B$3:$B$500,'RM-JUNE'!F224,CUTTING!$G$3:$G$500)</f>
        <v>111.65</v>
      </c>
      <c r="I224" s="88">
        <f>+SUMIF('FORGING+DISPATCH'!$B$3:$B$500,'RM-JUNE'!F224,'FORGING+DISPATCH'!$G$3:$G$500)</f>
        <v>192.5</v>
      </c>
      <c r="J224" s="90">
        <f t="shared" si="29"/>
        <v>304.14999999999998</v>
      </c>
      <c r="K224" s="88" t="str">
        <f>+IF(ISNA(VLOOKUP(F224,SCH!$C$3:$L$500,9,FALSE)),"0",VLOOKUP(F224,SCH!$C$3:$L$500,9,FALSE))</f>
        <v>0</v>
      </c>
      <c r="L224" s="102">
        <f t="shared" si="30"/>
        <v>0</v>
      </c>
      <c r="M224" s="102">
        <f t="shared" si="34"/>
        <v>-304.14999999999998</v>
      </c>
      <c r="N224" s="132"/>
      <c r="O224" s="133"/>
      <c r="P224" s="133"/>
      <c r="Q224" s="133"/>
      <c r="R224" s="110"/>
    </row>
    <row r="225" spans="1:18" ht="15" customHeight="1" x14ac:dyDescent="0.2">
      <c r="A225" s="87">
        <v>2</v>
      </c>
      <c r="B225" s="88" t="s">
        <v>353</v>
      </c>
      <c r="C225" s="88" t="s">
        <v>84</v>
      </c>
      <c r="D225" s="88" t="s">
        <v>93</v>
      </c>
      <c r="E225" s="88" t="s">
        <v>1020</v>
      </c>
      <c r="F225" s="88">
        <v>5276</v>
      </c>
      <c r="G225" s="91">
        <f>+IF(ISNA(VLOOKUP(F225,'[1]Latest 14.03.2023'!$E$4:$J$1050,6,FALSE)),"0",VLOOKUP(F225,'[1]Latest 14.03.2023'!$E$4:$J$1050,6,FALSE))</f>
        <v>1.23</v>
      </c>
      <c r="H225" s="88">
        <f>+SUMIF(CUTTING!$B$3:$B$500,'RM-JUNE'!F225,CUTTING!$G$3:$G$500)</f>
        <v>0</v>
      </c>
      <c r="I225" s="88">
        <f>+SUMIF('FORGING+DISPATCH'!$B$3:$B$500,'RM-JUNE'!F225,'FORGING+DISPATCH'!$G$3:$G$500)</f>
        <v>0</v>
      </c>
      <c r="J225" s="90">
        <f t="shared" si="29"/>
        <v>0</v>
      </c>
      <c r="K225" s="88" t="str">
        <f>+IF(ISNA(VLOOKUP(F225,SCH!$C$3:$L$500,9,FALSE)),"0",VLOOKUP(F225,SCH!$C$3:$L$500,9,FALSE))</f>
        <v>0</v>
      </c>
      <c r="L225" s="102">
        <f t="shared" si="30"/>
        <v>0</v>
      </c>
      <c r="M225" s="102">
        <f t="shared" si="34"/>
        <v>0</v>
      </c>
      <c r="N225" s="132"/>
      <c r="O225" s="133"/>
      <c r="P225" s="133"/>
      <c r="Q225" s="133"/>
      <c r="R225" s="110"/>
    </row>
    <row r="226" spans="1:18" ht="15" customHeight="1" x14ac:dyDescent="0.2">
      <c r="A226" s="87">
        <v>2</v>
      </c>
      <c r="B226" s="88" t="s">
        <v>353</v>
      </c>
      <c r="C226" s="88" t="s">
        <v>84</v>
      </c>
      <c r="D226" s="88" t="s">
        <v>93</v>
      </c>
      <c r="E226" s="88" t="s">
        <v>502</v>
      </c>
      <c r="F226" s="88">
        <v>5514</v>
      </c>
      <c r="G226" s="91">
        <f>+IF(ISNA(VLOOKUP(F226,'[1]Latest 14.03.2023'!$E$4:$J$1050,6,FALSE)),"0",VLOOKUP(F226,'[1]Latest 14.03.2023'!$E$4:$J$1050,6,FALSE))</f>
        <v>1.07</v>
      </c>
      <c r="H226" s="88">
        <f>+SUMIF(CUTTING!$B$3:$B$500,'RM-JUNE'!F226,CUTTING!$G$3:$G$500)</f>
        <v>0</v>
      </c>
      <c r="I226" s="88">
        <f>+SUMIF('FORGING+DISPATCH'!$B$3:$B$500,'RM-JUNE'!F226,'FORGING+DISPATCH'!$G$3:$G$500)</f>
        <v>0</v>
      </c>
      <c r="J226" s="90">
        <f t="shared" si="29"/>
        <v>0</v>
      </c>
      <c r="K226" s="88">
        <f>+IF(ISNA(VLOOKUP(F226,SCH!$C$3:$L$500,9,FALSE)),"0",VLOOKUP(F226,SCH!$C$3:$L$500,9,FALSE))</f>
        <v>1902</v>
      </c>
      <c r="L226" s="102">
        <f t="shared" si="30"/>
        <v>2035.14</v>
      </c>
      <c r="M226" s="102">
        <f t="shared" si="34"/>
        <v>2035.14</v>
      </c>
      <c r="N226" s="132"/>
      <c r="O226" s="133"/>
      <c r="P226" s="133"/>
      <c r="Q226" s="133"/>
      <c r="R226" s="110"/>
    </row>
    <row r="227" spans="1:18" ht="15" customHeight="1" x14ac:dyDescent="0.2">
      <c r="A227" s="87">
        <v>2</v>
      </c>
      <c r="B227" s="88" t="s">
        <v>353</v>
      </c>
      <c r="C227" s="88" t="s">
        <v>84</v>
      </c>
      <c r="D227" s="88" t="s">
        <v>93</v>
      </c>
      <c r="E227" s="88" t="s">
        <v>709</v>
      </c>
      <c r="F227" s="88">
        <v>6026</v>
      </c>
      <c r="G227" s="91">
        <f>+IF(ISNA(VLOOKUP(F227,'[1]Latest 14.03.2023'!$E$4:$J$1050,6,FALSE)),"0",VLOOKUP(F227,'[1]Latest 14.03.2023'!$E$4:$J$1050,6,FALSE))</f>
        <v>1.4</v>
      </c>
      <c r="H227" s="88">
        <f>+SUMIF(CUTTING!$B$3:$B$500,'RM-JUNE'!F227,CUTTING!$G$3:$G$500)</f>
        <v>0</v>
      </c>
      <c r="I227" s="88">
        <f>+SUMIF('FORGING+DISPATCH'!$B$3:$B$500,'RM-JUNE'!F227,'FORGING+DISPATCH'!$G$3:$G$500)</f>
        <v>0</v>
      </c>
      <c r="J227" s="90">
        <f t="shared" si="29"/>
        <v>0</v>
      </c>
      <c r="K227" s="88" t="str">
        <f>+IF(ISNA(VLOOKUP(F227,SCH!$C$3:$L$500,9,FALSE)),"0",VLOOKUP(F227,SCH!$C$3:$L$500,9,FALSE))</f>
        <v>0</v>
      </c>
      <c r="L227" s="102">
        <f t="shared" si="30"/>
        <v>0</v>
      </c>
      <c r="M227" s="102">
        <f t="shared" ref="M227:M234" si="35">L227-J227</f>
        <v>0</v>
      </c>
      <c r="N227" s="132"/>
      <c r="O227" s="133"/>
      <c r="P227" s="133"/>
      <c r="Q227" s="133"/>
      <c r="R227" s="110"/>
    </row>
    <row r="228" spans="1:18" ht="15" customHeight="1" x14ac:dyDescent="0.2">
      <c r="A228" s="87">
        <v>2</v>
      </c>
      <c r="B228" s="88" t="s">
        <v>353</v>
      </c>
      <c r="C228" s="88" t="s">
        <v>84</v>
      </c>
      <c r="D228" s="88" t="s">
        <v>93</v>
      </c>
      <c r="E228" s="88" t="s">
        <v>708</v>
      </c>
      <c r="F228" s="88">
        <v>6030</v>
      </c>
      <c r="G228" s="91">
        <f>+IF(ISNA(VLOOKUP(F228,'[1]Latest 14.03.2023'!$E$4:$J$1050,6,FALSE)),"0",VLOOKUP(F228,'[1]Latest 14.03.2023'!$E$4:$J$1050,6,FALSE))</f>
        <v>1.06</v>
      </c>
      <c r="H228" s="88">
        <f>+SUMIF(CUTTING!$B$3:$B$500,'RM-JUNE'!F228,CUTTING!$G$3:$G$500)</f>
        <v>0</v>
      </c>
      <c r="I228" s="88">
        <f>+SUMIF('FORGING+DISPATCH'!$B$3:$B$500,'RM-JUNE'!F228,'FORGING+DISPATCH'!$G$3:$G$500)</f>
        <v>0</v>
      </c>
      <c r="J228" s="90">
        <f t="shared" si="29"/>
        <v>0</v>
      </c>
      <c r="K228" s="88" t="str">
        <f>+IF(ISNA(VLOOKUP(F228,SCH!$C$3:$L$500,9,FALSE)),"0",VLOOKUP(F228,SCH!$C$3:$L$500,9,FALSE))</f>
        <v>0</v>
      </c>
      <c r="L228" s="102">
        <f t="shared" si="30"/>
        <v>0</v>
      </c>
      <c r="M228" s="102">
        <f t="shared" si="35"/>
        <v>0</v>
      </c>
      <c r="N228" s="132"/>
      <c r="O228" s="133"/>
      <c r="P228" s="133"/>
      <c r="Q228" s="133"/>
      <c r="R228" s="110"/>
    </row>
    <row r="229" spans="1:18" ht="15" customHeight="1" x14ac:dyDescent="0.2">
      <c r="A229" s="87">
        <v>2</v>
      </c>
      <c r="B229" s="88" t="s">
        <v>353</v>
      </c>
      <c r="C229" s="88" t="s">
        <v>84</v>
      </c>
      <c r="D229" s="88" t="s">
        <v>93</v>
      </c>
      <c r="E229" s="88" t="s">
        <v>707</v>
      </c>
      <c r="F229" s="88">
        <v>6505</v>
      </c>
      <c r="G229" s="88" t="str">
        <f>+IF(ISNA(VLOOKUP(F229,'[1]Latest 14.03.2023'!$E$4:$J$1050,6,FALSE)),"0",VLOOKUP(F229,'[1]Latest 14.03.2023'!$E$4:$J$1050,6,FALSE))</f>
        <v>0</v>
      </c>
      <c r="H229" s="88">
        <f>+SUMIF(CUTTING!$B$3:$B$500,'RM-JUNE'!F229,CUTTING!$G$3:$G$500)</f>
        <v>0</v>
      </c>
      <c r="I229" s="88">
        <f>+SUMIF('FORGING+DISPATCH'!$B$3:$B$500,'RM-JUNE'!F229,'FORGING+DISPATCH'!$G$3:$G$500)</f>
        <v>0</v>
      </c>
      <c r="J229" s="90">
        <f t="shared" si="29"/>
        <v>0</v>
      </c>
      <c r="K229" s="88" t="str">
        <f>+IF(ISNA(VLOOKUP(F229,SCH!$C$3:$L$500,9,FALSE)),"0",VLOOKUP(F229,SCH!$C$3:$L$500,9,FALSE))</f>
        <v>0</v>
      </c>
      <c r="L229" s="102">
        <f t="shared" si="30"/>
        <v>0</v>
      </c>
      <c r="M229" s="102">
        <f t="shared" si="35"/>
        <v>0</v>
      </c>
      <c r="N229" s="132"/>
      <c r="O229" s="133"/>
      <c r="P229" s="133"/>
      <c r="Q229" s="133"/>
      <c r="R229" s="110"/>
    </row>
    <row r="230" spans="1:18" ht="15" customHeight="1" x14ac:dyDescent="0.2">
      <c r="A230" s="87">
        <v>2</v>
      </c>
      <c r="B230" s="88" t="s">
        <v>353</v>
      </c>
      <c r="C230" s="88" t="s">
        <v>84</v>
      </c>
      <c r="D230" s="88" t="s">
        <v>93</v>
      </c>
      <c r="E230" s="88" t="s">
        <v>705</v>
      </c>
      <c r="F230" s="88">
        <v>6508</v>
      </c>
      <c r="G230" s="88" t="str">
        <f>+IF(ISNA(VLOOKUP(F230,'[1]Latest 14.03.2023'!$E$4:$J$1050,6,FALSE)),"0",VLOOKUP(F230,'[1]Latest 14.03.2023'!$E$4:$J$1050,6,FALSE))</f>
        <v>0</v>
      </c>
      <c r="H230" s="88">
        <f>+SUMIF(CUTTING!$B$3:$B$500,'RM-JUNE'!F230,CUTTING!$G$3:$G$500)</f>
        <v>0</v>
      </c>
      <c r="I230" s="88">
        <f>+SUMIF('FORGING+DISPATCH'!$B$3:$B$500,'RM-JUNE'!F230,'FORGING+DISPATCH'!$G$3:$G$500)</f>
        <v>0</v>
      </c>
      <c r="J230" s="90">
        <f t="shared" si="29"/>
        <v>0</v>
      </c>
      <c r="K230" s="88" t="str">
        <f>+IF(ISNA(VLOOKUP(F230,SCH!$C$3:$L$500,9,FALSE)),"0",VLOOKUP(F230,SCH!$C$3:$L$500,9,FALSE))</f>
        <v>0</v>
      </c>
      <c r="L230" s="102">
        <f t="shared" si="30"/>
        <v>0</v>
      </c>
      <c r="M230" s="102">
        <f t="shared" si="35"/>
        <v>0</v>
      </c>
      <c r="N230" s="132"/>
      <c r="O230" s="133"/>
      <c r="P230" s="133"/>
      <c r="Q230" s="133"/>
      <c r="R230" s="110"/>
    </row>
    <row r="231" spans="1:18" ht="15" customHeight="1" x14ac:dyDescent="0.2">
      <c r="A231" s="87">
        <v>2</v>
      </c>
      <c r="B231" s="88" t="s">
        <v>353</v>
      </c>
      <c r="C231" s="88" t="s">
        <v>84</v>
      </c>
      <c r="D231" s="88" t="s">
        <v>93</v>
      </c>
      <c r="E231" s="88" t="s">
        <v>704</v>
      </c>
      <c r="F231" s="88">
        <v>6509</v>
      </c>
      <c r="G231" s="91">
        <f>+IF(ISNA(VLOOKUP(F231,'[1]Latest 14.03.2023'!$E$4:$J$1050,6,FALSE)),"0",VLOOKUP(F231,'[1]Latest 14.03.2023'!$E$4:$J$1050,6,FALSE))</f>
        <v>1.45</v>
      </c>
      <c r="H231" s="88">
        <f>+SUMIF(CUTTING!$B$3:$B$500,'RM-JUNE'!F231,CUTTING!$G$3:$G$500)</f>
        <v>0</v>
      </c>
      <c r="I231" s="88">
        <f>+SUMIF('FORGING+DISPATCH'!$B$3:$B$500,'RM-JUNE'!F231,'FORGING+DISPATCH'!$G$3:$G$500)</f>
        <v>0</v>
      </c>
      <c r="J231" s="90">
        <f t="shared" si="29"/>
        <v>0</v>
      </c>
      <c r="K231" s="88" t="str">
        <f>+IF(ISNA(VLOOKUP(F231,SCH!$C$3:$L$500,9,FALSE)),"0",VLOOKUP(F231,SCH!$C$3:$L$500,9,FALSE))</f>
        <v>0</v>
      </c>
      <c r="L231" s="102">
        <f t="shared" si="30"/>
        <v>0</v>
      </c>
      <c r="M231" s="102">
        <f t="shared" si="35"/>
        <v>0</v>
      </c>
      <c r="N231" s="132"/>
      <c r="O231" s="133"/>
      <c r="P231" s="133"/>
      <c r="Q231" s="133"/>
      <c r="R231" s="110"/>
    </row>
    <row r="232" spans="1:18" ht="15" customHeight="1" x14ac:dyDescent="0.2">
      <c r="A232" s="87">
        <v>2</v>
      </c>
      <c r="B232" s="88" t="s">
        <v>353</v>
      </c>
      <c r="C232" s="88" t="s">
        <v>84</v>
      </c>
      <c r="D232" s="88" t="s">
        <v>93</v>
      </c>
      <c r="E232" s="88" t="s">
        <v>703</v>
      </c>
      <c r="F232" s="88">
        <v>6511</v>
      </c>
      <c r="G232" s="91">
        <f>+IF(ISNA(VLOOKUP(F232,'[1]Latest 14.03.2023'!$E$4:$J$1050,6,FALSE)),"0",VLOOKUP(F232,'[1]Latest 14.03.2023'!$E$4:$J$1050,6,FALSE))</f>
        <v>1.07</v>
      </c>
      <c r="H232" s="88">
        <f>+SUMIF(CUTTING!$B$3:$B$500,'RM-JUNE'!F232,CUTTING!$G$3:$G$500)</f>
        <v>0</v>
      </c>
      <c r="I232" s="88">
        <f>+SUMIF('FORGING+DISPATCH'!$B$3:$B$500,'RM-JUNE'!F232,'FORGING+DISPATCH'!$G$3:$G$500)</f>
        <v>0</v>
      </c>
      <c r="J232" s="90">
        <f t="shared" si="29"/>
        <v>0</v>
      </c>
      <c r="K232" s="88" t="str">
        <f>+IF(ISNA(VLOOKUP(F232,SCH!$C$3:$L$500,9,FALSE)),"0",VLOOKUP(F232,SCH!$C$3:$L$500,9,FALSE))</f>
        <v>0</v>
      </c>
      <c r="L232" s="102">
        <f t="shared" si="30"/>
        <v>0</v>
      </c>
      <c r="M232" s="102">
        <f t="shared" si="35"/>
        <v>0</v>
      </c>
      <c r="N232" s="132"/>
      <c r="O232" s="133"/>
      <c r="P232" s="133"/>
      <c r="Q232" s="133"/>
      <c r="R232" s="110"/>
    </row>
    <row r="233" spans="1:18" ht="15" customHeight="1" x14ac:dyDescent="0.2">
      <c r="A233" s="87">
        <v>2</v>
      </c>
      <c r="B233" s="88" t="s">
        <v>353</v>
      </c>
      <c r="C233" s="88" t="s">
        <v>84</v>
      </c>
      <c r="D233" s="88" t="s">
        <v>93</v>
      </c>
      <c r="E233" s="88" t="s">
        <v>702</v>
      </c>
      <c r="F233" s="88">
        <v>6512</v>
      </c>
      <c r="G233" s="91">
        <f>+IF(ISNA(VLOOKUP(F233,'[1]Latest 14.03.2023'!$E$4:$J$1050,6,FALSE)),"0",VLOOKUP(F233,'[1]Latest 14.03.2023'!$E$4:$J$1050,6,FALSE))</f>
        <v>0.95</v>
      </c>
      <c r="H233" s="88">
        <f>+SUMIF(CUTTING!$B$3:$B$500,'RM-JUNE'!F233,CUTTING!$G$3:$G$500)</f>
        <v>0</v>
      </c>
      <c r="I233" s="88">
        <f>+SUMIF('FORGING+DISPATCH'!$B$3:$B$500,'RM-JUNE'!F233,'FORGING+DISPATCH'!$G$3:$G$500)</f>
        <v>0</v>
      </c>
      <c r="J233" s="90">
        <f t="shared" si="29"/>
        <v>0</v>
      </c>
      <c r="K233" s="88" t="str">
        <f>+IF(ISNA(VLOOKUP(F233,SCH!$C$3:$L$500,9,FALSE)),"0",VLOOKUP(F233,SCH!$C$3:$L$500,9,FALSE))</f>
        <v>0</v>
      </c>
      <c r="L233" s="102">
        <f t="shared" si="30"/>
        <v>0</v>
      </c>
      <c r="M233" s="102">
        <f t="shared" si="35"/>
        <v>0</v>
      </c>
      <c r="N233" s="132"/>
      <c r="O233" s="133"/>
      <c r="P233" s="133"/>
      <c r="Q233" s="133"/>
      <c r="R233" s="110"/>
    </row>
    <row r="234" spans="1:18" ht="15" customHeight="1" x14ac:dyDescent="0.2">
      <c r="A234" s="87">
        <v>2</v>
      </c>
      <c r="B234" s="88" t="s">
        <v>353</v>
      </c>
      <c r="C234" s="88" t="s">
        <v>84</v>
      </c>
      <c r="D234" s="88" t="s">
        <v>93</v>
      </c>
      <c r="E234" s="88" t="s">
        <v>695</v>
      </c>
      <c r="F234" s="88">
        <v>6514</v>
      </c>
      <c r="G234" s="91">
        <f>+IF(ISNA(VLOOKUP(F234,'[1]Latest 14.03.2023'!$E$4:$J$1050,6,FALSE)),"0",VLOOKUP(F234,'[1]Latest 14.03.2023'!$E$4:$J$1050,6,FALSE))</f>
        <v>1.03</v>
      </c>
      <c r="H234" s="88">
        <f>+SUMIF(CUTTING!$B$3:$B$500,'RM-JUNE'!F234,CUTTING!$G$3:$G$500)</f>
        <v>0</v>
      </c>
      <c r="I234" s="88">
        <f>+SUMIF('FORGING+DISPATCH'!$B$3:$B$500,'RM-JUNE'!F234,'FORGING+DISPATCH'!$G$3:$G$500)</f>
        <v>0</v>
      </c>
      <c r="J234" s="90">
        <f t="shared" si="29"/>
        <v>0</v>
      </c>
      <c r="K234" s="88" t="str">
        <f>+IF(ISNA(VLOOKUP(F234,SCH!$C$3:$L$500,9,FALSE)),"0",VLOOKUP(F234,SCH!$C$3:$L$500,9,FALSE))</f>
        <v>0</v>
      </c>
      <c r="L234" s="102">
        <f t="shared" si="30"/>
        <v>0</v>
      </c>
      <c r="M234" s="102">
        <f t="shared" si="35"/>
        <v>0</v>
      </c>
      <c r="N234" s="132"/>
      <c r="O234" s="133"/>
      <c r="P234" s="133"/>
      <c r="Q234" s="133"/>
      <c r="R234" s="110"/>
    </row>
    <row r="235" spans="1:18" ht="15" customHeight="1" x14ac:dyDescent="0.2">
      <c r="A235" s="87">
        <v>2</v>
      </c>
      <c r="B235" s="88" t="s">
        <v>353</v>
      </c>
      <c r="C235" s="88" t="s">
        <v>84</v>
      </c>
      <c r="D235" s="88" t="s">
        <v>93</v>
      </c>
      <c r="E235" s="88" t="s">
        <v>701</v>
      </c>
      <c r="F235" s="88">
        <v>6516</v>
      </c>
      <c r="G235" s="91">
        <f>+IF(ISNA(VLOOKUP(F235,'[1]Latest 14.03.2023'!$E$4:$J$1050,6,FALSE)),"0",VLOOKUP(F235,'[1]Latest 14.03.2023'!$E$4:$J$1050,6,FALSE))</f>
        <v>0.69</v>
      </c>
      <c r="H235" s="88">
        <f>+SUMIF(CUTTING!$B$3:$B$500,'RM-JUNE'!F235,CUTTING!$G$3:$G$500)</f>
        <v>0</v>
      </c>
      <c r="I235" s="88">
        <f>+SUMIF('FORGING+DISPATCH'!$B$3:$B$500,'RM-JUNE'!F235,'FORGING+DISPATCH'!$G$3:$G$500)</f>
        <v>0</v>
      </c>
      <c r="J235" s="90">
        <f t="shared" si="29"/>
        <v>0</v>
      </c>
      <c r="K235" s="88" t="str">
        <f>+IF(ISNA(VLOOKUP(F235,SCH!$C$3:$L$500,9,FALSE)),"0",VLOOKUP(F235,SCH!$C$3:$L$500,9,FALSE))</f>
        <v>0</v>
      </c>
      <c r="L235" s="102">
        <f t="shared" si="30"/>
        <v>0</v>
      </c>
      <c r="M235" s="102">
        <f t="shared" ref="M235:M236" si="36">L235-J235</f>
        <v>0</v>
      </c>
      <c r="N235" s="132"/>
      <c r="O235" s="133"/>
      <c r="P235" s="133"/>
      <c r="Q235" s="133"/>
      <c r="R235" s="110"/>
    </row>
    <row r="236" spans="1:18" ht="15" customHeight="1" x14ac:dyDescent="0.2">
      <c r="A236" s="87">
        <v>2</v>
      </c>
      <c r="B236" s="88" t="s">
        <v>353</v>
      </c>
      <c r="C236" s="88" t="s">
        <v>84</v>
      </c>
      <c r="D236" s="88" t="s">
        <v>93</v>
      </c>
      <c r="E236" s="88" t="s">
        <v>700</v>
      </c>
      <c r="F236" s="88">
        <v>6519</v>
      </c>
      <c r="G236" s="91">
        <f>+IF(ISNA(VLOOKUP(F236,'[1]Latest 14.03.2023'!$E$4:$J$1050,6,FALSE)),"0",VLOOKUP(F236,'[1]Latest 14.03.2023'!$E$4:$J$1050,6,FALSE))</f>
        <v>1.61</v>
      </c>
      <c r="H236" s="88">
        <f>+SUMIF(CUTTING!$B$3:$B$500,'RM-JUNE'!F236,CUTTING!$G$3:$G$500)</f>
        <v>0</v>
      </c>
      <c r="I236" s="88">
        <f>+SUMIF('FORGING+DISPATCH'!$B$3:$B$500,'RM-JUNE'!F236,'FORGING+DISPATCH'!$G$3:$G$500)</f>
        <v>3.22</v>
      </c>
      <c r="J236" s="90">
        <f t="shared" si="29"/>
        <v>3.22</v>
      </c>
      <c r="K236" s="88">
        <f>+IF(ISNA(VLOOKUP(F236,SCH!$C$3:$L$500,9,FALSE)),"0",VLOOKUP(F236,SCH!$C$3:$L$500,9,FALSE))</f>
        <v>500</v>
      </c>
      <c r="L236" s="102">
        <f t="shared" si="30"/>
        <v>805</v>
      </c>
      <c r="M236" s="102">
        <f t="shared" si="36"/>
        <v>801.78</v>
      </c>
      <c r="N236" s="132"/>
      <c r="O236" s="133"/>
      <c r="P236" s="133"/>
      <c r="Q236" s="133"/>
      <c r="R236" s="110"/>
    </row>
    <row r="237" spans="1:18" ht="15" customHeight="1" x14ac:dyDescent="0.2">
      <c r="A237" s="87">
        <v>2</v>
      </c>
      <c r="B237" s="88" t="s">
        <v>353</v>
      </c>
      <c r="C237" s="88" t="s">
        <v>84</v>
      </c>
      <c r="D237" s="88" t="s">
        <v>93</v>
      </c>
      <c r="E237" s="88" t="s">
        <v>626</v>
      </c>
      <c r="F237" s="88">
        <v>6521</v>
      </c>
      <c r="G237" s="91">
        <f>+IF(ISNA(VLOOKUP(F237,'[1]Latest 14.03.2023'!$E$4:$J$1050,6,FALSE)),"0",VLOOKUP(F237,'[1]Latest 14.03.2023'!$E$4:$J$1050,6,FALSE))</f>
        <v>1.2</v>
      </c>
      <c r="H237" s="88">
        <f>+SUMIF(CUTTING!$B$3:$B$500,'RM-JUNE'!F237,CUTTING!$G$3:$G$500)</f>
        <v>0</v>
      </c>
      <c r="I237" s="88">
        <f>+SUMIF('FORGING+DISPATCH'!$B$3:$B$500,'RM-JUNE'!F237,'FORGING+DISPATCH'!$G$3:$G$500)</f>
        <v>0</v>
      </c>
      <c r="J237" s="90">
        <f t="shared" si="29"/>
        <v>0</v>
      </c>
      <c r="K237" s="88" t="str">
        <f>+IF(ISNA(VLOOKUP(F237,SCH!$C$3:$L$500,9,FALSE)),"0",VLOOKUP(F237,SCH!$C$3:$L$500,9,FALSE))</f>
        <v>0</v>
      </c>
      <c r="L237" s="102">
        <f t="shared" si="30"/>
        <v>0</v>
      </c>
      <c r="M237" s="102">
        <f t="shared" ref="M237:M289" si="37">L237-J237</f>
        <v>0</v>
      </c>
      <c r="N237" s="132"/>
      <c r="O237" s="133"/>
      <c r="P237" s="133"/>
      <c r="Q237" s="133"/>
      <c r="R237" s="110"/>
    </row>
    <row r="238" spans="1:18" ht="15" customHeight="1" x14ac:dyDescent="0.2">
      <c r="A238" s="87">
        <v>2</v>
      </c>
      <c r="B238" s="88" t="s">
        <v>353</v>
      </c>
      <c r="C238" s="88" t="s">
        <v>84</v>
      </c>
      <c r="D238" s="88" t="s">
        <v>93</v>
      </c>
      <c r="E238" s="88" t="s">
        <v>699</v>
      </c>
      <c r="F238" s="88">
        <v>6523</v>
      </c>
      <c r="G238" s="91">
        <f>+IF(ISNA(VLOOKUP(F238,'[1]Latest 14.03.2023'!$E$4:$J$1050,6,FALSE)),"0",VLOOKUP(F238,'[1]Latest 14.03.2023'!$E$4:$J$1050,6,FALSE))</f>
        <v>0.66</v>
      </c>
      <c r="H238" s="88">
        <f>+SUMIF(CUTTING!$B$3:$B$500,'RM-JUNE'!F238,CUTTING!$G$3:$G$500)</f>
        <v>0</v>
      </c>
      <c r="I238" s="88">
        <f>+SUMIF('FORGING+DISPATCH'!$B$3:$B$500,'RM-JUNE'!F238,'FORGING+DISPATCH'!$G$3:$G$500)</f>
        <v>0</v>
      </c>
      <c r="J238" s="90">
        <f t="shared" si="29"/>
        <v>0</v>
      </c>
      <c r="K238" s="88" t="str">
        <f>+IF(ISNA(VLOOKUP(F238,SCH!$C$3:$L$500,9,FALSE)),"0",VLOOKUP(F238,SCH!$C$3:$L$500,9,FALSE))</f>
        <v>0</v>
      </c>
      <c r="L238" s="102">
        <f t="shared" si="30"/>
        <v>0</v>
      </c>
      <c r="M238" s="102">
        <f t="shared" si="37"/>
        <v>0</v>
      </c>
      <c r="N238" s="132"/>
      <c r="O238" s="133"/>
      <c r="P238" s="133"/>
      <c r="Q238" s="133"/>
      <c r="R238" s="110"/>
    </row>
    <row r="239" spans="1:18" ht="15" customHeight="1" x14ac:dyDescent="0.2">
      <c r="A239" s="87">
        <v>2</v>
      </c>
      <c r="B239" s="88" t="s">
        <v>353</v>
      </c>
      <c r="C239" s="88" t="s">
        <v>84</v>
      </c>
      <c r="D239" s="88" t="s">
        <v>93</v>
      </c>
      <c r="E239" s="88" t="s">
        <v>698</v>
      </c>
      <c r="F239" s="88">
        <v>6524</v>
      </c>
      <c r="G239" s="88" t="str">
        <f>+IF(ISNA(VLOOKUP(F239,'[1]Latest 14.03.2023'!$E$4:$J$1050,6,FALSE)),"0",VLOOKUP(F239,'[1]Latest 14.03.2023'!$E$4:$J$1050,6,FALSE))</f>
        <v>0</v>
      </c>
      <c r="H239" s="88">
        <f>+SUMIF(CUTTING!$B$3:$B$500,'RM-JUNE'!F239,CUTTING!$G$3:$G$500)</f>
        <v>0</v>
      </c>
      <c r="I239" s="88">
        <f>+SUMIF('FORGING+DISPATCH'!$B$3:$B$500,'RM-JUNE'!F239,'FORGING+DISPATCH'!$G$3:$G$500)</f>
        <v>0</v>
      </c>
      <c r="J239" s="90">
        <f t="shared" si="29"/>
        <v>0</v>
      </c>
      <c r="K239" s="88" t="str">
        <f>+IF(ISNA(VLOOKUP(F239,SCH!$C$3:$L$500,9,FALSE)),"0",VLOOKUP(F239,SCH!$C$3:$L$500,9,FALSE))</f>
        <v>0</v>
      </c>
      <c r="L239" s="102">
        <f t="shared" si="30"/>
        <v>0</v>
      </c>
      <c r="M239" s="102">
        <f t="shared" si="37"/>
        <v>0</v>
      </c>
      <c r="N239" s="132"/>
      <c r="O239" s="133"/>
      <c r="P239" s="133"/>
      <c r="Q239" s="133"/>
      <c r="R239" s="110"/>
    </row>
    <row r="240" spans="1:18" ht="15" customHeight="1" x14ac:dyDescent="0.2">
      <c r="A240" s="87">
        <v>2</v>
      </c>
      <c r="B240" s="88" t="s">
        <v>353</v>
      </c>
      <c r="C240" s="88" t="s">
        <v>84</v>
      </c>
      <c r="D240" s="88" t="s">
        <v>93</v>
      </c>
      <c r="E240" s="88" t="s">
        <v>697</v>
      </c>
      <c r="F240" s="88">
        <v>6526</v>
      </c>
      <c r="G240" s="88" t="str">
        <f>+IF(ISNA(VLOOKUP(F240,'[1]Latest 14.03.2023'!$E$4:$J$1050,6,FALSE)),"0",VLOOKUP(F240,'[1]Latest 14.03.2023'!$E$4:$J$1050,6,FALSE))</f>
        <v>0</v>
      </c>
      <c r="H240" s="88">
        <f>+SUMIF(CUTTING!$B$3:$B$500,'RM-JUNE'!F240,CUTTING!$G$3:$G$500)</f>
        <v>0</v>
      </c>
      <c r="I240" s="88">
        <f>+SUMIF('FORGING+DISPATCH'!$B$3:$B$500,'RM-JUNE'!F240,'FORGING+DISPATCH'!$G$3:$G$500)</f>
        <v>0</v>
      </c>
      <c r="J240" s="90">
        <f t="shared" si="29"/>
        <v>0</v>
      </c>
      <c r="K240" s="88" t="str">
        <f>+IF(ISNA(VLOOKUP(F240,SCH!$C$3:$L$500,9,FALSE)),"0",VLOOKUP(F240,SCH!$C$3:$L$500,9,FALSE))</f>
        <v>0</v>
      </c>
      <c r="L240" s="102">
        <f t="shared" si="30"/>
        <v>0</v>
      </c>
      <c r="M240" s="102">
        <f t="shared" si="37"/>
        <v>0</v>
      </c>
      <c r="N240" s="132"/>
      <c r="O240" s="133"/>
      <c r="P240" s="133"/>
      <c r="Q240" s="133"/>
      <c r="R240" s="110"/>
    </row>
    <row r="241" spans="1:18" ht="15" customHeight="1" x14ac:dyDescent="0.2">
      <c r="A241" s="87">
        <v>2</v>
      </c>
      <c r="B241" s="88" t="s">
        <v>353</v>
      </c>
      <c r="C241" s="88" t="s">
        <v>84</v>
      </c>
      <c r="D241" s="88" t="s">
        <v>93</v>
      </c>
      <c r="E241" s="88" t="s">
        <v>696</v>
      </c>
      <c r="F241" s="88">
        <v>6529</v>
      </c>
      <c r="G241" s="88" t="str">
        <f>+IF(ISNA(VLOOKUP(F241,'[1]Latest 14.03.2023'!$E$4:$J$1050,6,FALSE)),"0",VLOOKUP(F241,'[1]Latest 14.03.2023'!$E$4:$J$1050,6,FALSE))</f>
        <v>0</v>
      </c>
      <c r="H241" s="88">
        <f>+SUMIF(CUTTING!$B$3:$B$500,'RM-JUNE'!F241,CUTTING!$G$3:$G$500)</f>
        <v>0</v>
      </c>
      <c r="I241" s="88">
        <f>+SUMIF('FORGING+DISPATCH'!$B$3:$B$500,'RM-JUNE'!F241,'FORGING+DISPATCH'!$G$3:$G$500)</f>
        <v>0</v>
      </c>
      <c r="J241" s="90">
        <f t="shared" si="29"/>
        <v>0</v>
      </c>
      <c r="K241" s="88" t="str">
        <f>+IF(ISNA(VLOOKUP(F241,SCH!$C$3:$L$500,9,FALSE)),"0",VLOOKUP(F241,SCH!$C$3:$L$500,9,FALSE))</f>
        <v>0</v>
      </c>
      <c r="L241" s="102">
        <f t="shared" si="30"/>
        <v>0</v>
      </c>
      <c r="M241" s="102">
        <f t="shared" si="37"/>
        <v>0</v>
      </c>
      <c r="N241" s="132"/>
      <c r="O241" s="133"/>
      <c r="P241" s="133"/>
      <c r="Q241" s="133"/>
      <c r="R241" s="110"/>
    </row>
    <row r="242" spans="1:18" ht="15" customHeight="1" x14ac:dyDescent="0.2">
      <c r="A242" s="87">
        <v>2</v>
      </c>
      <c r="B242" s="88" t="s">
        <v>353</v>
      </c>
      <c r="C242" s="88" t="s">
        <v>84</v>
      </c>
      <c r="D242" s="88" t="s">
        <v>93</v>
      </c>
      <c r="E242" s="88" t="s">
        <v>693</v>
      </c>
      <c r="F242" s="88">
        <v>6530</v>
      </c>
      <c r="G242" s="91">
        <f>+IF(ISNA(VLOOKUP(F242,'[1]Latest 14.03.2023'!$E$4:$J$1050,6,FALSE)),"0",VLOOKUP(F242,'[1]Latest 14.03.2023'!$E$4:$J$1050,6,FALSE))</f>
        <v>1.2</v>
      </c>
      <c r="H242" s="88">
        <f>+SUMIF(CUTTING!$B$3:$B$500,'RM-JUNE'!F242,CUTTING!$G$3:$G$500)</f>
        <v>0</v>
      </c>
      <c r="I242" s="88">
        <f>+SUMIF('FORGING+DISPATCH'!$B$3:$B$500,'RM-JUNE'!F242,'FORGING+DISPATCH'!$G$3:$G$500)</f>
        <v>2.4</v>
      </c>
      <c r="J242" s="90">
        <f t="shared" si="29"/>
        <v>2.4</v>
      </c>
      <c r="K242" s="88" t="str">
        <f>+IF(ISNA(VLOOKUP(F242,SCH!$C$3:$L$500,9,FALSE)),"0",VLOOKUP(F242,SCH!$C$3:$L$500,9,FALSE))</f>
        <v>0</v>
      </c>
      <c r="L242" s="102">
        <f t="shared" si="30"/>
        <v>0</v>
      </c>
      <c r="M242" s="102">
        <f t="shared" si="37"/>
        <v>-2.4</v>
      </c>
      <c r="N242" s="132"/>
      <c r="O242" s="133"/>
      <c r="P242" s="133"/>
      <c r="Q242" s="133"/>
      <c r="R242" s="110"/>
    </row>
    <row r="243" spans="1:18" ht="15" customHeight="1" x14ac:dyDescent="0.2">
      <c r="A243" s="87">
        <v>2</v>
      </c>
      <c r="B243" s="88" t="s">
        <v>353</v>
      </c>
      <c r="C243" s="88" t="s">
        <v>84</v>
      </c>
      <c r="D243" s="88" t="s">
        <v>93</v>
      </c>
      <c r="E243" s="88" t="s">
        <v>692</v>
      </c>
      <c r="F243" s="88">
        <v>6533</v>
      </c>
      <c r="G243" s="91">
        <f>+IF(ISNA(VLOOKUP(F243,'[1]Latest 14.03.2023'!$E$4:$J$1050,6,FALSE)),"0",VLOOKUP(F243,'[1]Latest 14.03.2023'!$E$4:$J$1050,6,FALSE))</f>
        <v>1.19</v>
      </c>
      <c r="H243" s="88">
        <f>+SUMIF(CUTTING!$B$3:$B$500,'RM-JUNE'!F243,CUTTING!$G$3:$G$500)</f>
        <v>0</v>
      </c>
      <c r="I243" s="88">
        <f>+SUMIF('FORGING+DISPATCH'!$B$3:$B$500,'RM-JUNE'!F243,'FORGING+DISPATCH'!$G$3:$G$500)</f>
        <v>0</v>
      </c>
      <c r="J243" s="90">
        <f t="shared" si="29"/>
        <v>0</v>
      </c>
      <c r="K243" s="88" t="str">
        <f>+IF(ISNA(VLOOKUP(F243,SCH!$C$3:$L$500,9,FALSE)),"0",VLOOKUP(F243,SCH!$C$3:$L$500,9,FALSE))</f>
        <v>0</v>
      </c>
      <c r="L243" s="102">
        <f t="shared" si="30"/>
        <v>0</v>
      </c>
      <c r="M243" s="102">
        <f t="shared" si="37"/>
        <v>0</v>
      </c>
      <c r="N243" s="132"/>
      <c r="O243" s="133"/>
      <c r="P243" s="133"/>
      <c r="Q243" s="133"/>
      <c r="R243" s="110"/>
    </row>
    <row r="244" spans="1:18" ht="15" customHeight="1" x14ac:dyDescent="0.2">
      <c r="A244" s="87">
        <v>2</v>
      </c>
      <c r="B244" s="88" t="s">
        <v>353</v>
      </c>
      <c r="C244" s="88" t="s">
        <v>84</v>
      </c>
      <c r="D244" s="88" t="s">
        <v>93</v>
      </c>
      <c r="E244" s="88" t="s">
        <v>690</v>
      </c>
      <c r="F244" s="88">
        <v>6534</v>
      </c>
      <c r="G244" s="91">
        <f>+IF(ISNA(VLOOKUP(F244,'[1]Latest 14.03.2023'!$E$4:$J$1050,6,FALSE)),"0",VLOOKUP(F244,'[1]Latest 14.03.2023'!$E$4:$J$1050,6,FALSE))</f>
        <v>1.84</v>
      </c>
      <c r="H244" s="88">
        <f>+SUMIF(CUTTING!$B$3:$B$500,'RM-JUNE'!F244,CUTTING!$G$3:$G$500)</f>
        <v>0</v>
      </c>
      <c r="I244" s="88">
        <f>+SUMIF('FORGING+DISPATCH'!$B$3:$B$500,'RM-JUNE'!F244,'FORGING+DISPATCH'!$G$3:$G$500)</f>
        <v>0</v>
      </c>
      <c r="J244" s="90">
        <f t="shared" si="29"/>
        <v>0</v>
      </c>
      <c r="K244" s="88">
        <f>+IF(ISNA(VLOOKUP(F244,SCH!$C$3:$L$500,9,FALSE)),"0",VLOOKUP(F244,SCH!$C$3:$L$500,9,FALSE))</f>
        <v>500</v>
      </c>
      <c r="L244" s="102">
        <f t="shared" si="30"/>
        <v>920</v>
      </c>
      <c r="M244" s="102">
        <f t="shared" si="37"/>
        <v>920</v>
      </c>
      <c r="N244" s="132"/>
      <c r="O244" s="133"/>
      <c r="P244" s="133"/>
      <c r="Q244" s="133"/>
      <c r="R244" s="110"/>
    </row>
    <row r="245" spans="1:18" ht="15" customHeight="1" x14ac:dyDescent="0.2">
      <c r="A245" s="87">
        <v>2</v>
      </c>
      <c r="B245" s="88" t="s">
        <v>353</v>
      </c>
      <c r="C245" s="88" t="s">
        <v>84</v>
      </c>
      <c r="D245" s="88" t="s">
        <v>93</v>
      </c>
      <c r="E245" s="88" t="s">
        <v>688</v>
      </c>
      <c r="F245" s="88">
        <v>6536</v>
      </c>
      <c r="G245" s="91">
        <f>+IF(ISNA(VLOOKUP(F245,'[1]Latest 14.03.2023'!$E$4:$J$1050,6,FALSE)),"0",VLOOKUP(F245,'[1]Latest 14.03.2023'!$E$4:$J$1050,6,FALSE))</f>
        <v>1.18</v>
      </c>
      <c r="H245" s="88">
        <f>+SUMIF(CUTTING!$B$3:$B$500,'RM-JUNE'!F245,CUTTING!$G$3:$G$500)</f>
        <v>0</v>
      </c>
      <c r="I245" s="88">
        <f>+SUMIF('FORGING+DISPATCH'!$B$3:$B$500,'RM-JUNE'!F245,'FORGING+DISPATCH'!$G$3:$G$500)</f>
        <v>0</v>
      </c>
      <c r="J245" s="90">
        <f t="shared" si="29"/>
        <v>0</v>
      </c>
      <c r="K245" s="88" t="str">
        <f>+IF(ISNA(VLOOKUP(F245,SCH!$C$3:$L$500,9,FALSE)),"0",VLOOKUP(F245,SCH!$C$3:$L$500,9,FALSE))</f>
        <v>0</v>
      </c>
      <c r="L245" s="102">
        <f t="shared" si="30"/>
        <v>0</v>
      </c>
      <c r="M245" s="102">
        <f t="shared" si="37"/>
        <v>0</v>
      </c>
      <c r="N245" s="132"/>
      <c r="O245" s="133"/>
      <c r="P245" s="133"/>
      <c r="Q245" s="133"/>
      <c r="R245" s="110"/>
    </row>
    <row r="246" spans="1:18" ht="15.75" customHeight="1" x14ac:dyDescent="0.2">
      <c r="A246" s="87">
        <v>2</v>
      </c>
      <c r="B246" s="88" t="s">
        <v>353</v>
      </c>
      <c r="C246" s="88" t="s">
        <v>84</v>
      </c>
      <c r="D246" s="88" t="s">
        <v>93</v>
      </c>
      <c r="E246" s="88" t="s">
        <v>687</v>
      </c>
      <c r="F246" s="88">
        <v>730</v>
      </c>
      <c r="G246" s="88" t="str">
        <f>+IF(ISNA(VLOOKUP(F246,'[1]Latest 14.03.2023'!$E$4:$J$1050,6,FALSE)),"0",VLOOKUP(F246,'[1]Latest 14.03.2023'!$E$4:$J$1050,6,FALSE))</f>
        <v>0</v>
      </c>
      <c r="H246" s="88">
        <f>+SUMIF(CUTTING!$B$3:$B$500,'RM-JUNE'!F246,CUTTING!$G$3:$G$500)</f>
        <v>0</v>
      </c>
      <c r="I246" s="88">
        <f>+SUMIF('FORGING+DISPATCH'!$B$3:$B$500,'RM-JUNE'!F246,'FORGING+DISPATCH'!$G$3:$G$500)</f>
        <v>0</v>
      </c>
      <c r="J246" s="90">
        <f t="shared" si="29"/>
        <v>0</v>
      </c>
      <c r="K246" s="88" t="str">
        <f>+IF(ISNA(VLOOKUP(F246,SCH!$C$3:$L$500,9,FALSE)),"0",VLOOKUP(F246,SCH!$C$3:$L$500,9,FALSE))</f>
        <v>0</v>
      </c>
      <c r="L246" s="102">
        <f t="shared" si="30"/>
        <v>0</v>
      </c>
      <c r="M246" s="102">
        <f t="shared" si="37"/>
        <v>0</v>
      </c>
      <c r="N246" s="132"/>
      <c r="O246" s="133"/>
      <c r="P246" s="133"/>
      <c r="Q246" s="133"/>
      <c r="R246" s="110"/>
    </row>
    <row r="247" spans="1:18" x14ac:dyDescent="0.2">
      <c r="A247" s="38">
        <v>2</v>
      </c>
      <c r="B247" s="39" t="s">
        <v>353</v>
      </c>
      <c r="C247" s="39" t="s">
        <v>84</v>
      </c>
      <c r="D247" s="39" t="s">
        <v>50</v>
      </c>
      <c r="E247" s="39" t="s">
        <v>686</v>
      </c>
      <c r="F247" s="39">
        <v>1808</v>
      </c>
      <c r="G247" s="39" t="str">
        <f>+IF(ISNA(VLOOKUP(F247,'[1]Latest 14.03.2023'!$E$4:$J$1050,6,FALSE)),"0",VLOOKUP(F247,'[1]Latest 14.03.2023'!$E$4:$J$1050,6,FALSE))</f>
        <v>0</v>
      </c>
      <c r="H247" s="39">
        <f>+SUMIF(CUTTING!$B$3:$B$500,'RM-JUNE'!F247,CUTTING!$G$3:$G$500)</f>
        <v>0</v>
      </c>
      <c r="I247" s="39">
        <f>+SUMIF('FORGING+DISPATCH'!$B$3:$B$500,'RM-JUNE'!F247,'FORGING+DISPATCH'!$G$3:$G$500)</f>
        <v>0</v>
      </c>
      <c r="J247" s="40">
        <f t="shared" si="29"/>
        <v>0</v>
      </c>
      <c r="K247" s="39" t="str">
        <f>+IF(ISNA(VLOOKUP(F247,SCH!$C$3:$L$500,9,FALSE)),"0",VLOOKUP(F247,SCH!$C$3:$L$500,9,FALSE))</f>
        <v>0</v>
      </c>
      <c r="L247" s="103">
        <f t="shared" si="30"/>
        <v>0</v>
      </c>
      <c r="M247" s="103">
        <f t="shared" si="37"/>
        <v>0</v>
      </c>
      <c r="N247" s="141"/>
      <c r="O247" s="134">
        <f>SUMIF(M247:M252,"&gt;0")-N247</f>
        <v>0</v>
      </c>
      <c r="P247" s="134"/>
      <c r="Q247" s="134">
        <f>O247-P247</f>
        <v>0</v>
      </c>
      <c r="R247" s="110"/>
    </row>
    <row r="248" spans="1:18" ht="15" customHeight="1" x14ac:dyDescent="0.2">
      <c r="A248" s="38">
        <v>2</v>
      </c>
      <c r="B248" s="39" t="s">
        <v>353</v>
      </c>
      <c r="C248" s="39" t="s">
        <v>84</v>
      </c>
      <c r="D248" s="39" t="s">
        <v>50</v>
      </c>
      <c r="E248" s="39" t="s">
        <v>685</v>
      </c>
      <c r="F248" s="39">
        <v>1838</v>
      </c>
      <c r="G248" s="39" t="str">
        <f>+IF(ISNA(VLOOKUP(F248,'[1]Latest 14.03.2023'!$E$4:$J$1050,6,FALSE)),"0",VLOOKUP(F248,'[1]Latest 14.03.2023'!$E$4:$J$1050,6,FALSE))</f>
        <v>0</v>
      </c>
      <c r="H248" s="39">
        <f>+SUMIF(CUTTING!$B$3:$B$500,'RM-JUNE'!F248,CUTTING!$G$3:$G$500)</f>
        <v>0</v>
      </c>
      <c r="I248" s="39">
        <f>+SUMIF('FORGING+DISPATCH'!$B$3:$B$500,'RM-JUNE'!F248,'FORGING+DISPATCH'!$G$3:$G$500)</f>
        <v>0</v>
      </c>
      <c r="J248" s="40">
        <f t="shared" si="29"/>
        <v>0</v>
      </c>
      <c r="K248" s="39" t="str">
        <f>+IF(ISNA(VLOOKUP(F248,SCH!$C$3:$L$500,9,FALSE)),"0",VLOOKUP(F248,SCH!$C$3:$L$500,9,FALSE))</f>
        <v>0</v>
      </c>
      <c r="L248" s="103">
        <f t="shared" si="30"/>
        <v>0</v>
      </c>
      <c r="M248" s="103">
        <f t="shared" si="37"/>
        <v>0</v>
      </c>
      <c r="N248" s="141"/>
      <c r="O248" s="134"/>
      <c r="P248" s="134"/>
      <c r="Q248" s="134"/>
      <c r="R248" s="110"/>
    </row>
    <row r="249" spans="1:18" ht="15" customHeight="1" x14ac:dyDescent="0.2">
      <c r="A249" s="38">
        <v>2</v>
      </c>
      <c r="B249" s="39" t="s">
        <v>353</v>
      </c>
      <c r="C249" s="39" t="s">
        <v>84</v>
      </c>
      <c r="D249" s="39" t="s">
        <v>50</v>
      </c>
      <c r="E249" s="39" t="s">
        <v>684</v>
      </c>
      <c r="F249" s="39">
        <v>1848</v>
      </c>
      <c r="G249" s="41">
        <f>+IF(ISNA(VLOOKUP(F249,'[1]Latest 14.03.2023'!$E$4:$J$1050,6,FALSE)),"0",VLOOKUP(F249,'[1]Latest 14.03.2023'!$E$4:$J$1050,6,FALSE))</f>
        <v>1.76</v>
      </c>
      <c r="H249" s="39">
        <f>+SUMIF(CUTTING!$B$3:$B$500,'RM-JUNE'!F249,CUTTING!$G$3:$G$500)</f>
        <v>0</v>
      </c>
      <c r="I249" s="39">
        <f>+SUMIF('FORGING+DISPATCH'!$B$3:$B$500,'RM-JUNE'!F249,'FORGING+DISPATCH'!$G$3:$G$500)</f>
        <v>0</v>
      </c>
      <c r="J249" s="40">
        <f t="shared" si="29"/>
        <v>0</v>
      </c>
      <c r="K249" s="39" t="str">
        <f>+IF(ISNA(VLOOKUP(F249,SCH!$C$3:$L$500,9,FALSE)),"0",VLOOKUP(F249,SCH!$C$3:$L$500,9,FALSE))</f>
        <v>0</v>
      </c>
      <c r="L249" s="103">
        <f t="shared" si="30"/>
        <v>0</v>
      </c>
      <c r="M249" s="103">
        <f t="shared" si="37"/>
        <v>0</v>
      </c>
      <c r="N249" s="141"/>
      <c r="O249" s="134"/>
      <c r="P249" s="134"/>
      <c r="Q249" s="134"/>
      <c r="R249" s="110"/>
    </row>
    <row r="250" spans="1:18" ht="15" customHeight="1" x14ac:dyDescent="0.2">
      <c r="A250" s="38">
        <v>2</v>
      </c>
      <c r="B250" s="39" t="s">
        <v>353</v>
      </c>
      <c r="C250" s="39" t="s">
        <v>84</v>
      </c>
      <c r="D250" s="39" t="s">
        <v>50</v>
      </c>
      <c r="E250" s="39" t="s">
        <v>682</v>
      </c>
      <c r="F250" s="39">
        <v>1916</v>
      </c>
      <c r="G250" s="39" t="str">
        <f>+IF(ISNA(VLOOKUP(F250,'[1]Latest 14.03.2023'!$E$4:$J$1050,6,FALSE)),"0",VLOOKUP(F250,'[1]Latest 14.03.2023'!$E$4:$J$1050,6,FALSE))</f>
        <v>0</v>
      </c>
      <c r="H250" s="39">
        <f>+SUMIF(CUTTING!$B$3:$B$500,'RM-JUNE'!F250,CUTTING!$G$3:$G$500)</f>
        <v>0</v>
      </c>
      <c r="I250" s="39">
        <f>+SUMIF('FORGING+DISPATCH'!$B$3:$B$500,'RM-JUNE'!F250,'FORGING+DISPATCH'!$G$3:$G$500)</f>
        <v>0</v>
      </c>
      <c r="J250" s="40">
        <f t="shared" si="29"/>
        <v>0</v>
      </c>
      <c r="K250" s="39" t="str">
        <f>+IF(ISNA(VLOOKUP(F250,SCH!$C$3:$L$500,9,FALSE)),"0",VLOOKUP(F250,SCH!$C$3:$L$500,9,FALSE))</f>
        <v>0</v>
      </c>
      <c r="L250" s="103">
        <f t="shared" si="30"/>
        <v>0</v>
      </c>
      <c r="M250" s="103">
        <f t="shared" si="37"/>
        <v>0</v>
      </c>
      <c r="N250" s="141"/>
      <c r="O250" s="134"/>
      <c r="P250" s="134"/>
      <c r="Q250" s="134"/>
      <c r="R250" s="110"/>
    </row>
    <row r="251" spans="1:18" ht="15" customHeight="1" x14ac:dyDescent="0.2">
      <c r="A251" s="38">
        <v>2</v>
      </c>
      <c r="B251" s="39" t="s">
        <v>353</v>
      </c>
      <c r="C251" s="39" t="s">
        <v>84</v>
      </c>
      <c r="D251" s="39" t="s">
        <v>50</v>
      </c>
      <c r="E251" s="39" t="s">
        <v>680</v>
      </c>
      <c r="F251" s="39">
        <v>5026</v>
      </c>
      <c r="G251" s="39" t="str">
        <f>+IF(ISNA(VLOOKUP(F251,'[1]Latest 14.03.2023'!$E$4:$J$1050,6,FALSE)),"0",VLOOKUP(F251,'[1]Latest 14.03.2023'!$E$4:$J$1050,6,FALSE))</f>
        <v>0</v>
      </c>
      <c r="H251" s="39">
        <f>+SUMIF(CUTTING!$B$3:$B$500,'RM-JUNE'!F251,CUTTING!$G$3:$G$500)</f>
        <v>0</v>
      </c>
      <c r="I251" s="39">
        <f>+SUMIF('FORGING+DISPATCH'!$B$3:$B$500,'RM-JUNE'!F251,'FORGING+DISPATCH'!$G$3:$G$500)</f>
        <v>0</v>
      </c>
      <c r="J251" s="40">
        <f t="shared" si="29"/>
        <v>0</v>
      </c>
      <c r="K251" s="39" t="str">
        <f>+IF(ISNA(VLOOKUP(F251,SCH!$C$3:$L$500,9,FALSE)),"0",VLOOKUP(F251,SCH!$C$3:$L$500,9,FALSE))</f>
        <v>0</v>
      </c>
      <c r="L251" s="103">
        <f t="shared" si="30"/>
        <v>0</v>
      </c>
      <c r="M251" s="103">
        <f t="shared" si="37"/>
        <v>0</v>
      </c>
      <c r="N251" s="141"/>
      <c r="O251" s="134"/>
      <c r="P251" s="134"/>
      <c r="Q251" s="134"/>
      <c r="R251" s="110"/>
    </row>
    <row r="252" spans="1:18" ht="15.75" customHeight="1" x14ac:dyDescent="0.2">
      <c r="A252" s="38">
        <v>2</v>
      </c>
      <c r="B252" s="39" t="s">
        <v>353</v>
      </c>
      <c r="C252" s="39" t="s">
        <v>84</v>
      </c>
      <c r="D252" s="39" t="s">
        <v>50</v>
      </c>
      <c r="E252" s="39" t="s">
        <v>677</v>
      </c>
      <c r="F252" s="39">
        <v>5112</v>
      </c>
      <c r="G252" s="41">
        <f>+IF(ISNA(VLOOKUP(F252,'[1]Latest 14.03.2023'!$E$4:$J$1050,6,FALSE)),"0",VLOOKUP(F252,'[1]Latest 14.03.2023'!$E$4:$J$1050,6,FALSE))</f>
        <v>3.08</v>
      </c>
      <c r="H252" s="39">
        <f>+SUMIF(CUTTING!$B$3:$B$500,'RM-JUNE'!F252,CUTTING!$G$3:$G$500)</f>
        <v>0</v>
      </c>
      <c r="I252" s="39">
        <f>+SUMIF('FORGING+DISPATCH'!$B$3:$B$500,'RM-JUNE'!F252,'FORGING+DISPATCH'!$G$3:$G$500)</f>
        <v>0</v>
      </c>
      <c r="J252" s="40">
        <f t="shared" si="29"/>
        <v>0</v>
      </c>
      <c r="K252" s="39" t="str">
        <f>+IF(ISNA(VLOOKUP(F252,SCH!$C$3:$L$500,9,FALSE)),"0",VLOOKUP(F252,SCH!$C$3:$L$500,9,FALSE))</f>
        <v>0</v>
      </c>
      <c r="L252" s="103">
        <f t="shared" si="30"/>
        <v>0</v>
      </c>
      <c r="M252" s="103">
        <f t="shared" si="37"/>
        <v>0</v>
      </c>
      <c r="N252" s="141"/>
      <c r="O252" s="134"/>
      <c r="P252" s="134"/>
      <c r="Q252" s="134"/>
      <c r="R252" s="110"/>
    </row>
    <row r="253" spans="1:18" x14ac:dyDescent="0.2">
      <c r="A253" s="87">
        <v>1</v>
      </c>
      <c r="B253" s="88" t="s">
        <v>811</v>
      </c>
      <c r="C253" s="88" t="s">
        <v>84</v>
      </c>
      <c r="D253" s="88" t="s">
        <v>59</v>
      </c>
      <c r="E253" s="88" t="s">
        <v>910</v>
      </c>
      <c r="F253" s="88">
        <v>1425</v>
      </c>
      <c r="G253" s="91">
        <f>+IF(ISNA(VLOOKUP(F253,'[1]Latest 14.03.2023'!$E$4:$J$1050,6,FALSE)),"0",VLOOKUP(F253,'[1]Latest 14.03.2023'!$E$4:$J$1050,6,FALSE))</f>
        <v>1.59</v>
      </c>
      <c r="H253" s="88">
        <f>+SUMIF(CUTTING!$B$3:$B$500,'RM-JUNE'!F253,CUTTING!$G$3:$G$500)</f>
        <v>0</v>
      </c>
      <c r="I253" s="88">
        <f>+SUMIF('FORGING+DISPATCH'!$B$3:$B$500,'RM-JUNE'!F253,'FORGING+DISPATCH'!$G$3:$G$500)</f>
        <v>0</v>
      </c>
      <c r="J253" s="90">
        <f t="shared" si="29"/>
        <v>0</v>
      </c>
      <c r="K253" s="88" t="str">
        <f>+IF(ISNA(VLOOKUP(F253,SCH!$C$3:$L$500,9,FALSE)),"0",VLOOKUP(F253,SCH!$C$3:$L$500,9,FALSE))</f>
        <v>0</v>
      </c>
      <c r="L253" s="102">
        <f t="shared" si="30"/>
        <v>0</v>
      </c>
      <c r="M253" s="102">
        <f t="shared" si="37"/>
        <v>0</v>
      </c>
      <c r="N253" s="132">
        <f>5700+11500+25620+6485+9314</f>
        <v>58619</v>
      </c>
      <c r="O253" s="133">
        <f>SUMIF(M253:M318,"&gt;0")-N253</f>
        <v>54923.47</v>
      </c>
      <c r="P253" s="133"/>
      <c r="Q253" s="133">
        <f>O253-P253</f>
        <v>54923.47</v>
      </c>
      <c r="R253" s="110"/>
    </row>
    <row r="254" spans="1:18" x14ac:dyDescent="0.2">
      <c r="A254" s="87">
        <v>1</v>
      </c>
      <c r="B254" s="88" t="s">
        <v>811</v>
      </c>
      <c r="C254" s="88" t="s">
        <v>84</v>
      </c>
      <c r="D254" s="88" t="s">
        <v>59</v>
      </c>
      <c r="E254" s="88" t="s">
        <v>661</v>
      </c>
      <c r="F254" s="88">
        <v>194</v>
      </c>
      <c r="G254" s="91">
        <f>+IF(ISNA(VLOOKUP(F254,'[1]Latest 14.03.2023'!$E$4:$J$1050,6,FALSE)),"0",VLOOKUP(F254,'[1]Latest 14.03.2023'!$E$4:$J$1050,6,FALSE))</f>
        <v>1.71</v>
      </c>
      <c r="H254" s="88">
        <f>+SUMIF(CUTTING!$B$3:$B$500,'RM-JUNE'!F254,CUTTING!$G$3:$G$500)</f>
        <v>0</v>
      </c>
      <c r="I254" s="88">
        <f>+SUMIF('FORGING+DISPATCH'!$B$3:$B$500,'RM-JUNE'!F254,'FORGING+DISPATCH'!$G$3:$G$500)</f>
        <v>0</v>
      </c>
      <c r="J254" s="90">
        <f t="shared" si="29"/>
        <v>0</v>
      </c>
      <c r="K254" s="88">
        <f>+IF(ISNA(VLOOKUP(F254,SCH!$C$3:$L$500,9,FALSE)),"0",VLOOKUP(F254,SCH!$C$3:$L$500,9,FALSE))</f>
        <v>2279</v>
      </c>
      <c r="L254" s="102">
        <f t="shared" si="30"/>
        <v>3897.09</v>
      </c>
      <c r="M254" s="102">
        <f t="shared" si="37"/>
        <v>3897.09</v>
      </c>
      <c r="N254" s="132"/>
      <c r="O254" s="133"/>
      <c r="P254" s="133"/>
      <c r="Q254" s="133"/>
      <c r="R254" s="110"/>
    </row>
    <row r="255" spans="1:18" x14ac:dyDescent="0.2">
      <c r="A255" s="87">
        <v>1</v>
      </c>
      <c r="B255" s="88" t="s">
        <v>811</v>
      </c>
      <c r="C255" s="88" t="s">
        <v>84</v>
      </c>
      <c r="D255" s="88" t="s">
        <v>59</v>
      </c>
      <c r="E255" s="88" t="s">
        <v>14</v>
      </c>
      <c r="F255" s="88">
        <v>195</v>
      </c>
      <c r="G255" s="91">
        <f>+IF(ISNA(VLOOKUP(F255,'[1]Latest 14.03.2023'!$E$4:$J$1050,6,FALSE)),"0",VLOOKUP(F255,'[1]Latest 14.03.2023'!$E$4:$J$1050,6,FALSE))</f>
        <v>2.2999999999999998</v>
      </c>
      <c r="H255" s="88">
        <f>+SUMIF(CUTTING!$B$3:$B$500,'RM-JUNE'!F255,CUTTING!$G$3:$G$500)</f>
        <v>0</v>
      </c>
      <c r="I255" s="88">
        <f>+SUMIF('FORGING+DISPATCH'!$B$3:$B$500,'RM-JUNE'!F255,'FORGING+DISPATCH'!$G$3:$G$500)</f>
        <v>345</v>
      </c>
      <c r="J255" s="90">
        <f t="shared" si="29"/>
        <v>345</v>
      </c>
      <c r="K255" s="88">
        <f>+IF(ISNA(VLOOKUP(F255,SCH!$C$3:$L$500,9,FALSE)),"0",VLOOKUP(F255,SCH!$C$3:$L$500,9,FALSE))</f>
        <v>2708</v>
      </c>
      <c r="L255" s="102">
        <f t="shared" si="30"/>
        <v>6228.4</v>
      </c>
      <c r="M255" s="102">
        <f t="shared" si="37"/>
        <v>5883.4</v>
      </c>
      <c r="N255" s="132"/>
      <c r="O255" s="133"/>
      <c r="P255" s="133"/>
      <c r="Q255" s="133"/>
      <c r="R255" s="110"/>
    </row>
    <row r="256" spans="1:18" x14ac:dyDescent="0.2">
      <c r="A256" s="87">
        <v>1</v>
      </c>
      <c r="B256" s="88" t="s">
        <v>811</v>
      </c>
      <c r="C256" s="88" t="s">
        <v>84</v>
      </c>
      <c r="D256" s="88" t="s">
        <v>59</v>
      </c>
      <c r="E256" s="88" t="s">
        <v>908</v>
      </c>
      <c r="F256" s="88">
        <v>2507</v>
      </c>
      <c r="G256" s="91">
        <f>+IF(ISNA(VLOOKUP(F256,'[1]Latest 14.03.2023'!$E$4:$J$1050,6,FALSE)),"0",VLOOKUP(F256,'[1]Latest 14.03.2023'!$E$4:$J$1050,6,FALSE))</f>
        <v>2.7</v>
      </c>
      <c r="H256" s="88">
        <f>+SUMIF(CUTTING!$B$3:$B$500,'RM-JUNE'!F256,CUTTING!$G$3:$G$500)</f>
        <v>0</v>
      </c>
      <c r="I256" s="88">
        <f>+SUMIF('FORGING+DISPATCH'!$B$3:$B$500,'RM-JUNE'!F256,'FORGING+DISPATCH'!$G$3:$G$500)</f>
        <v>3258.9</v>
      </c>
      <c r="J256" s="90">
        <f t="shared" si="29"/>
        <v>3258.9</v>
      </c>
      <c r="K256" s="88">
        <f>+IF(ISNA(VLOOKUP(F256,SCH!$C$3:$L$500,9,FALSE)),"0",VLOOKUP(F256,SCH!$C$3:$L$500,9,FALSE))</f>
        <v>1209</v>
      </c>
      <c r="L256" s="102">
        <f t="shared" si="30"/>
        <v>3264.3</v>
      </c>
      <c r="M256" s="102">
        <f t="shared" si="37"/>
        <v>5.4000000000000909</v>
      </c>
      <c r="N256" s="132"/>
      <c r="O256" s="133"/>
      <c r="P256" s="133"/>
      <c r="Q256" s="133"/>
      <c r="R256" s="110"/>
    </row>
    <row r="257" spans="1:18" x14ac:dyDescent="0.2">
      <c r="A257" s="87">
        <v>1</v>
      </c>
      <c r="B257" s="88" t="s">
        <v>811</v>
      </c>
      <c r="C257" s="88" t="s">
        <v>84</v>
      </c>
      <c r="D257" s="88" t="s">
        <v>59</v>
      </c>
      <c r="E257" s="88" t="s">
        <v>909</v>
      </c>
      <c r="F257" s="88">
        <v>2508</v>
      </c>
      <c r="G257" s="88" t="str">
        <f>+IF(ISNA(VLOOKUP(F257,'[1]Latest 14.03.2023'!$E$4:$J$1050,6,FALSE)),"0",VLOOKUP(F257,'[1]Latest 14.03.2023'!$E$4:$J$1050,6,FALSE))</f>
        <v>0</v>
      </c>
      <c r="H257" s="88">
        <f>+SUMIF(CUTTING!$B$3:$B$500,'RM-JUNE'!F257,CUTTING!$G$3:$G$500)</f>
        <v>0</v>
      </c>
      <c r="I257" s="88">
        <f>+SUMIF('FORGING+DISPATCH'!$B$3:$B$500,'RM-JUNE'!F257,'FORGING+DISPATCH'!$G$3:$G$500)</f>
        <v>0</v>
      </c>
      <c r="J257" s="90">
        <f t="shared" si="29"/>
        <v>0</v>
      </c>
      <c r="K257" s="88" t="str">
        <f>+IF(ISNA(VLOOKUP(F257,SCH!$C$3:$L$500,9,FALSE)),"0",VLOOKUP(F257,SCH!$C$3:$L$500,9,FALSE))</f>
        <v>0</v>
      </c>
      <c r="L257" s="102">
        <f t="shared" si="30"/>
        <v>0</v>
      </c>
      <c r="M257" s="102">
        <f>L257-J257</f>
        <v>0</v>
      </c>
      <c r="N257" s="132"/>
      <c r="O257" s="133"/>
      <c r="P257" s="133"/>
      <c r="Q257" s="133"/>
      <c r="R257" s="110"/>
    </row>
    <row r="258" spans="1:18" x14ac:dyDescent="0.2">
      <c r="A258" s="87">
        <v>1</v>
      </c>
      <c r="B258" s="88" t="s">
        <v>811</v>
      </c>
      <c r="C258" s="88" t="s">
        <v>84</v>
      </c>
      <c r="D258" s="88" t="s">
        <v>59</v>
      </c>
      <c r="E258" s="88" t="s">
        <v>750</v>
      </c>
      <c r="F258" s="88">
        <v>2514</v>
      </c>
      <c r="G258" s="91">
        <f>+IF(ISNA(VLOOKUP(F258,'[1]Latest 14.03.2023'!$E$4:$J$1050,6,FALSE)),"0",VLOOKUP(F258,'[1]Latest 14.03.2023'!$E$4:$J$1050,6,FALSE))</f>
        <v>2.42</v>
      </c>
      <c r="H258" s="88">
        <f>+SUMIF(CUTTING!$B$3:$B$500,'RM-JUNE'!F258,CUTTING!$G$3:$G$500)</f>
        <v>0</v>
      </c>
      <c r="I258" s="88">
        <f>+SUMIF('FORGING+DISPATCH'!$B$3:$B$500,'RM-JUNE'!F258,'FORGING+DISPATCH'!$G$3:$G$500)</f>
        <v>1461.68</v>
      </c>
      <c r="J258" s="90">
        <f t="shared" si="29"/>
        <v>1461.68</v>
      </c>
      <c r="K258" s="88">
        <f>+IF(ISNA(VLOOKUP(F258,SCH!$C$3:$L$500,9,FALSE)),"0",VLOOKUP(F258,SCH!$C$3:$L$500,9,FALSE))</f>
        <v>1607</v>
      </c>
      <c r="L258" s="102">
        <f t="shared" si="30"/>
        <v>3888.94</v>
      </c>
      <c r="M258" s="102">
        <f t="shared" ref="M258:M281" si="38">L258-J258</f>
        <v>2427.2600000000002</v>
      </c>
      <c r="N258" s="132"/>
      <c r="O258" s="133"/>
      <c r="P258" s="133"/>
      <c r="Q258" s="133"/>
      <c r="R258" s="110"/>
    </row>
    <row r="259" spans="1:18" x14ac:dyDescent="0.2">
      <c r="A259" s="87">
        <v>1</v>
      </c>
      <c r="B259" s="88" t="s">
        <v>811</v>
      </c>
      <c r="C259" s="88" t="s">
        <v>84</v>
      </c>
      <c r="D259" s="88" t="s">
        <v>59</v>
      </c>
      <c r="E259" s="88" t="s">
        <v>747</v>
      </c>
      <c r="F259" s="88">
        <v>2539</v>
      </c>
      <c r="G259" s="91">
        <f>+IF(ISNA(VLOOKUP(F259,'[1]Latest 14.03.2023'!$E$4:$J$1050,6,FALSE)),"0",VLOOKUP(F259,'[1]Latest 14.03.2023'!$E$4:$J$1050,6,FALSE))</f>
        <v>2.17</v>
      </c>
      <c r="H259" s="88">
        <f>+SUMIF(CUTTING!$B$3:$B$500,'RM-JUNE'!F259,CUTTING!$G$3:$G$500)</f>
        <v>0</v>
      </c>
      <c r="I259" s="88">
        <f>+SUMIF('FORGING+DISPATCH'!$B$3:$B$500,'RM-JUNE'!F259,'FORGING+DISPATCH'!$G$3:$G$500)</f>
        <v>1953</v>
      </c>
      <c r="J259" s="90">
        <f t="shared" si="29"/>
        <v>1953</v>
      </c>
      <c r="K259" s="88">
        <f>+IF(ISNA(VLOOKUP(F259,SCH!$C$3:$L$500,9,FALSE)),"0",VLOOKUP(F259,SCH!$C$3:$L$500,9,FALSE))</f>
        <v>1420</v>
      </c>
      <c r="L259" s="102">
        <f t="shared" si="30"/>
        <v>3081.4</v>
      </c>
      <c r="M259" s="102">
        <f t="shared" si="38"/>
        <v>1128.4000000000001</v>
      </c>
      <c r="N259" s="132"/>
      <c r="O259" s="133"/>
      <c r="P259" s="133"/>
      <c r="Q259" s="133"/>
      <c r="R259" s="110"/>
    </row>
    <row r="260" spans="1:18" x14ac:dyDescent="0.2">
      <c r="A260" s="87">
        <v>1</v>
      </c>
      <c r="B260" s="88" t="s">
        <v>811</v>
      </c>
      <c r="C260" s="88" t="s">
        <v>84</v>
      </c>
      <c r="D260" s="88" t="s">
        <v>59</v>
      </c>
      <c r="E260" s="88" t="s">
        <v>745</v>
      </c>
      <c r="F260" s="88">
        <v>2542</v>
      </c>
      <c r="G260" s="91">
        <f>+IF(ISNA(VLOOKUP(F260,'[1]Latest 14.03.2023'!$E$4:$J$1050,6,FALSE)),"0",VLOOKUP(F260,'[1]Latest 14.03.2023'!$E$4:$J$1050,6,FALSE))</f>
        <v>2.52</v>
      </c>
      <c r="H260" s="88">
        <f>+SUMIF(CUTTING!$B$3:$B$500,'RM-JUNE'!F260,CUTTING!$G$3:$G$500)</f>
        <v>0</v>
      </c>
      <c r="I260" s="88">
        <f>+SUMIF('FORGING+DISPATCH'!$B$3:$B$500,'RM-JUNE'!F260,'FORGING+DISPATCH'!$G$3:$G$500)</f>
        <v>630</v>
      </c>
      <c r="J260" s="90">
        <f t="shared" si="29"/>
        <v>630</v>
      </c>
      <c r="K260" s="88">
        <f>+IF(ISNA(VLOOKUP(F260,SCH!$C$3:$L$500,9,FALSE)),"0",VLOOKUP(F260,SCH!$C$3:$L$500,9,FALSE))</f>
        <v>1889</v>
      </c>
      <c r="L260" s="102">
        <f t="shared" si="30"/>
        <v>4760.28</v>
      </c>
      <c r="M260" s="102">
        <f t="shared" si="38"/>
        <v>4130.28</v>
      </c>
      <c r="N260" s="132"/>
      <c r="O260" s="133"/>
      <c r="P260" s="133"/>
      <c r="Q260" s="133"/>
      <c r="R260" s="110"/>
    </row>
    <row r="261" spans="1:18" x14ac:dyDescent="0.2">
      <c r="A261" s="87">
        <v>1</v>
      </c>
      <c r="B261" s="88" t="s">
        <v>811</v>
      </c>
      <c r="C261" s="88" t="s">
        <v>84</v>
      </c>
      <c r="D261" s="88" t="s">
        <v>59</v>
      </c>
      <c r="E261" s="88" t="s">
        <v>907</v>
      </c>
      <c r="F261" s="88">
        <v>2543</v>
      </c>
      <c r="G261" s="88" t="str">
        <f>+IF(ISNA(VLOOKUP(F261,'[1]Latest 14.03.2023'!$E$4:$J$1050,6,FALSE)),"0",VLOOKUP(F261,'[1]Latest 14.03.2023'!$E$4:$J$1050,6,FALSE))</f>
        <v>0</v>
      </c>
      <c r="H261" s="88">
        <f>+SUMIF(CUTTING!$B$3:$B$500,'RM-JUNE'!F261,CUTTING!$G$3:$G$500)</f>
        <v>0</v>
      </c>
      <c r="I261" s="88">
        <f>+SUMIF('FORGING+DISPATCH'!$B$3:$B$500,'RM-JUNE'!F261,'FORGING+DISPATCH'!$G$3:$G$500)</f>
        <v>0</v>
      </c>
      <c r="J261" s="90">
        <f t="shared" si="29"/>
        <v>0</v>
      </c>
      <c r="K261" s="88" t="str">
        <f>+IF(ISNA(VLOOKUP(F261,SCH!$C$3:$L$500,9,FALSE)),"0",VLOOKUP(F261,SCH!$C$3:$L$500,9,FALSE))</f>
        <v>0</v>
      </c>
      <c r="L261" s="102">
        <f t="shared" si="30"/>
        <v>0</v>
      </c>
      <c r="M261" s="102">
        <f t="shared" si="38"/>
        <v>0</v>
      </c>
      <c r="N261" s="132"/>
      <c r="O261" s="133"/>
      <c r="P261" s="133"/>
      <c r="Q261" s="133"/>
      <c r="R261" s="110"/>
    </row>
    <row r="262" spans="1:18" x14ac:dyDescent="0.2">
      <c r="A262" s="87">
        <v>1</v>
      </c>
      <c r="B262" s="88" t="s">
        <v>811</v>
      </c>
      <c r="C262" s="88" t="s">
        <v>84</v>
      </c>
      <c r="D262" s="88" t="s">
        <v>59</v>
      </c>
      <c r="E262" s="88" t="s">
        <v>906</v>
      </c>
      <c r="F262" s="88">
        <v>2544</v>
      </c>
      <c r="G262" s="91">
        <f>+IF(ISNA(VLOOKUP(F262,'[1]Latest 14.03.2023'!$E$4:$J$1050,6,FALSE)),"0",VLOOKUP(F262,'[1]Latest 14.03.2023'!$E$4:$J$1050,6,FALSE))</f>
        <v>2.14</v>
      </c>
      <c r="H262" s="88">
        <f>+SUMIF(CUTTING!$B$3:$B$500,'RM-JUNE'!F262,CUTTING!$G$3:$G$500)</f>
        <v>0</v>
      </c>
      <c r="I262" s="88">
        <f>+SUMIF('FORGING+DISPATCH'!$B$3:$B$500,'RM-JUNE'!F262,'FORGING+DISPATCH'!$G$3:$G$500)</f>
        <v>0</v>
      </c>
      <c r="J262" s="90">
        <f t="shared" si="29"/>
        <v>0</v>
      </c>
      <c r="K262" s="88" t="str">
        <f>+IF(ISNA(VLOOKUP(F262,SCH!$C$3:$L$500,9,FALSE)),"0",VLOOKUP(F262,SCH!$C$3:$L$500,9,FALSE))</f>
        <v>0</v>
      </c>
      <c r="L262" s="102">
        <f t="shared" si="30"/>
        <v>0</v>
      </c>
      <c r="M262" s="102">
        <f t="shared" si="38"/>
        <v>0</v>
      </c>
      <c r="N262" s="132"/>
      <c r="O262" s="133"/>
      <c r="P262" s="133"/>
      <c r="Q262" s="133"/>
      <c r="R262" s="110"/>
    </row>
    <row r="263" spans="1:18" x14ac:dyDescent="0.2">
      <c r="A263" s="87">
        <v>1</v>
      </c>
      <c r="B263" s="88" t="s">
        <v>811</v>
      </c>
      <c r="C263" s="88" t="s">
        <v>84</v>
      </c>
      <c r="D263" s="88" t="s">
        <v>59</v>
      </c>
      <c r="E263" s="88" t="s">
        <v>905</v>
      </c>
      <c r="F263" s="88">
        <v>2546</v>
      </c>
      <c r="G263" s="91">
        <f>+IF(ISNA(VLOOKUP(F263,'[1]Latest 14.03.2023'!$E$4:$J$1050,6,FALSE)),"0",VLOOKUP(F263,'[1]Latest 14.03.2023'!$E$4:$J$1050,6,FALSE))</f>
        <v>2.33</v>
      </c>
      <c r="H263" s="88">
        <f>+SUMIF(CUTTING!$B$3:$B$500,'RM-JUNE'!F263,CUTTING!$G$3:$G$500)</f>
        <v>0</v>
      </c>
      <c r="I263" s="88">
        <f>+SUMIF('FORGING+DISPATCH'!$B$3:$B$500,'RM-JUNE'!F263,'FORGING+DISPATCH'!$G$3:$G$500)</f>
        <v>0</v>
      </c>
      <c r="J263" s="90">
        <f t="shared" si="29"/>
        <v>0</v>
      </c>
      <c r="K263" s="88" t="str">
        <f>+IF(ISNA(VLOOKUP(F263,SCH!$C$3:$L$500,9,FALSE)),"0",VLOOKUP(F263,SCH!$C$3:$L$500,9,FALSE))</f>
        <v>0</v>
      </c>
      <c r="L263" s="102">
        <f t="shared" si="30"/>
        <v>0</v>
      </c>
      <c r="M263" s="102">
        <f t="shared" si="38"/>
        <v>0</v>
      </c>
      <c r="N263" s="132"/>
      <c r="O263" s="133"/>
      <c r="P263" s="133"/>
      <c r="Q263" s="133"/>
      <c r="R263" s="110"/>
    </row>
    <row r="264" spans="1:18" x14ac:dyDescent="0.2">
      <c r="A264" s="87">
        <v>1</v>
      </c>
      <c r="B264" s="88" t="s">
        <v>811</v>
      </c>
      <c r="C264" s="88" t="s">
        <v>84</v>
      </c>
      <c r="D264" s="88" t="s">
        <v>59</v>
      </c>
      <c r="E264" s="88" t="s">
        <v>904</v>
      </c>
      <c r="F264" s="88">
        <v>2551</v>
      </c>
      <c r="G264" s="91">
        <f>+IF(ISNA(VLOOKUP(F264,'[1]Latest 14.03.2023'!$E$4:$J$1050,6,FALSE)),"0",VLOOKUP(F264,'[1]Latest 14.03.2023'!$E$4:$J$1050,6,FALSE))</f>
        <v>2.13</v>
      </c>
      <c r="H264" s="88">
        <f>+SUMIF(CUTTING!$B$3:$B$500,'RM-JUNE'!F264,CUTTING!$G$3:$G$500)</f>
        <v>0</v>
      </c>
      <c r="I264" s="88">
        <f>+SUMIF('FORGING+DISPATCH'!$B$3:$B$500,'RM-JUNE'!F264,'FORGING+DISPATCH'!$G$3:$G$500)</f>
        <v>0</v>
      </c>
      <c r="J264" s="90">
        <f t="shared" si="29"/>
        <v>0</v>
      </c>
      <c r="K264" s="88" t="str">
        <f>+IF(ISNA(VLOOKUP(F264,SCH!$C$3:$L$500,9,FALSE)),"0",VLOOKUP(F264,SCH!$C$3:$L$500,9,FALSE))</f>
        <v>0</v>
      </c>
      <c r="L264" s="102">
        <f t="shared" si="30"/>
        <v>0</v>
      </c>
      <c r="M264" s="102">
        <f t="shared" si="38"/>
        <v>0</v>
      </c>
      <c r="N264" s="132"/>
      <c r="O264" s="133"/>
      <c r="P264" s="133"/>
      <c r="Q264" s="133"/>
      <c r="R264" s="110"/>
    </row>
    <row r="265" spans="1:18" x14ac:dyDescent="0.2">
      <c r="A265" s="87">
        <v>1</v>
      </c>
      <c r="B265" s="88" t="s">
        <v>811</v>
      </c>
      <c r="C265" s="88" t="s">
        <v>84</v>
      </c>
      <c r="D265" s="88" t="s">
        <v>59</v>
      </c>
      <c r="E265" s="88" t="s">
        <v>903</v>
      </c>
      <c r="F265" s="88">
        <v>2572</v>
      </c>
      <c r="G265" s="91">
        <f>+IF(ISNA(VLOOKUP(F265,'[1]Latest 14.03.2023'!$E$4:$J$1050,6,FALSE)),"0",VLOOKUP(F265,'[1]Latest 14.03.2023'!$E$4:$J$1050,6,FALSE))</f>
        <v>2.37</v>
      </c>
      <c r="H265" s="88">
        <f>+SUMIF(CUTTING!$B$3:$B$500,'RM-JUNE'!F265,CUTTING!$G$3:$G$500)</f>
        <v>0</v>
      </c>
      <c r="I265" s="88">
        <f>+SUMIF('FORGING+DISPATCH'!$B$3:$B$500,'RM-JUNE'!F265,'FORGING+DISPATCH'!$G$3:$G$500)</f>
        <v>0</v>
      </c>
      <c r="J265" s="90">
        <f t="shared" si="29"/>
        <v>0</v>
      </c>
      <c r="K265" s="88" t="str">
        <f>+IF(ISNA(VLOOKUP(F265,SCH!$C$3:$L$500,9,FALSE)),"0",VLOOKUP(F265,SCH!$C$3:$L$500,9,FALSE))</f>
        <v>0</v>
      </c>
      <c r="L265" s="102">
        <f t="shared" si="30"/>
        <v>0</v>
      </c>
      <c r="M265" s="102">
        <f t="shared" si="38"/>
        <v>0</v>
      </c>
      <c r="N265" s="132"/>
      <c r="O265" s="133"/>
      <c r="P265" s="133"/>
      <c r="Q265" s="133"/>
      <c r="R265" s="110"/>
    </row>
    <row r="266" spans="1:18" x14ac:dyDescent="0.2">
      <c r="A266" s="87">
        <v>1</v>
      </c>
      <c r="B266" s="88" t="s">
        <v>811</v>
      </c>
      <c r="C266" s="88" t="s">
        <v>84</v>
      </c>
      <c r="D266" s="88" t="s">
        <v>59</v>
      </c>
      <c r="E266" s="88" t="s">
        <v>508</v>
      </c>
      <c r="F266" s="88">
        <v>5504</v>
      </c>
      <c r="G266" s="91">
        <f>+IF(ISNA(VLOOKUP(F266,'[1]Latest 14.03.2023'!$E$4:$J$1050,6,FALSE)),"0",VLOOKUP(F266,'[1]Latest 14.03.2023'!$E$4:$J$1050,6,FALSE))</f>
        <v>1.43</v>
      </c>
      <c r="H266" s="88">
        <f>+SUMIF(CUTTING!$B$3:$B$500,'RM-JUNE'!F266,CUTTING!$G$3:$G$500)</f>
        <v>0</v>
      </c>
      <c r="I266" s="88">
        <f>+SUMIF('FORGING+DISPATCH'!$B$3:$B$500,'RM-JUNE'!F266,'FORGING+DISPATCH'!$G$3:$G$500)</f>
        <v>0</v>
      </c>
      <c r="J266" s="90">
        <f t="shared" si="29"/>
        <v>0</v>
      </c>
      <c r="K266" s="88" t="str">
        <f>+IF(ISNA(VLOOKUP(F266,SCH!$C$3:$L$500,9,FALSE)),"0",VLOOKUP(F266,SCH!$C$3:$L$500,9,FALSE))</f>
        <v>0</v>
      </c>
      <c r="L266" s="102">
        <f t="shared" si="30"/>
        <v>0</v>
      </c>
      <c r="M266" s="102">
        <f t="shared" si="38"/>
        <v>0</v>
      </c>
      <c r="N266" s="132"/>
      <c r="O266" s="133"/>
      <c r="P266" s="133"/>
      <c r="Q266" s="133"/>
      <c r="R266" s="110"/>
    </row>
    <row r="267" spans="1:18" x14ac:dyDescent="0.2">
      <c r="A267" s="87">
        <v>1</v>
      </c>
      <c r="B267" s="88" t="s">
        <v>811</v>
      </c>
      <c r="C267" s="88" t="s">
        <v>84</v>
      </c>
      <c r="D267" s="88" t="s">
        <v>59</v>
      </c>
      <c r="E267" s="88" t="s">
        <v>500</v>
      </c>
      <c r="F267" s="88">
        <v>5518</v>
      </c>
      <c r="G267" s="91">
        <f>+IF(ISNA(VLOOKUP(F267,'[1]Latest 14.03.2023'!$E$4:$J$1050,6,FALSE)),"0",VLOOKUP(F267,'[1]Latest 14.03.2023'!$E$4:$J$1050,6,FALSE))</f>
        <v>2.85</v>
      </c>
      <c r="H267" s="88">
        <f>+SUMIF(CUTTING!$B$3:$B$500,'RM-JUNE'!F267,CUTTING!$G$3:$G$500)</f>
        <v>0</v>
      </c>
      <c r="I267" s="88">
        <f>+SUMIF('FORGING+DISPATCH'!$B$3:$B$500,'RM-JUNE'!F267,'FORGING+DISPATCH'!$G$3:$G$500)</f>
        <v>342</v>
      </c>
      <c r="J267" s="90">
        <f t="shared" si="29"/>
        <v>342</v>
      </c>
      <c r="K267" s="88">
        <f>+IF(ISNA(VLOOKUP(F267,SCH!$C$3:$L$500,9,FALSE)),"0",VLOOKUP(F267,SCH!$C$3:$L$500,9,FALSE))</f>
        <v>2984</v>
      </c>
      <c r="L267" s="102">
        <f t="shared" si="30"/>
        <v>8504.4</v>
      </c>
      <c r="M267" s="102">
        <f t="shared" si="38"/>
        <v>8162.4</v>
      </c>
      <c r="N267" s="132"/>
      <c r="O267" s="133"/>
      <c r="P267" s="133"/>
      <c r="Q267" s="133"/>
      <c r="R267" s="110"/>
    </row>
    <row r="268" spans="1:18" x14ac:dyDescent="0.2">
      <c r="A268" s="87">
        <v>1</v>
      </c>
      <c r="B268" s="88" t="s">
        <v>811</v>
      </c>
      <c r="C268" s="88" t="s">
        <v>84</v>
      </c>
      <c r="D268" s="88" t="s">
        <v>59</v>
      </c>
      <c r="E268" s="88" t="s">
        <v>498</v>
      </c>
      <c r="F268" s="88">
        <v>5519</v>
      </c>
      <c r="G268" s="91">
        <f>+IF(ISNA(VLOOKUP(F268,'[1]Latest 14.03.2023'!$E$4:$J$1050,6,FALSE)),"0",VLOOKUP(F268,'[1]Latest 14.03.2023'!$E$4:$J$1050,6,FALSE))</f>
        <v>2.82</v>
      </c>
      <c r="H268" s="88">
        <f>+SUMIF(CUTTING!$B$3:$B$500,'RM-JUNE'!F268,CUTTING!$G$3:$G$500)</f>
        <v>0</v>
      </c>
      <c r="I268" s="88">
        <f>+SUMIF('FORGING+DISPATCH'!$B$3:$B$500,'RM-JUNE'!F268,'FORGING+DISPATCH'!$G$3:$G$500)</f>
        <v>0</v>
      </c>
      <c r="J268" s="90">
        <f t="shared" si="29"/>
        <v>0</v>
      </c>
      <c r="K268" s="88">
        <f>+IF(ISNA(VLOOKUP(F268,SCH!$C$3:$L$500,9,FALSE)),"0",VLOOKUP(F268,SCH!$C$3:$L$500,9,FALSE))</f>
        <v>3340</v>
      </c>
      <c r="L268" s="102">
        <f t="shared" si="30"/>
        <v>9418.7999999999993</v>
      </c>
      <c r="M268" s="102">
        <f t="shared" si="38"/>
        <v>9418.7999999999993</v>
      </c>
      <c r="N268" s="132"/>
      <c r="O268" s="133"/>
      <c r="P268" s="133"/>
      <c r="Q268" s="133"/>
      <c r="R268" s="110"/>
    </row>
    <row r="269" spans="1:18" x14ac:dyDescent="0.2">
      <c r="A269" s="87">
        <v>1</v>
      </c>
      <c r="B269" s="88" t="s">
        <v>811</v>
      </c>
      <c r="C269" s="88" t="s">
        <v>84</v>
      </c>
      <c r="D269" s="88" t="s">
        <v>59</v>
      </c>
      <c r="E269" s="88" t="s">
        <v>902</v>
      </c>
      <c r="F269" s="88">
        <v>6001</v>
      </c>
      <c r="G269" s="91">
        <f>+IF(ISNA(VLOOKUP(F269,'[1]Latest 14.03.2023'!$E$4:$J$1050,6,FALSE)),"0",VLOOKUP(F269,'[1]Latest 14.03.2023'!$E$4:$J$1050,6,FALSE))</f>
        <v>2.4</v>
      </c>
      <c r="H269" s="88">
        <f>+SUMIF(CUTTING!$B$3:$B$500,'RM-JUNE'!F269,CUTTING!$G$3:$G$500)</f>
        <v>0</v>
      </c>
      <c r="I269" s="88">
        <f>+SUMIF('FORGING+DISPATCH'!$B$3:$B$500,'RM-JUNE'!F269,'FORGING+DISPATCH'!$G$3:$G$500)</f>
        <v>0</v>
      </c>
      <c r="J269" s="90">
        <f t="shared" si="29"/>
        <v>0</v>
      </c>
      <c r="K269" s="88" t="str">
        <f>+IF(ISNA(VLOOKUP(F269,SCH!$C$3:$L$500,9,FALSE)),"0",VLOOKUP(F269,SCH!$C$3:$L$500,9,FALSE))</f>
        <v>0</v>
      </c>
      <c r="L269" s="102">
        <f t="shared" si="30"/>
        <v>0</v>
      </c>
      <c r="M269" s="102">
        <f t="shared" si="38"/>
        <v>0</v>
      </c>
      <c r="N269" s="132"/>
      <c r="O269" s="133"/>
      <c r="P269" s="133"/>
      <c r="Q269" s="133"/>
      <c r="R269" s="110"/>
    </row>
    <row r="270" spans="1:18" x14ac:dyDescent="0.2">
      <c r="A270" s="87">
        <v>1</v>
      </c>
      <c r="B270" s="88" t="s">
        <v>811</v>
      </c>
      <c r="C270" s="88" t="s">
        <v>84</v>
      </c>
      <c r="D270" s="88" t="s">
        <v>59</v>
      </c>
      <c r="E270" s="88" t="s">
        <v>901</v>
      </c>
      <c r="F270" s="88">
        <v>6068</v>
      </c>
      <c r="G270" s="91">
        <f>+IF(ISNA(VLOOKUP(F270,'[1]Latest 14.03.2023'!$E$4:$J$1050,6,FALSE)),"0",VLOOKUP(F270,'[1]Latest 14.03.2023'!$E$4:$J$1050,6,FALSE))</f>
        <v>2.95</v>
      </c>
      <c r="H270" s="88">
        <f>+SUMIF(CUTTING!$B$3:$B$500,'RM-JUNE'!F270,CUTTING!$G$3:$G$500)</f>
        <v>0</v>
      </c>
      <c r="I270" s="88">
        <f>+SUMIF('FORGING+DISPATCH'!$B$3:$B$500,'RM-JUNE'!F270,'FORGING+DISPATCH'!$G$3:$G$500)</f>
        <v>0</v>
      </c>
      <c r="J270" s="90">
        <f t="shared" si="29"/>
        <v>0</v>
      </c>
      <c r="K270" s="88" t="str">
        <f>+IF(ISNA(VLOOKUP(F270,SCH!$C$3:$L$500,9,FALSE)),"0",VLOOKUP(F270,SCH!$C$3:$L$500,9,FALSE))</f>
        <v>0</v>
      </c>
      <c r="L270" s="102">
        <f t="shared" si="30"/>
        <v>0</v>
      </c>
      <c r="M270" s="102">
        <f t="shared" si="38"/>
        <v>0</v>
      </c>
      <c r="N270" s="132"/>
      <c r="O270" s="133"/>
      <c r="P270" s="133"/>
      <c r="Q270" s="133"/>
      <c r="R270" s="110"/>
    </row>
    <row r="271" spans="1:18" x14ac:dyDescent="0.2">
      <c r="A271" s="87">
        <v>1</v>
      </c>
      <c r="B271" s="88" t="s">
        <v>811</v>
      </c>
      <c r="C271" s="88" t="s">
        <v>84</v>
      </c>
      <c r="D271" s="88" t="s">
        <v>59</v>
      </c>
      <c r="E271" s="88" t="s">
        <v>900</v>
      </c>
      <c r="F271" s="88">
        <v>6073</v>
      </c>
      <c r="G271" s="91">
        <f>+IF(ISNA(VLOOKUP(F271,'[1]Latest 14.03.2023'!$E$4:$J$1050,6,FALSE)),"0",VLOOKUP(F271,'[1]Latest 14.03.2023'!$E$4:$J$1050,6,FALSE))</f>
        <v>2.98</v>
      </c>
      <c r="H271" s="88">
        <f>+SUMIF(CUTTING!$B$3:$B$500,'RM-JUNE'!F271,CUTTING!$G$3:$G$500)</f>
        <v>0</v>
      </c>
      <c r="I271" s="88">
        <f>+SUMIF('FORGING+DISPATCH'!$B$3:$B$500,'RM-JUNE'!F271,'FORGING+DISPATCH'!$G$3:$G$500)</f>
        <v>0</v>
      </c>
      <c r="J271" s="90">
        <f t="shared" si="29"/>
        <v>0</v>
      </c>
      <c r="K271" s="88" t="str">
        <f>+IF(ISNA(VLOOKUP(F271,SCH!$C$3:$L$500,9,FALSE)),"0",VLOOKUP(F271,SCH!$C$3:$L$500,9,FALSE))</f>
        <v>0</v>
      </c>
      <c r="L271" s="102">
        <f t="shared" si="30"/>
        <v>0</v>
      </c>
      <c r="M271" s="102">
        <f t="shared" si="38"/>
        <v>0</v>
      </c>
      <c r="N271" s="132"/>
      <c r="O271" s="133"/>
      <c r="P271" s="133"/>
      <c r="Q271" s="133"/>
      <c r="R271" s="110"/>
    </row>
    <row r="272" spans="1:18" x14ac:dyDescent="0.2">
      <c r="A272" s="87">
        <v>1</v>
      </c>
      <c r="B272" s="88" t="s">
        <v>811</v>
      </c>
      <c r="C272" s="88" t="s">
        <v>84</v>
      </c>
      <c r="D272" s="88" t="s">
        <v>59</v>
      </c>
      <c r="E272" s="88" t="s">
        <v>899</v>
      </c>
      <c r="F272" s="88">
        <v>6097</v>
      </c>
      <c r="G272" s="91">
        <f>+IF(ISNA(VLOOKUP(F272,'[1]Latest 14.03.2023'!$E$4:$J$1050,6,FALSE)),"0",VLOOKUP(F272,'[1]Latest 14.03.2023'!$E$4:$J$1050,6,FALSE))</f>
        <v>2.4</v>
      </c>
      <c r="H272" s="88">
        <f>+SUMIF(CUTTING!$B$3:$B$500,'RM-JUNE'!F272,CUTTING!$G$3:$G$500)</f>
        <v>0</v>
      </c>
      <c r="I272" s="88">
        <f>+SUMIF('FORGING+DISPATCH'!$B$3:$B$500,'RM-JUNE'!F272,'FORGING+DISPATCH'!$G$3:$G$500)</f>
        <v>0</v>
      </c>
      <c r="J272" s="90">
        <f t="shared" si="29"/>
        <v>0</v>
      </c>
      <c r="K272" s="88" t="str">
        <f>+IF(ISNA(VLOOKUP(F272,SCH!$C$3:$L$500,9,FALSE)),"0",VLOOKUP(F272,SCH!$C$3:$L$500,9,FALSE))</f>
        <v>0</v>
      </c>
      <c r="L272" s="102">
        <f t="shared" si="30"/>
        <v>0</v>
      </c>
      <c r="M272" s="102">
        <f t="shared" si="38"/>
        <v>0</v>
      </c>
      <c r="N272" s="132"/>
      <c r="O272" s="133"/>
      <c r="P272" s="133"/>
      <c r="Q272" s="133"/>
      <c r="R272" s="110"/>
    </row>
    <row r="273" spans="1:18" x14ac:dyDescent="0.2">
      <c r="A273" s="87">
        <v>1</v>
      </c>
      <c r="B273" s="88" t="s">
        <v>811</v>
      </c>
      <c r="C273" s="88" t="s">
        <v>84</v>
      </c>
      <c r="D273" s="88" t="s">
        <v>59</v>
      </c>
      <c r="E273" s="88" t="s">
        <v>898</v>
      </c>
      <c r="F273" s="88">
        <v>6099</v>
      </c>
      <c r="G273" s="91">
        <f>+IF(ISNA(VLOOKUP(F273,'[1]Latest 14.03.2023'!$E$4:$J$1050,6,FALSE)),"0",VLOOKUP(F273,'[1]Latest 14.03.2023'!$E$4:$J$1050,6,FALSE))</f>
        <v>2.2999999999999998</v>
      </c>
      <c r="H273" s="88">
        <f>+SUMIF(CUTTING!$B$3:$B$500,'RM-JUNE'!F273,CUTTING!$G$3:$G$500)</f>
        <v>0</v>
      </c>
      <c r="I273" s="88">
        <f>+SUMIF('FORGING+DISPATCH'!$B$3:$B$500,'RM-JUNE'!F273,'FORGING+DISPATCH'!$G$3:$G$500)</f>
        <v>0</v>
      </c>
      <c r="J273" s="90">
        <f t="shared" si="29"/>
        <v>0</v>
      </c>
      <c r="K273" s="88">
        <f>+IF(ISNA(VLOOKUP(F273,SCH!$C$3:$L$500,9,FALSE)),"0",VLOOKUP(F273,SCH!$C$3:$L$500,9,FALSE))</f>
        <v>2270</v>
      </c>
      <c r="L273" s="102">
        <f t="shared" si="30"/>
        <v>5221</v>
      </c>
      <c r="M273" s="102">
        <f t="shared" si="38"/>
        <v>5221</v>
      </c>
      <c r="N273" s="132"/>
      <c r="O273" s="133"/>
      <c r="P273" s="133"/>
      <c r="Q273" s="133"/>
      <c r="R273" s="110"/>
    </row>
    <row r="274" spans="1:18" x14ac:dyDescent="0.2">
      <c r="A274" s="87">
        <v>1</v>
      </c>
      <c r="B274" s="88" t="s">
        <v>811</v>
      </c>
      <c r="C274" s="88" t="s">
        <v>84</v>
      </c>
      <c r="D274" s="88" t="s">
        <v>59</v>
      </c>
      <c r="E274" s="88" t="s">
        <v>897</v>
      </c>
      <c r="F274" s="88">
        <v>6100</v>
      </c>
      <c r="G274" s="88" t="str">
        <f>+IF(ISNA(VLOOKUP(F274,'[1]Latest 14.03.2023'!$E$4:$J$1050,6,FALSE)),"0",VLOOKUP(F274,'[1]Latest 14.03.2023'!$E$4:$J$1050,6,FALSE))</f>
        <v>0</v>
      </c>
      <c r="H274" s="88">
        <f>+SUMIF(CUTTING!$B$3:$B$500,'RM-JUNE'!F274,CUTTING!$G$3:$G$500)</f>
        <v>0</v>
      </c>
      <c r="I274" s="88">
        <f>+SUMIF('FORGING+DISPATCH'!$B$3:$B$500,'RM-JUNE'!F274,'FORGING+DISPATCH'!$G$3:$G$500)</f>
        <v>0</v>
      </c>
      <c r="J274" s="90">
        <f t="shared" si="29"/>
        <v>0</v>
      </c>
      <c r="K274" s="88" t="str">
        <f>+IF(ISNA(VLOOKUP(F274,SCH!$C$3:$L$500,9,FALSE)),"0",VLOOKUP(F274,SCH!$C$3:$L$500,9,FALSE))</f>
        <v>0</v>
      </c>
      <c r="L274" s="102">
        <f t="shared" si="30"/>
        <v>0</v>
      </c>
      <c r="M274" s="102">
        <f t="shared" si="38"/>
        <v>0</v>
      </c>
      <c r="N274" s="132"/>
      <c r="O274" s="133"/>
      <c r="P274" s="133"/>
      <c r="Q274" s="133"/>
      <c r="R274" s="110"/>
    </row>
    <row r="275" spans="1:18" x14ac:dyDescent="0.2">
      <c r="A275" s="87">
        <v>1</v>
      </c>
      <c r="B275" s="88" t="s">
        <v>811</v>
      </c>
      <c r="C275" s="88" t="s">
        <v>84</v>
      </c>
      <c r="D275" s="88" t="s">
        <v>59</v>
      </c>
      <c r="E275" s="88" t="s">
        <v>896</v>
      </c>
      <c r="F275" s="88">
        <v>6101</v>
      </c>
      <c r="G275" s="88">
        <f>+IF(ISNA(VLOOKUP(F275,'[1]Latest 14.03.2023'!$E$4:$J$1050,6,FALSE)),"0",VLOOKUP(F275,'[1]Latest 14.03.2023'!$E$4:$J$1050,6,FALSE))</f>
        <v>2.4900000000000002</v>
      </c>
      <c r="H275" s="88">
        <f>+SUMIF(CUTTING!$B$3:$B$500,'RM-JUNE'!F275,CUTTING!$G$3:$G$500)</f>
        <v>0</v>
      </c>
      <c r="I275" s="88">
        <f>+SUMIF('FORGING+DISPATCH'!$B$3:$B$500,'RM-JUNE'!F275,'FORGING+DISPATCH'!$G$3:$G$500)</f>
        <v>0</v>
      </c>
      <c r="J275" s="90">
        <f t="shared" si="29"/>
        <v>0</v>
      </c>
      <c r="K275" s="88">
        <f>+IF(ISNA(VLOOKUP(F275,SCH!$C$3:$L$500,9,FALSE)),"0",VLOOKUP(F275,SCH!$C$3:$L$500,9,FALSE))</f>
        <v>1036</v>
      </c>
      <c r="L275" s="102">
        <f t="shared" si="30"/>
        <v>2579.6400000000003</v>
      </c>
      <c r="M275" s="102">
        <f t="shared" si="38"/>
        <v>2579.6400000000003</v>
      </c>
      <c r="N275" s="132"/>
      <c r="O275" s="133"/>
      <c r="P275" s="133"/>
      <c r="Q275" s="133"/>
      <c r="R275" s="110"/>
    </row>
    <row r="276" spans="1:18" x14ac:dyDescent="0.2">
      <c r="A276" s="87">
        <v>1</v>
      </c>
      <c r="B276" s="88" t="s">
        <v>811</v>
      </c>
      <c r="C276" s="88" t="s">
        <v>84</v>
      </c>
      <c r="D276" s="88" t="s">
        <v>59</v>
      </c>
      <c r="E276" s="88" t="s">
        <v>895</v>
      </c>
      <c r="F276" s="88">
        <v>6150</v>
      </c>
      <c r="G276" s="91">
        <f>+IF(ISNA(VLOOKUP(F276,'[1]Latest 14.03.2023'!$E$4:$J$1050,6,FALSE)),"0",VLOOKUP(F276,'[1]Latest 14.03.2023'!$E$4:$J$1050,6,FALSE))</f>
        <v>2.5</v>
      </c>
      <c r="H276" s="88">
        <f>+SUMIF(CUTTING!$B$3:$B$500,'RM-JUNE'!F276,CUTTING!$G$3:$G$500)</f>
        <v>0</v>
      </c>
      <c r="I276" s="88">
        <f>+SUMIF('FORGING+DISPATCH'!$B$3:$B$500,'RM-JUNE'!F276,'FORGING+DISPATCH'!$G$3:$G$500)</f>
        <v>0</v>
      </c>
      <c r="J276" s="90">
        <f t="shared" si="29"/>
        <v>0</v>
      </c>
      <c r="K276" s="88">
        <f>+IF(ISNA(VLOOKUP(F276,SCH!$C$3:$L$500,9,FALSE)),"0",VLOOKUP(F276,SCH!$C$3:$L$500,9,FALSE))</f>
        <v>1018</v>
      </c>
      <c r="L276" s="102">
        <f t="shared" si="30"/>
        <v>2545</v>
      </c>
      <c r="M276" s="102">
        <f t="shared" si="38"/>
        <v>2545</v>
      </c>
      <c r="N276" s="132"/>
      <c r="O276" s="133"/>
      <c r="P276" s="133"/>
      <c r="Q276" s="133"/>
      <c r="R276" s="110"/>
    </row>
    <row r="277" spans="1:18" x14ac:dyDescent="0.2">
      <c r="A277" s="87">
        <v>1</v>
      </c>
      <c r="B277" s="88" t="s">
        <v>811</v>
      </c>
      <c r="C277" s="88" t="s">
        <v>84</v>
      </c>
      <c r="D277" s="88" t="s">
        <v>59</v>
      </c>
      <c r="E277" s="88" t="s">
        <v>681</v>
      </c>
      <c r="F277" s="88">
        <v>6153</v>
      </c>
      <c r="G277" s="91">
        <f>+IF(ISNA(VLOOKUP(F277,'[1]Latest 14.03.2023'!$E$4:$J$1050,6,FALSE)),"0",VLOOKUP(F277,'[1]Latest 14.03.2023'!$E$4:$J$1050,6,FALSE))</f>
        <v>2.97</v>
      </c>
      <c r="H277" s="88">
        <f>+SUMIF(CUTTING!$B$3:$B$500,'RM-JUNE'!F277,CUTTING!$G$3:$G$500)</f>
        <v>0</v>
      </c>
      <c r="I277" s="88">
        <f>+SUMIF('FORGING+DISPATCH'!$B$3:$B$500,'RM-JUNE'!F277,'FORGING+DISPATCH'!$G$3:$G$500)</f>
        <v>0</v>
      </c>
      <c r="J277" s="90">
        <f t="shared" si="29"/>
        <v>0</v>
      </c>
      <c r="K277" s="88">
        <f>+IF(ISNA(VLOOKUP(F277,SCH!$C$3:$L$500,9,FALSE)),"0",VLOOKUP(F277,SCH!$C$3:$L$500,9,FALSE))</f>
        <v>1000</v>
      </c>
      <c r="L277" s="102">
        <f t="shared" si="30"/>
        <v>2970</v>
      </c>
      <c r="M277" s="102">
        <f t="shared" si="38"/>
        <v>2970</v>
      </c>
      <c r="N277" s="132"/>
      <c r="O277" s="133"/>
      <c r="P277" s="133"/>
      <c r="Q277" s="133"/>
      <c r="R277" s="110"/>
    </row>
    <row r="278" spans="1:18" x14ac:dyDescent="0.2">
      <c r="A278" s="87">
        <v>1</v>
      </c>
      <c r="B278" s="88" t="s">
        <v>811</v>
      </c>
      <c r="C278" s="88" t="s">
        <v>84</v>
      </c>
      <c r="D278" s="88" t="s">
        <v>59</v>
      </c>
      <c r="E278" s="88" t="s">
        <v>678</v>
      </c>
      <c r="F278" s="88">
        <v>6154</v>
      </c>
      <c r="G278" s="91">
        <f>+IF(ISNA(VLOOKUP(F278,'[1]Latest 14.03.2023'!$E$4:$J$1050,6,FALSE)),"0",VLOOKUP(F278,'[1]Latest 14.03.2023'!$E$4:$J$1050,6,FALSE))</f>
        <v>2.2000000000000002</v>
      </c>
      <c r="H278" s="88">
        <f>+SUMIF(CUTTING!$B$3:$B$500,'RM-JUNE'!F278,CUTTING!$G$3:$G$500)</f>
        <v>0</v>
      </c>
      <c r="I278" s="88">
        <f>+SUMIF('FORGING+DISPATCH'!$B$3:$B$500,'RM-JUNE'!F278,'FORGING+DISPATCH'!$G$3:$G$500)</f>
        <v>0</v>
      </c>
      <c r="J278" s="90">
        <f t="shared" si="29"/>
        <v>0</v>
      </c>
      <c r="K278" s="88">
        <f>+IF(ISNA(VLOOKUP(F278,SCH!$C$3:$L$500,9,FALSE)),"0",VLOOKUP(F278,SCH!$C$3:$L$500,9,FALSE))</f>
        <v>1000</v>
      </c>
      <c r="L278" s="102">
        <f t="shared" si="30"/>
        <v>2200</v>
      </c>
      <c r="M278" s="102">
        <f t="shared" si="38"/>
        <v>2200</v>
      </c>
      <c r="N278" s="132"/>
      <c r="O278" s="133"/>
      <c r="P278" s="133"/>
      <c r="Q278" s="133"/>
      <c r="R278" s="110"/>
    </row>
    <row r="279" spans="1:18" x14ac:dyDescent="0.2">
      <c r="A279" s="87">
        <v>1</v>
      </c>
      <c r="B279" s="88" t="s">
        <v>811</v>
      </c>
      <c r="C279" s="88" t="s">
        <v>84</v>
      </c>
      <c r="D279" s="88" t="s">
        <v>59</v>
      </c>
      <c r="E279" s="88" t="s">
        <v>894</v>
      </c>
      <c r="F279" s="88">
        <v>6165</v>
      </c>
      <c r="G279" s="91">
        <f>+IF(ISNA(VLOOKUP(F279,'[1]Latest 14.03.2023'!$E$4:$J$1050,6,FALSE)),"0",VLOOKUP(F279,'[1]Latest 14.03.2023'!$E$4:$J$1050,6,FALSE))</f>
        <v>2.48</v>
      </c>
      <c r="H279" s="88">
        <f>+SUMIF(CUTTING!$B$3:$B$500,'RM-JUNE'!F279,CUTTING!$G$3:$G$500)</f>
        <v>0</v>
      </c>
      <c r="I279" s="88">
        <f>+SUMIF('FORGING+DISPATCH'!$B$3:$B$500,'RM-JUNE'!F279,'FORGING+DISPATCH'!$G$3:$G$500)</f>
        <v>446.4</v>
      </c>
      <c r="J279" s="90">
        <f t="shared" si="29"/>
        <v>446.4</v>
      </c>
      <c r="K279" s="88">
        <f>+IF(ISNA(VLOOKUP(F279,SCH!$C$3:$L$500,9,FALSE)),"0",VLOOKUP(F279,SCH!$C$3:$L$500,9,FALSE))</f>
        <v>1878</v>
      </c>
      <c r="L279" s="102">
        <f t="shared" si="30"/>
        <v>4657.4399999999996</v>
      </c>
      <c r="M279" s="102">
        <f t="shared" si="38"/>
        <v>4211.04</v>
      </c>
      <c r="N279" s="132"/>
      <c r="O279" s="133"/>
      <c r="P279" s="133"/>
      <c r="Q279" s="133"/>
      <c r="R279" s="110"/>
    </row>
    <row r="280" spans="1:18" x14ac:dyDescent="0.2">
      <c r="A280" s="87">
        <v>1</v>
      </c>
      <c r="B280" s="88" t="s">
        <v>811</v>
      </c>
      <c r="C280" s="88" t="s">
        <v>84</v>
      </c>
      <c r="D280" s="88" t="s">
        <v>59</v>
      </c>
      <c r="E280" s="88" t="s">
        <v>893</v>
      </c>
      <c r="F280" s="88">
        <v>726</v>
      </c>
      <c r="G280" s="91">
        <f>+IF(ISNA(VLOOKUP(F280,'[1]Latest 14.03.2023'!$E$4:$J$1050,6,FALSE)),"0",VLOOKUP(F280,'[1]Latest 14.03.2023'!$E$4:$J$1050,6,FALSE))</f>
        <v>2.93</v>
      </c>
      <c r="H280" s="88">
        <f>+SUMIF(CUTTING!$B$3:$B$500,'RM-JUNE'!F280,CUTTING!$G$3:$G$500)</f>
        <v>0</v>
      </c>
      <c r="I280" s="88">
        <f>+SUMIF('FORGING+DISPATCH'!$B$3:$B$500,'RM-JUNE'!F280,'FORGING+DISPATCH'!$G$3:$G$500)</f>
        <v>0</v>
      </c>
      <c r="J280" s="90">
        <f t="shared" si="29"/>
        <v>0</v>
      </c>
      <c r="K280" s="88" t="str">
        <f>+IF(ISNA(VLOOKUP(F280,SCH!$C$3:$L$500,9,FALSE)),"0",VLOOKUP(F280,SCH!$C$3:$L$500,9,FALSE))</f>
        <v>0</v>
      </c>
      <c r="L280" s="102">
        <f t="shared" si="30"/>
        <v>0</v>
      </c>
      <c r="M280" s="102">
        <f t="shared" si="38"/>
        <v>0</v>
      </c>
      <c r="N280" s="132"/>
      <c r="O280" s="133"/>
      <c r="P280" s="133"/>
      <c r="Q280" s="133"/>
      <c r="R280" s="110"/>
    </row>
    <row r="281" spans="1:18" x14ac:dyDescent="0.2">
      <c r="A281" s="87">
        <v>1</v>
      </c>
      <c r="B281" s="88" t="s">
        <v>811</v>
      </c>
      <c r="C281" s="88" t="s">
        <v>84</v>
      </c>
      <c r="D281" s="88" t="s">
        <v>59</v>
      </c>
      <c r="E281" s="88" t="s">
        <v>17</v>
      </c>
      <c r="F281" s="88">
        <v>727</v>
      </c>
      <c r="G281" s="91">
        <f>+IF(ISNA(VLOOKUP(F281,'[1]Latest 14.03.2023'!$E$4:$J$1050,6,FALSE)),"0",VLOOKUP(F281,'[1]Latest 14.03.2023'!$E$4:$J$1050,6,FALSE))</f>
        <v>1.98</v>
      </c>
      <c r="H281" s="88">
        <f>+SUMIF(CUTTING!$B$3:$B$500,'RM-JUNE'!F281,CUTTING!$G$3:$G$500)</f>
        <v>0</v>
      </c>
      <c r="I281" s="88">
        <f>+SUMIF('FORGING+DISPATCH'!$B$3:$B$500,'RM-JUNE'!F281,'FORGING+DISPATCH'!$G$3:$G$500)</f>
        <v>11.879999999999999</v>
      </c>
      <c r="J281" s="90">
        <f t="shared" si="29"/>
        <v>11.879999999999999</v>
      </c>
      <c r="K281" s="88">
        <f>+IF(ISNA(VLOOKUP(F281,SCH!$C$3:$L$500,9,FALSE)),"0",VLOOKUP(F281,SCH!$C$3:$L$500,9,FALSE))</f>
        <v>1000</v>
      </c>
      <c r="L281" s="102">
        <f t="shared" si="30"/>
        <v>1980</v>
      </c>
      <c r="M281" s="102">
        <f t="shared" si="38"/>
        <v>1968.12</v>
      </c>
      <c r="N281" s="132"/>
      <c r="O281" s="133"/>
      <c r="P281" s="133"/>
      <c r="Q281" s="133"/>
      <c r="R281" s="110"/>
    </row>
    <row r="282" spans="1:18" x14ac:dyDescent="0.2">
      <c r="A282" s="87">
        <v>2</v>
      </c>
      <c r="B282" s="88" t="s">
        <v>353</v>
      </c>
      <c r="C282" s="88" t="s">
        <v>84</v>
      </c>
      <c r="D282" s="88" t="s">
        <v>59</v>
      </c>
      <c r="E282" s="88" t="s">
        <v>676</v>
      </c>
      <c r="F282" s="88">
        <v>1085</v>
      </c>
      <c r="G282" s="91">
        <f>+IF(ISNA(VLOOKUP(F282,'[1]Latest 14.03.2023'!$E$4:$J$1050,6,FALSE)),"0",VLOOKUP(F282,'[1]Latest 14.03.2023'!$E$4:$J$1050,6,FALSE))</f>
        <v>3.05</v>
      </c>
      <c r="H282" s="88">
        <f>+SUMIF(CUTTING!$B$3:$B$500,'RM-JUNE'!F282,CUTTING!$G$3:$G$500)</f>
        <v>0</v>
      </c>
      <c r="I282" s="88">
        <f>+SUMIF('FORGING+DISPATCH'!$B$3:$B$500,'RM-JUNE'!F282,'FORGING+DISPATCH'!$G$3:$G$500)</f>
        <v>0</v>
      </c>
      <c r="J282" s="90">
        <f t="shared" ref="J282" si="39">H282+I282</f>
        <v>0</v>
      </c>
      <c r="K282" s="88" t="str">
        <f>+IF(ISNA(VLOOKUP(F282,SCH!$C$3:$L$500,9,FALSE)),"0",VLOOKUP(F282,SCH!$C$3:$L$500,9,FALSE))</f>
        <v>0</v>
      </c>
      <c r="L282" s="102">
        <f t="shared" ref="L282" si="40">+G282*K282</f>
        <v>0</v>
      </c>
      <c r="M282" s="102">
        <f t="shared" ref="M282" si="41">L282-J282</f>
        <v>0</v>
      </c>
      <c r="N282" s="132"/>
      <c r="O282" s="133"/>
      <c r="P282" s="133"/>
      <c r="Q282" s="133"/>
      <c r="R282" s="110"/>
    </row>
    <row r="283" spans="1:18" ht="15" customHeight="1" x14ac:dyDescent="0.2">
      <c r="A283" s="87">
        <v>2</v>
      </c>
      <c r="B283" s="88" t="s">
        <v>353</v>
      </c>
      <c r="C283" s="88" t="s">
        <v>84</v>
      </c>
      <c r="D283" s="88" t="s">
        <v>59</v>
      </c>
      <c r="E283" s="88" t="s">
        <v>675</v>
      </c>
      <c r="F283" s="88">
        <v>1093</v>
      </c>
      <c r="G283" s="88" t="str">
        <f>+IF(ISNA(VLOOKUP(F283,'[1]Latest 14.03.2023'!$E$4:$J$1050,6,FALSE)),"0",VLOOKUP(F283,'[1]Latest 14.03.2023'!$E$4:$J$1050,6,FALSE))</f>
        <v>0</v>
      </c>
      <c r="H283" s="88">
        <f>+SUMIF(CUTTING!$B$3:$B$500,'RM-JUNE'!F283,CUTTING!$G$3:$G$500)</f>
        <v>0</v>
      </c>
      <c r="I283" s="88">
        <f>+SUMIF('FORGING+DISPATCH'!$B$3:$B$500,'RM-JUNE'!F283,'FORGING+DISPATCH'!$G$3:$G$500)</f>
        <v>0</v>
      </c>
      <c r="J283" s="90">
        <f t="shared" si="29"/>
        <v>0</v>
      </c>
      <c r="K283" s="88" t="str">
        <f>+IF(ISNA(VLOOKUP(F283,SCH!$C$3:$L$500,9,FALSE)),"0",VLOOKUP(F283,SCH!$C$3:$L$500,9,FALSE))</f>
        <v>0</v>
      </c>
      <c r="L283" s="102">
        <f t="shared" si="30"/>
        <v>0</v>
      </c>
      <c r="M283" s="102">
        <f t="shared" si="37"/>
        <v>0</v>
      </c>
      <c r="N283" s="132"/>
      <c r="O283" s="133"/>
      <c r="P283" s="133"/>
      <c r="Q283" s="133"/>
      <c r="R283" s="110"/>
    </row>
    <row r="284" spans="1:18" ht="15" customHeight="1" x14ac:dyDescent="0.2">
      <c r="A284" s="87">
        <v>2</v>
      </c>
      <c r="B284" s="88" t="s">
        <v>353</v>
      </c>
      <c r="C284" s="88" t="s">
        <v>84</v>
      </c>
      <c r="D284" s="88" t="s">
        <v>59</v>
      </c>
      <c r="E284" s="88" t="s">
        <v>673</v>
      </c>
      <c r="F284" s="88">
        <v>127</v>
      </c>
      <c r="G284" s="91">
        <f>+IF(ISNA(VLOOKUP(F284,'[1]Latest 14.03.2023'!$E$4:$J$1050,6,FALSE)),"0",VLOOKUP(F284,'[1]Latest 14.03.2023'!$E$4:$J$1050,6,FALSE))</f>
        <v>2.2999999999999998</v>
      </c>
      <c r="H284" s="88">
        <f>+SUMIF(CUTTING!$B$3:$B$500,'RM-JUNE'!F284,CUTTING!$G$3:$G$500)</f>
        <v>0</v>
      </c>
      <c r="I284" s="88">
        <f>+SUMIF('FORGING+DISPATCH'!$B$3:$B$500,'RM-JUNE'!F284,'FORGING+DISPATCH'!$G$3:$G$500)</f>
        <v>13.799999999999999</v>
      </c>
      <c r="J284" s="90">
        <f t="shared" si="29"/>
        <v>13.799999999999999</v>
      </c>
      <c r="K284" s="88" t="str">
        <f>+IF(ISNA(VLOOKUP(F284,SCH!$C$3:$L$500,9,FALSE)),"0",VLOOKUP(F284,SCH!$C$3:$L$500,9,FALSE))</f>
        <v>0</v>
      </c>
      <c r="L284" s="102">
        <f t="shared" si="30"/>
        <v>0</v>
      </c>
      <c r="M284" s="102">
        <f t="shared" si="37"/>
        <v>-13.799999999999999</v>
      </c>
      <c r="N284" s="132"/>
      <c r="O284" s="133"/>
      <c r="P284" s="133"/>
      <c r="Q284" s="133"/>
      <c r="R284" s="110"/>
    </row>
    <row r="285" spans="1:18" ht="15" customHeight="1" x14ac:dyDescent="0.2">
      <c r="A285" s="87">
        <v>2</v>
      </c>
      <c r="B285" s="88" t="s">
        <v>353</v>
      </c>
      <c r="C285" s="88" t="s">
        <v>84</v>
      </c>
      <c r="D285" s="88" t="s">
        <v>59</v>
      </c>
      <c r="E285" s="88" t="s">
        <v>655</v>
      </c>
      <c r="F285" s="88">
        <v>1438</v>
      </c>
      <c r="G285" s="91">
        <f>+IF(ISNA(VLOOKUP(F285,'[1]Latest 14.03.2023'!$E$4:$J$1050,6,FALSE)),"0",VLOOKUP(F285,'[1]Latest 14.03.2023'!$E$4:$J$1050,6,FALSE))</f>
        <v>1.71</v>
      </c>
      <c r="H285" s="88">
        <f>+SUMIF(CUTTING!$B$3:$B$500,'RM-JUNE'!F285,CUTTING!$G$3:$G$500)</f>
        <v>0</v>
      </c>
      <c r="I285" s="88">
        <f>+SUMIF('FORGING+DISPATCH'!$B$3:$B$500,'RM-JUNE'!F285,'FORGING+DISPATCH'!$G$3:$G$500)</f>
        <v>0</v>
      </c>
      <c r="J285" s="90">
        <f t="shared" si="29"/>
        <v>0</v>
      </c>
      <c r="K285" s="88">
        <f>+IF(ISNA(VLOOKUP(F285,SCH!$C$3:$L$500,9,FALSE)),"0",VLOOKUP(F285,SCH!$C$3:$L$500,9,FALSE))</f>
        <v>1000</v>
      </c>
      <c r="L285" s="102">
        <f t="shared" si="30"/>
        <v>1710</v>
      </c>
      <c r="M285" s="102">
        <f t="shared" si="37"/>
        <v>1710</v>
      </c>
      <c r="N285" s="132"/>
      <c r="O285" s="133"/>
      <c r="P285" s="133"/>
      <c r="Q285" s="133"/>
      <c r="R285" s="110"/>
    </row>
    <row r="286" spans="1:18" ht="15" customHeight="1" x14ac:dyDescent="0.2">
      <c r="A286" s="87">
        <v>2</v>
      </c>
      <c r="B286" s="88" t="s">
        <v>353</v>
      </c>
      <c r="C286" s="88" t="s">
        <v>84</v>
      </c>
      <c r="D286" s="88" t="s">
        <v>59</v>
      </c>
      <c r="E286" s="88" t="s">
        <v>672</v>
      </c>
      <c r="F286" s="88">
        <v>1439</v>
      </c>
      <c r="G286" s="91">
        <f>+IF(ISNA(VLOOKUP(F286,'[1]Latest 14.03.2023'!$E$4:$J$1050,6,FALSE)),"0",VLOOKUP(F286,'[1]Latest 14.03.2023'!$E$4:$J$1050,6,FALSE))</f>
        <v>2.0099999999999998</v>
      </c>
      <c r="H286" s="88">
        <f>+SUMIF(CUTTING!$B$3:$B$500,'RM-JUNE'!F286,CUTTING!$G$3:$G$500)</f>
        <v>0</v>
      </c>
      <c r="I286" s="88">
        <f>+SUMIF('FORGING+DISPATCH'!$B$3:$B$500,'RM-JUNE'!F286,'FORGING+DISPATCH'!$G$3:$G$500)</f>
        <v>0</v>
      </c>
      <c r="J286" s="90">
        <f t="shared" ref="J286:J363" si="42">H286+I286</f>
        <v>0</v>
      </c>
      <c r="K286" s="88" t="str">
        <f>+IF(ISNA(VLOOKUP(F286,SCH!$C$3:$L$500,9,FALSE)),"0",VLOOKUP(F286,SCH!$C$3:$L$500,9,FALSE))</f>
        <v>0</v>
      </c>
      <c r="L286" s="102">
        <f t="shared" ref="L286:L363" si="43">+G286*K286</f>
        <v>0</v>
      </c>
      <c r="M286" s="102">
        <f t="shared" si="37"/>
        <v>0</v>
      </c>
      <c r="N286" s="132"/>
      <c r="O286" s="133"/>
      <c r="P286" s="133"/>
      <c r="Q286" s="133"/>
      <c r="R286" s="110"/>
    </row>
    <row r="287" spans="1:18" ht="15" customHeight="1" x14ac:dyDescent="0.2">
      <c r="A287" s="87">
        <v>2</v>
      </c>
      <c r="B287" s="88" t="s">
        <v>353</v>
      </c>
      <c r="C287" s="88" t="s">
        <v>84</v>
      </c>
      <c r="D287" s="88" t="s">
        <v>59</v>
      </c>
      <c r="E287" s="88" t="s">
        <v>654</v>
      </c>
      <c r="F287" s="88">
        <v>1442</v>
      </c>
      <c r="G287" s="91">
        <f>+IF(ISNA(VLOOKUP(F287,'[1]Latest 14.03.2023'!$E$4:$J$1050,6,FALSE)),"0",VLOOKUP(F287,'[1]Latest 14.03.2023'!$E$4:$J$1050,6,FALSE))</f>
        <v>2.08</v>
      </c>
      <c r="H287" s="88">
        <f>+SUMIF(CUTTING!$B$3:$B$500,'RM-JUNE'!F287,CUTTING!$G$3:$G$500)</f>
        <v>0</v>
      </c>
      <c r="I287" s="88">
        <f>+SUMIF('FORGING+DISPATCH'!$B$3:$B$500,'RM-JUNE'!F287,'FORGING+DISPATCH'!$G$3:$G$500)</f>
        <v>312</v>
      </c>
      <c r="J287" s="90">
        <f t="shared" si="42"/>
        <v>312</v>
      </c>
      <c r="K287" s="88">
        <f>+IF(ISNA(VLOOKUP(F287,SCH!$C$3:$L$500,9,FALSE)),"0",VLOOKUP(F287,SCH!$C$3:$L$500,9,FALSE))</f>
        <v>1187</v>
      </c>
      <c r="L287" s="102">
        <f t="shared" si="43"/>
        <v>2468.96</v>
      </c>
      <c r="M287" s="102">
        <f t="shared" si="37"/>
        <v>2156.96</v>
      </c>
      <c r="N287" s="132"/>
      <c r="O287" s="133"/>
      <c r="P287" s="133"/>
      <c r="Q287" s="133"/>
      <c r="R287" s="110"/>
    </row>
    <row r="288" spans="1:18" ht="15" customHeight="1" x14ac:dyDescent="0.2">
      <c r="A288" s="87">
        <v>2</v>
      </c>
      <c r="B288" s="88" t="s">
        <v>353</v>
      </c>
      <c r="C288" s="88" t="s">
        <v>84</v>
      </c>
      <c r="D288" s="88" t="s">
        <v>59</v>
      </c>
      <c r="E288" s="88" t="s">
        <v>671</v>
      </c>
      <c r="F288" s="88">
        <v>1449</v>
      </c>
      <c r="G288" s="91">
        <f>+IF(ISNA(VLOOKUP(F288,'[1]Latest 14.03.2023'!$E$4:$J$1050,6,FALSE)),"0",VLOOKUP(F288,'[1]Latest 14.03.2023'!$E$4:$J$1050,6,FALSE))</f>
        <v>2.9</v>
      </c>
      <c r="H288" s="88">
        <f>+SUMIF(CUTTING!$B$3:$B$500,'RM-JUNE'!F288,CUTTING!$G$3:$G$500)</f>
        <v>0</v>
      </c>
      <c r="I288" s="88">
        <f>+SUMIF('FORGING+DISPATCH'!$B$3:$B$500,'RM-JUNE'!F288,'FORGING+DISPATCH'!$G$3:$G$500)</f>
        <v>0</v>
      </c>
      <c r="J288" s="90">
        <f t="shared" si="42"/>
        <v>0</v>
      </c>
      <c r="K288" s="88">
        <f>+IF(ISNA(VLOOKUP(F288,SCH!$C$3:$L$500,9,FALSE)),"0",VLOOKUP(F288,SCH!$C$3:$L$500,9,FALSE))</f>
        <v>1001</v>
      </c>
      <c r="L288" s="102">
        <f t="shared" si="43"/>
        <v>2902.9</v>
      </c>
      <c r="M288" s="102">
        <f t="shared" si="37"/>
        <v>2902.9</v>
      </c>
      <c r="N288" s="132"/>
      <c r="O288" s="133"/>
      <c r="P288" s="133"/>
      <c r="Q288" s="133"/>
      <c r="R288" s="110"/>
    </row>
    <row r="289" spans="1:18" ht="15" customHeight="1" x14ac:dyDescent="0.2">
      <c r="A289" s="87">
        <v>2</v>
      </c>
      <c r="B289" s="88" t="s">
        <v>353</v>
      </c>
      <c r="C289" s="88" t="s">
        <v>84</v>
      </c>
      <c r="D289" s="88" t="s">
        <v>59</v>
      </c>
      <c r="E289" s="88" t="s">
        <v>670</v>
      </c>
      <c r="F289" s="88">
        <v>1451</v>
      </c>
      <c r="G289" s="91">
        <f>+IF(ISNA(VLOOKUP(F289,'[1]Latest 14.03.2023'!$E$4:$J$1050,6,FALSE)),"0",VLOOKUP(F289,'[1]Latest 14.03.2023'!$E$4:$J$1050,6,FALSE))</f>
        <v>1.81</v>
      </c>
      <c r="H289" s="88">
        <f>+SUMIF(CUTTING!$B$3:$B$500,'RM-JUNE'!F289,CUTTING!$G$3:$G$500)</f>
        <v>0</v>
      </c>
      <c r="I289" s="88">
        <f>+SUMIF('FORGING+DISPATCH'!$B$3:$B$500,'RM-JUNE'!F289,'FORGING+DISPATCH'!$G$3:$G$500)</f>
        <v>0</v>
      </c>
      <c r="J289" s="90">
        <f t="shared" si="42"/>
        <v>0</v>
      </c>
      <c r="K289" s="88" t="str">
        <f>+IF(ISNA(VLOOKUP(F289,SCH!$C$3:$L$500,9,FALSE)),"0",VLOOKUP(F289,SCH!$C$3:$L$500,9,FALSE))</f>
        <v>0</v>
      </c>
      <c r="L289" s="102">
        <f t="shared" si="43"/>
        <v>0</v>
      </c>
      <c r="M289" s="102">
        <f t="shared" si="37"/>
        <v>0</v>
      </c>
      <c r="N289" s="132"/>
      <c r="O289" s="133"/>
      <c r="P289" s="133"/>
      <c r="Q289" s="133"/>
      <c r="R289" s="110"/>
    </row>
    <row r="290" spans="1:18" ht="15" customHeight="1" x14ac:dyDescent="0.2">
      <c r="A290" s="87">
        <v>2</v>
      </c>
      <c r="B290" s="88" t="s">
        <v>353</v>
      </c>
      <c r="C290" s="88" t="s">
        <v>84</v>
      </c>
      <c r="D290" s="88" t="s">
        <v>59</v>
      </c>
      <c r="E290" s="88" t="s">
        <v>652</v>
      </c>
      <c r="F290" s="88">
        <v>1465</v>
      </c>
      <c r="G290" s="91">
        <f>+IF(ISNA(VLOOKUP(F290,'[1]Latest 14.03.2023'!$E$4:$J$1050,6,FALSE)),"0",VLOOKUP(F290,'[1]Latest 14.03.2023'!$E$4:$J$1050,6,FALSE))</f>
        <v>2.79</v>
      </c>
      <c r="H290" s="88">
        <f>+SUMIF(CUTTING!$B$3:$B$500,'RM-JUNE'!F290,CUTTING!$G$3:$G$500)</f>
        <v>0</v>
      </c>
      <c r="I290" s="88">
        <f>+SUMIF('FORGING+DISPATCH'!$B$3:$B$500,'RM-JUNE'!F290,'FORGING+DISPATCH'!$G$3:$G$500)</f>
        <v>0</v>
      </c>
      <c r="J290" s="90">
        <f t="shared" si="42"/>
        <v>0</v>
      </c>
      <c r="K290" s="88">
        <f>+IF(ISNA(VLOOKUP(F290,SCH!$C$3:$L$500,9,FALSE)),"0",VLOOKUP(F290,SCH!$C$3:$L$500,9,FALSE))</f>
        <v>105</v>
      </c>
      <c r="L290" s="102">
        <f t="shared" si="43"/>
        <v>292.95</v>
      </c>
      <c r="M290" s="102">
        <f t="shared" ref="M290:M291" si="44">L290-J290</f>
        <v>292.95</v>
      </c>
      <c r="N290" s="132"/>
      <c r="O290" s="133"/>
      <c r="P290" s="133"/>
      <c r="Q290" s="133"/>
      <c r="R290" s="110"/>
    </row>
    <row r="291" spans="1:18" ht="15" customHeight="1" x14ac:dyDescent="0.2">
      <c r="A291" s="87">
        <v>2</v>
      </c>
      <c r="B291" s="88" t="s">
        <v>353</v>
      </c>
      <c r="C291" s="88" t="s">
        <v>84</v>
      </c>
      <c r="D291" s="88" t="s">
        <v>59</v>
      </c>
      <c r="E291" s="88" t="s">
        <v>650</v>
      </c>
      <c r="F291" s="88">
        <v>1509</v>
      </c>
      <c r="G291" s="91">
        <f>+IF(ISNA(VLOOKUP(F291,'[1]Latest 14.03.2023'!$E$4:$J$1050,6,FALSE)),"0",VLOOKUP(F291,'[1]Latest 14.03.2023'!$E$4:$J$1050,6,FALSE))</f>
        <v>1.9</v>
      </c>
      <c r="H291" s="88">
        <f>+SUMIF(CUTTING!$B$3:$B$500,'RM-JUNE'!F291,CUTTING!$G$3:$G$500)</f>
        <v>0</v>
      </c>
      <c r="I291" s="88">
        <f>+SUMIF('FORGING+DISPATCH'!$B$3:$B$500,'RM-JUNE'!F291,'FORGING+DISPATCH'!$G$3:$G$500)</f>
        <v>0</v>
      </c>
      <c r="J291" s="90">
        <f t="shared" si="42"/>
        <v>0</v>
      </c>
      <c r="K291" s="88" t="str">
        <f>+IF(ISNA(VLOOKUP(F291,SCH!$C$3:$L$500,9,FALSE)),"0",VLOOKUP(F291,SCH!$C$3:$L$500,9,FALSE))</f>
        <v>0</v>
      </c>
      <c r="L291" s="102">
        <f t="shared" si="43"/>
        <v>0</v>
      </c>
      <c r="M291" s="102">
        <f t="shared" si="44"/>
        <v>0</v>
      </c>
      <c r="N291" s="132"/>
      <c r="O291" s="133"/>
      <c r="P291" s="133"/>
      <c r="Q291" s="133"/>
      <c r="R291" s="110"/>
    </row>
    <row r="292" spans="1:18" ht="15" customHeight="1" x14ac:dyDescent="0.2">
      <c r="A292" s="87">
        <v>2</v>
      </c>
      <c r="B292" s="88" t="s">
        <v>353</v>
      </c>
      <c r="C292" s="88" t="s">
        <v>84</v>
      </c>
      <c r="D292" s="88" t="s">
        <v>59</v>
      </c>
      <c r="E292" s="88" t="s">
        <v>669</v>
      </c>
      <c r="F292" s="88">
        <v>1812</v>
      </c>
      <c r="G292" s="91">
        <f>+IF(ISNA(VLOOKUP(F292,'[1]Latest 14.03.2023'!$E$4:$J$1050,6,FALSE)),"0",VLOOKUP(F292,'[1]Latest 14.03.2023'!$E$4:$J$1050,6,FALSE))</f>
        <v>2.34</v>
      </c>
      <c r="H292" s="88">
        <f>+SUMIF(CUTTING!$B$3:$B$500,'RM-JUNE'!F292,CUTTING!$G$3:$G$500)</f>
        <v>0</v>
      </c>
      <c r="I292" s="88">
        <f>+SUMIF('FORGING+DISPATCH'!$B$3:$B$500,'RM-JUNE'!F292,'FORGING+DISPATCH'!$G$3:$G$500)</f>
        <v>0</v>
      </c>
      <c r="J292" s="90">
        <f t="shared" si="42"/>
        <v>0</v>
      </c>
      <c r="K292" s="88" t="str">
        <f>+IF(ISNA(VLOOKUP(F292,SCH!$C$3:$L$500,9,FALSE)),"0",VLOOKUP(F292,SCH!$C$3:$L$500,9,FALSE))</f>
        <v>0</v>
      </c>
      <c r="L292" s="102">
        <f t="shared" si="43"/>
        <v>0</v>
      </c>
      <c r="M292" s="102">
        <f t="shared" ref="M292:M339" si="45">L292-J292</f>
        <v>0</v>
      </c>
      <c r="N292" s="132"/>
      <c r="O292" s="133"/>
      <c r="P292" s="133"/>
      <c r="Q292" s="133"/>
      <c r="R292" s="110"/>
    </row>
    <row r="293" spans="1:18" ht="15" customHeight="1" x14ac:dyDescent="0.2">
      <c r="A293" s="87">
        <v>2</v>
      </c>
      <c r="B293" s="88" t="s">
        <v>353</v>
      </c>
      <c r="C293" s="88" t="s">
        <v>84</v>
      </c>
      <c r="D293" s="88" t="s">
        <v>59</v>
      </c>
      <c r="E293" s="88" t="s">
        <v>637</v>
      </c>
      <c r="F293" s="88">
        <v>1831</v>
      </c>
      <c r="G293" s="91">
        <f>+IF(ISNA(VLOOKUP(F293,'[1]Latest 14.03.2023'!$E$4:$J$1050,6,FALSE)),"0",VLOOKUP(F293,'[1]Latest 14.03.2023'!$E$4:$J$1050,6,FALSE))</f>
        <v>3.33</v>
      </c>
      <c r="H293" s="88">
        <f>+SUMIF(CUTTING!$B$3:$B$500,'RM-JUNE'!F293,CUTTING!$G$3:$G$500)</f>
        <v>999</v>
      </c>
      <c r="I293" s="88">
        <f>+SUMIF('FORGING+DISPATCH'!$B$3:$B$500,'RM-JUNE'!F293,'FORGING+DISPATCH'!$G$3:$G$500)</f>
        <v>0</v>
      </c>
      <c r="J293" s="90">
        <f t="shared" si="42"/>
        <v>999</v>
      </c>
      <c r="K293" s="88">
        <f>+IF(ISNA(VLOOKUP(F293,SCH!$C$3:$L$500,9,FALSE)),"0",VLOOKUP(F293,SCH!$C$3:$L$500,9,FALSE))</f>
        <v>2960</v>
      </c>
      <c r="L293" s="102">
        <f t="shared" si="43"/>
        <v>9856.8000000000011</v>
      </c>
      <c r="M293" s="102">
        <f t="shared" si="45"/>
        <v>8857.8000000000011</v>
      </c>
      <c r="N293" s="132"/>
      <c r="O293" s="133"/>
      <c r="P293" s="133"/>
      <c r="Q293" s="133"/>
      <c r="R293" s="110"/>
    </row>
    <row r="294" spans="1:18" ht="15" customHeight="1" x14ac:dyDescent="0.2">
      <c r="A294" s="87">
        <v>2</v>
      </c>
      <c r="B294" s="88" t="s">
        <v>353</v>
      </c>
      <c r="C294" s="88" t="s">
        <v>84</v>
      </c>
      <c r="D294" s="88" t="s">
        <v>59</v>
      </c>
      <c r="E294" s="88" t="s">
        <v>634</v>
      </c>
      <c r="F294" s="88">
        <v>1871</v>
      </c>
      <c r="G294" s="91">
        <f>+IF(ISNA(VLOOKUP(F294,'[1]Latest 14.03.2023'!$E$4:$J$1050,6,FALSE)),"0",VLOOKUP(F294,'[1]Latest 14.03.2023'!$E$4:$J$1050,6,FALSE))</f>
        <v>1.52</v>
      </c>
      <c r="H294" s="88">
        <f>+SUMIF(CUTTING!$B$3:$B$500,'RM-JUNE'!F294,CUTTING!$G$3:$G$500)</f>
        <v>0</v>
      </c>
      <c r="I294" s="88">
        <f>+SUMIF('FORGING+DISPATCH'!$B$3:$B$500,'RM-JUNE'!F294,'FORGING+DISPATCH'!$G$3:$G$500)</f>
        <v>0</v>
      </c>
      <c r="J294" s="90">
        <f t="shared" si="42"/>
        <v>0</v>
      </c>
      <c r="K294" s="88">
        <f>+IF(ISNA(VLOOKUP(F294,SCH!$C$3:$L$500,9,FALSE)),"0",VLOOKUP(F294,SCH!$C$3:$L$500,9,FALSE))</f>
        <v>1372</v>
      </c>
      <c r="L294" s="102">
        <f t="shared" si="43"/>
        <v>2085.44</v>
      </c>
      <c r="M294" s="102">
        <f t="shared" si="45"/>
        <v>2085.44</v>
      </c>
      <c r="N294" s="132"/>
      <c r="O294" s="133"/>
      <c r="P294" s="133"/>
      <c r="Q294" s="133"/>
      <c r="R294" s="110"/>
    </row>
    <row r="295" spans="1:18" ht="15" customHeight="1" x14ac:dyDescent="0.2">
      <c r="A295" s="87">
        <v>2</v>
      </c>
      <c r="B295" s="88" t="s">
        <v>353</v>
      </c>
      <c r="C295" s="88" t="s">
        <v>84</v>
      </c>
      <c r="D295" s="88" t="s">
        <v>59</v>
      </c>
      <c r="E295" s="88" t="s">
        <v>668</v>
      </c>
      <c r="F295" s="88">
        <v>1872</v>
      </c>
      <c r="G295" s="91">
        <f>+IF(ISNA(VLOOKUP(F295,'[1]Latest 14.03.2023'!$E$4:$J$1050,6,FALSE)),"0",VLOOKUP(F295,'[1]Latest 14.03.2023'!$E$4:$J$1050,6,FALSE))</f>
        <v>2.7</v>
      </c>
      <c r="H295" s="88">
        <f>+SUMIF(CUTTING!$B$3:$B$500,'RM-JUNE'!F295,CUTTING!$G$3:$G$500)</f>
        <v>0</v>
      </c>
      <c r="I295" s="88">
        <f>+SUMIF('FORGING+DISPATCH'!$B$3:$B$500,'RM-JUNE'!F295,'FORGING+DISPATCH'!$G$3:$G$500)</f>
        <v>0</v>
      </c>
      <c r="J295" s="90">
        <f t="shared" si="42"/>
        <v>0</v>
      </c>
      <c r="K295" s="88" t="str">
        <f>+IF(ISNA(VLOOKUP(F295,SCH!$C$3:$L$500,9,FALSE)),"0",VLOOKUP(F295,SCH!$C$3:$L$500,9,FALSE))</f>
        <v>0</v>
      </c>
      <c r="L295" s="102">
        <f t="shared" si="43"/>
        <v>0</v>
      </c>
      <c r="M295" s="102">
        <f t="shared" si="45"/>
        <v>0</v>
      </c>
      <c r="N295" s="132"/>
      <c r="O295" s="133"/>
      <c r="P295" s="133"/>
      <c r="Q295" s="133"/>
      <c r="R295" s="110"/>
    </row>
    <row r="296" spans="1:18" ht="15" customHeight="1" x14ac:dyDescent="0.2">
      <c r="A296" s="87">
        <v>2</v>
      </c>
      <c r="B296" s="88" t="s">
        <v>353</v>
      </c>
      <c r="C296" s="88" t="s">
        <v>84</v>
      </c>
      <c r="D296" s="88" t="s">
        <v>59</v>
      </c>
      <c r="E296" s="88" t="s">
        <v>667</v>
      </c>
      <c r="F296" s="88">
        <v>1876</v>
      </c>
      <c r="G296" s="88" t="str">
        <f>+IF(ISNA(VLOOKUP(F296,'[1]Latest 14.03.2023'!$E$4:$J$1050,6,FALSE)),"0",VLOOKUP(F296,'[1]Latest 14.03.2023'!$E$4:$J$1050,6,FALSE))</f>
        <v>0</v>
      </c>
      <c r="H296" s="88">
        <f>+SUMIF(CUTTING!$B$3:$B$500,'RM-JUNE'!F296,CUTTING!$G$3:$G$500)</f>
        <v>0</v>
      </c>
      <c r="I296" s="88">
        <f>+SUMIF('FORGING+DISPATCH'!$B$3:$B$500,'RM-JUNE'!F296,'FORGING+DISPATCH'!$G$3:$G$500)</f>
        <v>0</v>
      </c>
      <c r="J296" s="90">
        <f t="shared" si="42"/>
        <v>0</v>
      </c>
      <c r="K296" s="88" t="str">
        <f>+IF(ISNA(VLOOKUP(F296,SCH!$C$3:$L$500,9,FALSE)),"0",VLOOKUP(F296,SCH!$C$3:$L$500,9,FALSE))</f>
        <v>0</v>
      </c>
      <c r="L296" s="102">
        <f t="shared" si="43"/>
        <v>0</v>
      </c>
      <c r="M296" s="102">
        <f t="shared" si="45"/>
        <v>0</v>
      </c>
      <c r="N296" s="132"/>
      <c r="O296" s="133"/>
      <c r="P296" s="133"/>
      <c r="Q296" s="133"/>
      <c r="R296" s="110"/>
    </row>
    <row r="297" spans="1:18" ht="15" customHeight="1" x14ac:dyDescent="0.2">
      <c r="A297" s="87">
        <v>2</v>
      </c>
      <c r="B297" s="88" t="s">
        <v>353</v>
      </c>
      <c r="C297" s="88" t="s">
        <v>84</v>
      </c>
      <c r="D297" s="88" t="s">
        <v>59</v>
      </c>
      <c r="E297" s="88" t="s">
        <v>666</v>
      </c>
      <c r="F297" s="88">
        <v>1879</v>
      </c>
      <c r="G297" s="91">
        <f>+IF(ISNA(VLOOKUP(F297,'[1]Latest 14.03.2023'!$E$4:$J$1050,6,FALSE)),"0",VLOOKUP(F297,'[1]Latest 14.03.2023'!$E$4:$J$1050,6,FALSE))</f>
        <v>2.76</v>
      </c>
      <c r="H297" s="88">
        <f>+SUMIF(CUTTING!$B$3:$B$500,'RM-JUNE'!F297,CUTTING!$G$3:$G$500)</f>
        <v>2042.3999999999999</v>
      </c>
      <c r="I297" s="88">
        <f>+SUMIF('FORGING+DISPATCH'!$B$3:$B$500,'RM-JUNE'!F297,'FORGING+DISPATCH'!$G$3:$G$500)</f>
        <v>910.8</v>
      </c>
      <c r="J297" s="90">
        <f t="shared" si="42"/>
        <v>2953.2</v>
      </c>
      <c r="K297" s="88">
        <f>+IF(ISNA(VLOOKUP(F297,SCH!$C$3:$L$500,9,FALSE)),"0",VLOOKUP(F297,SCH!$C$3:$L$500,9,FALSE))</f>
        <v>4671</v>
      </c>
      <c r="L297" s="102">
        <f t="shared" si="43"/>
        <v>12891.96</v>
      </c>
      <c r="M297" s="102">
        <f t="shared" si="45"/>
        <v>9938.7599999999984</v>
      </c>
      <c r="N297" s="132"/>
      <c r="O297" s="133"/>
      <c r="P297" s="133"/>
      <c r="Q297" s="133"/>
      <c r="R297" s="110"/>
    </row>
    <row r="298" spans="1:18" ht="15" customHeight="1" x14ac:dyDescent="0.2">
      <c r="A298" s="87">
        <v>2</v>
      </c>
      <c r="B298" s="88" t="s">
        <v>353</v>
      </c>
      <c r="C298" s="88" t="s">
        <v>84</v>
      </c>
      <c r="D298" s="88" t="s">
        <v>59</v>
      </c>
      <c r="E298" s="88" t="s">
        <v>663</v>
      </c>
      <c r="F298" s="88">
        <v>1904</v>
      </c>
      <c r="G298" s="91">
        <f>+IF(ISNA(VLOOKUP(F298,'[1]Latest 14.03.2023'!$E$4:$J$1050,6,FALSE)),"0",VLOOKUP(F298,'[1]Latest 14.03.2023'!$E$4:$J$1050,6,FALSE))</f>
        <v>2.76</v>
      </c>
      <c r="H298" s="88">
        <f>+SUMIF(CUTTING!$B$3:$B$500,'RM-JUNE'!F298,CUTTING!$G$3:$G$500)</f>
        <v>0</v>
      </c>
      <c r="I298" s="88">
        <f>+SUMIF('FORGING+DISPATCH'!$B$3:$B$500,'RM-JUNE'!F298,'FORGING+DISPATCH'!$G$3:$G$500)</f>
        <v>0</v>
      </c>
      <c r="J298" s="90">
        <f t="shared" si="42"/>
        <v>0</v>
      </c>
      <c r="K298" s="88">
        <f>+IF(ISNA(VLOOKUP(F298,SCH!$C$3:$L$500,9,FALSE)),"0",VLOOKUP(F298,SCH!$C$3:$L$500,9,FALSE))</f>
        <v>2325</v>
      </c>
      <c r="L298" s="102">
        <f t="shared" si="43"/>
        <v>6416.9999999999991</v>
      </c>
      <c r="M298" s="102">
        <f t="shared" si="45"/>
        <v>6416.9999999999991</v>
      </c>
      <c r="N298" s="132"/>
      <c r="O298" s="133"/>
      <c r="P298" s="133"/>
      <c r="Q298" s="133"/>
      <c r="R298" s="110"/>
    </row>
    <row r="299" spans="1:18" ht="15" customHeight="1" x14ac:dyDescent="0.2">
      <c r="A299" s="87">
        <v>2</v>
      </c>
      <c r="B299" s="88" t="s">
        <v>353</v>
      </c>
      <c r="C299" s="88" t="s">
        <v>84</v>
      </c>
      <c r="D299" s="88" t="s">
        <v>59</v>
      </c>
      <c r="E299" s="88" t="s">
        <v>621</v>
      </c>
      <c r="F299" s="88">
        <v>1912</v>
      </c>
      <c r="G299" s="91">
        <f>+IF(ISNA(VLOOKUP(F299,'[1]Latest 14.03.2023'!$E$4:$J$1050,6,FALSE)),"0",VLOOKUP(F299,'[1]Latest 14.03.2023'!$E$4:$J$1050,6,FALSE))</f>
        <v>3.09</v>
      </c>
      <c r="H299" s="88">
        <f>+SUMIF(CUTTING!$B$3:$B$500,'RM-JUNE'!F299,CUTTING!$G$3:$G$500)</f>
        <v>0</v>
      </c>
      <c r="I299" s="88">
        <f>+SUMIF('FORGING+DISPATCH'!$B$3:$B$500,'RM-JUNE'!F299,'FORGING+DISPATCH'!$G$3:$G$500)</f>
        <v>0</v>
      </c>
      <c r="J299" s="90">
        <f t="shared" si="42"/>
        <v>0</v>
      </c>
      <c r="K299" s="88" t="str">
        <f>+IF(ISNA(VLOOKUP(F299,SCH!$C$3:$L$500,9,FALSE)),"0",VLOOKUP(F299,SCH!$C$3:$L$500,9,FALSE))</f>
        <v>0</v>
      </c>
      <c r="L299" s="102">
        <f t="shared" si="43"/>
        <v>0</v>
      </c>
      <c r="M299" s="102">
        <f t="shared" si="45"/>
        <v>0</v>
      </c>
      <c r="N299" s="132"/>
      <c r="O299" s="133"/>
      <c r="P299" s="133"/>
      <c r="Q299" s="133"/>
      <c r="R299" s="110"/>
    </row>
    <row r="300" spans="1:18" ht="15" customHeight="1" x14ac:dyDescent="0.2">
      <c r="A300" s="87">
        <v>2</v>
      </c>
      <c r="B300" s="88" t="s">
        <v>353</v>
      </c>
      <c r="C300" s="88" t="s">
        <v>84</v>
      </c>
      <c r="D300" s="88" t="s">
        <v>59</v>
      </c>
      <c r="E300" s="88" t="s">
        <v>15</v>
      </c>
      <c r="F300" s="88">
        <v>365</v>
      </c>
      <c r="G300" s="91">
        <f>+IF(ISNA(VLOOKUP(F300,'[1]Latest 14.03.2023'!$E$4:$J$1050,6,FALSE)),"0",VLOOKUP(F300,'[1]Latest 14.03.2023'!$E$4:$J$1050,6,FALSE))</f>
        <v>2.34</v>
      </c>
      <c r="H300" s="88">
        <f>+SUMIF(CUTTING!$B$3:$B$500,'RM-JUNE'!F300,CUTTING!$G$3:$G$500)</f>
        <v>0</v>
      </c>
      <c r="I300" s="88">
        <f>+SUMIF('FORGING+DISPATCH'!$B$3:$B$500,'RM-JUNE'!F300,'FORGING+DISPATCH'!$G$3:$G$500)</f>
        <v>0</v>
      </c>
      <c r="J300" s="90">
        <f t="shared" si="42"/>
        <v>0</v>
      </c>
      <c r="K300" s="88" t="str">
        <f>+IF(ISNA(VLOOKUP(F300,SCH!$C$3:$L$500,9,FALSE)),"0",VLOOKUP(F300,SCH!$C$3:$L$500,9,FALSE))</f>
        <v>0</v>
      </c>
      <c r="L300" s="102">
        <f t="shared" si="43"/>
        <v>0</v>
      </c>
      <c r="M300" s="102">
        <f t="shared" si="45"/>
        <v>0</v>
      </c>
      <c r="N300" s="132"/>
      <c r="O300" s="133"/>
      <c r="P300" s="133"/>
      <c r="Q300" s="133"/>
      <c r="R300" s="110"/>
    </row>
    <row r="301" spans="1:18" ht="15" customHeight="1" x14ac:dyDescent="0.2">
      <c r="A301" s="87">
        <v>2</v>
      </c>
      <c r="B301" s="88" t="s">
        <v>353</v>
      </c>
      <c r="C301" s="88" t="s">
        <v>84</v>
      </c>
      <c r="D301" s="88" t="s">
        <v>59</v>
      </c>
      <c r="E301" s="88" t="s">
        <v>656</v>
      </c>
      <c r="F301" s="88">
        <v>369</v>
      </c>
      <c r="G301" s="91">
        <f>+IF(ISNA(VLOOKUP(F301,'[1]Latest 14.03.2023'!$E$4:$J$1050,6,FALSE)),"0",VLOOKUP(F301,'[1]Latest 14.03.2023'!$E$4:$J$1050,6,FALSE))</f>
        <v>1.9</v>
      </c>
      <c r="H301" s="88">
        <f>+SUMIF(CUTTING!$B$3:$B$500,'RM-JUNE'!F301,CUTTING!$G$3:$G$500)</f>
        <v>0</v>
      </c>
      <c r="I301" s="88">
        <f>+SUMIF('FORGING+DISPATCH'!$B$3:$B$500,'RM-JUNE'!F301,'FORGING+DISPATCH'!$G$3:$G$500)</f>
        <v>0</v>
      </c>
      <c r="J301" s="90">
        <f t="shared" si="42"/>
        <v>0</v>
      </c>
      <c r="K301" s="88" t="str">
        <f>+IF(ISNA(VLOOKUP(F301,SCH!$C$3:$L$500,9,FALSE)),"0",VLOOKUP(F301,SCH!$C$3:$L$500,9,FALSE))</f>
        <v>0</v>
      </c>
      <c r="L301" s="102">
        <f t="shared" si="43"/>
        <v>0</v>
      </c>
      <c r="M301" s="102">
        <f t="shared" si="45"/>
        <v>0</v>
      </c>
      <c r="N301" s="132"/>
      <c r="O301" s="133"/>
      <c r="P301" s="133"/>
      <c r="Q301" s="133"/>
      <c r="R301" s="110"/>
    </row>
    <row r="302" spans="1:18" ht="15" customHeight="1" x14ac:dyDescent="0.2">
      <c r="A302" s="87">
        <v>2</v>
      </c>
      <c r="B302" s="88" t="s">
        <v>353</v>
      </c>
      <c r="C302" s="88" t="s">
        <v>84</v>
      </c>
      <c r="D302" s="88" t="s">
        <v>59</v>
      </c>
      <c r="E302" s="88" t="s">
        <v>653</v>
      </c>
      <c r="F302" s="88">
        <v>5038</v>
      </c>
      <c r="G302" s="91">
        <f>+IF(ISNA(VLOOKUP(F302,'[1]Latest 14.03.2023'!$E$4:$J$1050,6,FALSE)),"0",VLOOKUP(F302,'[1]Latest 14.03.2023'!$E$4:$J$1050,6,FALSE))</f>
        <v>2.15</v>
      </c>
      <c r="H302" s="88">
        <f>+SUMIF(CUTTING!$B$3:$B$500,'RM-JUNE'!F302,CUTTING!$G$3:$G$500)</f>
        <v>0</v>
      </c>
      <c r="I302" s="88">
        <f>+SUMIF('FORGING+DISPATCH'!$B$3:$B$500,'RM-JUNE'!F302,'FORGING+DISPATCH'!$G$3:$G$500)</f>
        <v>0</v>
      </c>
      <c r="J302" s="90">
        <f t="shared" si="42"/>
        <v>0</v>
      </c>
      <c r="K302" s="88" t="str">
        <f>+IF(ISNA(VLOOKUP(F302,SCH!$C$3:$L$500,9,FALSE)),"0",VLOOKUP(F302,SCH!$C$3:$L$500,9,FALSE))</f>
        <v>0</v>
      </c>
      <c r="L302" s="102">
        <f t="shared" si="43"/>
        <v>0</v>
      </c>
      <c r="M302" s="102">
        <f t="shared" si="45"/>
        <v>0</v>
      </c>
      <c r="N302" s="132"/>
      <c r="O302" s="133"/>
      <c r="P302" s="133"/>
      <c r="Q302" s="133"/>
      <c r="R302" s="110"/>
    </row>
    <row r="303" spans="1:18" ht="15" customHeight="1" x14ac:dyDescent="0.2">
      <c r="A303" s="87">
        <v>2</v>
      </c>
      <c r="B303" s="88" t="s">
        <v>353</v>
      </c>
      <c r="C303" s="88" t="s">
        <v>84</v>
      </c>
      <c r="D303" s="88" t="s">
        <v>59</v>
      </c>
      <c r="E303" s="88" t="s">
        <v>651</v>
      </c>
      <c r="F303" s="88">
        <v>5040</v>
      </c>
      <c r="G303" s="91">
        <f>+IF(ISNA(VLOOKUP(F303,'[1]Latest 14.03.2023'!$E$4:$J$1050,6,FALSE)),"0",VLOOKUP(F303,'[1]Latest 14.03.2023'!$E$4:$J$1050,6,FALSE))</f>
        <v>3.08</v>
      </c>
      <c r="H303" s="88">
        <f>+SUMIF(CUTTING!$B$3:$B$500,'RM-JUNE'!F303,CUTTING!$G$3:$G$500)</f>
        <v>0</v>
      </c>
      <c r="I303" s="88">
        <f>+SUMIF('FORGING+DISPATCH'!$B$3:$B$500,'RM-JUNE'!F303,'FORGING+DISPATCH'!$G$3:$G$500)</f>
        <v>0</v>
      </c>
      <c r="J303" s="90">
        <f t="shared" si="42"/>
        <v>0</v>
      </c>
      <c r="K303" s="88" t="str">
        <f>+IF(ISNA(VLOOKUP(F303,SCH!$C$3:$L$500,9,FALSE)),"0",VLOOKUP(F303,SCH!$C$3:$L$500,9,FALSE))</f>
        <v>0</v>
      </c>
      <c r="L303" s="102">
        <f t="shared" si="43"/>
        <v>0</v>
      </c>
      <c r="M303" s="102">
        <f t="shared" si="45"/>
        <v>0</v>
      </c>
      <c r="N303" s="132"/>
      <c r="O303" s="133"/>
      <c r="P303" s="133"/>
      <c r="Q303" s="133"/>
      <c r="R303" s="110"/>
    </row>
    <row r="304" spans="1:18" ht="15" customHeight="1" x14ac:dyDescent="0.2">
      <c r="A304" s="87">
        <v>2</v>
      </c>
      <c r="B304" s="88" t="s">
        <v>353</v>
      </c>
      <c r="C304" s="88" t="s">
        <v>84</v>
      </c>
      <c r="D304" s="88" t="s">
        <v>59</v>
      </c>
      <c r="E304" s="88" t="s">
        <v>649</v>
      </c>
      <c r="F304" s="88">
        <v>5048</v>
      </c>
      <c r="G304" s="91">
        <f>+IF(ISNA(VLOOKUP(F304,'[1]Latest 14.03.2023'!$E$4:$J$1050,6,FALSE)),"0",VLOOKUP(F304,'[1]Latest 14.03.2023'!$E$4:$J$1050,6,FALSE))</f>
        <v>2.04</v>
      </c>
      <c r="H304" s="88">
        <f>+SUMIF(CUTTING!$B$3:$B$500,'RM-JUNE'!F304,CUTTING!$G$3:$G$500)</f>
        <v>0</v>
      </c>
      <c r="I304" s="88">
        <f>+SUMIF('FORGING+DISPATCH'!$B$3:$B$500,'RM-JUNE'!F304,'FORGING+DISPATCH'!$G$3:$G$500)</f>
        <v>0</v>
      </c>
      <c r="J304" s="90">
        <f t="shared" si="42"/>
        <v>0</v>
      </c>
      <c r="K304" s="88">
        <f>+IF(ISNA(VLOOKUP(F304,SCH!$C$3:$L$500,9,FALSE)),"0",VLOOKUP(F304,SCH!$C$3:$L$500,9,FALSE))</f>
        <v>2471</v>
      </c>
      <c r="L304" s="102">
        <f t="shared" si="43"/>
        <v>5040.84</v>
      </c>
      <c r="M304" s="102">
        <f t="shared" si="45"/>
        <v>5040.84</v>
      </c>
      <c r="N304" s="132"/>
      <c r="O304" s="133"/>
      <c r="P304" s="133"/>
      <c r="Q304" s="133"/>
      <c r="R304" s="110"/>
    </row>
    <row r="305" spans="1:18" ht="15" customHeight="1" x14ac:dyDescent="0.2">
      <c r="A305" s="87">
        <v>2</v>
      </c>
      <c r="B305" s="88" t="s">
        <v>353</v>
      </c>
      <c r="C305" s="88" t="s">
        <v>84</v>
      </c>
      <c r="D305" s="88" t="s">
        <v>59</v>
      </c>
      <c r="E305" s="88" t="s">
        <v>648</v>
      </c>
      <c r="F305" s="88">
        <v>5049</v>
      </c>
      <c r="G305" s="91">
        <f>+IF(ISNA(VLOOKUP(F305,'[1]Latest 14.03.2023'!$E$4:$J$1050,6,FALSE)),"0",VLOOKUP(F305,'[1]Latest 14.03.2023'!$E$4:$J$1050,6,FALSE))</f>
        <v>2.2799999999999998</v>
      </c>
      <c r="H305" s="88">
        <f>+SUMIF(CUTTING!$B$3:$B$500,'RM-JUNE'!F305,CUTTING!$G$3:$G$500)</f>
        <v>0</v>
      </c>
      <c r="I305" s="88">
        <f>+SUMIF('FORGING+DISPATCH'!$B$3:$B$500,'RM-JUNE'!F305,'FORGING+DISPATCH'!$G$3:$G$500)</f>
        <v>0</v>
      </c>
      <c r="J305" s="90">
        <f t="shared" si="42"/>
        <v>0</v>
      </c>
      <c r="K305" s="88">
        <f>+IF(ISNA(VLOOKUP(F305,SCH!$C$3:$L$500,9,FALSE)),"0",VLOOKUP(F305,SCH!$C$3:$L$500,9,FALSE))</f>
        <v>2500</v>
      </c>
      <c r="L305" s="102">
        <f t="shared" si="43"/>
        <v>5699.9999999999991</v>
      </c>
      <c r="M305" s="102">
        <f t="shared" si="45"/>
        <v>5699.9999999999991</v>
      </c>
      <c r="N305" s="132"/>
      <c r="O305" s="133"/>
      <c r="P305" s="133"/>
      <c r="Q305" s="133"/>
      <c r="R305" s="110"/>
    </row>
    <row r="306" spans="1:18" ht="15" customHeight="1" x14ac:dyDescent="0.2">
      <c r="A306" s="87">
        <v>2</v>
      </c>
      <c r="B306" s="88" t="s">
        <v>353</v>
      </c>
      <c r="C306" s="88" t="s">
        <v>84</v>
      </c>
      <c r="D306" s="88" t="s">
        <v>59</v>
      </c>
      <c r="E306" s="88" t="s">
        <v>646</v>
      </c>
      <c r="F306" s="88">
        <v>5050</v>
      </c>
      <c r="G306" s="91">
        <f>+IF(ISNA(VLOOKUP(F306,'[1]Latest 14.03.2023'!$E$4:$J$1050,6,FALSE)),"0",VLOOKUP(F306,'[1]Latest 14.03.2023'!$E$4:$J$1050,6,FALSE))</f>
        <v>2.0699999999999998</v>
      </c>
      <c r="H306" s="88">
        <f>+SUMIF(CUTTING!$B$3:$B$500,'RM-JUNE'!F306,CUTTING!$G$3:$G$500)</f>
        <v>0</v>
      </c>
      <c r="I306" s="88">
        <f>+SUMIF('FORGING+DISPATCH'!$B$3:$B$500,'RM-JUNE'!F306,'FORGING+DISPATCH'!$G$3:$G$500)</f>
        <v>0</v>
      </c>
      <c r="J306" s="90">
        <f t="shared" si="42"/>
        <v>0</v>
      </c>
      <c r="K306" s="88" t="str">
        <f>+IF(ISNA(VLOOKUP(F306,SCH!$C$3:$L$500,9,FALSE)),"0",VLOOKUP(F306,SCH!$C$3:$L$500,9,FALSE))</f>
        <v>0</v>
      </c>
      <c r="L306" s="102">
        <f t="shared" si="43"/>
        <v>0</v>
      </c>
      <c r="M306" s="102">
        <f t="shared" si="45"/>
        <v>0</v>
      </c>
      <c r="N306" s="132"/>
      <c r="O306" s="133"/>
      <c r="P306" s="133"/>
      <c r="Q306" s="133"/>
      <c r="R306" s="110"/>
    </row>
    <row r="307" spans="1:18" ht="15" customHeight="1" x14ac:dyDescent="0.2">
      <c r="A307" s="87">
        <v>2</v>
      </c>
      <c r="B307" s="88" t="s">
        <v>353</v>
      </c>
      <c r="C307" s="88" t="s">
        <v>84</v>
      </c>
      <c r="D307" s="88" t="s">
        <v>59</v>
      </c>
      <c r="E307" s="88" t="s">
        <v>644</v>
      </c>
      <c r="F307" s="88">
        <v>5063</v>
      </c>
      <c r="G307" s="88" t="str">
        <f>+IF(ISNA(VLOOKUP(F307,'[1]Latest 14.03.2023'!$E$4:$J$1050,6,FALSE)),"0",VLOOKUP(F307,'[1]Latest 14.03.2023'!$E$4:$J$1050,6,FALSE))</f>
        <v>0</v>
      </c>
      <c r="H307" s="88">
        <f>+SUMIF(CUTTING!$B$3:$B$500,'RM-JUNE'!F307,CUTTING!$G$3:$G$500)</f>
        <v>0</v>
      </c>
      <c r="I307" s="88">
        <f>+SUMIF('FORGING+DISPATCH'!$B$3:$B$500,'RM-JUNE'!F307,'FORGING+DISPATCH'!$G$3:$G$500)</f>
        <v>0</v>
      </c>
      <c r="J307" s="90">
        <f t="shared" si="42"/>
        <v>0</v>
      </c>
      <c r="K307" s="88" t="str">
        <f>+IF(ISNA(VLOOKUP(F307,SCH!$C$3:$L$500,9,FALSE)),"0",VLOOKUP(F307,SCH!$C$3:$L$500,9,FALSE))</f>
        <v>0</v>
      </c>
      <c r="L307" s="102">
        <f t="shared" si="43"/>
        <v>0</v>
      </c>
      <c r="M307" s="102">
        <f t="shared" si="45"/>
        <v>0</v>
      </c>
      <c r="N307" s="132"/>
      <c r="O307" s="133"/>
      <c r="P307" s="133"/>
      <c r="Q307" s="133"/>
      <c r="R307" s="110"/>
    </row>
    <row r="308" spans="1:18" ht="15" customHeight="1" x14ac:dyDescent="0.2">
      <c r="A308" s="87">
        <v>2</v>
      </c>
      <c r="B308" s="88" t="s">
        <v>353</v>
      </c>
      <c r="C308" s="88" t="s">
        <v>84</v>
      </c>
      <c r="D308" s="88" t="s">
        <v>59</v>
      </c>
      <c r="E308" s="88" t="s">
        <v>643</v>
      </c>
      <c r="F308" s="88">
        <v>5067</v>
      </c>
      <c r="G308" s="91">
        <f>+IF(ISNA(VLOOKUP(F308,'[1]Latest 14.03.2023'!$E$4:$J$1050,6,FALSE)),"0",VLOOKUP(F308,'[1]Latest 14.03.2023'!$E$4:$J$1050,6,FALSE))</f>
        <v>3.09</v>
      </c>
      <c r="H308" s="88">
        <f>+SUMIF(CUTTING!$B$3:$B$500,'RM-JUNE'!F308,CUTTING!$G$3:$G$500)</f>
        <v>0</v>
      </c>
      <c r="I308" s="88">
        <f>+SUMIF('FORGING+DISPATCH'!$B$3:$B$500,'RM-JUNE'!F308,'FORGING+DISPATCH'!$G$3:$G$500)</f>
        <v>0</v>
      </c>
      <c r="J308" s="90">
        <f t="shared" si="42"/>
        <v>0</v>
      </c>
      <c r="K308" s="88" t="str">
        <f>+IF(ISNA(VLOOKUP(F308,SCH!$C$3:$L$500,9,FALSE)),"0",VLOOKUP(F308,SCH!$C$3:$L$500,9,FALSE))</f>
        <v>0</v>
      </c>
      <c r="L308" s="102">
        <f t="shared" si="43"/>
        <v>0</v>
      </c>
      <c r="M308" s="102">
        <f t="shared" si="45"/>
        <v>0</v>
      </c>
      <c r="N308" s="132"/>
      <c r="O308" s="133"/>
      <c r="P308" s="133"/>
      <c r="Q308" s="133"/>
      <c r="R308" s="110"/>
    </row>
    <row r="309" spans="1:18" ht="15" customHeight="1" x14ac:dyDescent="0.2">
      <c r="A309" s="87">
        <v>2</v>
      </c>
      <c r="B309" s="88" t="s">
        <v>353</v>
      </c>
      <c r="C309" s="88" t="s">
        <v>84</v>
      </c>
      <c r="D309" s="88" t="s">
        <v>59</v>
      </c>
      <c r="E309" s="88" t="s">
        <v>641</v>
      </c>
      <c r="F309" s="88">
        <v>5085</v>
      </c>
      <c r="G309" s="91">
        <f>+IF(ISNA(VLOOKUP(F309,'[1]Latest 14.03.2023'!$E$4:$J$1050,6,FALSE)),"0",VLOOKUP(F309,'[1]Latest 14.03.2023'!$E$4:$J$1050,6,FALSE))</f>
        <v>2.29</v>
      </c>
      <c r="H309" s="88">
        <f>+SUMIF(CUTTING!$B$3:$B$500,'RM-JUNE'!F309,CUTTING!$G$3:$G$500)</f>
        <v>0</v>
      </c>
      <c r="I309" s="88">
        <f>+SUMIF('FORGING+DISPATCH'!$B$3:$B$500,'RM-JUNE'!F309,'FORGING+DISPATCH'!$G$3:$G$500)</f>
        <v>2.29</v>
      </c>
      <c r="J309" s="90">
        <f t="shared" si="42"/>
        <v>2.29</v>
      </c>
      <c r="K309" s="88">
        <f>+IF(ISNA(VLOOKUP(F309,SCH!$C$3:$L$500,9,FALSE)),"0",VLOOKUP(F309,SCH!$C$3:$L$500,9,FALSE))</f>
        <v>1000</v>
      </c>
      <c r="L309" s="102">
        <f t="shared" si="43"/>
        <v>2290</v>
      </c>
      <c r="M309" s="102">
        <f t="shared" si="45"/>
        <v>2287.71</v>
      </c>
      <c r="N309" s="132"/>
      <c r="O309" s="133"/>
      <c r="P309" s="133"/>
      <c r="Q309" s="133"/>
      <c r="R309" s="110"/>
    </row>
    <row r="310" spans="1:18" ht="15" customHeight="1" x14ac:dyDescent="0.2">
      <c r="A310" s="87">
        <v>2</v>
      </c>
      <c r="B310" s="88" t="s">
        <v>353</v>
      </c>
      <c r="C310" s="88" t="s">
        <v>84</v>
      </c>
      <c r="D310" s="88" t="s">
        <v>59</v>
      </c>
      <c r="E310" s="88" t="s">
        <v>640</v>
      </c>
      <c r="F310" s="88">
        <v>5123</v>
      </c>
      <c r="G310" s="91">
        <f>+IF(ISNA(VLOOKUP(F310,'[1]Latest 14.03.2023'!$E$4:$J$1050,6,FALSE)),"0",VLOOKUP(F310,'[1]Latest 14.03.2023'!$E$4:$J$1050,6,FALSE))</f>
        <v>2.09</v>
      </c>
      <c r="H310" s="88">
        <f>+SUMIF(CUTTING!$B$3:$B$500,'RM-JUNE'!F310,CUTTING!$G$3:$G$500)</f>
        <v>0</v>
      </c>
      <c r="I310" s="88">
        <f>+SUMIF('FORGING+DISPATCH'!$B$3:$B$500,'RM-JUNE'!F310,'FORGING+DISPATCH'!$G$3:$G$500)</f>
        <v>0</v>
      </c>
      <c r="J310" s="90">
        <f t="shared" si="42"/>
        <v>0</v>
      </c>
      <c r="K310" s="88" t="str">
        <f>+IF(ISNA(VLOOKUP(F310,SCH!$C$3:$L$500,9,FALSE)),"0",VLOOKUP(F310,SCH!$C$3:$L$500,9,FALSE))</f>
        <v>0</v>
      </c>
      <c r="L310" s="102">
        <f t="shared" si="43"/>
        <v>0</v>
      </c>
      <c r="M310" s="102">
        <f t="shared" si="45"/>
        <v>0</v>
      </c>
      <c r="N310" s="132"/>
      <c r="O310" s="133"/>
      <c r="P310" s="133"/>
      <c r="Q310" s="133"/>
      <c r="R310" s="110"/>
    </row>
    <row r="311" spans="1:18" ht="15" customHeight="1" x14ac:dyDescent="0.2">
      <c r="A311" s="87">
        <v>2</v>
      </c>
      <c r="B311" s="88" t="s">
        <v>353</v>
      </c>
      <c r="C311" s="88" t="s">
        <v>84</v>
      </c>
      <c r="D311" s="88" t="s">
        <v>59</v>
      </c>
      <c r="E311" s="88" t="s">
        <v>638</v>
      </c>
      <c r="F311" s="88">
        <v>5156</v>
      </c>
      <c r="G311" s="88" t="str">
        <f>+IF(ISNA(VLOOKUP(F311,'[1]Latest 14.03.2023'!$E$4:$J$1050,6,FALSE)),"0",VLOOKUP(F311,'[1]Latest 14.03.2023'!$E$4:$J$1050,6,FALSE))</f>
        <v>0</v>
      </c>
      <c r="H311" s="88">
        <f>+SUMIF(CUTTING!$B$3:$B$500,'RM-JUNE'!F311,CUTTING!$G$3:$G$500)</f>
        <v>0</v>
      </c>
      <c r="I311" s="88">
        <f>+SUMIF('FORGING+DISPATCH'!$B$3:$B$500,'RM-JUNE'!F311,'FORGING+DISPATCH'!$G$3:$G$500)</f>
        <v>0</v>
      </c>
      <c r="J311" s="90">
        <f t="shared" si="42"/>
        <v>0</v>
      </c>
      <c r="K311" s="88" t="str">
        <f>+IF(ISNA(VLOOKUP(F311,SCH!$C$3:$L$500,9,FALSE)),"0",VLOOKUP(F311,SCH!$C$3:$L$500,9,FALSE))</f>
        <v>0</v>
      </c>
      <c r="L311" s="102">
        <f t="shared" si="43"/>
        <v>0</v>
      </c>
      <c r="M311" s="102">
        <f t="shared" si="45"/>
        <v>0</v>
      </c>
      <c r="N311" s="132"/>
      <c r="O311" s="133"/>
      <c r="P311" s="133"/>
      <c r="Q311" s="133"/>
      <c r="R311" s="110"/>
    </row>
    <row r="312" spans="1:18" ht="15" customHeight="1" x14ac:dyDescent="0.2">
      <c r="A312" s="87">
        <v>2</v>
      </c>
      <c r="B312" s="88" t="s">
        <v>353</v>
      </c>
      <c r="C312" s="88" t="s">
        <v>84</v>
      </c>
      <c r="D312" s="88" t="s">
        <v>59</v>
      </c>
      <c r="E312" s="88" t="s">
        <v>636</v>
      </c>
      <c r="F312" s="88">
        <v>5534</v>
      </c>
      <c r="G312" s="91">
        <f>+IF(ISNA(VLOOKUP(F312,'[1]Latest 14.03.2023'!$E$4:$J$1050,6,FALSE)),"0",VLOOKUP(F312,'[1]Latest 14.03.2023'!$E$4:$J$1050,6,FALSE))</f>
        <v>2.85</v>
      </c>
      <c r="H312" s="88">
        <f>+SUMIF(CUTTING!$B$3:$B$500,'RM-JUNE'!F312,CUTTING!$G$3:$G$500)</f>
        <v>0</v>
      </c>
      <c r="I312" s="88">
        <f>+SUMIF('FORGING+DISPATCH'!$B$3:$B$500,'RM-JUNE'!F312,'FORGING+DISPATCH'!$G$3:$G$500)</f>
        <v>0</v>
      </c>
      <c r="J312" s="90">
        <f t="shared" si="42"/>
        <v>0</v>
      </c>
      <c r="K312" s="88">
        <f>+IF(ISNA(VLOOKUP(F312,SCH!$C$3:$L$500,9,FALSE)),"0",VLOOKUP(F312,SCH!$C$3:$L$500,9,FALSE))</f>
        <v>1746</v>
      </c>
      <c r="L312" s="102">
        <f t="shared" si="43"/>
        <v>4976.1000000000004</v>
      </c>
      <c r="M312" s="102">
        <f t="shared" si="45"/>
        <v>4976.1000000000004</v>
      </c>
      <c r="N312" s="132"/>
      <c r="O312" s="133"/>
      <c r="P312" s="133"/>
      <c r="Q312" s="133"/>
      <c r="R312" s="110"/>
    </row>
    <row r="313" spans="1:18" ht="15" customHeight="1" x14ac:dyDescent="0.2">
      <c r="A313" s="87">
        <v>2</v>
      </c>
      <c r="B313" s="88" t="s">
        <v>353</v>
      </c>
      <c r="C313" s="88" t="s">
        <v>84</v>
      </c>
      <c r="D313" s="88" t="s">
        <v>59</v>
      </c>
      <c r="E313" s="88" t="s">
        <v>635</v>
      </c>
      <c r="F313" s="88">
        <v>6025</v>
      </c>
      <c r="G313" s="91">
        <f>+IF(ISNA(VLOOKUP(F313,'[1]Latest 14.03.2023'!$E$4:$J$1050,6,FALSE)),"0",VLOOKUP(F313,'[1]Latest 14.03.2023'!$E$4:$J$1050,6,FALSE))</f>
        <v>2.2799999999999998</v>
      </c>
      <c r="H313" s="88">
        <f>+SUMIF(CUTTING!$B$3:$B$500,'RM-JUNE'!F313,CUTTING!$G$3:$G$500)</f>
        <v>0</v>
      </c>
      <c r="I313" s="88">
        <f>+SUMIF('FORGING+DISPATCH'!$B$3:$B$500,'RM-JUNE'!F313,'FORGING+DISPATCH'!$G$3:$G$500)</f>
        <v>0</v>
      </c>
      <c r="J313" s="90">
        <f t="shared" si="42"/>
        <v>0</v>
      </c>
      <c r="K313" s="88" t="str">
        <f>+IF(ISNA(VLOOKUP(F313,SCH!$C$3:$L$500,9,FALSE)),"0",VLOOKUP(F313,SCH!$C$3:$L$500,9,FALSE))</f>
        <v>0</v>
      </c>
      <c r="L313" s="102">
        <f t="shared" si="43"/>
        <v>0</v>
      </c>
      <c r="M313" s="102">
        <f t="shared" si="45"/>
        <v>0</v>
      </c>
      <c r="N313" s="132"/>
      <c r="O313" s="133"/>
      <c r="P313" s="133"/>
      <c r="Q313" s="133"/>
      <c r="R313" s="110"/>
    </row>
    <row r="314" spans="1:18" ht="15" customHeight="1" x14ac:dyDescent="0.2">
      <c r="A314" s="87">
        <v>2</v>
      </c>
      <c r="B314" s="88" t="s">
        <v>353</v>
      </c>
      <c r="C314" s="88" t="s">
        <v>84</v>
      </c>
      <c r="D314" s="88" t="s">
        <v>59</v>
      </c>
      <c r="E314" s="88" t="s">
        <v>633</v>
      </c>
      <c r="F314" s="88">
        <v>6040</v>
      </c>
      <c r="G314" s="91">
        <f>+IF(ISNA(VLOOKUP(F314,'[1]Latest 14.03.2023'!$E$4:$J$1050,6,FALSE)),"0",VLOOKUP(F314,'[1]Latest 14.03.2023'!$E$4:$J$1050,6,FALSE))</f>
        <v>2.85</v>
      </c>
      <c r="H314" s="88">
        <f>+SUMIF(CUTTING!$B$3:$B$500,'RM-JUNE'!F314,CUTTING!$G$3:$G$500)</f>
        <v>0</v>
      </c>
      <c r="I314" s="88">
        <f>+SUMIF('FORGING+DISPATCH'!$B$3:$B$500,'RM-JUNE'!F314,'FORGING+DISPATCH'!$G$3:$G$500)</f>
        <v>0</v>
      </c>
      <c r="J314" s="90">
        <f t="shared" si="42"/>
        <v>0</v>
      </c>
      <c r="K314" s="88" t="str">
        <f>+IF(ISNA(VLOOKUP(F314,SCH!$C$3:$L$500,9,FALSE)),"0",VLOOKUP(F314,SCH!$C$3:$L$500,9,FALSE))</f>
        <v>0</v>
      </c>
      <c r="L314" s="102">
        <f t="shared" si="43"/>
        <v>0</v>
      </c>
      <c r="M314" s="102">
        <f t="shared" si="45"/>
        <v>0</v>
      </c>
      <c r="N314" s="132"/>
      <c r="O314" s="133"/>
      <c r="P314" s="133"/>
      <c r="Q314" s="133"/>
      <c r="R314" s="110"/>
    </row>
    <row r="315" spans="1:18" ht="15" customHeight="1" x14ac:dyDescent="0.2">
      <c r="A315" s="87">
        <v>2</v>
      </c>
      <c r="B315" s="88" t="s">
        <v>353</v>
      </c>
      <c r="C315" s="88" t="s">
        <v>84</v>
      </c>
      <c r="D315" s="88" t="s">
        <v>59</v>
      </c>
      <c r="E315" s="88" t="s">
        <v>491</v>
      </c>
      <c r="F315" s="88">
        <v>6502</v>
      </c>
      <c r="G315" s="91">
        <f>+IF(ISNA(VLOOKUP(F315,'[1]Latest 14.03.2023'!$E$4:$J$1050,6,FALSE)),"0",VLOOKUP(F315,'[1]Latest 14.03.2023'!$E$4:$J$1050,6,FALSE))</f>
        <v>2.98</v>
      </c>
      <c r="H315" s="88">
        <f>+SUMIF(CUTTING!$B$3:$B$500,'RM-JUNE'!F315,CUTTING!$G$3:$G$500)</f>
        <v>0</v>
      </c>
      <c r="I315" s="88">
        <f>+SUMIF('FORGING+DISPATCH'!$B$3:$B$500,'RM-JUNE'!F315,'FORGING+DISPATCH'!$G$3:$G$500)</f>
        <v>0</v>
      </c>
      <c r="J315" s="90">
        <f t="shared" si="42"/>
        <v>0</v>
      </c>
      <c r="K315" s="88">
        <f>+IF(ISNA(VLOOKUP(F315,SCH!$C$3:$L$500,9,FALSE)),"0",VLOOKUP(F315,SCH!$C$3:$L$500,9,FALSE))</f>
        <v>290</v>
      </c>
      <c r="L315" s="102">
        <f t="shared" si="43"/>
        <v>864.2</v>
      </c>
      <c r="M315" s="102">
        <f t="shared" si="45"/>
        <v>864.2</v>
      </c>
      <c r="N315" s="132"/>
      <c r="O315" s="133"/>
      <c r="P315" s="133"/>
      <c r="Q315" s="133"/>
      <c r="R315" s="110"/>
    </row>
    <row r="316" spans="1:18" ht="15" customHeight="1" x14ac:dyDescent="0.2">
      <c r="A316" s="87">
        <v>2</v>
      </c>
      <c r="B316" s="88" t="s">
        <v>353</v>
      </c>
      <c r="C316" s="88" t="s">
        <v>84</v>
      </c>
      <c r="D316" s="88" t="s">
        <v>59</v>
      </c>
      <c r="E316" s="88" t="s">
        <v>489</v>
      </c>
      <c r="F316" s="88">
        <v>6503</v>
      </c>
      <c r="G316" s="91">
        <f>+IF(ISNA(VLOOKUP(F316,'[1]Latest 14.03.2023'!$E$4:$J$1050,6,FALSE)),"0",VLOOKUP(F316,'[1]Latest 14.03.2023'!$E$4:$J$1050,6,FALSE))</f>
        <v>1.66</v>
      </c>
      <c r="H316" s="88">
        <f>+SUMIF(CUTTING!$B$3:$B$500,'RM-JUNE'!F316,CUTTING!$G$3:$G$500)</f>
        <v>194.22</v>
      </c>
      <c r="I316" s="88">
        <f>+SUMIF('FORGING+DISPATCH'!$B$3:$B$500,'RM-JUNE'!F316,'FORGING+DISPATCH'!$G$3:$G$500)</f>
        <v>368.52</v>
      </c>
      <c r="J316" s="90">
        <f t="shared" si="42"/>
        <v>562.74</v>
      </c>
      <c r="K316" s="88">
        <f>+IF(ISNA(VLOOKUP(F316,SCH!$C$3:$L$500,9,FALSE)),"0",VLOOKUP(F316,SCH!$C$3:$L$500,9,FALSE))</f>
        <v>742</v>
      </c>
      <c r="L316" s="102">
        <f t="shared" si="43"/>
        <v>1231.72</v>
      </c>
      <c r="M316" s="102">
        <f t="shared" si="45"/>
        <v>668.98</v>
      </c>
      <c r="N316" s="132"/>
      <c r="O316" s="133"/>
      <c r="P316" s="133"/>
      <c r="Q316" s="133"/>
      <c r="R316" s="110"/>
    </row>
    <row r="317" spans="1:18" x14ac:dyDescent="0.2">
      <c r="A317" s="87">
        <v>2</v>
      </c>
      <c r="B317" s="88" t="s">
        <v>353</v>
      </c>
      <c r="C317" s="88" t="s">
        <v>84</v>
      </c>
      <c r="D317" s="88" t="s">
        <v>59</v>
      </c>
      <c r="E317" s="88" t="s">
        <v>629</v>
      </c>
      <c r="F317" s="88">
        <v>6518</v>
      </c>
      <c r="G317" s="91">
        <f>+IF(ISNA(VLOOKUP(F317,'[1]Latest 14.03.2023'!$E$4:$J$1050,6,FALSE)),"0",VLOOKUP(F317,'[1]Latest 14.03.2023'!$E$4:$J$1050,6,FALSE))</f>
        <v>1.91</v>
      </c>
      <c r="H317" s="88">
        <f>+SUMIF(CUTTING!$B$3:$B$500,'RM-JUNE'!F317,CUTTING!$G$3:$G$500)</f>
        <v>0</v>
      </c>
      <c r="I317" s="88">
        <f>+SUMIF('FORGING+DISPATCH'!$B$3:$B$500,'RM-JUNE'!F317,'FORGING+DISPATCH'!$G$3:$G$500)</f>
        <v>0</v>
      </c>
      <c r="J317" s="90">
        <f t="shared" si="42"/>
        <v>0</v>
      </c>
      <c r="K317" s="88">
        <f>+IF(ISNA(VLOOKUP(F317,SCH!$C$3:$L$500,9,FALSE)),"0",VLOOKUP(F317,SCH!$C$3:$L$500,9,FALSE))</f>
        <v>500</v>
      </c>
      <c r="L317" s="102">
        <f t="shared" si="43"/>
        <v>955</v>
      </c>
      <c r="M317" s="102">
        <f t="shared" si="45"/>
        <v>955</v>
      </c>
      <c r="N317" s="132"/>
      <c r="O317" s="133"/>
      <c r="P317" s="133"/>
      <c r="Q317" s="133"/>
      <c r="R317" s="110"/>
    </row>
    <row r="318" spans="1:18" x14ac:dyDescent="0.2">
      <c r="A318" s="87">
        <v>2</v>
      </c>
      <c r="B318" s="88" t="s">
        <v>353</v>
      </c>
      <c r="C318" s="88" t="s">
        <v>84</v>
      </c>
      <c r="D318" s="88" t="s">
        <v>59</v>
      </c>
      <c r="E318" s="88" t="s">
        <v>487</v>
      </c>
      <c r="F318" s="88">
        <v>6520</v>
      </c>
      <c r="G318" s="91">
        <f>+IF(ISNA(VLOOKUP(F318,'[1]Latest 14.03.2023'!$E$4:$J$1050,6,FALSE)),"0",VLOOKUP(F318,'[1]Latest 14.03.2023'!$E$4:$J$1050,6,FALSE))</f>
        <v>1.94</v>
      </c>
      <c r="H318" s="88">
        <f>+SUMIF(CUTTING!$B$3:$B$500,'RM-JUNE'!F318,CUTTING!$G$3:$G$500)</f>
        <v>0</v>
      </c>
      <c r="I318" s="88">
        <f>+SUMIF('FORGING+DISPATCH'!$B$3:$B$500,'RM-JUNE'!F318,'FORGING+DISPATCH'!$G$3:$G$500)</f>
        <v>0</v>
      </c>
      <c r="J318" s="90">
        <f t="shared" si="42"/>
        <v>0</v>
      </c>
      <c r="K318" s="88">
        <f>+IF(ISNA(VLOOKUP(F318,SCH!$C$3:$L$500,9,FALSE)),"0",VLOOKUP(F318,SCH!$C$3:$L$500,9,FALSE))</f>
        <v>1000</v>
      </c>
      <c r="L318" s="102">
        <f t="shared" si="43"/>
        <v>1940</v>
      </c>
      <c r="M318" s="102">
        <f t="shared" si="45"/>
        <v>1940</v>
      </c>
      <c r="N318" s="132"/>
      <c r="O318" s="133"/>
      <c r="P318" s="133"/>
      <c r="Q318" s="133"/>
      <c r="R318" s="110"/>
    </row>
    <row r="319" spans="1:18" ht="14.45" customHeight="1" x14ac:dyDescent="0.2">
      <c r="A319" s="38">
        <v>1</v>
      </c>
      <c r="B319" s="39" t="s">
        <v>811</v>
      </c>
      <c r="C319" s="39" t="s">
        <v>84</v>
      </c>
      <c r="D319" s="39" t="s">
        <v>87</v>
      </c>
      <c r="E319" s="39" t="s">
        <v>753</v>
      </c>
      <c r="F319" s="39">
        <v>2504</v>
      </c>
      <c r="G319" s="41">
        <f>+IF(ISNA(VLOOKUP(F319,'[1]Latest 14.03.2023'!$E$4:$J$1050,6,FALSE)),"0",VLOOKUP(F319,'[1]Latest 14.03.2023'!$E$4:$J$1050,6,FALSE))</f>
        <v>3.42</v>
      </c>
      <c r="H319" s="39">
        <f>+SUMIF(CUTTING!$B$3:$B$500,'RM-JUNE'!F319,CUTTING!$G$3:$G$500)</f>
        <v>666.9</v>
      </c>
      <c r="I319" s="39">
        <f>+SUMIF('FORGING+DISPATCH'!$B$3:$B$500,'RM-JUNE'!F319,'FORGING+DISPATCH'!$G$3:$G$500)</f>
        <v>0</v>
      </c>
      <c r="J319" s="40">
        <f t="shared" si="42"/>
        <v>666.9</v>
      </c>
      <c r="K319" s="39">
        <f>+IF(ISNA(VLOOKUP(F319,SCH!$C$3:$L$500,9,FALSE)),"0",VLOOKUP(F319,SCH!$C$3:$L$500,9,FALSE))</f>
        <v>1000</v>
      </c>
      <c r="L319" s="103">
        <f t="shared" si="43"/>
        <v>3420</v>
      </c>
      <c r="M319" s="103">
        <f t="shared" si="45"/>
        <v>2753.1</v>
      </c>
      <c r="N319" s="142">
        <f>18120+27420</f>
        <v>45540</v>
      </c>
      <c r="O319" s="134">
        <f>SUMIF(M319:M321,"&gt;0")-N319</f>
        <v>-36423.4</v>
      </c>
      <c r="P319" s="134"/>
      <c r="Q319" s="134">
        <f>O319-P319</f>
        <v>-36423.4</v>
      </c>
      <c r="R319" s="110"/>
    </row>
    <row r="320" spans="1:18" x14ac:dyDescent="0.2">
      <c r="A320" s="38">
        <v>1</v>
      </c>
      <c r="B320" s="39" t="s">
        <v>811</v>
      </c>
      <c r="C320" s="39" t="s">
        <v>84</v>
      </c>
      <c r="D320" s="39" t="s">
        <v>87</v>
      </c>
      <c r="E320" s="39" t="s">
        <v>744</v>
      </c>
      <c r="F320" s="39">
        <v>2547</v>
      </c>
      <c r="G320" s="41">
        <f>+IF(ISNA(VLOOKUP(F320,'[1]Latest 14.03.2023'!$E$4:$J$1050,6,FALSE)),"0",VLOOKUP(F320,'[1]Latest 14.03.2023'!$E$4:$J$1050,6,FALSE))</f>
        <v>3.25</v>
      </c>
      <c r="H320" s="39">
        <f>+SUMIF(CUTTING!$B$3:$B$500,'RM-JUNE'!F320,CUTTING!$G$3:$G$500)</f>
        <v>1365</v>
      </c>
      <c r="I320" s="39">
        <f>+SUMIF('FORGING+DISPATCH'!$B$3:$B$500,'RM-JUNE'!F320,'FORGING+DISPATCH'!$G$3:$G$500)</f>
        <v>0</v>
      </c>
      <c r="J320" s="40">
        <f t="shared" si="42"/>
        <v>1365</v>
      </c>
      <c r="K320" s="39">
        <f>+IF(ISNA(VLOOKUP(F320,SCH!$C$3:$L$500,9,FALSE)),"0",VLOOKUP(F320,SCH!$C$3:$L$500,9,FALSE))</f>
        <v>2378</v>
      </c>
      <c r="L320" s="103">
        <f t="shared" si="43"/>
        <v>7728.5</v>
      </c>
      <c r="M320" s="103">
        <f t="shared" si="45"/>
        <v>6363.5</v>
      </c>
      <c r="N320" s="142"/>
      <c r="O320" s="134"/>
      <c r="P320" s="134"/>
      <c r="Q320" s="134"/>
      <c r="R320" s="110"/>
    </row>
    <row r="321" spans="1:18" x14ac:dyDescent="0.2">
      <c r="A321" s="38">
        <v>2</v>
      </c>
      <c r="B321" s="39" t="s">
        <v>353</v>
      </c>
      <c r="C321" s="39" t="s">
        <v>84</v>
      </c>
      <c r="D321" s="39" t="s">
        <v>87</v>
      </c>
      <c r="E321" s="39" t="s">
        <v>624</v>
      </c>
      <c r="F321" s="39">
        <v>5019</v>
      </c>
      <c r="G321" s="41">
        <f>+IF(ISNA(VLOOKUP(F321,'[1]Latest 14.03.2023'!$E$4:$J$1050,6,FALSE)),"0",VLOOKUP(F321,'[1]Latest 14.03.2023'!$E$4:$J$1050,6,FALSE))</f>
        <v>2.95</v>
      </c>
      <c r="H321" s="39">
        <f>+SUMIF(CUTTING!$B$3:$B$500,'RM-JUNE'!F321,CUTTING!$G$3:$G$500)</f>
        <v>0</v>
      </c>
      <c r="I321" s="39">
        <f>+SUMIF('FORGING+DISPATCH'!$B$3:$B$500,'RM-JUNE'!F321,'FORGING+DISPATCH'!$G$3:$G$500)</f>
        <v>0</v>
      </c>
      <c r="J321" s="40">
        <f t="shared" si="42"/>
        <v>0</v>
      </c>
      <c r="K321" s="39" t="str">
        <f>+IF(ISNA(VLOOKUP(F321,SCH!$C$3:$L$500,9,FALSE)),"0",VLOOKUP(F321,SCH!$C$3:$L$500,9,FALSE))</f>
        <v>0</v>
      </c>
      <c r="L321" s="103">
        <f t="shared" si="43"/>
        <v>0</v>
      </c>
      <c r="M321" s="103">
        <f t="shared" si="45"/>
        <v>0</v>
      </c>
      <c r="N321" s="142"/>
      <c r="O321" s="134"/>
      <c r="P321" s="134"/>
      <c r="Q321" s="134"/>
      <c r="R321" s="110"/>
    </row>
    <row r="322" spans="1:18" x14ac:dyDescent="0.2">
      <c r="A322" s="87">
        <v>1</v>
      </c>
      <c r="B322" s="88" t="s">
        <v>811</v>
      </c>
      <c r="C322" s="88" t="s">
        <v>84</v>
      </c>
      <c r="D322" s="88" t="s">
        <v>252</v>
      </c>
      <c r="E322" s="88" t="s">
        <v>892</v>
      </c>
      <c r="F322" s="88">
        <v>395</v>
      </c>
      <c r="G322" s="88" t="str">
        <f>+IF(ISNA(VLOOKUP(F322,'[1]Latest 14.03.2023'!$E$4:$J$1050,6,FALSE)),"0",VLOOKUP(F322,'[1]Latest 14.03.2023'!$E$4:$J$1050,6,FALSE))</f>
        <v>0</v>
      </c>
      <c r="H322" s="88">
        <f>+SUMIF(CUTTING!$B$3:$B$500,'RM-JUNE'!F322,CUTTING!$G$3:$G$500)</f>
        <v>0</v>
      </c>
      <c r="I322" s="88">
        <f>+SUMIF('FORGING+DISPATCH'!$B$3:$B$500,'RM-JUNE'!F322,'FORGING+DISPATCH'!$G$3:$G$500)</f>
        <v>0</v>
      </c>
      <c r="J322" s="90">
        <f t="shared" si="42"/>
        <v>0</v>
      </c>
      <c r="K322" s="88" t="str">
        <f>+IF(ISNA(VLOOKUP(F322,SCH!$C$3:$L$500,9,FALSE)),"0",VLOOKUP(F322,SCH!$C$3:$L$500,9,FALSE))</f>
        <v>0</v>
      </c>
      <c r="L322" s="102">
        <f t="shared" si="43"/>
        <v>0</v>
      </c>
      <c r="M322" s="102">
        <f t="shared" si="45"/>
        <v>0</v>
      </c>
      <c r="N322" s="132"/>
      <c r="O322" s="133">
        <f>SUMIF(M322:M329,"&gt;0")-N322</f>
        <v>0</v>
      </c>
      <c r="P322" s="133"/>
      <c r="Q322" s="133">
        <f>O322-P322</f>
        <v>0</v>
      </c>
      <c r="R322" s="110"/>
    </row>
    <row r="323" spans="1:18" x14ac:dyDescent="0.2">
      <c r="A323" s="87">
        <v>2</v>
      </c>
      <c r="B323" s="88" t="s">
        <v>353</v>
      </c>
      <c r="C323" s="88" t="s">
        <v>84</v>
      </c>
      <c r="D323" s="88" t="s">
        <v>252</v>
      </c>
      <c r="E323" s="88" t="s">
        <v>622</v>
      </c>
      <c r="F323" s="88">
        <v>1907</v>
      </c>
      <c r="G323" s="88" t="str">
        <f>+IF(ISNA(VLOOKUP(F323,'[1]Latest 14.03.2023'!$E$4:$J$1050,6,FALSE)),"0",VLOOKUP(F323,'[1]Latest 14.03.2023'!$E$4:$J$1050,6,FALSE))</f>
        <v>0</v>
      </c>
      <c r="H323" s="88">
        <f>+SUMIF(CUTTING!$B$3:$B$500,'RM-JUNE'!F323,CUTTING!$G$3:$G$500)</f>
        <v>0</v>
      </c>
      <c r="I323" s="88">
        <f>+SUMIF('FORGING+DISPATCH'!$B$3:$B$500,'RM-JUNE'!F323,'FORGING+DISPATCH'!$G$3:$G$500)</f>
        <v>0</v>
      </c>
      <c r="J323" s="90">
        <f t="shared" ref="J323" si="46">H323+I323</f>
        <v>0</v>
      </c>
      <c r="K323" s="88" t="str">
        <f>+IF(ISNA(VLOOKUP(F323,SCH!$C$3:$L$500,9,FALSE)),"0",VLOOKUP(F323,SCH!$C$3:$L$500,9,FALSE))</f>
        <v>0</v>
      </c>
      <c r="L323" s="102">
        <f t="shared" ref="L323" si="47">+G323*K323</f>
        <v>0</v>
      </c>
      <c r="M323" s="102">
        <f t="shared" ref="M323" si="48">L323-J323</f>
        <v>0</v>
      </c>
      <c r="N323" s="132"/>
      <c r="O323" s="133"/>
      <c r="P323" s="133"/>
      <c r="Q323" s="133"/>
      <c r="R323" s="110"/>
    </row>
    <row r="324" spans="1:18" x14ac:dyDescent="0.2">
      <c r="A324" s="87">
        <v>2</v>
      </c>
      <c r="B324" s="88" t="s">
        <v>353</v>
      </c>
      <c r="C324" s="88" t="s">
        <v>84</v>
      </c>
      <c r="D324" s="88" t="s">
        <v>252</v>
      </c>
      <c r="E324" s="88" t="s">
        <v>620</v>
      </c>
      <c r="F324" s="88">
        <v>5003</v>
      </c>
      <c r="G324" s="91">
        <f>+IF(ISNA(VLOOKUP(F324,'[1]Latest 14.03.2023'!$E$4:$J$1050,6,FALSE)),"0",VLOOKUP(F324,'[1]Latest 14.03.2023'!$E$4:$J$1050,6,FALSE))</f>
        <v>2.61</v>
      </c>
      <c r="H324" s="88">
        <f>+SUMIF(CUTTING!$B$3:$B$500,'RM-JUNE'!F324,CUTTING!$G$3:$G$500)</f>
        <v>0</v>
      </c>
      <c r="I324" s="88">
        <f>+SUMIF('FORGING+DISPATCH'!$B$3:$B$500,'RM-JUNE'!F324,'FORGING+DISPATCH'!$G$3:$G$500)</f>
        <v>0</v>
      </c>
      <c r="J324" s="90">
        <f t="shared" si="42"/>
        <v>0</v>
      </c>
      <c r="K324" s="88" t="str">
        <f>+IF(ISNA(VLOOKUP(F324,SCH!$C$3:$L$500,9,FALSE)),"0",VLOOKUP(F324,SCH!$C$3:$L$500,9,FALSE))</f>
        <v>0</v>
      </c>
      <c r="L324" s="102">
        <f t="shared" si="43"/>
        <v>0</v>
      </c>
      <c r="M324" s="102">
        <f t="shared" si="45"/>
        <v>0</v>
      </c>
      <c r="N324" s="132"/>
      <c r="O324" s="133"/>
      <c r="P324" s="133"/>
      <c r="Q324" s="133"/>
      <c r="R324" s="110"/>
    </row>
    <row r="325" spans="1:18" x14ac:dyDescent="0.2">
      <c r="A325" s="87">
        <v>2</v>
      </c>
      <c r="B325" s="88" t="s">
        <v>353</v>
      </c>
      <c r="C325" s="88" t="s">
        <v>84</v>
      </c>
      <c r="D325" s="88" t="s">
        <v>252</v>
      </c>
      <c r="E325" s="88" t="s">
        <v>618</v>
      </c>
      <c r="F325" s="88">
        <v>5008</v>
      </c>
      <c r="G325" s="91">
        <f>+IF(ISNA(VLOOKUP(F325,'[1]Latest 14.03.2023'!$E$4:$J$1050,6,FALSE)),"0",VLOOKUP(F325,'[1]Latest 14.03.2023'!$E$4:$J$1050,6,FALSE))</f>
        <v>3.42</v>
      </c>
      <c r="H325" s="88">
        <f>+SUMIF(CUTTING!$B$3:$B$500,'RM-JUNE'!F325,CUTTING!$G$3:$G$500)</f>
        <v>0</v>
      </c>
      <c r="I325" s="88">
        <f>+SUMIF('FORGING+DISPATCH'!$B$3:$B$500,'RM-JUNE'!F325,'FORGING+DISPATCH'!$G$3:$G$500)</f>
        <v>0</v>
      </c>
      <c r="J325" s="90">
        <f t="shared" si="42"/>
        <v>0</v>
      </c>
      <c r="K325" s="88" t="str">
        <f>+IF(ISNA(VLOOKUP(F325,SCH!$C$3:$L$500,9,FALSE)),"0",VLOOKUP(F325,SCH!$C$3:$L$500,9,FALSE))</f>
        <v>0</v>
      </c>
      <c r="L325" s="102">
        <f t="shared" si="43"/>
        <v>0</v>
      </c>
      <c r="M325" s="102">
        <f t="shared" si="45"/>
        <v>0</v>
      </c>
      <c r="N325" s="132"/>
      <c r="O325" s="133"/>
      <c r="P325" s="133"/>
      <c r="Q325" s="133"/>
      <c r="R325" s="110"/>
    </row>
    <row r="326" spans="1:18" x14ac:dyDescent="0.2">
      <c r="A326" s="87">
        <v>2</v>
      </c>
      <c r="B326" s="88" t="s">
        <v>353</v>
      </c>
      <c r="C326" s="88" t="s">
        <v>84</v>
      </c>
      <c r="D326" s="88" t="s">
        <v>252</v>
      </c>
      <c r="E326" s="88" t="s">
        <v>617</v>
      </c>
      <c r="F326" s="88">
        <v>5037</v>
      </c>
      <c r="G326" s="91">
        <f>+IF(ISNA(VLOOKUP(F326,'[1]Latest 14.03.2023'!$E$4:$J$1050,6,FALSE)),"0",VLOOKUP(F326,'[1]Latest 14.03.2023'!$E$4:$J$1050,6,FALSE))</f>
        <v>2</v>
      </c>
      <c r="H326" s="88">
        <f>+SUMIF(CUTTING!$B$3:$B$500,'RM-JUNE'!F326,CUTTING!$G$3:$G$500)</f>
        <v>0</v>
      </c>
      <c r="I326" s="88">
        <f>+SUMIF('FORGING+DISPATCH'!$B$3:$B$500,'RM-JUNE'!F326,'FORGING+DISPATCH'!$G$3:$G$500)</f>
        <v>0</v>
      </c>
      <c r="J326" s="90">
        <f t="shared" si="42"/>
        <v>0</v>
      </c>
      <c r="K326" s="88" t="str">
        <f>+IF(ISNA(VLOOKUP(F326,SCH!$C$3:$L$500,9,FALSE)),"0",VLOOKUP(F326,SCH!$C$3:$L$500,9,FALSE))</f>
        <v>0</v>
      </c>
      <c r="L326" s="102">
        <f t="shared" si="43"/>
        <v>0</v>
      </c>
      <c r="M326" s="102">
        <f t="shared" si="45"/>
        <v>0</v>
      </c>
      <c r="N326" s="132"/>
      <c r="O326" s="133"/>
      <c r="P326" s="133"/>
      <c r="Q326" s="133"/>
      <c r="R326" s="110"/>
    </row>
    <row r="327" spans="1:18" x14ac:dyDescent="0.2">
      <c r="A327" s="87">
        <v>2</v>
      </c>
      <c r="B327" s="88" t="s">
        <v>353</v>
      </c>
      <c r="C327" s="88" t="s">
        <v>84</v>
      </c>
      <c r="D327" s="88" t="s">
        <v>252</v>
      </c>
      <c r="E327" s="88" t="s">
        <v>616</v>
      </c>
      <c r="F327" s="88">
        <v>5042</v>
      </c>
      <c r="G327" s="91">
        <f>+IF(ISNA(VLOOKUP(F327,'[1]Latest 14.03.2023'!$E$4:$J$1050,6,FALSE)),"0",VLOOKUP(F327,'[1]Latest 14.03.2023'!$E$4:$J$1050,6,FALSE))</f>
        <v>2.9</v>
      </c>
      <c r="H327" s="88">
        <f>+SUMIF(CUTTING!$B$3:$B$500,'RM-JUNE'!F327,CUTTING!$G$3:$G$500)</f>
        <v>0</v>
      </c>
      <c r="I327" s="88">
        <f>+SUMIF('FORGING+DISPATCH'!$B$3:$B$500,'RM-JUNE'!F327,'FORGING+DISPATCH'!$G$3:$G$500)</f>
        <v>0</v>
      </c>
      <c r="J327" s="90">
        <f t="shared" si="42"/>
        <v>0</v>
      </c>
      <c r="K327" s="88" t="str">
        <f>+IF(ISNA(VLOOKUP(F327,SCH!$C$3:$L$500,9,FALSE)),"0",VLOOKUP(F327,SCH!$C$3:$L$500,9,FALSE))</f>
        <v>0</v>
      </c>
      <c r="L327" s="102">
        <f t="shared" si="43"/>
        <v>0</v>
      </c>
      <c r="M327" s="102">
        <f t="shared" si="45"/>
        <v>0</v>
      </c>
      <c r="N327" s="132"/>
      <c r="O327" s="133"/>
      <c r="P327" s="133"/>
      <c r="Q327" s="133"/>
      <c r="R327" s="110"/>
    </row>
    <row r="328" spans="1:18" x14ac:dyDescent="0.2">
      <c r="A328" s="87">
        <v>2</v>
      </c>
      <c r="B328" s="88" t="s">
        <v>353</v>
      </c>
      <c r="C328" s="88" t="s">
        <v>84</v>
      </c>
      <c r="D328" s="88" t="s">
        <v>252</v>
      </c>
      <c r="E328" s="88" t="s">
        <v>614</v>
      </c>
      <c r="F328" s="88">
        <v>6029</v>
      </c>
      <c r="G328" s="91">
        <f>+IF(ISNA(VLOOKUP(F328,'[1]Latest 14.03.2023'!$E$4:$J$1050,6,FALSE)),"0",VLOOKUP(F328,'[1]Latest 14.03.2023'!$E$4:$J$1050,6,FALSE))</f>
        <v>4.05</v>
      </c>
      <c r="H328" s="88">
        <f>+SUMIF(CUTTING!$B$3:$B$500,'RM-JUNE'!F328,CUTTING!$G$3:$G$500)</f>
        <v>0</v>
      </c>
      <c r="I328" s="88">
        <f>+SUMIF('FORGING+DISPATCH'!$B$3:$B$500,'RM-JUNE'!F328,'FORGING+DISPATCH'!$G$3:$G$500)</f>
        <v>0</v>
      </c>
      <c r="J328" s="90">
        <f t="shared" si="42"/>
        <v>0</v>
      </c>
      <c r="K328" s="88" t="str">
        <f>+IF(ISNA(VLOOKUP(F328,SCH!$C$3:$L$500,9,FALSE)),"0",VLOOKUP(F328,SCH!$C$3:$L$500,9,FALSE))</f>
        <v>0</v>
      </c>
      <c r="L328" s="102">
        <f t="shared" si="43"/>
        <v>0</v>
      </c>
      <c r="M328" s="102">
        <f t="shared" si="45"/>
        <v>0</v>
      </c>
      <c r="N328" s="132"/>
      <c r="O328" s="133"/>
      <c r="P328" s="133"/>
      <c r="Q328" s="133"/>
      <c r="R328" s="110"/>
    </row>
    <row r="329" spans="1:18" x14ac:dyDescent="0.2">
      <c r="A329" s="87">
        <v>2</v>
      </c>
      <c r="B329" s="88" t="s">
        <v>353</v>
      </c>
      <c r="C329" s="88" t="s">
        <v>84</v>
      </c>
      <c r="D329" s="88" t="s">
        <v>252</v>
      </c>
      <c r="E329" s="88" t="s">
        <v>613</v>
      </c>
      <c r="F329" s="88">
        <v>6072</v>
      </c>
      <c r="G329" s="91">
        <f>+IF(ISNA(VLOOKUP(F329,'[1]Latest 14.03.2023'!$E$4:$J$1050,6,FALSE)),"0",VLOOKUP(F329,'[1]Latest 14.03.2023'!$E$4:$J$1050,6,FALSE))</f>
        <v>4.8499999999999996</v>
      </c>
      <c r="H329" s="88">
        <f>+SUMIF(CUTTING!$B$3:$B$500,'RM-JUNE'!F329,CUTTING!$G$3:$G$500)</f>
        <v>0</v>
      </c>
      <c r="I329" s="88">
        <f>+SUMIF('FORGING+DISPATCH'!$B$3:$B$500,'RM-JUNE'!F329,'FORGING+DISPATCH'!$G$3:$G$500)</f>
        <v>0</v>
      </c>
      <c r="J329" s="90">
        <f t="shared" si="42"/>
        <v>0</v>
      </c>
      <c r="K329" s="88" t="str">
        <f>+IF(ISNA(VLOOKUP(F329,SCH!$C$3:$L$500,9,FALSE)),"0",VLOOKUP(F329,SCH!$C$3:$L$500,9,FALSE))</f>
        <v>0</v>
      </c>
      <c r="L329" s="102">
        <f t="shared" si="43"/>
        <v>0</v>
      </c>
      <c r="M329" s="102">
        <f t="shared" si="45"/>
        <v>0</v>
      </c>
      <c r="N329" s="132"/>
      <c r="O329" s="133"/>
      <c r="P329" s="133"/>
      <c r="Q329" s="133"/>
      <c r="R329" s="110"/>
    </row>
    <row r="330" spans="1:18" x14ac:dyDescent="0.2">
      <c r="A330" s="38">
        <v>1</v>
      </c>
      <c r="B330" s="39" t="s">
        <v>811</v>
      </c>
      <c r="C330" s="39" t="s">
        <v>84</v>
      </c>
      <c r="D330" s="39" t="s">
        <v>41</v>
      </c>
      <c r="E330" s="39" t="s">
        <v>891</v>
      </c>
      <c r="F330" s="39">
        <v>1427</v>
      </c>
      <c r="G330" s="41">
        <f>+IF(ISNA(VLOOKUP(F330,'[1]Latest 14.03.2023'!$E$4:$J$1050,6,FALSE)),"0",VLOOKUP(F330,'[1]Latest 14.03.2023'!$E$4:$J$1050,6,FALSE))</f>
        <v>4.28</v>
      </c>
      <c r="H330" s="39">
        <f>+SUMIF(CUTTING!$B$3:$B$500,'RM-JUNE'!F330,CUTTING!$G$3:$G$500)</f>
        <v>0</v>
      </c>
      <c r="I330" s="39">
        <f>+SUMIF('FORGING+DISPATCH'!$B$3:$B$500,'RM-JUNE'!F330,'FORGING+DISPATCH'!$G$3:$G$500)</f>
        <v>0</v>
      </c>
      <c r="J330" s="40">
        <f t="shared" si="42"/>
        <v>0</v>
      </c>
      <c r="K330" s="39" t="str">
        <f>+IF(ISNA(VLOOKUP(F330,SCH!$C$3:$L$500,9,FALSE)),"0",VLOOKUP(F330,SCH!$C$3:$L$500,9,FALSE))</f>
        <v>0</v>
      </c>
      <c r="L330" s="103">
        <f t="shared" si="43"/>
        <v>0</v>
      </c>
      <c r="M330" s="103">
        <f t="shared" si="45"/>
        <v>0</v>
      </c>
      <c r="N330" s="141">
        <f>56440</f>
        <v>56440</v>
      </c>
      <c r="O330" s="134">
        <f>SUMIF(M330:M343,"&gt;0")-N330</f>
        <v>-22136.959999999992</v>
      </c>
      <c r="P330" s="134"/>
      <c r="Q330" s="134">
        <f>O330-P330</f>
        <v>-22136.959999999992</v>
      </c>
      <c r="R330" s="110"/>
    </row>
    <row r="331" spans="1:18" x14ac:dyDescent="0.2">
      <c r="A331" s="38">
        <v>1</v>
      </c>
      <c r="B331" s="39" t="s">
        <v>811</v>
      </c>
      <c r="C331" s="39" t="s">
        <v>84</v>
      </c>
      <c r="D331" s="39" t="s">
        <v>41</v>
      </c>
      <c r="E331" s="39" t="s">
        <v>890</v>
      </c>
      <c r="F331" s="39">
        <v>1428</v>
      </c>
      <c r="G331" s="41">
        <f>+IF(ISNA(VLOOKUP(F331,'[1]Latest 14.03.2023'!$E$4:$J$1050,6,FALSE)),"0",VLOOKUP(F331,'[1]Latest 14.03.2023'!$E$4:$J$1050,6,FALSE))</f>
        <v>4.3499999999999996</v>
      </c>
      <c r="H331" s="39">
        <f>+SUMIF(CUTTING!$B$3:$B$500,'RM-JUNE'!F331,CUTTING!$G$3:$G$500)</f>
        <v>0</v>
      </c>
      <c r="I331" s="39">
        <f>+SUMIF('FORGING+DISPATCH'!$B$3:$B$500,'RM-JUNE'!F331,'FORGING+DISPATCH'!$G$3:$G$500)</f>
        <v>0</v>
      </c>
      <c r="J331" s="40">
        <f t="shared" si="42"/>
        <v>0</v>
      </c>
      <c r="K331" s="39" t="str">
        <f>+IF(ISNA(VLOOKUP(F331,SCH!$C$3:$L$500,9,FALSE)),"0",VLOOKUP(F331,SCH!$C$3:$L$500,9,FALSE))</f>
        <v>0</v>
      </c>
      <c r="L331" s="103">
        <f t="shared" si="43"/>
        <v>0</v>
      </c>
      <c r="M331" s="103">
        <f t="shared" si="45"/>
        <v>0</v>
      </c>
      <c r="N331" s="141"/>
      <c r="O331" s="134"/>
      <c r="P331" s="134"/>
      <c r="Q331" s="134"/>
      <c r="R331" s="110"/>
    </row>
    <row r="332" spans="1:18" x14ac:dyDescent="0.2">
      <c r="A332" s="38">
        <v>1</v>
      </c>
      <c r="B332" s="39" t="s">
        <v>811</v>
      </c>
      <c r="C332" s="39" t="s">
        <v>84</v>
      </c>
      <c r="D332" s="39" t="s">
        <v>41</v>
      </c>
      <c r="E332" s="39" t="s">
        <v>889</v>
      </c>
      <c r="F332" s="39">
        <v>5506</v>
      </c>
      <c r="G332" s="41">
        <f>+IF(ISNA(VLOOKUP(F332,'[1]Latest 14.03.2023'!$E$4:$J$1050,6,FALSE)),"0",VLOOKUP(F332,'[1]Latest 14.03.2023'!$E$4:$J$1050,6,FALSE))</f>
        <v>4.1100000000000003</v>
      </c>
      <c r="H332" s="39">
        <f>+SUMIF(CUTTING!$B$3:$B$500,'RM-JUNE'!F332,CUTTING!$G$3:$G$500)</f>
        <v>0</v>
      </c>
      <c r="I332" s="39">
        <f>+SUMIF('FORGING+DISPATCH'!$B$3:$B$500,'RM-JUNE'!F332,'FORGING+DISPATCH'!$G$3:$G$500)</f>
        <v>0</v>
      </c>
      <c r="J332" s="40">
        <f t="shared" si="42"/>
        <v>0</v>
      </c>
      <c r="K332" s="39" t="str">
        <f>+IF(ISNA(VLOOKUP(F332,SCH!$C$3:$L$500,9,FALSE)),"0",VLOOKUP(F332,SCH!$C$3:$L$500,9,FALSE))</f>
        <v>0</v>
      </c>
      <c r="L332" s="103">
        <f t="shared" si="43"/>
        <v>0</v>
      </c>
      <c r="M332" s="103">
        <f t="shared" si="45"/>
        <v>0</v>
      </c>
      <c r="N332" s="141"/>
      <c r="O332" s="134"/>
      <c r="P332" s="134"/>
      <c r="Q332" s="134"/>
      <c r="R332" s="110"/>
    </row>
    <row r="333" spans="1:18" x14ac:dyDescent="0.2">
      <c r="A333" s="38">
        <v>1</v>
      </c>
      <c r="B333" s="39" t="s">
        <v>811</v>
      </c>
      <c r="C333" s="39" t="s">
        <v>84</v>
      </c>
      <c r="D333" s="39" t="s">
        <v>41</v>
      </c>
      <c r="E333" s="39" t="s">
        <v>888</v>
      </c>
      <c r="F333" s="39">
        <v>5507</v>
      </c>
      <c r="G333" s="41">
        <f>+IF(ISNA(VLOOKUP(F333,'[1]Latest 14.03.2023'!$E$4:$J$1050,6,FALSE)),"0",VLOOKUP(F333,'[1]Latest 14.03.2023'!$E$4:$J$1050,6,FALSE))</f>
        <v>5.3</v>
      </c>
      <c r="H333" s="39">
        <f>+SUMIF(CUTTING!$B$3:$B$500,'RM-JUNE'!F333,CUTTING!$G$3:$G$500)</f>
        <v>0</v>
      </c>
      <c r="I333" s="39">
        <f>+SUMIF('FORGING+DISPATCH'!$B$3:$B$500,'RM-JUNE'!F333,'FORGING+DISPATCH'!$G$3:$G$500)</f>
        <v>0</v>
      </c>
      <c r="J333" s="40">
        <f t="shared" si="42"/>
        <v>0</v>
      </c>
      <c r="K333" s="39" t="str">
        <f>+IF(ISNA(VLOOKUP(F333,SCH!$C$3:$L$500,9,FALSE)),"0",VLOOKUP(F333,SCH!$C$3:$L$500,9,FALSE))</f>
        <v>0</v>
      </c>
      <c r="L333" s="103">
        <f t="shared" si="43"/>
        <v>0</v>
      </c>
      <c r="M333" s="103">
        <f t="shared" si="45"/>
        <v>0</v>
      </c>
      <c r="N333" s="141"/>
      <c r="O333" s="134"/>
      <c r="P333" s="134"/>
      <c r="Q333" s="134"/>
      <c r="R333" s="110"/>
    </row>
    <row r="334" spans="1:18" x14ac:dyDescent="0.2">
      <c r="A334" s="38">
        <v>2</v>
      </c>
      <c r="B334" s="39" t="s">
        <v>353</v>
      </c>
      <c r="C334" s="39" t="s">
        <v>84</v>
      </c>
      <c r="D334" s="39" t="s">
        <v>41</v>
      </c>
      <c r="E334" s="39" t="s">
        <v>611</v>
      </c>
      <c r="F334" s="39">
        <v>1084</v>
      </c>
      <c r="G334" s="41">
        <f>+IF(ISNA(VLOOKUP(F334,'[1]Latest 14.03.2023'!$E$4:$J$1050,6,FALSE)),"0",VLOOKUP(F334,'[1]Latest 14.03.2023'!$E$4:$J$1050,6,FALSE))</f>
        <v>4.1100000000000003</v>
      </c>
      <c r="H334" s="39">
        <f>+SUMIF(CUTTING!$B$3:$B$500,'RM-JUNE'!F334,CUTTING!$G$3:$G$500)</f>
        <v>0</v>
      </c>
      <c r="I334" s="39">
        <f>+SUMIF('FORGING+DISPATCH'!$B$3:$B$500,'RM-JUNE'!F334,'FORGING+DISPATCH'!$G$3:$G$500)</f>
        <v>0</v>
      </c>
      <c r="J334" s="40">
        <f t="shared" ref="J334" si="49">H334+I334</f>
        <v>0</v>
      </c>
      <c r="K334" s="39">
        <f>+IF(ISNA(VLOOKUP(F334,SCH!$C$3:$L$500,9,FALSE)),"0",VLOOKUP(F334,SCH!$C$3:$L$500,9,FALSE))</f>
        <v>1000</v>
      </c>
      <c r="L334" s="103">
        <f t="shared" ref="L334" si="50">+G334*K334</f>
        <v>4110</v>
      </c>
      <c r="M334" s="103">
        <f t="shared" ref="M334" si="51">L334-J334</f>
        <v>4110</v>
      </c>
      <c r="N334" s="141"/>
      <c r="O334" s="134"/>
      <c r="P334" s="134"/>
      <c r="Q334" s="134"/>
      <c r="R334" s="110"/>
    </row>
    <row r="335" spans="1:18" x14ac:dyDescent="0.2">
      <c r="A335" s="38">
        <v>2</v>
      </c>
      <c r="B335" s="39" t="s">
        <v>353</v>
      </c>
      <c r="C335" s="39" t="s">
        <v>84</v>
      </c>
      <c r="D335" s="39" t="s">
        <v>41</v>
      </c>
      <c r="E335" s="39" t="s">
        <v>609</v>
      </c>
      <c r="F335" s="39">
        <v>1897</v>
      </c>
      <c r="G335" s="41">
        <f>+IF(ISNA(VLOOKUP(F335,'[1]Latest 14.03.2023'!$E$4:$J$1050,6,FALSE)),"0",VLOOKUP(F335,'[1]Latest 14.03.2023'!$E$4:$J$1050,6,FALSE))</f>
        <v>4.25</v>
      </c>
      <c r="H335" s="39">
        <f>+SUMIF(CUTTING!$B$3:$B$500,'RM-JUNE'!F335,CUTTING!$G$3:$G$500)</f>
        <v>935</v>
      </c>
      <c r="I335" s="39">
        <f>+SUMIF('FORGING+DISPATCH'!$B$3:$B$500,'RM-JUNE'!F335,'FORGING+DISPATCH'!$G$3:$G$500)</f>
        <v>0</v>
      </c>
      <c r="J335" s="40">
        <f t="shared" si="42"/>
        <v>935</v>
      </c>
      <c r="K335" s="39">
        <f>+IF(ISNA(VLOOKUP(F335,SCH!$C$3:$L$500,9,FALSE)),"0",VLOOKUP(F335,SCH!$C$3:$L$500,9,FALSE))</f>
        <v>215</v>
      </c>
      <c r="L335" s="103">
        <f t="shared" si="43"/>
        <v>913.75</v>
      </c>
      <c r="M335" s="103">
        <f t="shared" si="45"/>
        <v>-21.25</v>
      </c>
      <c r="N335" s="141"/>
      <c r="O335" s="134"/>
      <c r="P335" s="134"/>
      <c r="Q335" s="134"/>
      <c r="R335" s="110"/>
    </row>
    <row r="336" spans="1:18" x14ac:dyDescent="0.2">
      <c r="A336" s="38">
        <v>2</v>
      </c>
      <c r="B336" s="39" t="s">
        <v>353</v>
      </c>
      <c r="C336" s="39" t="s">
        <v>84</v>
      </c>
      <c r="D336" s="39" t="s">
        <v>41</v>
      </c>
      <c r="E336" s="39" t="s">
        <v>607</v>
      </c>
      <c r="F336" s="39">
        <v>367</v>
      </c>
      <c r="G336" s="41">
        <f>+IF(ISNA(VLOOKUP(F336,'[1]Latest 14.03.2023'!$E$4:$J$1050,6,FALSE)),"0",VLOOKUP(F336,'[1]Latest 14.03.2023'!$E$4:$J$1050,6,FALSE))</f>
        <v>3.7</v>
      </c>
      <c r="H336" s="39">
        <f>+SUMIF(CUTTING!$B$3:$B$500,'RM-JUNE'!F336,CUTTING!$G$3:$G$500)</f>
        <v>0</v>
      </c>
      <c r="I336" s="39">
        <f>+SUMIF('FORGING+DISPATCH'!$B$3:$B$500,'RM-JUNE'!F336,'FORGING+DISPATCH'!$G$3:$G$500)</f>
        <v>0</v>
      </c>
      <c r="J336" s="40">
        <f t="shared" si="42"/>
        <v>0</v>
      </c>
      <c r="K336" s="39" t="str">
        <f>+IF(ISNA(VLOOKUP(F336,SCH!$C$3:$L$500,9,FALSE)),"0",VLOOKUP(F336,SCH!$C$3:$L$500,9,FALSE))</f>
        <v>0</v>
      </c>
      <c r="L336" s="103">
        <f t="shared" si="43"/>
        <v>0</v>
      </c>
      <c r="M336" s="103">
        <f t="shared" si="45"/>
        <v>0</v>
      </c>
      <c r="N336" s="141"/>
      <c r="O336" s="134"/>
      <c r="P336" s="134"/>
      <c r="Q336" s="134"/>
      <c r="R336" s="110"/>
    </row>
    <row r="337" spans="1:18" x14ac:dyDescent="0.2">
      <c r="A337" s="38">
        <v>2</v>
      </c>
      <c r="B337" s="39" t="s">
        <v>353</v>
      </c>
      <c r="C337" s="39" t="s">
        <v>84</v>
      </c>
      <c r="D337" s="39" t="s">
        <v>41</v>
      </c>
      <c r="E337" s="39" t="s">
        <v>606</v>
      </c>
      <c r="F337" s="39">
        <v>5014</v>
      </c>
      <c r="G337" s="41">
        <f>+IF(ISNA(VLOOKUP(F337,'[1]Latest 14.03.2023'!$E$4:$J$1050,6,FALSE)),"0",VLOOKUP(F337,'[1]Latest 14.03.2023'!$E$4:$J$1050,6,FALSE))</f>
        <v>3.7</v>
      </c>
      <c r="H337" s="39">
        <f>+SUMIF(CUTTING!$B$3:$B$500,'RM-JUNE'!F337,CUTTING!$G$3:$G$500)</f>
        <v>0</v>
      </c>
      <c r="I337" s="39">
        <f>+SUMIF('FORGING+DISPATCH'!$B$3:$B$500,'RM-JUNE'!F337,'FORGING+DISPATCH'!$G$3:$G$500)</f>
        <v>0</v>
      </c>
      <c r="J337" s="40">
        <f t="shared" si="42"/>
        <v>0</v>
      </c>
      <c r="K337" s="39" t="str">
        <f>+IF(ISNA(VLOOKUP(F337,SCH!$C$3:$L$500,9,FALSE)),"0",VLOOKUP(F337,SCH!$C$3:$L$500,9,FALSE))</f>
        <v>0</v>
      </c>
      <c r="L337" s="103">
        <f t="shared" si="43"/>
        <v>0</v>
      </c>
      <c r="M337" s="103">
        <f t="shared" si="45"/>
        <v>0</v>
      </c>
      <c r="N337" s="141"/>
      <c r="O337" s="134"/>
      <c r="P337" s="134"/>
      <c r="Q337" s="134"/>
      <c r="R337" s="110"/>
    </row>
    <row r="338" spans="1:18" x14ac:dyDescent="0.2">
      <c r="A338" s="38">
        <v>2</v>
      </c>
      <c r="B338" s="39" t="s">
        <v>353</v>
      </c>
      <c r="C338" s="39" t="s">
        <v>84</v>
      </c>
      <c r="D338" s="39" t="s">
        <v>41</v>
      </c>
      <c r="E338" s="39" t="s">
        <v>604</v>
      </c>
      <c r="F338" s="39">
        <v>5028</v>
      </c>
      <c r="G338" s="41">
        <f>+IF(ISNA(VLOOKUP(F338,'[1]Latest 14.03.2023'!$E$4:$J$1050,6,FALSE)),"0",VLOOKUP(F338,'[1]Latest 14.03.2023'!$E$4:$J$1050,6,FALSE))</f>
        <v>4.91</v>
      </c>
      <c r="H338" s="39">
        <f>+SUMIF(CUTTING!$B$3:$B$500,'RM-JUNE'!F338,CUTTING!$G$3:$G$500)</f>
        <v>0</v>
      </c>
      <c r="I338" s="39">
        <f>+SUMIF('FORGING+DISPATCH'!$B$3:$B$500,'RM-JUNE'!F338,'FORGING+DISPATCH'!$G$3:$G$500)</f>
        <v>0</v>
      </c>
      <c r="J338" s="40">
        <f t="shared" si="42"/>
        <v>0</v>
      </c>
      <c r="K338" s="39" t="str">
        <f>+IF(ISNA(VLOOKUP(F338,SCH!$C$3:$L$500,9,FALSE)),"0",VLOOKUP(F338,SCH!$C$3:$L$500,9,FALSE))</f>
        <v>0</v>
      </c>
      <c r="L338" s="103">
        <f t="shared" si="43"/>
        <v>0</v>
      </c>
      <c r="M338" s="103">
        <f t="shared" si="45"/>
        <v>0</v>
      </c>
      <c r="N338" s="141"/>
      <c r="O338" s="134"/>
      <c r="P338" s="134"/>
      <c r="Q338" s="134"/>
      <c r="R338" s="110"/>
    </row>
    <row r="339" spans="1:18" x14ac:dyDescent="0.2">
      <c r="A339" s="38">
        <v>2</v>
      </c>
      <c r="B339" s="39" t="s">
        <v>353</v>
      </c>
      <c r="C339" s="39" t="s">
        <v>84</v>
      </c>
      <c r="D339" s="39" t="s">
        <v>41</v>
      </c>
      <c r="E339" s="39" t="s">
        <v>603</v>
      </c>
      <c r="F339" s="39">
        <v>5056</v>
      </c>
      <c r="G339" s="41">
        <f>+IF(ISNA(VLOOKUP(F339,'[1]Latest 14.03.2023'!$E$4:$J$1050,6,FALSE)),"0",VLOOKUP(F339,'[1]Latest 14.03.2023'!$E$4:$J$1050,6,FALSE))</f>
        <v>4.32</v>
      </c>
      <c r="H339" s="39">
        <f>+SUMIF(CUTTING!$B$3:$B$500,'RM-JUNE'!F339,CUTTING!$G$3:$G$500)</f>
        <v>0</v>
      </c>
      <c r="I339" s="39">
        <f>+SUMIF('FORGING+DISPATCH'!$B$3:$B$500,'RM-JUNE'!F339,'FORGING+DISPATCH'!$G$3:$G$500)</f>
        <v>0</v>
      </c>
      <c r="J339" s="40">
        <f t="shared" si="42"/>
        <v>0</v>
      </c>
      <c r="K339" s="39" t="str">
        <f>+IF(ISNA(VLOOKUP(F339,SCH!$C$3:$L$500,9,FALSE)),"0",VLOOKUP(F339,SCH!$C$3:$L$500,9,FALSE))</f>
        <v>0</v>
      </c>
      <c r="L339" s="103">
        <f t="shared" si="43"/>
        <v>0</v>
      </c>
      <c r="M339" s="103">
        <f t="shared" si="45"/>
        <v>0</v>
      </c>
      <c r="N339" s="141"/>
      <c r="O339" s="134"/>
      <c r="P339" s="134"/>
      <c r="Q339" s="134"/>
      <c r="R339" s="110"/>
    </row>
    <row r="340" spans="1:18" x14ac:dyDescent="0.2">
      <c r="A340" s="38">
        <v>2</v>
      </c>
      <c r="B340" s="39" t="s">
        <v>353</v>
      </c>
      <c r="C340" s="39" t="s">
        <v>84</v>
      </c>
      <c r="D340" s="39" t="s">
        <v>41</v>
      </c>
      <c r="E340" s="39" t="s">
        <v>602</v>
      </c>
      <c r="F340" s="39">
        <v>5064</v>
      </c>
      <c r="G340" s="41">
        <f>+IF(ISNA(VLOOKUP(F340,'[1]Latest 14.03.2023'!$E$4:$J$1050,6,FALSE)),"0",VLOOKUP(F340,'[1]Latest 14.03.2023'!$E$4:$J$1050,6,FALSE))</f>
        <v>4.28</v>
      </c>
      <c r="H340" s="39">
        <f>+SUMIF(CUTTING!$B$3:$B$500,'RM-JUNE'!F340,CUTTING!$G$3:$G$500)</f>
        <v>0</v>
      </c>
      <c r="I340" s="39">
        <f>+SUMIF('FORGING+DISPATCH'!$B$3:$B$500,'RM-JUNE'!F340,'FORGING+DISPATCH'!$G$3:$G$500)</f>
        <v>0</v>
      </c>
      <c r="J340" s="40">
        <f t="shared" si="42"/>
        <v>0</v>
      </c>
      <c r="K340" s="39">
        <f>+IF(ISNA(VLOOKUP(F340,SCH!$C$3:$L$500,9,FALSE)),"0",VLOOKUP(F340,SCH!$C$3:$L$500,9,FALSE))</f>
        <v>3848</v>
      </c>
      <c r="L340" s="103">
        <f t="shared" si="43"/>
        <v>16469.440000000002</v>
      </c>
      <c r="M340" s="103">
        <f t="shared" ref="M340:M341" si="52">L340-J340</f>
        <v>16469.440000000002</v>
      </c>
      <c r="N340" s="141"/>
      <c r="O340" s="134"/>
      <c r="P340" s="134"/>
      <c r="Q340" s="134"/>
      <c r="R340" s="110"/>
    </row>
    <row r="341" spans="1:18" x14ac:dyDescent="0.2">
      <c r="A341" s="38">
        <v>2</v>
      </c>
      <c r="B341" s="39" t="s">
        <v>353</v>
      </c>
      <c r="C341" s="39" t="s">
        <v>84</v>
      </c>
      <c r="D341" s="39" t="s">
        <v>41</v>
      </c>
      <c r="E341" s="39" t="s">
        <v>596</v>
      </c>
      <c r="F341" s="39">
        <v>5068</v>
      </c>
      <c r="G341" s="41">
        <f>+IF(ISNA(VLOOKUP(F341,'[1]Latest 14.03.2023'!$E$4:$J$1050,6,FALSE)),"0",VLOOKUP(F341,'[1]Latest 14.03.2023'!$E$4:$J$1050,6,FALSE))</f>
        <v>4.4000000000000004</v>
      </c>
      <c r="H341" s="39">
        <f>+SUMIF(CUTTING!$B$3:$B$500,'RM-JUNE'!F341,CUTTING!$G$3:$G$500)</f>
        <v>0</v>
      </c>
      <c r="I341" s="39">
        <f>+SUMIF('FORGING+DISPATCH'!$B$3:$B$500,'RM-JUNE'!F341,'FORGING+DISPATCH'!$G$3:$G$500)</f>
        <v>2420</v>
      </c>
      <c r="J341" s="40">
        <f t="shared" si="42"/>
        <v>2420</v>
      </c>
      <c r="K341" s="39">
        <f>+IF(ISNA(VLOOKUP(F341,SCH!$C$3:$L$500,9,FALSE)),"0",VLOOKUP(F341,SCH!$C$3:$L$500,9,FALSE))</f>
        <v>3669</v>
      </c>
      <c r="L341" s="103">
        <f t="shared" si="43"/>
        <v>16143.600000000002</v>
      </c>
      <c r="M341" s="103">
        <f t="shared" si="52"/>
        <v>13723.600000000002</v>
      </c>
      <c r="N341" s="141"/>
      <c r="O341" s="134"/>
      <c r="P341" s="134"/>
      <c r="Q341" s="134"/>
      <c r="R341" s="110"/>
    </row>
    <row r="342" spans="1:18" x14ac:dyDescent="0.2">
      <c r="A342" s="38">
        <v>2</v>
      </c>
      <c r="B342" s="39" t="s">
        <v>353</v>
      </c>
      <c r="C342" s="39" t="s">
        <v>84</v>
      </c>
      <c r="D342" s="39" t="s">
        <v>41</v>
      </c>
      <c r="E342" s="39" t="s">
        <v>601</v>
      </c>
      <c r="F342" s="39">
        <v>5527</v>
      </c>
      <c r="G342" s="41">
        <f>+IF(ISNA(VLOOKUP(F342,'[1]Latest 14.03.2023'!$E$4:$J$1050,6,FALSE)),"0",VLOOKUP(F342,'[1]Latest 14.03.2023'!$E$4:$J$1050,6,FALSE))</f>
        <v>3.42</v>
      </c>
      <c r="H342" s="39">
        <f>+SUMIF(CUTTING!$B$3:$B$500,'RM-JUNE'!F342,CUTTING!$G$3:$G$500)</f>
        <v>0</v>
      </c>
      <c r="I342" s="39">
        <f>+SUMIF('FORGING+DISPATCH'!$B$3:$B$500,'RM-JUNE'!F342,'FORGING+DISPATCH'!$G$3:$G$500)</f>
        <v>0</v>
      </c>
      <c r="J342" s="40">
        <f t="shared" si="42"/>
        <v>0</v>
      </c>
      <c r="K342" s="39" t="str">
        <f>+IF(ISNA(VLOOKUP(F342,SCH!$C$3:$L$500,9,FALSE)),"0",VLOOKUP(F342,SCH!$C$3:$L$500,9,FALSE))</f>
        <v>0</v>
      </c>
      <c r="L342" s="103">
        <f t="shared" si="43"/>
        <v>0</v>
      </c>
      <c r="M342" s="103">
        <f t="shared" ref="M342:M354" si="53">L342-J342</f>
        <v>0</v>
      </c>
      <c r="N342" s="141"/>
      <c r="O342" s="134"/>
      <c r="P342" s="134"/>
      <c r="Q342" s="134"/>
      <c r="R342" s="110"/>
    </row>
    <row r="343" spans="1:18" x14ac:dyDescent="0.2">
      <c r="A343" s="38">
        <v>2</v>
      </c>
      <c r="B343" s="39" t="s">
        <v>353</v>
      </c>
      <c r="C343" s="39" t="s">
        <v>84</v>
      </c>
      <c r="D343" s="39" t="s">
        <v>41</v>
      </c>
      <c r="E343" s="39" t="s">
        <v>599</v>
      </c>
      <c r="F343" s="39">
        <v>6038</v>
      </c>
      <c r="G343" s="41">
        <f>+IF(ISNA(VLOOKUP(F343,'[1]Latest 14.03.2023'!$E$4:$J$1050,6,FALSE)),"0",VLOOKUP(F343,'[1]Latest 14.03.2023'!$E$4:$J$1050,6,FALSE))</f>
        <v>4.6500000000000004</v>
      </c>
      <c r="H343" s="39">
        <f>+SUMIF(CUTTING!$B$3:$B$500,'RM-JUNE'!F343,CUTTING!$G$3:$G$500)</f>
        <v>0</v>
      </c>
      <c r="I343" s="39">
        <f>+SUMIF('FORGING+DISPATCH'!$B$3:$B$500,'RM-JUNE'!F343,'FORGING+DISPATCH'!$G$3:$G$500)</f>
        <v>0</v>
      </c>
      <c r="J343" s="40">
        <f t="shared" si="42"/>
        <v>0</v>
      </c>
      <c r="K343" s="39" t="str">
        <f>+IF(ISNA(VLOOKUP(F343,SCH!$C$3:$L$500,9,FALSE)),"0",VLOOKUP(F343,SCH!$C$3:$L$500,9,FALSE))</f>
        <v>0</v>
      </c>
      <c r="L343" s="103">
        <f t="shared" si="43"/>
        <v>0</v>
      </c>
      <c r="M343" s="103">
        <f t="shared" si="53"/>
        <v>0</v>
      </c>
      <c r="N343" s="141"/>
      <c r="O343" s="134"/>
      <c r="P343" s="134"/>
      <c r="Q343" s="134"/>
      <c r="R343" s="110"/>
    </row>
    <row r="344" spans="1:18" x14ac:dyDescent="0.2">
      <c r="A344" s="87">
        <v>1</v>
      </c>
      <c r="B344" s="88" t="s">
        <v>811</v>
      </c>
      <c r="C344" s="88" t="s">
        <v>84</v>
      </c>
      <c r="D344" s="88" t="s">
        <v>97</v>
      </c>
      <c r="E344" s="88" t="s">
        <v>887</v>
      </c>
      <c r="F344" s="88">
        <v>5508</v>
      </c>
      <c r="G344" s="91">
        <f>+IF(ISNA(VLOOKUP(F344,'[1]Latest 14.03.2023'!$E$4:$J$1050,6,FALSE)),"0",VLOOKUP(F344,'[1]Latest 14.03.2023'!$E$4:$J$1050,6,FALSE))</f>
        <v>8</v>
      </c>
      <c r="H344" s="88">
        <f>+SUMIF(CUTTING!$B$3:$B$500,'RM-JUNE'!F344,CUTTING!$G$3:$G$500)</f>
        <v>0</v>
      </c>
      <c r="I344" s="88">
        <f>+SUMIF('FORGING+DISPATCH'!$B$3:$B$500,'RM-JUNE'!F344,'FORGING+DISPATCH'!$G$3:$G$500)</f>
        <v>0</v>
      </c>
      <c r="J344" s="90">
        <f t="shared" si="42"/>
        <v>0</v>
      </c>
      <c r="K344" s="88" t="str">
        <f>+IF(ISNA(VLOOKUP(F344,SCH!$C$3:$L$500,9,FALSE)),"0",VLOOKUP(F344,SCH!$C$3:$L$500,9,FALSE))</f>
        <v>0</v>
      </c>
      <c r="L344" s="102">
        <f t="shared" si="43"/>
        <v>0</v>
      </c>
      <c r="M344" s="102">
        <f t="shared" si="53"/>
        <v>0</v>
      </c>
      <c r="N344" s="132">
        <f>45664+8902</f>
        <v>54566</v>
      </c>
      <c r="O344" s="133">
        <f>SUMIF(M344:M348,"&gt;0")-N344</f>
        <v>-50416</v>
      </c>
      <c r="P344" s="133"/>
      <c r="Q344" s="133">
        <f>O344-P344</f>
        <v>-50416</v>
      </c>
      <c r="R344" s="110"/>
    </row>
    <row r="345" spans="1:18" x14ac:dyDescent="0.2">
      <c r="A345" s="87">
        <v>2</v>
      </c>
      <c r="B345" s="88" t="s">
        <v>353</v>
      </c>
      <c r="C345" s="88" t="s">
        <v>84</v>
      </c>
      <c r="D345" s="88" t="s">
        <v>97</v>
      </c>
      <c r="E345" s="88" t="s">
        <v>598</v>
      </c>
      <c r="F345" s="88">
        <v>126</v>
      </c>
      <c r="G345" s="91">
        <f>+IF(ISNA(VLOOKUP(F345,'[1]Latest 14.03.2023'!$E$4:$J$1050,6,FALSE)),"0",VLOOKUP(F345,'[1]Latest 14.03.2023'!$E$4:$J$1050,6,FALSE))</f>
        <v>7.3</v>
      </c>
      <c r="H345" s="88">
        <f>+SUMIF(CUTTING!$B$3:$B$500,'RM-JUNE'!F345,CUTTING!$G$3:$G$500)</f>
        <v>0</v>
      </c>
      <c r="I345" s="88">
        <f>+SUMIF('FORGING+DISPATCH'!$B$3:$B$500,'RM-JUNE'!F345,'FORGING+DISPATCH'!$G$3:$G$500)</f>
        <v>0</v>
      </c>
      <c r="J345" s="90">
        <f t="shared" ref="J345" si="54">H345+I345</f>
        <v>0</v>
      </c>
      <c r="K345" s="88" t="str">
        <f>+IF(ISNA(VLOOKUP(F345,SCH!$C$3:$L$500,9,FALSE)),"0",VLOOKUP(F345,SCH!$C$3:$L$500,9,FALSE))</f>
        <v>0</v>
      </c>
      <c r="L345" s="102">
        <f t="shared" ref="L345" si="55">+G345*K345</f>
        <v>0</v>
      </c>
      <c r="M345" s="102">
        <f t="shared" ref="M345" si="56">L345-J345</f>
        <v>0</v>
      </c>
      <c r="N345" s="132"/>
      <c r="O345" s="133"/>
      <c r="P345" s="133"/>
      <c r="Q345" s="133"/>
      <c r="R345" s="110"/>
    </row>
    <row r="346" spans="1:18" x14ac:dyDescent="0.2">
      <c r="A346" s="87">
        <v>2</v>
      </c>
      <c r="B346" s="88" t="s">
        <v>353</v>
      </c>
      <c r="C346" s="88" t="s">
        <v>84</v>
      </c>
      <c r="D346" s="88" t="s">
        <v>97</v>
      </c>
      <c r="E346" s="88" t="s">
        <v>597</v>
      </c>
      <c r="F346" s="88">
        <v>1448</v>
      </c>
      <c r="G346" s="91">
        <f>+IF(ISNA(VLOOKUP(F346,'[1]Latest 14.03.2023'!$E$4:$J$1050,6,FALSE)),"0",VLOOKUP(F346,'[1]Latest 14.03.2023'!$E$4:$J$1050,6,FALSE))</f>
        <v>4.1500000000000004</v>
      </c>
      <c r="H346" s="88">
        <f>+SUMIF(CUTTING!$B$3:$B$500,'RM-JUNE'!F346,CUTTING!$G$3:$G$500)</f>
        <v>0</v>
      </c>
      <c r="I346" s="88">
        <f>+SUMIF('FORGING+DISPATCH'!$B$3:$B$500,'RM-JUNE'!F346,'FORGING+DISPATCH'!$G$3:$G$500)</f>
        <v>0</v>
      </c>
      <c r="J346" s="90">
        <f t="shared" si="42"/>
        <v>0</v>
      </c>
      <c r="K346" s="88">
        <f>+IF(ISNA(VLOOKUP(F346,SCH!$C$3:$L$500,9,FALSE)),"0",VLOOKUP(F346,SCH!$C$3:$L$500,9,FALSE))</f>
        <v>1000</v>
      </c>
      <c r="L346" s="102">
        <f t="shared" si="43"/>
        <v>4150</v>
      </c>
      <c r="M346" s="102">
        <f t="shared" si="53"/>
        <v>4150</v>
      </c>
      <c r="N346" s="132"/>
      <c r="O346" s="133"/>
      <c r="P346" s="133"/>
      <c r="Q346" s="133"/>
      <c r="R346" s="110"/>
    </row>
    <row r="347" spans="1:18" x14ac:dyDescent="0.2">
      <c r="A347" s="87">
        <v>2</v>
      </c>
      <c r="B347" s="88" t="s">
        <v>353</v>
      </c>
      <c r="C347" s="88" t="s">
        <v>84</v>
      </c>
      <c r="D347" s="88" t="s">
        <v>97</v>
      </c>
      <c r="E347" s="88" t="s">
        <v>595</v>
      </c>
      <c r="F347" s="88">
        <v>5133</v>
      </c>
      <c r="G347" s="88" t="str">
        <f>+IF(ISNA(VLOOKUP(F347,'[1]Latest 14.03.2023'!$E$4:$J$1050,6,FALSE)),"0",VLOOKUP(F347,'[1]Latest 14.03.2023'!$E$4:$J$1050,6,FALSE))</f>
        <v>0</v>
      </c>
      <c r="H347" s="88">
        <f>+SUMIF(CUTTING!$B$3:$B$500,'RM-JUNE'!F347,CUTTING!$G$3:$G$500)</f>
        <v>0</v>
      </c>
      <c r="I347" s="88">
        <f>+SUMIF('FORGING+DISPATCH'!$B$3:$B$500,'RM-JUNE'!F347,'FORGING+DISPATCH'!$G$3:$G$500)</f>
        <v>0</v>
      </c>
      <c r="J347" s="90">
        <f t="shared" si="42"/>
        <v>0</v>
      </c>
      <c r="K347" s="88" t="str">
        <f>+IF(ISNA(VLOOKUP(F347,SCH!$C$3:$L$500,9,FALSE)),"0",VLOOKUP(F347,SCH!$C$3:$L$500,9,FALSE))</f>
        <v>0</v>
      </c>
      <c r="L347" s="102">
        <f t="shared" si="43"/>
        <v>0</v>
      </c>
      <c r="M347" s="102">
        <f t="shared" si="53"/>
        <v>0</v>
      </c>
      <c r="N347" s="132"/>
      <c r="O347" s="133"/>
      <c r="P347" s="133"/>
      <c r="Q347" s="133"/>
      <c r="R347" s="110"/>
    </row>
    <row r="348" spans="1:18" x14ac:dyDescent="0.2">
      <c r="A348" s="87">
        <v>2</v>
      </c>
      <c r="B348" s="88" t="s">
        <v>353</v>
      </c>
      <c r="C348" s="88" t="s">
        <v>84</v>
      </c>
      <c r="D348" s="88" t="s">
        <v>97</v>
      </c>
      <c r="E348" s="88" t="s">
        <v>594</v>
      </c>
      <c r="F348" s="88">
        <v>5157</v>
      </c>
      <c r="G348" s="88" t="str">
        <f>+IF(ISNA(VLOOKUP(F348,'[1]Latest 14.03.2023'!$E$4:$J$1050,6,FALSE)),"0",VLOOKUP(F348,'[1]Latest 14.03.2023'!$E$4:$J$1050,6,FALSE))</f>
        <v>0</v>
      </c>
      <c r="H348" s="88">
        <f>+SUMIF(CUTTING!$B$3:$B$500,'RM-JUNE'!F348,CUTTING!$G$3:$G$500)</f>
        <v>0</v>
      </c>
      <c r="I348" s="88">
        <f>+SUMIF('FORGING+DISPATCH'!$B$3:$B$500,'RM-JUNE'!F348,'FORGING+DISPATCH'!$G$3:$G$500)</f>
        <v>0</v>
      </c>
      <c r="J348" s="90">
        <f t="shared" si="42"/>
        <v>0</v>
      </c>
      <c r="K348" s="88" t="str">
        <f>+IF(ISNA(VLOOKUP(F348,SCH!$C$3:$L$500,9,FALSE)),"0",VLOOKUP(F348,SCH!$C$3:$L$500,9,FALSE))</f>
        <v>0</v>
      </c>
      <c r="L348" s="102">
        <f t="shared" si="43"/>
        <v>0</v>
      </c>
      <c r="M348" s="102">
        <f t="shared" si="53"/>
        <v>0</v>
      </c>
      <c r="N348" s="132"/>
      <c r="O348" s="133"/>
      <c r="P348" s="133"/>
      <c r="Q348" s="133"/>
      <c r="R348" s="110"/>
    </row>
    <row r="349" spans="1:18" x14ac:dyDescent="0.2">
      <c r="A349" s="38">
        <v>1</v>
      </c>
      <c r="B349" s="39" t="s">
        <v>811</v>
      </c>
      <c r="C349" s="39" t="s">
        <v>84</v>
      </c>
      <c r="D349" s="39" t="s">
        <v>104</v>
      </c>
      <c r="E349" s="39" t="s">
        <v>25</v>
      </c>
      <c r="F349" s="39">
        <v>1417</v>
      </c>
      <c r="G349" s="41">
        <f>+IF(ISNA(VLOOKUP(F349,'[1]Latest 14.03.2023'!$E$4:$J$1050,6,FALSE)),"0",VLOOKUP(F349,'[1]Latest 14.03.2023'!$E$4:$J$1050,6,FALSE))</f>
        <v>6.54</v>
      </c>
      <c r="H349" s="39">
        <f>+SUMIF(CUTTING!$B$3:$B$500,'RM-JUNE'!F349,CUTTING!$G$3:$G$500)</f>
        <v>0</v>
      </c>
      <c r="I349" s="39">
        <f>+SUMIF('FORGING+DISPATCH'!$B$3:$B$500,'RM-JUNE'!F349,'FORGING+DISPATCH'!$G$3:$G$500)</f>
        <v>0</v>
      </c>
      <c r="J349" s="40">
        <f t="shared" si="42"/>
        <v>0</v>
      </c>
      <c r="K349" s="39">
        <f>+IF(ISNA(VLOOKUP(F349,SCH!$C$3:$L$500,9,FALSE)),"0",VLOOKUP(F349,SCH!$C$3:$L$500,9,FALSE))</f>
        <v>1577</v>
      </c>
      <c r="L349" s="103">
        <f t="shared" si="43"/>
        <v>10313.58</v>
      </c>
      <c r="M349" s="103">
        <f t="shared" si="53"/>
        <v>10313.58</v>
      </c>
      <c r="N349" s="141">
        <f>204460</f>
        <v>204460</v>
      </c>
      <c r="O349" s="134">
        <f>SUMIF(M349:M365,"&gt;0")-N349</f>
        <v>-97965.400000000009</v>
      </c>
      <c r="P349" s="134"/>
      <c r="Q349" s="134">
        <f>O349-P349</f>
        <v>-97965.400000000009</v>
      </c>
      <c r="R349" s="110"/>
    </row>
    <row r="350" spans="1:18" x14ac:dyDescent="0.2">
      <c r="A350" s="38">
        <v>1</v>
      </c>
      <c r="B350" s="39" t="s">
        <v>811</v>
      </c>
      <c r="C350" s="39" t="s">
        <v>84</v>
      </c>
      <c r="D350" s="39" t="s">
        <v>104</v>
      </c>
      <c r="E350" s="39" t="s">
        <v>886</v>
      </c>
      <c r="F350" s="39">
        <v>1426</v>
      </c>
      <c r="G350" s="41">
        <f>+IF(ISNA(VLOOKUP(F350,'[1]Latest 14.03.2023'!$E$4:$J$1050,6,FALSE)),"0",VLOOKUP(F350,'[1]Latest 14.03.2023'!$E$4:$J$1050,6,FALSE))</f>
        <v>6.54</v>
      </c>
      <c r="H350" s="39">
        <f>+SUMIF(CUTTING!$B$3:$B$500,'RM-JUNE'!F350,CUTTING!$G$3:$G$500)</f>
        <v>0</v>
      </c>
      <c r="I350" s="39">
        <f>+SUMIF('FORGING+DISPATCH'!$B$3:$B$500,'RM-JUNE'!F350,'FORGING+DISPATCH'!$G$3:$G$500)</f>
        <v>0</v>
      </c>
      <c r="J350" s="40">
        <f t="shared" si="42"/>
        <v>0</v>
      </c>
      <c r="K350" s="39">
        <f>+IF(ISNA(VLOOKUP(F350,SCH!$C$3:$L$500,9,FALSE)),"0",VLOOKUP(F350,SCH!$C$3:$L$500,9,FALSE))</f>
        <v>800</v>
      </c>
      <c r="L350" s="103">
        <f t="shared" si="43"/>
        <v>5232</v>
      </c>
      <c r="M350" s="103">
        <f t="shared" si="53"/>
        <v>5232</v>
      </c>
      <c r="N350" s="141"/>
      <c r="O350" s="134"/>
      <c r="P350" s="134"/>
      <c r="Q350" s="134"/>
      <c r="R350" s="110"/>
    </row>
    <row r="351" spans="1:18" x14ac:dyDescent="0.2">
      <c r="A351" s="38">
        <v>1</v>
      </c>
      <c r="B351" s="39" t="s">
        <v>811</v>
      </c>
      <c r="C351" s="39" t="s">
        <v>84</v>
      </c>
      <c r="D351" s="39" t="s">
        <v>104</v>
      </c>
      <c r="E351" s="39" t="s">
        <v>749</v>
      </c>
      <c r="F351" s="39">
        <v>2516</v>
      </c>
      <c r="G351" s="41">
        <f>+IF(ISNA(VLOOKUP(F351,'[1]Latest 14.03.2023'!$E$4:$J$1050,6,FALSE)),"0",VLOOKUP(F351,'[1]Latest 14.03.2023'!$E$4:$J$1050,6,FALSE))</f>
        <v>6.28</v>
      </c>
      <c r="H351" s="39">
        <f>+SUMIF(CUTTING!$B$3:$B$500,'RM-JUNE'!F351,CUTTING!$G$3:$G$500)</f>
        <v>0</v>
      </c>
      <c r="I351" s="39">
        <f>+SUMIF('FORGING+DISPATCH'!$B$3:$B$500,'RM-JUNE'!F351,'FORGING+DISPATCH'!$G$3:$G$500)</f>
        <v>2028.44</v>
      </c>
      <c r="J351" s="40">
        <f t="shared" si="42"/>
        <v>2028.44</v>
      </c>
      <c r="K351" s="39">
        <f>+IF(ISNA(VLOOKUP(F351,SCH!$C$3:$L$500,9,FALSE)),"0",VLOOKUP(F351,SCH!$C$3:$L$500,9,FALSE))</f>
        <v>1000</v>
      </c>
      <c r="L351" s="103">
        <f t="shared" si="43"/>
        <v>6280</v>
      </c>
      <c r="M351" s="103">
        <f t="shared" si="53"/>
        <v>4251.5599999999995</v>
      </c>
      <c r="N351" s="141"/>
      <c r="O351" s="134"/>
      <c r="P351" s="134"/>
      <c r="Q351" s="134"/>
      <c r="R351" s="110"/>
    </row>
    <row r="352" spans="1:18" x14ac:dyDescent="0.2">
      <c r="A352" s="38">
        <v>1</v>
      </c>
      <c r="B352" s="39" t="s">
        <v>811</v>
      </c>
      <c r="C352" s="39" t="s">
        <v>84</v>
      </c>
      <c r="D352" s="39" t="s">
        <v>104</v>
      </c>
      <c r="E352" s="39" t="s">
        <v>885</v>
      </c>
      <c r="F352" s="39">
        <v>360</v>
      </c>
      <c r="G352" s="41">
        <f>+IF(ISNA(VLOOKUP(F352,'[1]Latest 14.03.2023'!$E$4:$J$1050,6,FALSE)),"0",VLOOKUP(F352,'[1]Latest 14.03.2023'!$E$4:$J$1050,6,FALSE))</f>
        <v>5.3</v>
      </c>
      <c r="H352" s="39">
        <f>+SUMIF(CUTTING!$B$3:$B$500,'RM-JUNE'!F352,CUTTING!$G$3:$G$500)</f>
        <v>0</v>
      </c>
      <c r="I352" s="39">
        <f>+SUMIF('FORGING+DISPATCH'!$B$3:$B$500,'RM-JUNE'!F352,'FORGING+DISPATCH'!$G$3:$G$500)</f>
        <v>0</v>
      </c>
      <c r="J352" s="40">
        <f t="shared" si="42"/>
        <v>0</v>
      </c>
      <c r="K352" s="39" t="str">
        <f>+IF(ISNA(VLOOKUP(F352,SCH!$C$3:$L$500,9,FALSE)),"0",VLOOKUP(F352,SCH!$C$3:$L$500,9,FALSE))</f>
        <v>0</v>
      </c>
      <c r="L352" s="103">
        <f t="shared" si="43"/>
        <v>0</v>
      </c>
      <c r="M352" s="103">
        <f t="shared" si="53"/>
        <v>0</v>
      </c>
      <c r="N352" s="141"/>
      <c r="O352" s="134"/>
      <c r="P352" s="134"/>
      <c r="Q352" s="134"/>
      <c r="R352" s="110"/>
    </row>
    <row r="353" spans="1:18" x14ac:dyDescent="0.2">
      <c r="A353" s="38">
        <v>1</v>
      </c>
      <c r="B353" s="39" t="s">
        <v>811</v>
      </c>
      <c r="C353" s="39" t="s">
        <v>84</v>
      </c>
      <c r="D353" s="39" t="s">
        <v>104</v>
      </c>
      <c r="E353" s="39" t="s">
        <v>26</v>
      </c>
      <c r="F353" s="39">
        <v>5541</v>
      </c>
      <c r="G353" s="41">
        <f>+IF(ISNA(VLOOKUP(F353,'[1]Latest 14.03.2023'!$E$4:$J$1050,6,FALSE)),"0",VLOOKUP(F353,'[1]Latest 14.03.2023'!$E$4:$J$1050,6,FALSE))</f>
        <v>6.59</v>
      </c>
      <c r="H353" s="39">
        <f>+SUMIF(CUTTING!$B$3:$B$500,'RM-JUNE'!F353,CUTTING!$G$3:$G$500)</f>
        <v>0</v>
      </c>
      <c r="I353" s="39">
        <f>+SUMIF('FORGING+DISPATCH'!$B$3:$B$500,'RM-JUNE'!F353,'FORGING+DISPATCH'!$G$3:$G$500)</f>
        <v>0</v>
      </c>
      <c r="J353" s="40">
        <f t="shared" si="42"/>
        <v>0</v>
      </c>
      <c r="K353" s="39" t="str">
        <f>+IF(ISNA(VLOOKUP(F353,SCH!$C$3:$L$500,9,FALSE)),"0",VLOOKUP(F353,SCH!$C$3:$L$500,9,FALSE))</f>
        <v>0</v>
      </c>
      <c r="L353" s="103">
        <f t="shared" si="43"/>
        <v>0</v>
      </c>
      <c r="M353" s="103">
        <f t="shared" si="53"/>
        <v>0</v>
      </c>
      <c r="N353" s="141"/>
      <c r="O353" s="134"/>
      <c r="P353" s="134"/>
      <c r="Q353" s="134"/>
      <c r="R353" s="110"/>
    </row>
    <row r="354" spans="1:18" x14ac:dyDescent="0.2">
      <c r="A354" s="38">
        <v>1</v>
      </c>
      <c r="B354" s="39" t="s">
        <v>811</v>
      </c>
      <c r="C354" s="39" t="s">
        <v>84</v>
      </c>
      <c r="D354" s="39" t="s">
        <v>104</v>
      </c>
      <c r="E354" s="39" t="s">
        <v>28</v>
      </c>
      <c r="F354" s="39">
        <v>5542</v>
      </c>
      <c r="G354" s="39" t="str">
        <f>+IF(ISNA(VLOOKUP(F354,'[1]Latest 14.03.2023'!$E$4:$J$1050,6,FALSE)),"0",VLOOKUP(F354,'[1]Latest 14.03.2023'!$E$4:$J$1050,6,FALSE))</f>
        <v>0</v>
      </c>
      <c r="H354" s="39">
        <f>+SUMIF(CUTTING!$B$3:$B$500,'RM-JUNE'!F354,CUTTING!$G$3:$G$500)</f>
        <v>0</v>
      </c>
      <c r="I354" s="39">
        <f>+SUMIF('FORGING+DISPATCH'!$B$3:$B$500,'RM-JUNE'!F354,'FORGING+DISPATCH'!$G$3:$G$500)</f>
        <v>0</v>
      </c>
      <c r="J354" s="40">
        <f t="shared" si="42"/>
        <v>0</v>
      </c>
      <c r="K354" s="39" t="str">
        <f>+IF(ISNA(VLOOKUP(F354,SCH!$C$3:$L$500,9,FALSE)),"0",VLOOKUP(F354,SCH!$C$3:$L$500,9,FALSE))</f>
        <v>0</v>
      </c>
      <c r="L354" s="103">
        <f t="shared" si="43"/>
        <v>0</v>
      </c>
      <c r="M354" s="103">
        <f t="shared" si="53"/>
        <v>0</v>
      </c>
      <c r="N354" s="141"/>
      <c r="O354" s="134"/>
      <c r="P354" s="134"/>
      <c r="Q354" s="134"/>
      <c r="R354" s="110"/>
    </row>
    <row r="355" spans="1:18" x14ac:dyDescent="0.2">
      <c r="A355" s="38">
        <v>2</v>
      </c>
      <c r="B355" s="39" t="s">
        <v>353</v>
      </c>
      <c r="C355" s="39" t="s">
        <v>84</v>
      </c>
      <c r="D355" s="39" t="s">
        <v>104</v>
      </c>
      <c r="E355" s="39" t="s">
        <v>23</v>
      </c>
      <c r="F355" s="39">
        <v>1049</v>
      </c>
      <c r="G355" s="41">
        <f>+IF(ISNA(VLOOKUP(F355,'[1]Latest 14.03.2023'!$E$4:$J$1050,6,FALSE)),"0",VLOOKUP(F355,'[1]Latest 14.03.2023'!$E$4:$J$1050,6,FALSE))</f>
        <v>6.59</v>
      </c>
      <c r="H355" s="39">
        <f>+SUMIF(CUTTING!$B$3:$B$500,'RM-JUNE'!F355,CUTTING!$G$3:$G$500)</f>
        <v>0</v>
      </c>
      <c r="I355" s="39">
        <f>+SUMIF('FORGING+DISPATCH'!$B$3:$B$500,'RM-JUNE'!F355,'FORGING+DISPATCH'!$G$3:$G$500)</f>
        <v>0</v>
      </c>
      <c r="J355" s="40">
        <f t="shared" ref="J355" si="57">H355+I355</f>
        <v>0</v>
      </c>
      <c r="K355" s="39">
        <f>+IF(ISNA(VLOOKUP(F355,SCH!$C$3:$L$500,9,FALSE)),"0",VLOOKUP(F355,SCH!$C$3:$L$500,9,FALSE))</f>
        <v>0</v>
      </c>
      <c r="L355" s="103">
        <f t="shared" ref="L355" si="58">+G355*K355</f>
        <v>0</v>
      </c>
      <c r="M355" s="103">
        <f t="shared" ref="M355" si="59">L355-J355</f>
        <v>0</v>
      </c>
      <c r="N355" s="141"/>
      <c r="O355" s="134"/>
      <c r="P355" s="134"/>
      <c r="Q355" s="134"/>
      <c r="R355" s="110"/>
    </row>
    <row r="356" spans="1:18" x14ac:dyDescent="0.2">
      <c r="A356" s="38">
        <v>2</v>
      </c>
      <c r="B356" s="39" t="s">
        <v>353</v>
      </c>
      <c r="C356" s="39" t="s">
        <v>84</v>
      </c>
      <c r="D356" s="39" t="s">
        <v>104</v>
      </c>
      <c r="E356" s="39" t="s">
        <v>13</v>
      </c>
      <c r="F356" s="39">
        <v>129</v>
      </c>
      <c r="G356" s="41">
        <f>+IF(ISNA(VLOOKUP(F356,'[1]Latest 14.03.2023'!$E$4:$J$1050,6,FALSE)),"0",VLOOKUP(F356,'[1]Latest 14.03.2023'!$E$4:$J$1050,6,FALSE))</f>
        <v>6.08</v>
      </c>
      <c r="H356" s="39">
        <f>+SUMIF(CUTTING!$B$3:$B$500,'RM-JUNE'!F356,CUTTING!$G$3:$G$500)</f>
        <v>0</v>
      </c>
      <c r="I356" s="39">
        <f>+SUMIF('FORGING+DISPATCH'!$B$3:$B$500,'RM-JUNE'!F356,'FORGING+DISPATCH'!$G$3:$G$500)</f>
        <v>0</v>
      </c>
      <c r="J356" s="40">
        <f t="shared" si="42"/>
        <v>0</v>
      </c>
      <c r="K356" s="39">
        <f>+IF(ISNA(VLOOKUP(F356,SCH!$C$3:$L$500,9,FALSE)),"0",VLOOKUP(F356,SCH!$C$3:$L$500,9,FALSE))</f>
        <v>1000</v>
      </c>
      <c r="L356" s="103">
        <f t="shared" si="43"/>
        <v>6080</v>
      </c>
      <c r="M356" s="103">
        <f t="shared" ref="M356" si="60">L356-J356</f>
        <v>6080</v>
      </c>
      <c r="N356" s="141"/>
      <c r="O356" s="134"/>
      <c r="P356" s="134"/>
      <c r="Q356" s="134"/>
      <c r="R356" s="110"/>
    </row>
    <row r="357" spans="1:18" x14ac:dyDescent="0.2">
      <c r="A357" s="38">
        <v>2</v>
      </c>
      <c r="B357" s="39" t="s">
        <v>353</v>
      </c>
      <c r="C357" s="39" t="s">
        <v>84</v>
      </c>
      <c r="D357" s="39" t="s">
        <v>104</v>
      </c>
      <c r="E357" s="39" t="s">
        <v>593</v>
      </c>
      <c r="F357" s="39">
        <v>1508</v>
      </c>
      <c r="G357" s="41">
        <f>+IF(ISNA(VLOOKUP(F357,'[1]Latest 14.03.2023'!$E$4:$J$1050,6,FALSE)),"0",VLOOKUP(F357,'[1]Latest 14.03.2023'!$E$4:$J$1050,6,FALSE))</f>
        <v>5.0999999999999996</v>
      </c>
      <c r="H357" s="39">
        <f>+SUMIF(CUTTING!$B$3:$B$500,'RM-JUNE'!F357,CUTTING!$G$3:$G$500)</f>
        <v>0</v>
      </c>
      <c r="I357" s="39">
        <f>+SUMIF('FORGING+DISPATCH'!$B$3:$B$500,'RM-JUNE'!F357,'FORGING+DISPATCH'!$G$3:$G$500)</f>
        <v>0</v>
      </c>
      <c r="J357" s="40">
        <f t="shared" si="42"/>
        <v>0</v>
      </c>
      <c r="K357" s="39" t="str">
        <f>+IF(ISNA(VLOOKUP(F357,SCH!$C$3:$L$500,9,FALSE)),"0",VLOOKUP(F357,SCH!$C$3:$L$500,9,FALSE))</f>
        <v>0</v>
      </c>
      <c r="L357" s="103">
        <f t="shared" si="43"/>
        <v>0</v>
      </c>
      <c r="M357" s="103">
        <f>L357-J357</f>
        <v>0</v>
      </c>
      <c r="N357" s="141"/>
      <c r="O357" s="134"/>
      <c r="P357" s="134"/>
      <c r="Q357" s="134"/>
      <c r="R357" s="110"/>
    </row>
    <row r="358" spans="1:18" x14ac:dyDescent="0.2">
      <c r="A358" s="38">
        <v>2</v>
      </c>
      <c r="B358" s="39" t="s">
        <v>353</v>
      </c>
      <c r="C358" s="39" t="s">
        <v>84</v>
      </c>
      <c r="D358" s="39" t="s">
        <v>104</v>
      </c>
      <c r="E358" s="39" t="s">
        <v>592</v>
      </c>
      <c r="F358" s="39">
        <v>1805</v>
      </c>
      <c r="G358" s="41">
        <f>+IF(ISNA(VLOOKUP(F358,'[1]Latest 14.03.2023'!$E$4:$J$1050,6,FALSE)),"0",VLOOKUP(F358,'[1]Latest 14.03.2023'!$E$4:$J$1050,6,FALSE))</f>
        <v>6.95</v>
      </c>
      <c r="H358" s="39">
        <f>+SUMIF(CUTTING!$B$3:$B$500,'RM-JUNE'!F358,CUTTING!$G$3:$G$500)</f>
        <v>0</v>
      </c>
      <c r="I358" s="39">
        <f>+SUMIF('FORGING+DISPATCH'!$B$3:$B$500,'RM-JUNE'!F358,'FORGING+DISPATCH'!$G$3:$G$500)</f>
        <v>0</v>
      </c>
      <c r="J358" s="40">
        <f t="shared" si="42"/>
        <v>0</v>
      </c>
      <c r="K358" s="39" t="str">
        <f>+IF(ISNA(VLOOKUP(F358,SCH!$C$3:$L$500,9,FALSE)),"0",VLOOKUP(F358,SCH!$C$3:$L$500,9,FALSE))</f>
        <v>0</v>
      </c>
      <c r="L358" s="103">
        <f t="shared" si="43"/>
        <v>0</v>
      </c>
      <c r="M358" s="103">
        <f>L358-J358</f>
        <v>0</v>
      </c>
      <c r="N358" s="141"/>
      <c r="O358" s="134"/>
      <c r="P358" s="134"/>
      <c r="Q358" s="134"/>
      <c r="R358" s="110"/>
    </row>
    <row r="359" spans="1:18" x14ac:dyDescent="0.2">
      <c r="A359" s="38">
        <v>2</v>
      </c>
      <c r="B359" s="39" t="s">
        <v>353</v>
      </c>
      <c r="C359" s="39" t="s">
        <v>84</v>
      </c>
      <c r="D359" s="39" t="s">
        <v>104</v>
      </c>
      <c r="E359" s="39" t="s">
        <v>591</v>
      </c>
      <c r="F359" s="39">
        <v>1893</v>
      </c>
      <c r="G359" s="41">
        <f>+IF(ISNA(VLOOKUP(F359,'[1]Latest 14.03.2023'!$E$4:$J$1050,6,FALSE)),"0",VLOOKUP(F359,'[1]Latest 14.03.2023'!$E$4:$J$1050,6,FALSE))</f>
        <v>5.59</v>
      </c>
      <c r="H359" s="39">
        <f>+SUMIF(CUTTING!$B$3:$B$500,'RM-JUNE'!F359,CUTTING!$G$3:$G$500)</f>
        <v>0</v>
      </c>
      <c r="I359" s="39">
        <f>+SUMIF('FORGING+DISPATCH'!$B$3:$B$500,'RM-JUNE'!F359,'FORGING+DISPATCH'!$G$3:$G$500)</f>
        <v>0</v>
      </c>
      <c r="J359" s="40">
        <f t="shared" si="42"/>
        <v>0</v>
      </c>
      <c r="K359" s="39" t="str">
        <f>+IF(ISNA(VLOOKUP(F359,SCH!$C$3:$L$500,9,FALSE)),"0",VLOOKUP(F359,SCH!$C$3:$L$500,9,FALSE))</f>
        <v>0</v>
      </c>
      <c r="L359" s="103">
        <f t="shared" si="43"/>
        <v>0</v>
      </c>
      <c r="M359" s="103">
        <f>L359-J359</f>
        <v>0</v>
      </c>
      <c r="N359" s="141"/>
      <c r="O359" s="134"/>
      <c r="P359" s="134"/>
      <c r="Q359" s="134"/>
      <c r="R359" s="110"/>
    </row>
    <row r="360" spans="1:18" x14ac:dyDescent="0.2">
      <c r="A360" s="38">
        <v>2</v>
      </c>
      <c r="B360" s="39" t="s">
        <v>353</v>
      </c>
      <c r="C360" s="39" t="s">
        <v>84</v>
      </c>
      <c r="D360" s="39" t="s">
        <v>104</v>
      </c>
      <c r="E360" s="39" t="s">
        <v>590</v>
      </c>
      <c r="F360" s="39">
        <v>1898</v>
      </c>
      <c r="G360" s="41">
        <f>+IF(ISNA(VLOOKUP(F360,'[1]Latest 14.03.2023'!$E$4:$J$1050,6,FALSE)),"0",VLOOKUP(F360,'[1]Latest 14.03.2023'!$E$4:$J$1050,6,FALSE))</f>
        <v>5.79</v>
      </c>
      <c r="H360" s="39">
        <f>+SUMIF(CUTTING!$B$3:$B$500,'RM-JUNE'!F360,CUTTING!$G$3:$G$500)</f>
        <v>2402.85</v>
      </c>
      <c r="I360" s="39">
        <f>+SUMIF('FORGING+DISPATCH'!$B$3:$B$500,'RM-JUNE'!F360,'FORGING+DISPATCH'!$G$3:$G$500)</f>
        <v>0</v>
      </c>
      <c r="J360" s="40">
        <f t="shared" si="42"/>
        <v>2402.85</v>
      </c>
      <c r="K360" s="39">
        <f>+IF(ISNA(VLOOKUP(F360,SCH!$C$3:$L$500,9,FALSE)),"0",VLOOKUP(F360,SCH!$C$3:$L$500,9,FALSE))</f>
        <v>4801</v>
      </c>
      <c r="L360" s="103">
        <f t="shared" si="43"/>
        <v>27797.79</v>
      </c>
      <c r="M360" s="103">
        <f t="shared" ref="M360:M361" si="61">L360-J360</f>
        <v>25394.940000000002</v>
      </c>
      <c r="N360" s="141"/>
      <c r="O360" s="134"/>
      <c r="P360" s="134"/>
      <c r="Q360" s="134"/>
      <c r="R360" s="110"/>
    </row>
    <row r="361" spans="1:18" x14ac:dyDescent="0.2">
      <c r="A361" s="38">
        <v>2</v>
      </c>
      <c r="B361" s="39" t="s">
        <v>353</v>
      </c>
      <c r="C361" s="39" t="s">
        <v>84</v>
      </c>
      <c r="D361" s="39" t="s">
        <v>104</v>
      </c>
      <c r="E361" s="39" t="s">
        <v>588</v>
      </c>
      <c r="F361" s="39">
        <v>5027</v>
      </c>
      <c r="G361" s="41">
        <f>+IF(ISNA(VLOOKUP(F361,'[1]Latest 14.03.2023'!$E$4:$J$1050,6,FALSE)),"0",VLOOKUP(F361,'[1]Latest 14.03.2023'!$E$4:$J$1050,6,FALSE))</f>
        <v>5.54</v>
      </c>
      <c r="H361" s="39">
        <f>+SUMIF(CUTTING!$B$3:$B$500,'RM-JUNE'!F361,CUTTING!$G$3:$G$500)</f>
        <v>0</v>
      </c>
      <c r="I361" s="39">
        <f>+SUMIF('FORGING+DISPATCH'!$B$3:$B$500,'RM-JUNE'!F361,'FORGING+DISPATCH'!$G$3:$G$500)</f>
        <v>0</v>
      </c>
      <c r="J361" s="40">
        <f t="shared" si="42"/>
        <v>0</v>
      </c>
      <c r="K361" s="39">
        <f>+IF(ISNA(VLOOKUP(F361,SCH!$C$3:$L$500,9,FALSE)),"0",VLOOKUP(F361,SCH!$C$3:$L$500,9,FALSE))</f>
        <v>1500</v>
      </c>
      <c r="L361" s="103">
        <f t="shared" si="43"/>
        <v>8310</v>
      </c>
      <c r="M361" s="103">
        <f t="shared" si="61"/>
        <v>8310</v>
      </c>
      <c r="N361" s="141"/>
      <c r="O361" s="134"/>
      <c r="P361" s="134"/>
      <c r="Q361" s="134"/>
      <c r="R361" s="110"/>
    </row>
    <row r="362" spans="1:18" x14ac:dyDescent="0.2">
      <c r="A362" s="38">
        <v>2</v>
      </c>
      <c r="B362" s="39" t="s">
        <v>353</v>
      </c>
      <c r="C362" s="39" t="s">
        <v>84</v>
      </c>
      <c r="D362" s="39" t="s">
        <v>104</v>
      </c>
      <c r="E362" s="39" t="s">
        <v>587</v>
      </c>
      <c r="F362" s="39">
        <v>5059</v>
      </c>
      <c r="G362" s="41">
        <f>+IF(ISNA(VLOOKUP(F362,'[1]Latest 14.03.2023'!$E$4:$J$1050,6,FALSE)),"0",VLOOKUP(F362,'[1]Latest 14.03.2023'!$E$4:$J$1050,6,FALSE))</f>
        <v>5.6</v>
      </c>
      <c r="H362" s="39">
        <f>+SUMIF(CUTTING!$B$3:$B$500,'RM-JUNE'!F362,CUTTING!$G$3:$G$500)</f>
        <v>0</v>
      </c>
      <c r="I362" s="39">
        <f>+SUMIF('FORGING+DISPATCH'!$B$3:$B$500,'RM-JUNE'!F362,'FORGING+DISPATCH'!$G$3:$G$500)</f>
        <v>0</v>
      </c>
      <c r="J362" s="40">
        <f t="shared" si="42"/>
        <v>0</v>
      </c>
      <c r="K362" s="39" t="str">
        <f>+IF(ISNA(VLOOKUP(F362,SCH!$C$3:$L$500,9,FALSE)),"0",VLOOKUP(F362,SCH!$C$3:$L$500,9,FALSE))</f>
        <v>0</v>
      </c>
      <c r="L362" s="103">
        <f t="shared" si="43"/>
        <v>0</v>
      </c>
      <c r="M362" s="103">
        <f t="shared" ref="M362:M421" si="62">L362-J362</f>
        <v>0</v>
      </c>
      <c r="N362" s="141"/>
      <c r="O362" s="134"/>
      <c r="P362" s="134"/>
      <c r="Q362" s="134"/>
      <c r="R362" s="110"/>
    </row>
    <row r="363" spans="1:18" x14ac:dyDescent="0.2">
      <c r="A363" s="38">
        <v>2</v>
      </c>
      <c r="B363" s="39" t="s">
        <v>353</v>
      </c>
      <c r="C363" s="39" t="s">
        <v>84</v>
      </c>
      <c r="D363" s="39" t="s">
        <v>104</v>
      </c>
      <c r="E363" s="39" t="s">
        <v>585</v>
      </c>
      <c r="F363" s="39">
        <v>5060</v>
      </c>
      <c r="G363" s="41">
        <f>+IF(ISNA(VLOOKUP(F363,'[1]Latest 14.03.2023'!$E$4:$J$1050,6,FALSE)),"0",VLOOKUP(F363,'[1]Latest 14.03.2023'!$E$4:$J$1050,6,FALSE))</f>
        <v>5.6</v>
      </c>
      <c r="H363" s="39">
        <f>+SUMIF(CUTTING!$B$3:$B$500,'RM-JUNE'!F363,CUTTING!$G$3:$G$500)</f>
        <v>0</v>
      </c>
      <c r="I363" s="39">
        <f>+SUMIF('FORGING+DISPATCH'!$B$3:$B$500,'RM-JUNE'!F363,'FORGING+DISPATCH'!$G$3:$G$500)</f>
        <v>0</v>
      </c>
      <c r="J363" s="40">
        <f t="shared" si="42"/>
        <v>0</v>
      </c>
      <c r="K363" s="39">
        <f>+IF(ISNA(VLOOKUP(F363,SCH!$C$3:$L$500,9,FALSE)),"0",VLOOKUP(F363,SCH!$C$3:$L$500,9,FALSE))</f>
        <v>2499</v>
      </c>
      <c r="L363" s="103">
        <f t="shared" si="43"/>
        <v>13994.4</v>
      </c>
      <c r="M363" s="103">
        <f t="shared" si="62"/>
        <v>13994.4</v>
      </c>
      <c r="N363" s="141"/>
      <c r="O363" s="134"/>
      <c r="P363" s="134"/>
      <c r="Q363" s="134"/>
      <c r="R363" s="110"/>
    </row>
    <row r="364" spans="1:18" x14ac:dyDescent="0.2">
      <c r="A364" s="38">
        <v>2</v>
      </c>
      <c r="B364" s="39" t="s">
        <v>353</v>
      </c>
      <c r="C364" s="39" t="s">
        <v>84</v>
      </c>
      <c r="D364" s="39" t="s">
        <v>104</v>
      </c>
      <c r="E364" s="39" t="s">
        <v>583</v>
      </c>
      <c r="F364" s="39">
        <v>5070</v>
      </c>
      <c r="G364" s="41">
        <f>+IF(ISNA(VLOOKUP(F364,'[1]Latest 14.03.2023'!$E$4:$J$1050,6,FALSE)),"0",VLOOKUP(F364,'[1]Latest 14.03.2023'!$E$4:$J$1050,6,FALSE))</f>
        <v>6.12</v>
      </c>
      <c r="H364" s="39">
        <f>+SUMIF(CUTTING!$B$3:$B$500,'RM-JUNE'!F364,CUTTING!$G$3:$G$500)</f>
        <v>2754</v>
      </c>
      <c r="I364" s="39">
        <f>+SUMIF('FORGING+DISPATCH'!$B$3:$B$500,'RM-JUNE'!F364,'FORGING+DISPATCH'!$G$3:$G$500)</f>
        <v>5508</v>
      </c>
      <c r="J364" s="40">
        <f t="shared" ref="J364:J500" si="63">H364+I364</f>
        <v>8262</v>
      </c>
      <c r="K364" s="39">
        <f>+IF(ISNA(VLOOKUP(F364,SCH!$C$3:$L$500,9,FALSE)),"0",VLOOKUP(F364,SCH!$C$3:$L$500,9,FALSE))</f>
        <v>4576</v>
      </c>
      <c r="L364" s="103">
        <f t="shared" ref="L364:L497" si="64">+G364*K364</f>
        <v>28005.119999999999</v>
      </c>
      <c r="M364" s="103">
        <f t="shared" si="62"/>
        <v>19743.12</v>
      </c>
      <c r="N364" s="141"/>
      <c r="O364" s="134"/>
      <c r="P364" s="134"/>
      <c r="Q364" s="134"/>
      <c r="R364" s="110"/>
    </row>
    <row r="365" spans="1:18" x14ac:dyDescent="0.2">
      <c r="A365" s="38">
        <v>2</v>
      </c>
      <c r="B365" s="39" t="s">
        <v>353</v>
      </c>
      <c r="C365" s="39" t="s">
        <v>84</v>
      </c>
      <c r="D365" s="39" t="s">
        <v>104</v>
      </c>
      <c r="E365" s="39" t="s">
        <v>582</v>
      </c>
      <c r="F365" s="39">
        <v>5071</v>
      </c>
      <c r="G365" s="41">
        <f>+IF(ISNA(VLOOKUP(F365,'[1]Latest 14.03.2023'!$E$4:$J$1050,6,FALSE)),"0",VLOOKUP(F365,'[1]Latest 14.03.2023'!$E$4:$J$1050,6,FALSE))</f>
        <v>5.27</v>
      </c>
      <c r="H365" s="39">
        <f>+SUMIF(CUTTING!$B$3:$B$500,'RM-JUNE'!F365,CUTTING!$G$3:$G$500)</f>
        <v>0</v>
      </c>
      <c r="I365" s="39">
        <f>+SUMIF('FORGING+DISPATCH'!$B$3:$B$500,'RM-JUNE'!F365,'FORGING+DISPATCH'!$G$3:$G$500)</f>
        <v>0</v>
      </c>
      <c r="J365" s="40">
        <f t="shared" si="63"/>
        <v>0</v>
      </c>
      <c r="K365" s="39">
        <f>+IF(ISNA(VLOOKUP(F365,SCH!$C$3:$L$500,9,FALSE)),"0",VLOOKUP(F365,SCH!$C$3:$L$500,9,FALSE))</f>
        <v>2500</v>
      </c>
      <c r="L365" s="103">
        <f t="shared" si="64"/>
        <v>13174.999999999998</v>
      </c>
      <c r="M365" s="103">
        <f t="shared" si="62"/>
        <v>13174.999999999998</v>
      </c>
      <c r="N365" s="141"/>
      <c r="O365" s="134"/>
      <c r="P365" s="134"/>
      <c r="Q365" s="134"/>
      <c r="R365" s="110"/>
    </row>
    <row r="366" spans="1:18" x14ac:dyDescent="0.2">
      <c r="A366" s="87">
        <v>2</v>
      </c>
      <c r="B366" s="88" t="s">
        <v>353</v>
      </c>
      <c r="C366" s="88" t="s">
        <v>184</v>
      </c>
      <c r="D366" s="88" t="s">
        <v>208</v>
      </c>
      <c r="E366" s="88" t="s">
        <v>581</v>
      </c>
      <c r="F366" s="88">
        <v>5538</v>
      </c>
      <c r="G366" s="91">
        <f>+IF(ISNA(VLOOKUP(F366,'[1]Latest 14.03.2023'!$E$4:$J$1050,6,FALSE)),"0",VLOOKUP(F366,'[1]Latest 14.03.2023'!$E$4:$J$1050,6,FALSE))</f>
        <v>3.62</v>
      </c>
      <c r="H366" s="88">
        <f>+SUMIF(CUTTING!$B$3:$B$500,'RM-JUNE'!F366,CUTTING!$G$3:$G$500)</f>
        <v>0</v>
      </c>
      <c r="I366" s="88">
        <f>+SUMIF('FORGING+DISPATCH'!$B$3:$B$500,'RM-JUNE'!F366,'FORGING+DISPATCH'!$G$3:$G$500)</f>
        <v>0</v>
      </c>
      <c r="J366" s="90">
        <f t="shared" si="63"/>
        <v>0</v>
      </c>
      <c r="K366" s="88">
        <f>+IF(ISNA(VLOOKUP(F366,SCH!$C$3:$L$500,9,FALSE)),"0",VLOOKUP(F366,SCH!$C$3:$L$500,9,FALSE))</f>
        <v>3426</v>
      </c>
      <c r="L366" s="102">
        <f t="shared" si="64"/>
        <v>12402.12</v>
      </c>
      <c r="M366" s="102">
        <f t="shared" si="62"/>
        <v>12402.12</v>
      </c>
      <c r="N366" s="102">
        <f>31140</f>
        <v>31140</v>
      </c>
      <c r="O366" s="105">
        <f>SUMIF(M366,"&gt;0")-N366</f>
        <v>-18737.879999999997</v>
      </c>
      <c r="P366" s="105"/>
      <c r="Q366" s="105">
        <f>O366-P366</f>
        <v>-18737.879999999997</v>
      </c>
      <c r="R366" s="110"/>
    </row>
    <row r="367" spans="1:18" x14ac:dyDescent="0.2">
      <c r="A367" s="38">
        <v>1</v>
      </c>
      <c r="B367" s="39" t="s">
        <v>811</v>
      </c>
      <c r="C367" s="39" t="s">
        <v>184</v>
      </c>
      <c r="D367" s="39" t="s">
        <v>579</v>
      </c>
      <c r="E367" s="39" t="s">
        <v>880</v>
      </c>
      <c r="F367" s="39">
        <v>108</v>
      </c>
      <c r="G367" s="39" t="str">
        <f>+IF(ISNA(VLOOKUP(F367,'[1]Latest 14.03.2023'!$E$4:$J$1050,6,FALSE)),"0",VLOOKUP(F367,'[1]Latest 14.03.2023'!$E$4:$J$1050,6,FALSE))</f>
        <v>0</v>
      </c>
      <c r="H367" s="39">
        <f>+SUMIF(CUTTING!$B$3:$B$500,'RM-JUNE'!F367,CUTTING!$G$3:$G$500)</f>
        <v>0</v>
      </c>
      <c r="I367" s="39">
        <f>+SUMIF('FORGING+DISPATCH'!$B$3:$B$500,'RM-JUNE'!F367,'FORGING+DISPATCH'!$G$3:$G$500)</f>
        <v>0</v>
      </c>
      <c r="J367" s="40">
        <f t="shared" si="63"/>
        <v>0</v>
      </c>
      <c r="K367" s="39" t="str">
        <f>+IF(ISNA(VLOOKUP(F367,SCH!$C$3:$L$500,9,FALSE)),"0",VLOOKUP(F367,SCH!$C$3:$L$500,9,FALSE))</f>
        <v>0</v>
      </c>
      <c r="L367" s="103">
        <f t="shared" si="64"/>
        <v>0</v>
      </c>
      <c r="M367" s="103">
        <f t="shared" si="62"/>
        <v>0</v>
      </c>
      <c r="N367" s="141">
        <f>11070+1237</f>
        <v>12307</v>
      </c>
      <c r="O367" s="134">
        <f>SUMIF(M367:M369,"&gt;0")-N367</f>
        <v>-7299.26</v>
      </c>
      <c r="P367" s="134"/>
      <c r="Q367" s="134">
        <f>O367-P367</f>
        <v>-7299.26</v>
      </c>
      <c r="R367" s="110"/>
    </row>
    <row r="368" spans="1:18" x14ac:dyDescent="0.2">
      <c r="A368" s="38">
        <v>1</v>
      </c>
      <c r="B368" s="39" t="s">
        <v>811</v>
      </c>
      <c r="C368" s="39" t="s">
        <v>184</v>
      </c>
      <c r="D368" s="39" t="s">
        <v>579</v>
      </c>
      <c r="E368" s="39" t="s">
        <v>879</v>
      </c>
      <c r="F368" s="39">
        <v>5510</v>
      </c>
      <c r="G368" s="41">
        <f>+IF(ISNA(VLOOKUP(F368,'[1]Latest 14.03.2023'!$E$4:$J$1050,6,FALSE)),"0",VLOOKUP(F368,'[1]Latest 14.03.2023'!$E$4:$J$1050,6,FALSE))</f>
        <v>3.94</v>
      </c>
      <c r="H368" s="39">
        <f>+SUMIF(CUTTING!$B$3:$B$500,'RM-JUNE'!F368,CUTTING!$G$3:$G$500)</f>
        <v>0</v>
      </c>
      <c r="I368" s="39">
        <f>+SUMIF('FORGING+DISPATCH'!$B$3:$B$500,'RM-JUNE'!F368,'FORGING+DISPATCH'!$G$3:$G$500)</f>
        <v>0</v>
      </c>
      <c r="J368" s="40">
        <f t="shared" ref="J368:J369" si="65">H368+I368</f>
        <v>0</v>
      </c>
      <c r="K368" s="39">
        <f>+IF(ISNA(VLOOKUP(F368,SCH!$C$3:$L$500,9,FALSE)),"0",VLOOKUP(F368,SCH!$C$3:$L$500,9,FALSE))</f>
        <v>1271</v>
      </c>
      <c r="L368" s="103">
        <f t="shared" ref="L368:L369" si="66">+G368*K368</f>
        <v>5007.74</v>
      </c>
      <c r="M368" s="103">
        <f t="shared" ref="M368:M369" si="67">L368-J368</f>
        <v>5007.74</v>
      </c>
      <c r="N368" s="141"/>
      <c r="O368" s="134"/>
      <c r="P368" s="134"/>
      <c r="Q368" s="134"/>
      <c r="R368" s="110"/>
    </row>
    <row r="369" spans="1:18" x14ac:dyDescent="0.2">
      <c r="A369" s="38">
        <v>2</v>
      </c>
      <c r="B369" s="39" t="s">
        <v>353</v>
      </c>
      <c r="C369" s="39" t="s">
        <v>184</v>
      </c>
      <c r="D369" s="39" t="s">
        <v>579</v>
      </c>
      <c r="E369" s="39" t="s">
        <v>578</v>
      </c>
      <c r="F369" s="39">
        <v>389</v>
      </c>
      <c r="G369" s="39" t="str">
        <f>+IF(ISNA(VLOOKUP(F369,'[1]Latest 14.03.2023'!$E$4:$J$1050,6,FALSE)),"0",VLOOKUP(F369,'[1]Latest 14.03.2023'!$E$4:$J$1050,6,FALSE))</f>
        <v>0</v>
      </c>
      <c r="H369" s="39">
        <f>+SUMIF(CUTTING!$B$3:$B$500,'RM-JUNE'!F369,CUTTING!$G$3:$G$500)</f>
        <v>0</v>
      </c>
      <c r="I369" s="39">
        <f>+SUMIF('FORGING+DISPATCH'!$B$3:$B$500,'RM-JUNE'!F369,'FORGING+DISPATCH'!$G$3:$G$500)</f>
        <v>0</v>
      </c>
      <c r="J369" s="40">
        <f t="shared" si="65"/>
        <v>0</v>
      </c>
      <c r="K369" s="39" t="str">
        <f>+IF(ISNA(VLOOKUP(F369,SCH!$C$3:$L$500,9,FALSE)),"0",VLOOKUP(F369,SCH!$C$3:$L$500,9,FALSE))</f>
        <v>0</v>
      </c>
      <c r="L369" s="103">
        <f t="shared" si="66"/>
        <v>0</v>
      </c>
      <c r="M369" s="103">
        <f t="shared" si="67"/>
        <v>0</v>
      </c>
      <c r="N369" s="141"/>
      <c r="O369" s="134"/>
      <c r="P369" s="134"/>
      <c r="Q369" s="134"/>
      <c r="R369" s="110"/>
    </row>
    <row r="370" spans="1:18" x14ac:dyDescent="0.2">
      <c r="A370" s="87">
        <v>2</v>
      </c>
      <c r="B370" s="88" t="s">
        <v>353</v>
      </c>
      <c r="C370" s="88" t="s">
        <v>184</v>
      </c>
      <c r="D370" s="88" t="s">
        <v>181</v>
      </c>
      <c r="E370" s="88" t="s">
        <v>577</v>
      </c>
      <c r="F370" s="88">
        <v>105</v>
      </c>
      <c r="G370" s="88" t="str">
        <f>+IF(ISNA(VLOOKUP(F370,'[1]Latest 14.03.2023'!$E$4:$J$1050,6,FALSE)),"0",VLOOKUP(F370,'[1]Latest 14.03.2023'!$E$4:$J$1050,6,FALSE))</f>
        <v>0</v>
      </c>
      <c r="H370" s="88">
        <f>+SUMIF(CUTTING!$B$3:$B$500,'RM-JUNE'!F370,CUTTING!$G$3:$G$500)</f>
        <v>0</v>
      </c>
      <c r="I370" s="88">
        <f>+SUMIF('FORGING+DISPATCH'!$B$3:$B$500,'RM-JUNE'!F370,'FORGING+DISPATCH'!$G$3:$G$500)</f>
        <v>0</v>
      </c>
      <c r="J370" s="90">
        <f t="shared" si="63"/>
        <v>0</v>
      </c>
      <c r="K370" s="88" t="str">
        <f>+IF(ISNA(VLOOKUP(F370,SCH!$C$3:$L$500,9,FALSE)),"0",VLOOKUP(F370,SCH!$C$3:$L$500,9,FALSE))</f>
        <v>0</v>
      </c>
      <c r="L370" s="102">
        <f t="shared" si="64"/>
        <v>0</v>
      </c>
      <c r="M370" s="102">
        <f t="shared" si="62"/>
        <v>0</v>
      </c>
      <c r="N370" s="132">
        <f>29960+3757</f>
        <v>33717</v>
      </c>
      <c r="O370" s="133">
        <f>SUMIF(M370:M372,"&gt;0")-N370</f>
        <v>-24058.84</v>
      </c>
      <c r="P370" s="133"/>
      <c r="Q370" s="133">
        <f>O370-P370</f>
        <v>-24058.84</v>
      </c>
      <c r="R370" s="110"/>
    </row>
    <row r="371" spans="1:18" x14ac:dyDescent="0.2">
      <c r="A371" s="87">
        <v>2</v>
      </c>
      <c r="B371" s="88" t="s">
        <v>353</v>
      </c>
      <c r="C371" s="88" t="s">
        <v>184</v>
      </c>
      <c r="D371" s="88" t="s">
        <v>181</v>
      </c>
      <c r="E371" s="88" t="s">
        <v>522</v>
      </c>
      <c r="F371" s="88">
        <v>5135</v>
      </c>
      <c r="G371" s="91">
        <f>+IF(ISNA(VLOOKUP(F371,'[1]Latest 14.03.2023'!$E$4:$J$1050,6,FALSE)),"0",VLOOKUP(F371,'[1]Latest 14.03.2023'!$E$4:$J$1050,6,FALSE))</f>
        <v>2.3199999999999998</v>
      </c>
      <c r="H371" s="88">
        <f>+SUMIF(CUTTING!$B$3:$B$500,'RM-JUNE'!F371,CUTTING!$G$3:$G$500)</f>
        <v>0</v>
      </c>
      <c r="I371" s="88">
        <f>+SUMIF('FORGING+DISPATCH'!$B$3:$B$500,'RM-JUNE'!F371,'FORGING+DISPATCH'!$G$3:$G$500)</f>
        <v>1624</v>
      </c>
      <c r="J371" s="90">
        <f t="shared" si="63"/>
        <v>1624</v>
      </c>
      <c r="K371" s="88">
        <f>+IF(ISNA(VLOOKUP(F371,SCH!$C$3:$L$500,9,FALSE)),"0",VLOOKUP(F371,SCH!$C$3:$L$500,9,FALSE))</f>
        <v>2893</v>
      </c>
      <c r="L371" s="102">
        <f t="shared" si="64"/>
        <v>6711.7599999999993</v>
      </c>
      <c r="M371" s="102">
        <f t="shared" si="62"/>
        <v>5087.7599999999993</v>
      </c>
      <c r="N371" s="132"/>
      <c r="O371" s="133"/>
      <c r="P371" s="133"/>
      <c r="Q371" s="133"/>
      <c r="R371" s="110"/>
    </row>
    <row r="372" spans="1:18" x14ac:dyDescent="0.2">
      <c r="A372" s="87">
        <v>2</v>
      </c>
      <c r="B372" s="88" t="s">
        <v>353</v>
      </c>
      <c r="C372" s="88" t="s">
        <v>184</v>
      </c>
      <c r="D372" s="88" t="s">
        <v>181</v>
      </c>
      <c r="E372" s="88" t="s">
        <v>520</v>
      </c>
      <c r="F372" s="88">
        <v>5136</v>
      </c>
      <c r="G372" s="91">
        <f>+IF(ISNA(VLOOKUP(F372,'[1]Latest 14.03.2023'!$E$4:$J$1050,6,FALSE)),"0",VLOOKUP(F372,'[1]Latest 14.03.2023'!$E$4:$J$1050,6,FALSE))</f>
        <v>2.3199999999999998</v>
      </c>
      <c r="H372" s="88">
        <f>+SUMIF(CUTTING!$B$3:$B$500,'RM-JUNE'!F372,CUTTING!$G$3:$G$500)</f>
        <v>0</v>
      </c>
      <c r="I372" s="88">
        <f>+SUMIF('FORGING+DISPATCH'!$B$3:$B$500,'RM-JUNE'!F372,'FORGING+DISPATCH'!$G$3:$G$500)</f>
        <v>0</v>
      </c>
      <c r="J372" s="90">
        <f t="shared" si="63"/>
        <v>0</v>
      </c>
      <c r="K372" s="88">
        <f>+IF(ISNA(VLOOKUP(F372,SCH!$C$3:$L$500,9,FALSE)),"0",VLOOKUP(F372,SCH!$C$3:$L$500,9,FALSE))</f>
        <v>1970</v>
      </c>
      <c r="L372" s="102">
        <f t="shared" si="64"/>
        <v>4570.3999999999996</v>
      </c>
      <c r="M372" s="102">
        <f t="shared" si="62"/>
        <v>4570.3999999999996</v>
      </c>
      <c r="N372" s="132"/>
      <c r="O372" s="133"/>
      <c r="P372" s="133"/>
      <c r="Q372" s="133"/>
      <c r="R372" s="110"/>
    </row>
    <row r="373" spans="1:18" x14ac:dyDescent="0.2">
      <c r="A373" s="38">
        <v>1</v>
      </c>
      <c r="B373" s="39" t="s">
        <v>811</v>
      </c>
      <c r="C373" s="39" t="s">
        <v>184</v>
      </c>
      <c r="D373" s="39" t="s">
        <v>227</v>
      </c>
      <c r="E373" s="39" t="s">
        <v>878</v>
      </c>
      <c r="F373" s="39">
        <v>2127</v>
      </c>
      <c r="G373" s="39" t="str">
        <f>+IF(ISNA(VLOOKUP(F373,'[1]Latest 14.03.2023'!$E$4:$J$1050,6,FALSE)),"0",VLOOKUP(F373,'[1]Latest 14.03.2023'!$E$4:$J$1050,6,FALSE))</f>
        <v>0</v>
      </c>
      <c r="H373" s="39">
        <f>+SUMIF(CUTTING!$B$3:$B$500,'RM-JUNE'!F373,CUTTING!$G$3:$G$500)</f>
        <v>0</v>
      </c>
      <c r="I373" s="39">
        <f>+SUMIF('FORGING+DISPATCH'!$B$3:$B$500,'RM-JUNE'!F373,'FORGING+DISPATCH'!$G$3:$G$500)</f>
        <v>0</v>
      </c>
      <c r="J373" s="40">
        <f t="shared" si="63"/>
        <v>0</v>
      </c>
      <c r="K373" s="39" t="str">
        <f>+IF(ISNA(VLOOKUP(F373,SCH!$C$3:$L$500,9,FALSE)),"0",VLOOKUP(F373,SCH!$C$3:$L$500,9,FALSE))</f>
        <v>0</v>
      </c>
      <c r="L373" s="103">
        <f t="shared" si="64"/>
        <v>0</v>
      </c>
      <c r="M373" s="103">
        <f t="shared" si="62"/>
        <v>0</v>
      </c>
      <c r="N373" s="141">
        <f>13638</f>
        <v>13638</v>
      </c>
      <c r="O373" s="134">
        <f>SUMIF(M373:M376,"&gt;0")-N373</f>
        <v>-7398.93</v>
      </c>
      <c r="P373" s="134"/>
      <c r="Q373" s="134">
        <f>O373-P373</f>
        <v>-7398.93</v>
      </c>
      <c r="R373" s="110"/>
    </row>
    <row r="374" spans="1:18" x14ac:dyDescent="0.2">
      <c r="A374" s="38">
        <v>2</v>
      </c>
      <c r="B374" s="39" t="s">
        <v>353</v>
      </c>
      <c r="C374" s="39" t="s">
        <v>184</v>
      </c>
      <c r="D374" s="39" t="s">
        <v>227</v>
      </c>
      <c r="E374" s="39" t="s">
        <v>575</v>
      </c>
      <c r="F374" s="39">
        <v>5177</v>
      </c>
      <c r="G374" s="39" t="str">
        <f>+IF(ISNA(VLOOKUP(F374,'[1]Latest 14.03.2023'!$E$4:$J$1050,6,FALSE)),"0",VLOOKUP(F374,'[1]Latest 14.03.2023'!$E$4:$J$1050,6,FALSE))</f>
        <v>0</v>
      </c>
      <c r="H374" s="39">
        <f>+SUMIF(CUTTING!$B$3:$B$500,'RM-JUNE'!F374,CUTTING!$G$3:$G$500)</f>
        <v>0</v>
      </c>
      <c r="I374" s="39">
        <f>+SUMIF('FORGING+DISPATCH'!$B$3:$B$500,'RM-JUNE'!F374,'FORGING+DISPATCH'!$G$3:$G$500)</f>
        <v>0</v>
      </c>
      <c r="J374" s="40">
        <f t="shared" ref="J374" si="68">H374+I374</f>
        <v>0</v>
      </c>
      <c r="K374" s="39" t="str">
        <f>+IF(ISNA(VLOOKUP(F374,SCH!$C$3:$L$500,9,FALSE)),"0",VLOOKUP(F374,SCH!$C$3:$L$500,9,FALSE))</f>
        <v>0</v>
      </c>
      <c r="L374" s="103">
        <f t="shared" ref="L374" si="69">+G374*K374</f>
        <v>0</v>
      </c>
      <c r="M374" s="103">
        <f t="shared" ref="M374" si="70">L374-J374</f>
        <v>0</v>
      </c>
      <c r="N374" s="141"/>
      <c r="O374" s="134"/>
      <c r="P374" s="134"/>
      <c r="Q374" s="134"/>
      <c r="R374" s="110"/>
    </row>
    <row r="375" spans="1:18" x14ac:dyDescent="0.2">
      <c r="A375" s="38">
        <v>2</v>
      </c>
      <c r="B375" s="39" t="s">
        <v>353</v>
      </c>
      <c r="C375" s="39" t="s">
        <v>184</v>
      </c>
      <c r="D375" s="39" t="s">
        <v>227</v>
      </c>
      <c r="E375" s="39" t="s">
        <v>711</v>
      </c>
      <c r="F375" s="39">
        <v>4247</v>
      </c>
      <c r="G375" s="39">
        <f>+IF(ISNA(VLOOKUP(F375,'[1]Latest 14.03.2023'!$E$4:$J$1050,6,FALSE)),"0",VLOOKUP(F375,'[1]Latest 14.03.2023'!$E$4:$J$1050,6,FALSE))</f>
        <v>3.83</v>
      </c>
      <c r="H375" s="39">
        <f>+SUMIF(CUTTING!$B$3:$B$500,'RM-JUNE'!F375,CUTTING!$G$3:$G$500)</f>
        <v>0</v>
      </c>
      <c r="I375" s="39">
        <f>+SUMIF('FORGING+DISPATCH'!$B$3:$B$500,'RM-JUNE'!F375,'FORGING+DISPATCH'!$G$3:$G$500)</f>
        <v>574.5</v>
      </c>
      <c r="J375" s="40">
        <f t="shared" si="63"/>
        <v>574.5</v>
      </c>
      <c r="K375" s="39">
        <f>+IF(ISNA(VLOOKUP(F375,SCH!$C$3:$L$500,9,FALSE)),"0",VLOOKUP(F375,SCH!$C$3:$L$500,9,FALSE))</f>
        <v>1779</v>
      </c>
      <c r="L375" s="103">
        <f t="shared" si="64"/>
        <v>6813.57</v>
      </c>
      <c r="M375" s="103">
        <f t="shared" si="62"/>
        <v>6239.07</v>
      </c>
      <c r="N375" s="141"/>
      <c r="O375" s="134"/>
      <c r="P375" s="134"/>
      <c r="Q375" s="134"/>
      <c r="R375" s="110"/>
    </row>
    <row r="376" spans="1:18" x14ac:dyDescent="0.2">
      <c r="A376" s="38">
        <v>2</v>
      </c>
      <c r="B376" s="39" t="s">
        <v>353</v>
      </c>
      <c r="C376" s="39" t="s">
        <v>184</v>
      </c>
      <c r="D376" s="39" t="s">
        <v>227</v>
      </c>
      <c r="E376" s="39" t="s">
        <v>573</v>
      </c>
      <c r="F376" s="39">
        <v>6051</v>
      </c>
      <c r="G376" s="39" t="str">
        <f>+IF(ISNA(VLOOKUP(F376,'[1]Latest 14.03.2023'!$E$4:$J$1050,6,FALSE)),"0",VLOOKUP(F376,'[1]Latest 14.03.2023'!$E$4:$J$1050,6,FALSE))</f>
        <v>0</v>
      </c>
      <c r="H376" s="39">
        <f>+SUMIF(CUTTING!$B$3:$B$500,'RM-JUNE'!F376,CUTTING!$G$3:$G$500)</f>
        <v>0</v>
      </c>
      <c r="I376" s="39">
        <f>+SUMIF('FORGING+DISPATCH'!$B$3:$B$500,'RM-JUNE'!F376,'FORGING+DISPATCH'!$G$3:$G$500)</f>
        <v>0</v>
      </c>
      <c r="J376" s="40">
        <f t="shared" si="63"/>
        <v>0</v>
      </c>
      <c r="K376" s="39" t="str">
        <f>+IF(ISNA(VLOOKUP(F376,SCH!$C$3:$L$500,9,FALSE)),"0",VLOOKUP(F376,SCH!$C$3:$L$500,9,FALSE))</f>
        <v>0</v>
      </c>
      <c r="L376" s="103">
        <f t="shared" si="64"/>
        <v>0</v>
      </c>
      <c r="M376" s="103">
        <f t="shared" si="62"/>
        <v>0</v>
      </c>
      <c r="N376" s="141"/>
      <c r="O376" s="134"/>
      <c r="P376" s="134"/>
      <c r="Q376" s="134"/>
      <c r="R376" s="110"/>
    </row>
    <row r="377" spans="1:18" x14ac:dyDescent="0.2">
      <c r="A377" s="87">
        <v>2</v>
      </c>
      <c r="B377" s="88" t="s">
        <v>353</v>
      </c>
      <c r="C377" s="88" t="s">
        <v>184</v>
      </c>
      <c r="D377" s="88" t="s">
        <v>154</v>
      </c>
      <c r="E377" s="88" t="s">
        <v>571</v>
      </c>
      <c r="F377" s="88">
        <v>5182</v>
      </c>
      <c r="G377" s="88" t="str">
        <f>+IF(ISNA(VLOOKUP(F377,'[1]Latest 14.03.2023'!$E$4:$J$1050,6,FALSE)),"0",VLOOKUP(F377,'[1]Latest 14.03.2023'!$E$4:$J$1050,6,FALSE))</f>
        <v>0</v>
      </c>
      <c r="H377" s="88">
        <f>+SUMIF(CUTTING!$B$3:$B$500,'RM-JUNE'!F377,CUTTING!$G$3:$G$500)</f>
        <v>0</v>
      </c>
      <c r="I377" s="88">
        <f>+SUMIF('FORGING+DISPATCH'!$B$3:$B$500,'RM-JUNE'!F377,'FORGING+DISPATCH'!$G$3:$G$500)</f>
        <v>0</v>
      </c>
      <c r="J377" s="90">
        <f t="shared" si="63"/>
        <v>0</v>
      </c>
      <c r="K377" s="88" t="str">
        <f>+IF(ISNA(VLOOKUP(F377,SCH!$C$3:$L$500,9,FALSE)),"0",VLOOKUP(F377,SCH!$C$3:$L$500,9,FALSE))</f>
        <v>0</v>
      </c>
      <c r="L377" s="102">
        <f t="shared" si="64"/>
        <v>0</v>
      </c>
      <c r="M377" s="102">
        <f t="shared" si="62"/>
        <v>0</v>
      </c>
      <c r="N377" s="102"/>
      <c r="O377" s="105">
        <f>SUMIF(M377,"&gt;0")-N377</f>
        <v>0</v>
      </c>
      <c r="P377" s="105"/>
      <c r="Q377" s="105">
        <f>O377-P377</f>
        <v>0</v>
      </c>
      <c r="R377" s="110"/>
    </row>
    <row r="378" spans="1:18" x14ac:dyDescent="0.2">
      <c r="A378" s="38">
        <v>1</v>
      </c>
      <c r="B378" s="39" t="s">
        <v>811</v>
      </c>
      <c r="C378" s="39" t="s">
        <v>184</v>
      </c>
      <c r="D378" s="39" t="s">
        <v>44</v>
      </c>
      <c r="E378" s="39" t="s">
        <v>877</v>
      </c>
      <c r="F378" s="39">
        <v>2117</v>
      </c>
      <c r="G378" s="39" t="str">
        <f>+IF(ISNA(VLOOKUP(F378,'[1]Latest 14.03.2023'!$E$4:$J$1050,6,FALSE)),"0",VLOOKUP(F378,'[1]Latest 14.03.2023'!$E$4:$J$1050,6,FALSE))</f>
        <v>0</v>
      </c>
      <c r="H378" s="39">
        <f>+SUMIF(CUTTING!$B$3:$B$500,'RM-JUNE'!F378,CUTTING!$G$3:$G$500)</f>
        <v>0</v>
      </c>
      <c r="I378" s="39">
        <f>+SUMIF('FORGING+DISPATCH'!$B$3:$B$500,'RM-JUNE'!F378,'FORGING+DISPATCH'!$G$3:$G$500)</f>
        <v>0</v>
      </c>
      <c r="J378" s="40">
        <f t="shared" si="63"/>
        <v>0</v>
      </c>
      <c r="K378" s="39" t="str">
        <f>+IF(ISNA(VLOOKUP(F378,SCH!$C$3:$L$500,9,FALSE)),"0",VLOOKUP(F378,SCH!$C$3:$L$500,9,FALSE))</f>
        <v>0</v>
      </c>
      <c r="L378" s="103">
        <f t="shared" si="64"/>
        <v>0</v>
      </c>
      <c r="M378" s="103">
        <f t="shared" si="62"/>
        <v>0</v>
      </c>
      <c r="N378" s="141">
        <f>1188</f>
        <v>1188</v>
      </c>
      <c r="O378" s="134">
        <f>SUMIF(M378:M383,"&gt;0")-N378</f>
        <v>10700.800000000001</v>
      </c>
      <c r="P378" s="134"/>
      <c r="Q378" s="134">
        <f>O378-P378</f>
        <v>10700.800000000001</v>
      </c>
      <c r="R378" s="110"/>
    </row>
    <row r="379" spans="1:18" x14ac:dyDescent="0.2">
      <c r="A379" s="38">
        <v>1</v>
      </c>
      <c r="B379" s="39" t="s">
        <v>811</v>
      </c>
      <c r="C379" s="39" t="s">
        <v>184</v>
      </c>
      <c r="D379" s="39" t="s">
        <v>44</v>
      </c>
      <c r="E379" s="39" t="s">
        <v>724</v>
      </c>
      <c r="F379" s="39">
        <v>4145</v>
      </c>
      <c r="G379" s="41">
        <f>+IF(ISNA(VLOOKUP(F379,'[1]Latest 14.03.2023'!$E$4:$J$1050,6,FALSE)),"0",VLOOKUP(F379,'[1]Latest 14.03.2023'!$E$4:$J$1050,6,FALSE))</f>
        <v>3.08</v>
      </c>
      <c r="H379" s="39">
        <f>+SUMIF(CUTTING!$B$3:$B$500,'RM-JUNE'!F379,CUTTING!$G$3:$G$500)</f>
        <v>0</v>
      </c>
      <c r="I379" s="39">
        <f>+SUMIF('FORGING+DISPATCH'!$B$3:$B$500,'RM-JUNE'!F379,'FORGING+DISPATCH'!$G$3:$G$500)</f>
        <v>616</v>
      </c>
      <c r="J379" s="40">
        <f t="shared" si="63"/>
        <v>616</v>
      </c>
      <c r="K379" s="39">
        <f>+IF(ISNA(VLOOKUP(F379,SCH!$C$3:$L$500,9,FALSE)),"0",VLOOKUP(F379,SCH!$C$3:$L$500,9,FALSE))</f>
        <v>4060</v>
      </c>
      <c r="L379" s="103">
        <f t="shared" si="64"/>
        <v>12504.800000000001</v>
      </c>
      <c r="M379" s="103">
        <f t="shared" si="62"/>
        <v>11888.800000000001</v>
      </c>
      <c r="N379" s="141"/>
      <c r="O379" s="134"/>
      <c r="P379" s="134"/>
      <c r="Q379" s="134"/>
      <c r="R379" s="110"/>
    </row>
    <row r="380" spans="1:18" x14ac:dyDescent="0.2">
      <c r="A380" s="38">
        <v>1</v>
      </c>
      <c r="B380" s="39" t="s">
        <v>811</v>
      </c>
      <c r="C380" s="39" t="s">
        <v>184</v>
      </c>
      <c r="D380" s="39" t="s">
        <v>44</v>
      </c>
      <c r="E380" s="39" t="s">
        <v>876</v>
      </c>
      <c r="F380" s="39">
        <v>6159</v>
      </c>
      <c r="G380" s="39" t="str">
        <f>+IF(ISNA(VLOOKUP(F380,'[1]Latest 14.03.2023'!$E$4:$J$1050,6,FALSE)),"0",VLOOKUP(F380,'[1]Latest 14.03.2023'!$E$4:$J$1050,6,FALSE))</f>
        <v>0</v>
      </c>
      <c r="H380" s="39">
        <f>+SUMIF(CUTTING!$B$3:$B$500,'RM-JUNE'!F380,CUTTING!$G$3:$G$500)</f>
        <v>0</v>
      </c>
      <c r="I380" s="39">
        <f>+SUMIF('FORGING+DISPATCH'!$B$3:$B$500,'RM-JUNE'!F380,'FORGING+DISPATCH'!$G$3:$G$500)</f>
        <v>0</v>
      </c>
      <c r="J380" s="40">
        <f t="shared" si="63"/>
        <v>0</v>
      </c>
      <c r="K380" s="39" t="str">
        <f>+IF(ISNA(VLOOKUP(F380,SCH!$C$3:$L$500,9,FALSE)),"0",VLOOKUP(F380,SCH!$C$3:$L$500,9,FALSE))</f>
        <v>0</v>
      </c>
      <c r="L380" s="103">
        <f t="shared" si="64"/>
        <v>0</v>
      </c>
      <c r="M380" s="103">
        <f t="shared" si="62"/>
        <v>0</v>
      </c>
      <c r="N380" s="141"/>
      <c r="O380" s="134"/>
      <c r="P380" s="134"/>
      <c r="Q380" s="134"/>
      <c r="R380" s="110"/>
    </row>
    <row r="381" spans="1:18" x14ac:dyDescent="0.2">
      <c r="A381" s="38">
        <v>1</v>
      </c>
      <c r="B381" s="39" t="s">
        <v>811</v>
      </c>
      <c r="C381" s="39" t="s">
        <v>184</v>
      </c>
      <c r="D381" s="39" t="s">
        <v>44</v>
      </c>
      <c r="E381" s="39" t="s">
        <v>875</v>
      </c>
      <c r="F381" s="39">
        <v>876</v>
      </c>
      <c r="G381" s="41">
        <f>+IF(ISNA(VLOOKUP(F381,'[1]Latest 14.03.2023'!$E$4:$J$1050,6,FALSE)),"0",VLOOKUP(F381,'[1]Latest 14.03.2023'!$E$4:$J$1050,6,FALSE))</f>
        <v>2.5499999999999998</v>
      </c>
      <c r="H381" s="39">
        <f>+SUMIF(CUTTING!$B$3:$B$500,'RM-JUNE'!F381,CUTTING!$G$3:$G$500)</f>
        <v>0</v>
      </c>
      <c r="I381" s="39">
        <f>+SUMIF('FORGING+DISPATCH'!$B$3:$B$500,'RM-JUNE'!F381,'FORGING+DISPATCH'!$G$3:$G$500)</f>
        <v>0</v>
      </c>
      <c r="J381" s="40">
        <f t="shared" si="63"/>
        <v>0</v>
      </c>
      <c r="K381" s="39" t="str">
        <f>+IF(ISNA(VLOOKUP(F381,SCH!$C$3:$L$500,9,FALSE)),"0",VLOOKUP(F381,SCH!$C$3:$L$500,9,FALSE))</f>
        <v>0</v>
      </c>
      <c r="L381" s="103">
        <f t="shared" si="64"/>
        <v>0</v>
      </c>
      <c r="M381" s="103">
        <f t="shared" si="62"/>
        <v>0</v>
      </c>
      <c r="N381" s="141"/>
      <c r="O381" s="134"/>
      <c r="P381" s="134"/>
      <c r="Q381" s="134"/>
      <c r="R381" s="110"/>
    </row>
    <row r="382" spans="1:18" x14ac:dyDescent="0.2">
      <c r="A382" s="38">
        <v>2</v>
      </c>
      <c r="B382" s="39" t="s">
        <v>353</v>
      </c>
      <c r="C382" s="39" t="s">
        <v>184</v>
      </c>
      <c r="D382" s="39" t="s">
        <v>44</v>
      </c>
      <c r="E382" s="39" t="s">
        <v>569</v>
      </c>
      <c r="F382" s="39">
        <v>6045</v>
      </c>
      <c r="G382" s="39" t="str">
        <f>+IF(ISNA(VLOOKUP(F382,'[1]Latest 14.03.2023'!$E$4:$J$1050,6,FALSE)),"0",VLOOKUP(F382,'[1]Latest 14.03.2023'!$E$4:$J$1050,6,FALSE))</f>
        <v>0</v>
      </c>
      <c r="H382" s="39">
        <f>+SUMIF(CUTTING!$B$3:$B$500,'RM-JUNE'!F382,CUTTING!$G$3:$G$500)</f>
        <v>0</v>
      </c>
      <c r="I382" s="39">
        <f>+SUMIF('FORGING+DISPATCH'!$B$3:$B$500,'RM-JUNE'!F382,'FORGING+DISPATCH'!$G$3:$G$500)</f>
        <v>0</v>
      </c>
      <c r="J382" s="40">
        <f t="shared" ref="J382" si="71">H382+I382</f>
        <v>0</v>
      </c>
      <c r="K382" s="39" t="str">
        <f>+IF(ISNA(VLOOKUP(F382,SCH!$C$3:$L$500,9,FALSE)),"0",VLOOKUP(F382,SCH!$C$3:$L$500,9,FALSE))</f>
        <v>0</v>
      </c>
      <c r="L382" s="103">
        <f t="shared" ref="L382" si="72">+G382*K382</f>
        <v>0</v>
      </c>
      <c r="M382" s="103">
        <f t="shared" ref="M382" si="73">L382-J382</f>
        <v>0</v>
      </c>
      <c r="N382" s="141"/>
      <c r="O382" s="134"/>
      <c r="P382" s="134"/>
      <c r="Q382" s="134"/>
      <c r="R382" s="110"/>
    </row>
    <row r="383" spans="1:18" x14ac:dyDescent="0.2">
      <c r="A383" s="38">
        <v>2</v>
      </c>
      <c r="B383" s="39" t="s">
        <v>353</v>
      </c>
      <c r="C383" s="39" t="s">
        <v>184</v>
      </c>
      <c r="D383" s="39" t="s">
        <v>44</v>
      </c>
      <c r="E383" s="39" t="s">
        <v>566</v>
      </c>
      <c r="F383" s="39">
        <v>6129</v>
      </c>
      <c r="G383" s="41">
        <f>+IF(ISNA(VLOOKUP(F383,'[1]Latest 14.03.2023'!$E$4:$J$1050,6,FALSE)),"0",VLOOKUP(F383,'[1]Latest 14.03.2023'!$E$4:$J$1050,6,FALSE))</f>
        <v>4.6100000000000003</v>
      </c>
      <c r="H383" s="39">
        <f>+SUMIF(CUTTING!$B$3:$B$500,'RM-JUNE'!F383,CUTTING!$G$3:$G$500)</f>
        <v>0</v>
      </c>
      <c r="I383" s="39">
        <f>+SUMIF('FORGING+DISPATCH'!$B$3:$B$500,'RM-JUNE'!F383,'FORGING+DISPATCH'!$G$3:$G$500)</f>
        <v>0</v>
      </c>
      <c r="J383" s="40">
        <f t="shared" si="63"/>
        <v>0</v>
      </c>
      <c r="K383" s="39" t="str">
        <f>+IF(ISNA(VLOOKUP(F383,SCH!$C$3:$L$500,9,FALSE)),"0",VLOOKUP(F383,SCH!$C$3:$L$500,9,FALSE))</f>
        <v>0</v>
      </c>
      <c r="L383" s="103">
        <f t="shared" si="64"/>
        <v>0</v>
      </c>
      <c r="M383" s="103">
        <f t="shared" si="62"/>
        <v>0</v>
      </c>
      <c r="N383" s="141"/>
      <c r="O383" s="134"/>
      <c r="P383" s="134"/>
      <c r="Q383" s="134"/>
      <c r="R383" s="110"/>
    </row>
    <row r="384" spans="1:18" x14ac:dyDescent="0.2">
      <c r="A384" s="87">
        <v>1</v>
      </c>
      <c r="B384" s="88" t="s">
        <v>811</v>
      </c>
      <c r="C384" s="88" t="s">
        <v>184</v>
      </c>
      <c r="D384" s="88" t="s">
        <v>93</v>
      </c>
      <c r="E384" s="88" t="s">
        <v>874</v>
      </c>
      <c r="F384" s="88">
        <v>1701</v>
      </c>
      <c r="G384" s="88" t="str">
        <f>+IF(ISNA(VLOOKUP(F384,'[1]Latest 14.03.2023'!$E$4:$J$1050,6,FALSE)),"0",VLOOKUP(F384,'[1]Latest 14.03.2023'!$E$4:$J$1050,6,FALSE))</f>
        <v>0</v>
      </c>
      <c r="H384" s="88">
        <f>+SUMIF(CUTTING!$B$3:$B$500,'RM-JUNE'!F384,CUTTING!$G$3:$G$500)</f>
        <v>0</v>
      </c>
      <c r="I384" s="88">
        <f>+SUMIF('FORGING+DISPATCH'!$B$3:$B$500,'RM-JUNE'!F384,'FORGING+DISPATCH'!$G$3:$G$500)</f>
        <v>0</v>
      </c>
      <c r="J384" s="90">
        <f t="shared" si="63"/>
        <v>0</v>
      </c>
      <c r="K384" s="88" t="str">
        <f>+IF(ISNA(VLOOKUP(F384,SCH!$C$3:$L$500,9,FALSE)),"0",VLOOKUP(F384,SCH!$C$3:$L$500,9,FALSE))</f>
        <v>0</v>
      </c>
      <c r="L384" s="102">
        <f t="shared" si="64"/>
        <v>0</v>
      </c>
      <c r="M384" s="102">
        <f t="shared" si="62"/>
        <v>0</v>
      </c>
      <c r="N384" s="132">
        <f>5541+7500</f>
        <v>13041</v>
      </c>
      <c r="O384" s="133">
        <f>SUMIF(M384:M437,"&gt;0")-N384</f>
        <v>37433.139999999992</v>
      </c>
      <c r="P384" s="133"/>
      <c r="Q384" s="133">
        <f>O384-P384</f>
        <v>37433.139999999992</v>
      </c>
      <c r="R384" s="110"/>
    </row>
    <row r="385" spans="1:18" x14ac:dyDescent="0.2">
      <c r="A385" s="87">
        <v>1</v>
      </c>
      <c r="B385" s="88" t="s">
        <v>811</v>
      </c>
      <c r="C385" s="88" t="s">
        <v>184</v>
      </c>
      <c r="D385" s="88" t="s">
        <v>93</v>
      </c>
      <c r="E385" s="88" t="s">
        <v>873</v>
      </c>
      <c r="F385" s="88">
        <v>1702</v>
      </c>
      <c r="G385" s="91">
        <f>+IF(ISNA(VLOOKUP(F385,'[1]Latest 14.03.2023'!$E$4:$J$1050,6,FALSE)),"0",VLOOKUP(F385,'[1]Latest 14.03.2023'!$E$4:$J$1050,6,FALSE))</f>
        <v>1.3</v>
      </c>
      <c r="H385" s="88">
        <f>+SUMIF(CUTTING!$B$3:$B$500,'RM-JUNE'!F385,CUTTING!$G$3:$G$500)</f>
        <v>0</v>
      </c>
      <c r="I385" s="88">
        <f>+SUMIF('FORGING+DISPATCH'!$B$3:$B$500,'RM-JUNE'!F385,'FORGING+DISPATCH'!$G$3:$G$500)</f>
        <v>0</v>
      </c>
      <c r="J385" s="90">
        <f t="shared" si="63"/>
        <v>0</v>
      </c>
      <c r="K385" s="88" t="str">
        <f>+IF(ISNA(VLOOKUP(F385,SCH!$C$3:$L$500,9,FALSE)),"0",VLOOKUP(F385,SCH!$C$3:$L$500,9,FALSE))</f>
        <v>0</v>
      </c>
      <c r="L385" s="102">
        <f t="shared" si="64"/>
        <v>0</v>
      </c>
      <c r="M385" s="102">
        <f t="shared" si="62"/>
        <v>0</v>
      </c>
      <c r="N385" s="132"/>
      <c r="O385" s="133"/>
      <c r="P385" s="133"/>
      <c r="Q385" s="133"/>
      <c r="R385" s="110"/>
    </row>
    <row r="386" spans="1:18" x14ac:dyDescent="0.2">
      <c r="A386" s="87">
        <v>1</v>
      </c>
      <c r="B386" s="88" t="s">
        <v>811</v>
      </c>
      <c r="C386" s="88" t="s">
        <v>184</v>
      </c>
      <c r="D386" s="88" t="s">
        <v>93</v>
      </c>
      <c r="E386" s="88" t="s">
        <v>872</v>
      </c>
      <c r="F386" s="88">
        <v>1727</v>
      </c>
      <c r="G386" s="91">
        <f>+IF(ISNA(VLOOKUP(F386,'[1]Latest 14.03.2023'!$E$4:$J$1050,6,FALSE)),"0",VLOOKUP(F386,'[1]Latest 14.03.2023'!$E$4:$J$1050,6,FALSE))</f>
        <v>2.2000000000000002</v>
      </c>
      <c r="H386" s="88">
        <f>+SUMIF(CUTTING!$B$3:$B$500,'RM-JUNE'!F386,CUTTING!$G$3:$G$500)</f>
        <v>0</v>
      </c>
      <c r="I386" s="88">
        <f>+SUMIF('FORGING+DISPATCH'!$B$3:$B$500,'RM-JUNE'!F386,'FORGING+DISPATCH'!$G$3:$G$500)</f>
        <v>0</v>
      </c>
      <c r="J386" s="90">
        <f t="shared" si="63"/>
        <v>0</v>
      </c>
      <c r="K386" s="88" t="str">
        <f>+IF(ISNA(VLOOKUP(F386,SCH!$C$3:$L$500,9,FALSE)),"0",VLOOKUP(F386,SCH!$C$3:$L$500,9,FALSE))</f>
        <v>0</v>
      </c>
      <c r="L386" s="102">
        <f t="shared" si="64"/>
        <v>0</v>
      </c>
      <c r="M386" s="102">
        <f t="shared" si="62"/>
        <v>0</v>
      </c>
      <c r="N386" s="132"/>
      <c r="O386" s="133"/>
      <c r="P386" s="133"/>
      <c r="Q386" s="133"/>
      <c r="R386" s="110"/>
    </row>
    <row r="387" spans="1:18" x14ac:dyDescent="0.2">
      <c r="A387" s="87">
        <v>1</v>
      </c>
      <c r="B387" s="88" t="s">
        <v>811</v>
      </c>
      <c r="C387" s="88" t="s">
        <v>184</v>
      </c>
      <c r="D387" s="88" t="s">
        <v>93</v>
      </c>
      <c r="E387" s="88" t="s">
        <v>871</v>
      </c>
      <c r="F387" s="88">
        <v>1746</v>
      </c>
      <c r="G387" s="91">
        <f>+IF(ISNA(VLOOKUP(F387,'[1]Latest 14.03.2023'!$E$4:$J$1050,6,FALSE)),"0",VLOOKUP(F387,'[1]Latest 14.03.2023'!$E$4:$J$1050,6,FALSE))</f>
        <v>1.69</v>
      </c>
      <c r="H387" s="88">
        <f>+SUMIF(CUTTING!$B$3:$B$500,'RM-JUNE'!F387,CUTTING!$G$3:$G$500)</f>
        <v>0</v>
      </c>
      <c r="I387" s="88">
        <f>+SUMIF('FORGING+DISPATCH'!$B$3:$B$500,'RM-JUNE'!F387,'FORGING+DISPATCH'!$G$3:$G$500)</f>
        <v>0</v>
      </c>
      <c r="J387" s="90">
        <f t="shared" si="63"/>
        <v>0</v>
      </c>
      <c r="K387" s="88" t="str">
        <f>+IF(ISNA(VLOOKUP(F387,SCH!$C$3:$L$500,9,FALSE)),"0",VLOOKUP(F387,SCH!$C$3:$L$500,9,FALSE))</f>
        <v>0</v>
      </c>
      <c r="L387" s="102">
        <f t="shared" si="64"/>
        <v>0</v>
      </c>
      <c r="M387" s="102">
        <f t="shared" si="62"/>
        <v>0</v>
      </c>
      <c r="N387" s="132"/>
      <c r="O387" s="133"/>
      <c r="P387" s="133"/>
      <c r="Q387" s="133"/>
      <c r="R387" s="110"/>
    </row>
    <row r="388" spans="1:18" x14ac:dyDescent="0.2">
      <c r="A388" s="87">
        <v>1</v>
      </c>
      <c r="B388" s="88" t="s">
        <v>811</v>
      </c>
      <c r="C388" s="88" t="s">
        <v>184</v>
      </c>
      <c r="D388" s="88" t="s">
        <v>93</v>
      </c>
      <c r="E388" s="88" t="s">
        <v>870</v>
      </c>
      <c r="F388" s="88">
        <v>1747</v>
      </c>
      <c r="G388" s="91">
        <f>+IF(ISNA(VLOOKUP(F388,'[1]Latest 14.03.2023'!$E$4:$J$1050,6,FALSE)),"0",VLOOKUP(F388,'[1]Latest 14.03.2023'!$E$4:$J$1050,6,FALSE))</f>
        <v>1.835</v>
      </c>
      <c r="H388" s="88">
        <f>+SUMIF(CUTTING!$B$3:$B$500,'RM-JUNE'!F388,CUTTING!$G$3:$G$500)</f>
        <v>0</v>
      </c>
      <c r="I388" s="88">
        <f>+SUMIF('FORGING+DISPATCH'!$B$3:$B$500,'RM-JUNE'!F388,'FORGING+DISPATCH'!$G$3:$G$500)</f>
        <v>0</v>
      </c>
      <c r="J388" s="90">
        <f t="shared" si="63"/>
        <v>0</v>
      </c>
      <c r="K388" s="88" t="str">
        <f>+IF(ISNA(VLOOKUP(F388,SCH!$C$3:$L$500,9,FALSE)),"0",VLOOKUP(F388,SCH!$C$3:$L$500,9,FALSE))</f>
        <v>0</v>
      </c>
      <c r="L388" s="102">
        <f t="shared" si="64"/>
        <v>0</v>
      </c>
      <c r="M388" s="102">
        <f t="shared" si="62"/>
        <v>0</v>
      </c>
      <c r="N388" s="132"/>
      <c r="O388" s="133"/>
      <c r="P388" s="133"/>
      <c r="Q388" s="133"/>
      <c r="R388" s="110"/>
    </row>
    <row r="389" spans="1:18" x14ac:dyDescent="0.2">
      <c r="A389" s="87">
        <v>1</v>
      </c>
      <c r="B389" s="88" t="s">
        <v>811</v>
      </c>
      <c r="C389" s="88" t="s">
        <v>184</v>
      </c>
      <c r="D389" s="88" t="s">
        <v>93</v>
      </c>
      <c r="E389" s="88" t="s">
        <v>869</v>
      </c>
      <c r="F389" s="88">
        <v>1752</v>
      </c>
      <c r="G389" s="91">
        <f>+IF(ISNA(VLOOKUP(F389,'[1]Latest 14.03.2023'!$E$4:$J$1050,6,FALSE)),"0",VLOOKUP(F389,'[1]Latest 14.03.2023'!$E$4:$J$1050,6,FALSE))</f>
        <v>1.5</v>
      </c>
      <c r="H389" s="88">
        <f>+SUMIF(CUTTING!$B$3:$B$500,'RM-JUNE'!F389,CUTTING!$G$3:$G$500)</f>
        <v>0</v>
      </c>
      <c r="I389" s="88">
        <f>+SUMIF('FORGING+DISPATCH'!$B$3:$B$500,'RM-JUNE'!F389,'FORGING+DISPATCH'!$G$3:$G$500)</f>
        <v>0</v>
      </c>
      <c r="J389" s="90">
        <f t="shared" si="63"/>
        <v>0</v>
      </c>
      <c r="K389" s="88" t="str">
        <f>+IF(ISNA(VLOOKUP(F389,SCH!$C$3:$L$500,9,FALSE)),"0",VLOOKUP(F389,SCH!$C$3:$L$500,9,FALSE))</f>
        <v>0</v>
      </c>
      <c r="L389" s="102">
        <f t="shared" si="64"/>
        <v>0</v>
      </c>
      <c r="M389" s="102">
        <f t="shared" si="62"/>
        <v>0</v>
      </c>
      <c r="N389" s="132"/>
      <c r="O389" s="133"/>
      <c r="P389" s="133"/>
      <c r="Q389" s="133"/>
      <c r="R389" s="110"/>
    </row>
    <row r="390" spans="1:18" x14ac:dyDescent="0.2">
      <c r="A390" s="87">
        <v>1</v>
      </c>
      <c r="B390" s="88" t="s">
        <v>811</v>
      </c>
      <c r="C390" s="88" t="s">
        <v>184</v>
      </c>
      <c r="D390" s="88" t="s">
        <v>93</v>
      </c>
      <c r="E390" s="88" t="s">
        <v>868</v>
      </c>
      <c r="F390" s="88">
        <v>1758</v>
      </c>
      <c r="G390" s="91">
        <f>+IF(ISNA(VLOOKUP(F390,'[1]Latest 14.03.2023'!$E$4:$J$1050,6,FALSE)),"0",VLOOKUP(F390,'[1]Latest 14.03.2023'!$E$4:$J$1050,6,FALSE))</f>
        <v>0.88</v>
      </c>
      <c r="H390" s="88">
        <f>+SUMIF(CUTTING!$B$3:$B$500,'RM-JUNE'!F390,CUTTING!$G$3:$G$500)</f>
        <v>0</v>
      </c>
      <c r="I390" s="88">
        <f>+SUMIF('FORGING+DISPATCH'!$B$3:$B$500,'RM-JUNE'!F390,'FORGING+DISPATCH'!$G$3:$G$500)</f>
        <v>0</v>
      </c>
      <c r="J390" s="90">
        <f t="shared" si="63"/>
        <v>0</v>
      </c>
      <c r="K390" s="88" t="str">
        <f>+IF(ISNA(VLOOKUP(F390,SCH!$C$3:$L$500,9,FALSE)),"0",VLOOKUP(F390,SCH!$C$3:$L$500,9,FALSE))</f>
        <v>0</v>
      </c>
      <c r="L390" s="102">
        <f t="shared" si="64"/>
        <v>0</v>
      </c>
      <c r="M390" s="102">
        <f t="shared" si="62"/>
        <v>0</v>
      </c>
      <c r="N390" s="132"/>
      <c r="O390" s="133"/>
      <c r="P390" s="133"/>
      <c r="Q390" s="133"/>
      <c r="R390" s="110"/>
    </row>
    <row r="391" spans="1:18" x14ac:dyDescent="0.2">
      <c r="A391" s="87">
        <v>1</v>
      </c>
      <c r="B391" s="88" t="s">
        <v>811</v>
      </c>
      <c r="C391" s="88" t="s">
        <v>184</v>
      </c>
      <c r="D391" s="88" t="s">
        <v>93</v>
      </c>
      <c r="E391" s="88" t="s">
        <v>867</v>
      </c>
      <c r="F391" s="88">
        <v>1767</v>
      </c>
      <c r="G391" s="88" t="str">
        <f>+IF(ISNA(VLOOKUP(F391,'[1]Latest 14.03.2023'!$E$4:$J$1050,6,FALSE)),"0",VLOOKUP(F391,'[1]Latest 14.03.2023'!$E$4:$J$1050,6,FALSE))</f>
        <v>0</v>
      </c>
      <c r="H391" s="88">
        <f>+SUMIF(CUTTING!$B$3:$B$500,'RM-JUNE'!F391,CUTTING!$G$3:$G$500)</f>
        <v>0</v>
      </c>
      <c r="I391" s="88">
        <f>+SUMIF('FORGING+DISPATCH'!$B$3:$B$500,'RM-JUNE'!F391,'FORGING+DISPATCH'!$G$3:$G$500)</f>
        <v>0</v>
      </c>
      <c r="J391" s="90">
        <f t="shared" si="63"/>
        <v>0</v>
      </c>
      <c r="K391" s="88" t="str">
        <f>+IF(ISNA(VLOOKUP(F391,SCH!$C$3:$L$500,9,FALSE)),"0",VLOOKUP(F391,SCH!$C$3:$L$500,9,FALSE))</f>
        <v>0</v>
      </c>
      <c r="L391" s="102">
        <f t="shared" si="64"/>
        <v>0</v>
      </c>
      <c r="M391" s="102">
        <f t="shared" si="62"/>
        <v>0</v>
      </c>
      <c r="N391" s="132"/>
      <c r="O391" s="133"/>
      <c r="P391" s="133"/>
      <c r="Q391" s="133"/>
      <c r="R391" s="110"/>
    </row>
    <row r="392" spans="1:18" x14ac:dyDescent="0.2">
      <c r="A392" s="87">
        <v>1</v>
      </c>
      <c r="B392" s="88" t="s">
        <v>811</v>
      </c>
      <c r="C392" s="88" t="s">
        <v>184</v>
      </c>
      <c r="D392" s="88" t="s">
        <v>93</v>
      </c>
      <c r="E392" s="88" t="s">
        <v>866</v>
      </c>
      <c r="F392" s="88">
        <v>1779</v>
      </c>
      <c r="G392" s="88" t="str">
        <f>+IF(ISNA(VLOOKUP(F392,'[1]Latest 14.03.2023'!$E$4:$J$1050,6,FALSE)),"0",VLOOKUP(F392,'[1]Latest 14.03.2023'!$E$4:$J$1050,6,FALSE))</f>
        <v>0</v>
      </c>
      <c r="H392" s="88">
        <f>+SUMIF(CUTTING!$B$3:$B$500,'RM-JUNE'!F392,CUTTING!$G$3:$G$500)</f>
        <v>0</v>
      </c>
      <c r="I392" s="88">
        <f>+SUMIF('FORGING+DISPATCH'!$B$3:$B$500,'RM-JUNE'!F392,'FORGING+DISPATCH'!$G$3:$G$500)</f>
        <v>0</v>
      </c>
      <c r="J392" s="90">
        <f t="shared" si="63"/>
        <v>0</v>
      </c>
      <c r="K392" s="88" t="str">
        <f>+IF(ISNA(VLOOKUP(F392,SCH!$C$3:$L$500,9,FALSE)),"0",VLOOKUP(F392,SCH!$C$3:$L$500,9,FALSE))</f>
        <v>0</v>
      </c>
      <c r="L392" s="102">
        <f t="shared" si="64"/>
        <v>0</v>
      </c>
      <c r="M392" s="102">
        <f t="shared" si="62"/>
        <v>0</v>
      </c>
      <c r="N392" s="132"/>
      <c r="O392" s="133"/>
      <c r="P392" s="133"/>
      <c r="Q392" s="133"/>
      <c r="R392" s="110"/>
    </row>
    <row r="393" spans="1:18" x14ac:dyDescent="0.2">
      <c r="A393" s="87">
        <v>1</v>
      </c>
      <c r="B393" s="88" t="s">
        <v>811</v>
      </c>
      <c r="C393" s="88" t="s">
        <v>184</v>
      </c>
      <c r="D393" s="88" t="s">
        <v>93</v>
      </c>
      <c r="E393" s="88" t="s">
        <v>647</v>
      </c>
      <c r="F393" s="88">
        <v>1780</v>
      </c>
      <c r="G393" s="91">
        <f>+IF(ISNA(VLOOKUP(F393,'[1]Latest 14.03.2023'!$E$4:$J$1050,6,FALSE)),"0",VLOOKUP(F393,'[1]Latest 14.03.2023'!$E$4:$J$1050,6,FALSE))</f>
        <v>0.93</v>
      </c>
      <c r="H393" s="88">
        <f>+SUMIF(CUTTING!$B$3:$B$500,'RM-JUNE'!F393,CUTTING!$G$3:$G$500)</f>
        <v>0</v>
      </c>
      <c r="I393" s="88">
        <f>+SUMIF('FORGING+DISPATCH'!$B$3:$B$500,'RM-JUNE'!F393,'FORGING+DISPATCH'!$G$3:$G$500)</f>
        <v>0</v>
      </c>
      <c r="J393" s="90">
        <f t="shared" si="63"/>
        <v>0</v>
      </c>
      <c r="K393" s="88">
        <f>+IF(ISNA(VLOOKUP(F393,SCH!$C$3:$L$500,9,FALSE)),"0",VLOOKUP(F393,SCH!$C$3:$L$500,9,FALSE))</f>
        <v>2457</v>
      </c>
      <c r="L393" s="102">
        <f t="shared" si="64"/>
        <v>2285.0100000000002</v>
      </c>
      <c r="M393" s="102">
        <f t="shared" si="62"/>
        <v>2285.0100000000002</v>
      </c>
      <c r="N393" s="132"/>
      <c r="O393" s="133"/>
      <c r="P393" s="133"/>
      <c r="Q393" s="133"/>
      <c r="R393" s="110"/>
    </row>
    <row r="394" spans="1:18" x14ac:dyDescent="0.2">
      <c r="A394" s="87">
        <v>1</v>
      </c>
      <c r="B394" s="88" t="s">
        <v>811</v>
      </c>
      <c r="C394" s="88" t="s">
        <v>184</v>
      </c>
      <c r="D394" s="88" t="s">
        <v>93</v>
      </c>
      <c r="E394" s="88" t="s">
        <v>612</v>
      </c>
      <c r="F394" s="88">
        <v>2116</v>
      </c>
      <c r="G394" s="91">
        <f>+IF(ISNA(VLOOKUP(F394,'[1]Latest 14.03.2023'!$E$4:$J$1050,6,FALSE)),"0",VLOOKUP(F394,'[1]Latest 14.03.2023'!$E$4:$J$1050,6,FALSE))</f>
        <v>1</v>
      </c>
      <c r="H394" s="88">
        <f>+SUMIF(CUTTING!$B$3:$B$500,'RM-JUNE'!F394,CUTTING!$G$3:$G$500)</f>
        <v>0</v>
      </c>
      <c r="I394" s="88">
        <f>+SUMIF('FORGING+DISPATCH'!$B$3:$B$500,'RM-JUNE'!F394,'FORGING+DISPATCH'!$G$3:$G$500)</f>
        <v>0</v>
      </c>
      <c r="J394" s="90">
        <f t="shared" si="63"/>
        <v>0</v>
      </c>
      <c r="K394" s="88">
        <f>+IF(ISNA(VLOOKUP(F394,SCH!$C$3:$L$500,9,FALSE)),"0",VLOOKUP(F394,SCH!$C$3:$L$500,9,FALSE))</f>
        <v>5581</v>
      </c>
      <c r="L394" s="102">
        <f t="shared" si="64"/>
        <v>5581</v>
      </c>
      <c r="M394" s="102">
        <f t="shared" si="62"/>
        <v>5581</v>
      </c>
      <c r="N394" s="132"/>
      <c r="O394" s="133"/>
      <c r="P394" s="133"/>
      <c r="Q394" s="133"/>
      <c r="R394" s="110"/>
    </row>
    <row r="395" spans="1:18" x14ac:dyDescent="0.2">
      <c r="A395" s="87">
        <v>1</v>
      </c>
      <c r="B395" s="88" t="s">
        <v>811</v>
      </c>
      <c r="C395" s="88" t="s">
        <v>184</v>
      </c>
      <c r="D395" s="88" t="s">
        <v>93</v>
      </c>
      <c r="E395" s="88" t="s">
        <v>610</v>
      </c>
      <c r="F395" s="88">
        <v>2118</v>
      </c>
      <c r="G395" s="91">
        <f>+IF(ISNA(VLOOKUP(F395,'[1]Latest 14.03.2023'!$E$4:$J$1050,6,FALSE)),"0",VLOOKUP(F395,'[1]Latest 14.03.2023'!$E$4:$J$1050,6,FALSE))</f>
        <v>1.24</v>
      </c>
      <c r="H395" s="88">
        <f>+SUMIF(CUTTING!$B$3:$B$500,'RM-JUNE'!F395,CUTTING!$G$3:$G$500)</f>
        <v>0</v>
      </c>
      <c r="I395" s="88">
        <f>+SUMIF('FORGING+DISPATCH'!$B$3:$B$500,'RM-JUNE'!F395,'FORGING+DISPATCH'!$G$3:$G$500)</f>
        <v>0</v>
      </c>
      <c r="J395" s="90">
        <f t="shared" si="63"/>
        <v>0</v>
      </c>
      <c r="K395" s="88">
        <f>+IF(ISNA(VLOOKUP(F395,SCH!$C$3:$L$500,9,FALSE)),"0",VLOOKUP(F395,SCH!$C$3:$L$500,9,FALSE))</f>
        <v>2511</v>
      </c>
      <c r="L395" s="102">
        <f t="shared" si="64"/>
        <v>3113.64</v>
      </c>
      <c r="M395" s="102">
        <f t="shared" si="62"/>
        <v>3113.64</v>
      </c>
      <c r="N395" s="132"/>
      <c r="O395" s="133"/>
      <c r="P395" s="133"/>
      <c r="Q395" s="133"/>
      <c r="R395" s="110"/>
    </row>
    <row r="396" spans="1:18" x14ac:dyDescent="0.2">
      <c r="A396" s="87">
        <v>1</v>
      </c>
      <c r="B396" s="88" t="s">
        <v>811</v>
      </c>
      <c r="C396" s="88" t="s">
        <v>184</v>
      </c>
      <c r="D396" s="88" t="s">
        <v>93</v>
      </c>
      <c r="E396" s="88" t="s">
        <v>608</v>
      </c>
      <c r="F396" s="88">
        <v>2119</v>
      </c>
      <c r="G396" s="91">
        <f>+IF(ISNA(VLOOKUP(F396,'[1]Latest 14.03.2023'!$E$4:$J$1050,6,FALSE)),"0",VLOOKUP(F396,'[1]Latest 14.03.2023'!$E$4:$J$1050,6,FALSE))</f>
        <v>1.33</v>
      </c>
      <c r="H396" s="88">
        <f>+SUMIF(CUTTING!$B$3:$B$500,'RM-JUNE'!F396,CUTTING!$G$3:$G$500)</f>
        <v>0</v>
      </c>
      <c r="I396" s="88">
        <f>+SUMIF('FORGING+DISPATCH'!$B$3:$B$500,'RM-JUNE'!F396,'FORGING+DISPATCH'!$G$3:$G$500)</f>
        <v>1.33</v>
      </c>
      <c r="J396" s="90">
        <f t="shared" si="63"/>
        <v>1.33</v>
      </c>
      <c r="K396" s="88" t="str">
        <f>+IF(ISNA(VLOOKUP(F396,SCH!$C$3:$L$500,9,FALSE)),"0",VLOOKUP(F396,SCH!$C$3:$L$500,9,FALSE))</f>
        <v>0</v>
      </c>
      <c r="L396" s="102">
        <f t="shared" si="64"/>
        <v>0</v>
      </c>
      <c r="M396" s="102">
        <f t="shared" si="62"/>
        <v>-1.33</v>
      </c>
      <c r="N396" s="132"/>
      <c r="O396" s="133"/>
      <c r="P396" s="133"/>
      <c r="Q396" s="133"/>
      <c r="R396" s="110"/>
    </row>
    <row r="397" spans="1:18" x14ac:dyDescent="0.2">
      <c r="A397" s="87">
        <v>1</v>
      </c>
      <c r="B397" s="88" t="s">
        <v>811</v>
      </c>
      <c r="C397" s="88" t="s">
        <v>184</v>
      </c>
      <c r="D397" s="88" t="s">
        <v>93</v>
      </c>
      <c r="E397" s="88" t="s">
        <v>865</v>
      </c>
      <c r="F397" s="88">
        <v>2155</v>
      </c>
      <c r="G397" s="91">
        <f>+IF(ISNA(VLOOKUP(F397,'[1]Latest 14.03.2023'!$E$4:$J$1050,6,FALSE)),"0",VLOOKUP(F397,'[1]Latest 14.03.2023'!$E$4:$J$1050,6,FALSE))</f>
        <v>1.23</v>
      </c>
      <c r="H397" s="88">
        <f>+SUMIF(CUTTING!$B$3:$B$500,'RM-JUNE'!F397,CUTTING!$G$3:$G$500)</f>
        <v>1242.3</v>
      </c>
      <c r="I397" s="88">
        <f>+SUMIF('FORGING+DISPATCH'!$B$3:$B$500,'RM-JUNE'!F397,'FORGING+DISPATCH'!$G$3:$G$500)</f>
        <v>0</v>
      </c>
      <c r="J397" s="90">
        <f t="shared" si="63"/>
        <v>1242.3</v>
      </c>
      <c r="K397" s="88">
        <f>+IF(ISNA(VLOOKUP(F397,SCH!$C$3:$L$500,9,FALSE)),"0",VLOOKUP(F397,SCH!$C$3:$L$500,9,FALSE))</f>
        <v>1010</v>
      </c>
      <c r="L397" s="102">
        <f t="shared" si="64"/>
        <v>1242.3</v>
      </c>
      <c r="M397" s="102">
        <f t="shared" si="62"/>
        <v>0</v>
      </c>
      <c r="N397" s="132"/>
      <c r="O397" s="133"/>
      <c r="P397" s="133"/>
      <c r="Q397" s="133"/>
      <c r="R397" s="110"/>
    </row>
    <row r="398" spans="1:18" x14ac:dyDescent="0.2">
      <c r="A398" s="87">
        <v>1</v>
      </c>
      <c r="B398" s="88" t="s">
        <v>811</v>
      </c>
      <c r="C398" s="88" t="s">
        <v>184</v>
      </c>
      <c r="D398" s="88" t="s">
        <v>93</v>
      </c>
      <c r="E398" s="88" t="s">
        <v>864</v>
      </c>
      <c r="F398" s="88">
        <v>4061</v>
      </c>
      <c r="G398" s="88" t="str">
        <f>+IF(ISNA(VLOOKUP(F398,'[1]Latest 14.03.2023'!$E$4:$J$1050,6,FALSE)),"0",VLOOKUP(F398,'[1]Latest 14.03.2023'!$E$4:$J$1050,6,FALSE))</f>
        <v>0</v>
      </c>
      <c r="H398" s="88">
        <f>+SUMIF(CUTTING!$B$3:$B$500,'RM-JUNE'!F398,CUTTING!$G$3:$G$500)</f>
        <v>0</v>
      </c>
      <c r="I398" s="88">
        <f>+SUMIF('FORGING+DISPATCH'!$B$3:$B$500,'RM-JUNE'!F398,'FORGING+DISPATCH'!$G$3:$G$500)</f>
        <v>0</v>
      </c>
      <c r="J398" s="90">
        <f t="shared" si="63"/>
        <v>0</v>
      </c>
      <c r="K398" s="88" t="str">
        <f>+IF(ISNA(VLOOKUP(F398,SCH!$C$3:$L$500,9,FALSE)),"0",VLOOKUP(F398,SCH!$C$3:$L$500,9,FALSE))</f>
        <v>0</v>
      </c>
      <c r="L398" s="102">
        <f t="shared" si="64"/>
        <v>0</v>
      </c>
      <c r="M398" s="102">
        <f t="shared" si="62"/>
        <v>0</v>
      </c>
      <c r="N398" s="132"/>
      <c r="O398" s="133"/>
      <c r="P398" s="133"/>
      <c r="Q398" s="133"/>
      <c r="R398" s="110"/>
    </row>
    <row r="399" spans="1:18" x14ac:dyDescent="0.2">
      <c r="A399" s="87">
        <v>1</v>
      </c>
      <c r="B399" s="88" t="s">
        <v>811</v>
      </c>
      <c r="C399" s="88" t="s">
        <v>184</v>
      </c>
      <c r="D399" s="88" t="s">
        <v>93</v>
      </c>
      <c r="E399" s="88" t="s">
        <v>844</v>
      </c>
      <c r="F399" s="88">
        <v>4078</v>
      </c>
      <c r="G399" s="91">
        <f>+IF(ISNA(VLOOKUP(F399,'[1]Latest 14.03.2023'!$E$4:$J$1050,6,FALSE)),"0",VLOOKUP(F399,'[1]Latest 14.03.2023'!$E$4:$J$1050,6,FALSE))</f>
        <v>1.45</v>
      </c>
      <c r="H399" s="88">
        <f>+SUMIF(CUTTING!$B$3:$B$500,'RM-JUNE'!F399,CUTTING!$G$3:$G$500)</f>
        <v>0</v>
      </c>
      <c r="I399" s="88">
        <f>+SUMIF('FORGING+DISPATCH'!$B$3:$B$500,'RM-JUNE'!F399,'FORGING+DISPATCH'!$G$3:$G$500)</f>
        <v>0</v>
      </c>
      <c r="J399" s="90">
        <f t="shared" si="63"/>
        <v>0</v>
      </c>
      <c r="K399" s="88" t="str">
        <f>+IF(ISNA(VLOOKUP(F399,SCH!$C$3:$L$500,9,FALSE)),"0",VLOOKUP(F399,SCH!$C$3:$L$500,9,FALSE))</f>
        <v>0</v>
      </c>
      <c r="L399" s="102">
        <f t="shared" si="64"/>
        <v>0</v>
      </c>
      <c r="M399" s="102">
        <f t="shared" si="62"/>
        <v>0</v>
      </c>
      <c r="N399" s="132"/>
      <c r="O399" s="133"/>
      <c r="P399" s="133"/>
      <c r="Q399" s="133"/>
      <c r="R399" s="110"/>
    </row>
    <row r="400" spans="1:18" x14ac:dyDescent="0.2">
      <c r="A400" s="87">
        <v>1</v>
      </c>
      <c r="B400" s="88" t="s">
        <v>811</v>
      </c>
      <c r="C400" s="88" t="s">
        <v>184</v>
      </c>
      <c r="D400" s="88" t="s">
        <v>93</v>
      </c>
      <c r="E400" s="88" t="s">
        <v>862</v>
      </c>
      <c r="F400" s="88">
        <v>4105</v>
      </c>
      <c r="G400" s="91">
        <f>+IF(ISNA(VLOOKUP(F400,'[1]Latest 14.03.2023'!$E$4:$J$1050,6,FALSE)),"0",VLOOKUP(F400,'[1]Latest 14.03.2023'!$E$4:$J$1050,6,FALSE))</f>
        <v>1.45</v>
      </c>
      <c r="H400" s="88">
        <f>+SUMIF(CUTTING!$B$3:$B$500,'RM-JUNE'!F400,CUTTING!$G$3:$G$500)</f>
        <v>0</v>
      </c>
      <c r="I400" s="88">
        <f>+SUMIF('FORGING+DISPATCH'!$B$3:$B$500,'RM-JUNE'!F400,'FORGING+DISPATCH'!$G$3:$G$500)</f>
        <v>0</v>
      </c>
      <c r="J400" s="90">
        <f t="shared" si="63"/>
        <v>0</v>
      </c>
      <c r="K400" s="88" t="str">
        <f>+IF(ISNA(VLOOKUP(F400,SCH!$C$3:$L$500,9,FALSE)),"0",VLOOKUP(F400,SCH!$C$3:$L$500,9,FALSE))</f>
        <v>0</v>
      </c>
      <c r="L400" s="102">
        <f t="shared" si="64"/>
        <v>0</v>
      </c>
      <c r="M400" s="102">
        <f t="shared" si="62"/>
        <v>0</v>
      </c>
      <c r="N400" s="132"/>
      <c r="O400" s="133"/>
      <c r="P400" s="133"/>
      <c r="Q400" s="133"/>
      <c r="R400" s="110"/>
    </row>
    <row r="401" spans="1:18" x14ac:dyDescent="0.2">
      <c r="A401" s="87">
        <v>1</v>
      </c>
      <c r="B401" s="88" t="s">
        <v>811</v>
      </c>
      <c r="C401" s="88" t="s">
        <v>184</v>
      </c>
      <c r="D401" s="88" t="s">
        <v>93</v>
      </c>
      <c r="E401" s="88" t="s">
        <v>863</v>
      </c>
      <c r="F401" s="88">
        <v>4059</v>
      </c>
      <c r="G401" s="91">
        <f>+IF(ISNA(VLOOKUP(F401,'[1]Latest 14.03.2023'!$E$4:$J$1050,6,FALSE)),"0",VLOOKUP(F401,'[1]Latest 14.03.2023'!$E$4:$J$1050,6,FALSE))</f>
        <v>1.57</v>
      </c>
      <c r="H401" s="88">
        <f>+SUMIF(CUTTING!$B$3:$B$500,'RM-JUNE'!F401,CUTTING!$G$3:$G$500)</f>
        <v>0</v>
      </c>
      <c r="I401" s="88">
        <f>+SUMIF('FORGING+DISPATCH'!$B$3:$B$500,'RM-JUNE'!F401,'FORGING+DISPATCH'!$G$3:$G$500)</f>
        <v>0</v>
      </c>
      <c r="J401" s="90">
        <f t="shared" si="63"/>
        <v>0</v>
      </c>
      <c r="K401" s="88" t="str">
        <f>+IF(ISNA(VLOOKUP(F401,SCH!$C$3:$L$500,9,FALSE)),"0",VLOOKUP(F401,SCH!$C$3:$L$500,9,FALSE))</f>
        <v>0</v>
      </c>
      <c r="L401" s="102">
        <f t="shared" si="64"/>
        <v>0</v>
      </c>
      <c r="M401" s="102">
        <f t="shared" si="62"/>
        <v>0</v>
      </c>
      <c r="N401" s="132"/>
      <c r="O401" s="133"/>
      <c r="P401" s="133"/>
      <c r="Q401" s="133"/>
      <c r="R401" s="110"/>
    </row>
    <row r="402" spans="1:18" x14ac:dyDescent="0.2">
      <c r="A402" s="87">
        <v>1</v>
      </c>
      <c r="B402" s="88" t="s">
        <v>811</v>
      </c>
      <c r="C402" s="88" t="s">
        <v>184</v>
      </c>
      <c r="D402" s="88" t="s">
        <v>93</v>
      </c>
      <c r="E402" s="88" t="s">
        <v>861</v>
      </c>
      <c r="F402" s="88">
        <v>4158</v>
      </c>
      <c r="G402" s="91">
        <f>+IF(ISNA(VLOOKUP(F402,'[1]Latest 14.03.2023'!$E$4:$J$1050,6,FALSE)),"0",VLOOKUP(F402,'[1]Latest 14.03.2023'!$E$4:$J$1050,6,FALSE))</f>
        <v>1.9</v>
      </c>
      <c r="H402" s="88">
        <f>+SUMIF(CUTTING!$B$3:$B$500,'RM-JUNE'!F402,CUTTING!$G$3:$G$500)</f>
        <v>0</v>
      </c>
      <c r="I402" s="88">
        <f>+SUMIF('FORGING+DISPATCH'!$B$3:$B$500,'RM-JUNE'!F402,'FORGING+DISPATCH'!$G$3:$G$500)</f>
        <v>3420</v>
      </c>
      <c r="J402" s="90">
        <f t="shared" si="63"/>
        <v>3420</v>
      </c>
      <c r="K402" s="88">
        <f>+IF(ISNA(VLOOKUP(F402,SCH!$C$3:$L$500,9,FALSE)),"0",VLOOKUP(F402,SCH!$C$3:$L$500,9,FALSE))</f>
        <v>5973</v>
      </c>
      <c r="L402" s="102">
        <f t="shared" si="64"/>
        <v>11348.699999999999</v>
      </c>
      <c r="M402" s="102">
        <f t="shared" si="62"/>
        <v>7928.6999999999989</v>
      </c>
      <c r="N402" s="132"/>
      <c r="O402" s="133"/>
      <c r="P402" s="133"/>
      <c r="Q402" s="133"/>
      <c r="R402" s="110"/>
    </row>
    <row r="403" spans="1:18" x14ac:dyDescent="0.2">
      <c r="A403" s="87">
        <v>1</v>
      </c>
      <c r="B403" s="88" t="s">
        <v>811</v>
      </c>
      <c r="C403" s="88" t="s">
        <v>184</v>
      </c>
      <c r="D403" s="88" t="s">
        <v>93</v>
      </c>
      <c r="E403" s="88" t="s">
        <v>576</v>
      </c>
      <c r="F403" s="88">
        <v>4159</v>
      </c>
      <c r="G403" s="91">
        <f>+IF(ISNA(VLOOKUP(F403,'[1]Latest 14.03.2023'!$E$4:$J$1050,6,FALSE)),"0",VLOOKUP(F403,'[1]Latest 14.03.2023'!$E$4:$J$1050,6,FALSE))</f>
        <v>1.51</v>
      </c>
      <c r="H403" s="88">
        <f>+SUMIF(CUTTING!$B$3:$B$500,'RM-JUNE'!F403,CUTTING!$G$3:$G$500)</f>
        <v>0</v>
      </c>
      <c r="I403" s="88">
        <f>+SUMIF('FORGING+DISPATCH'!$B$3:$B$500,'RM-JUNE'!F403,'FORGING+DISPATCH'!$G$3:$G$500)</f>
        <v>0</v>
      </c>
      <c r="J403" s="90">
        <f t="shared" si="63"/>
        <v>0</v>
      </c>
      <c r="K403" s="88" t="str">
        <f>+IF(ISNA(VLOOKUP(F403,SCH!$C$3:$L$500,9,FALSE)),"0",VLOOKUP(F403,SCH!$C$3:$L$500,9,FALSE))</f>
        <v>0</v>
      </c>
      <c r="L403" s="102">
        <f t="shared" si="64"/>
        <v>0</v>
      </c>
      <c r="M403" s="102">
        <f t="shared" si="62"/>
        <v>0</v>
      </c>
      <c r="N403" s="132"/>
      <c r="O403" s="133"/>
      <c r="P403" s="133"/>
      <c r="Q403" s="133"/>
      <c r="R403" s="110"/>
    </row>
    <row r="404" spans="1:18" x14ac:dyDescent="0.2">
      <c r="A404" s="87">
        <v>1</v>
      </c>
      <c r="B404" s="88" t="s">
        <v>811</v>
      </c>
      <c r="C404" s="88" t="s">
        <v>184</v>
      </c>
      <c r="D404" s="88" t="s">
        <v>93</v>
      </c>
      <c r="E404" s="88" t="s">
        <v>572</v>
      </c>
      <c r="F404" s="88">
        <v>4200</v>
      </c>
      <c r="G404" s="91">
        <f>+IF(ISNA(VLOOKUP(F404,'[1]Latest 14.03.2023'!$E$4:$J$1050,6,FALSE)),"0",VLOOKUP(F404,'[1]Latest 14.03.2023'!$E$4:$J$1050,6,FALSE))</f>
        <v>1.37</v>
      </c>
      <c r="H404" s="88">
        <f>+SUMIF(CUTTING!$B$3:$B$500,'RM-JUNE'!F404,CUTTING!$G$3:$G$500)</f>
        <v>0</v>
      </c>
      <c r="I404" s="88">
        <f>+SUMIF('FORGING+DISPATCH'!$B$3:$B$500,'RM-JUNE'!F404,'FORGING+DISPATCH'!$G$3:$G$500)</f>
        <v>0</v>
      </c>
      <c r="J404" s="90">
        <f t="shared" si="63"/>
        <v>0</v>
      </c>
      <c r="K404" s="88">
        <f>+IF(ISNA(VLOOKUP(F404,SCH!$C$3:$L$500,9,FALSE)),"0",VLOOKUP(F404,SCH!$C$3:$L$500,9,FALSE))</f>
        <v>2788</v>
      </c>
      <c r="L404" s="102">
        <f t="shared" si="64"/>
        <v>3819.5600000000004</v>
      </c>
      <c r="M404" s="102">
        <f t="shared" si="62"/>
        <v>3819.5600000000004</v>
      </c>
      <c r="N404" s="132"/>
      <c r="O404" s="133"/>
      <c r="P404" s="133"/>
      <c r="Q404" s="133"/>
      <c r="R404" s="110"/>
    </row>
    <row r="405" spans="1:18" x14ac:dyDescent="0.2">
      <c r="A405" s="87">
        <v>1</v>
      </c>
      <c r="B405" s="88" t="s">
        <v>811</v>
      </c>
      <c r="C405" s="88" t="s">
        <v>184</v>
      </c>
      <c r="D405" s="88" t="s">
        <v>93</v>
      </c>
      <c r="E405" s="88" t="s">
        <v>570</v>
      </c>
      <c r="F405" s="88">
        <v>4201</v>
      </c>
      <c r="G405" s="91">
        <f>+IF(ISNA(VLOOKUP(F405,'[1]Latest 14.03.2023'!$E$4:$J$1050,6,FALSE)),"0",VLOOKUP(F405,'[1]Latest 14.03.2023'!$E$4:$J$1050,6,FALSE))</f>
        <v>1.8</v>
      </c>
      <c r="H405" s="88">
        <f>+SUMIF(CUTTING!$B$3:$B$500,'RM-JUNE'!F405,CUTTING!$G$3:$G$500)</f>
        <v>0</v>
      </c>
      <c r="I405" s="88">
        <f>+SUMIF('FORGING+DISPATCH'!$B$3:$B$500,'RM-JUNE'!F405,'FORGING+DISPATCH'!$G$3:$G$500)</f>
        <v>136.80000000000001</v>
      </c>
      <c r="J405" s="90">
        <f t="shared" si="63"/>
        <v>136.80000000000001</v>
      </c>
      <c r="K405" s="88">
        <f>+IF(ISNA(VLOOKUP(F405,SCH!$C$3:$L$500,9,FALSE)),"0",VLOOKUP(F405,SCH!$C$3:$L$500,9,FALSE))</f>
        <v>2824</v>
      </c>
      <c r="L405" s="102">
        <f t="shared" si="64"/>
        <v>5083.2</v>
      </c>
      <c r="M405" s="102">
        <f t="shared" si="62"/>
        <v>4946.3999999999996</v>
      </c>
      <c r="N405" s="132"/>
      <c r="O405" s="133"/>
      <c r="P405" s="133"/>
      <c r="Q405" s="133"/>
      <c r="R405" s="110"/>
    </row>
    <row r="406" spans="1:18" x14ac:dyDescent="0.2">
      <c r="A406" s="87">
        <v>1</v>
      </c>
      <c r="B406" s="88" t="s">
        <v>811</v>
      </c>
      <c r="C406" s="88" t="s">
        <v>184</v>
      </c>
      <c r="D406" s="88" t="s">
        <v>93</v>
      </c>
      <c r="E406" s="88" t="s">
        <v>568</v>
      </c>
      <c r="F406" s="88">
        <v>4210</v>
      </c>
      <c r="G406" s="91">
        <f>+IF(ISNA(VLOOKUP(F406,'[1]Latest 14.03.2023'!$E$4:$J$1050,6,FALSE)),"0",VLOOKUP(F406,'[1]Latest 14.03.2023'!$E$4:$J$1050,6,FALSE))</f>
        <v>1.96</v>
      </c>
      <c r="H406" s="88">
        <f>+SUMIF(CUTTING!$B$3:$B$500,'RM-JUNE'!F406,CUTTING!$G$3:$G$500)</f>
        <v>0</v>
      </c>
      <c r="I406" s="88">
        <f>+SUMIF('FORGING+DISPATCH'!$B$3:$B$500,'RM-JUNE'!F406,'FORGING+DISPATCH'!$G$3:$G$500)</f>
        <v>0</v>
      </c>
      <c r="J406" s="90">
        <f t="shared" si="63"/>
        <v>0</v>
      </c>
      <c r="K406" s="88">
        <f>+IF(ISNA(VLOOKUP(F406,SCH!$C$3:$L$500,9,FALSE)),"0",VLOOKUP(F406,SCH!$C$3:$L$500,9,FALSE))</f>
        <v>1488</v>
      </c>
      <c r="L406" s="102">
        <f t="shared" si="64"/>
        <v>2916.48</v>
      </c>
      <c r="M406" s="102">
        <f t="shared" si="62"/>
        <v>2916.48</v>
      </c>
      <c r="N406" s="132"/>
      <c r="O406" s="133"/>
      <c r="P406" s="133"/>
      <c r="Q406" s="133"/>
      <c r="R406" s="110"/>
    </row>
    <row r="407" spans="1:18" x14ac:dyDescent="0.2">
      <c r="A407" s="87">
        <v>1</v>
      </c>
      <c r="B407" s="88" t="s">
        <v>811</v>
      </c>
      <c r="C407" s="88" t="s">
        <v>184</v>
      </c>
      <c r="D407" s="88" t="s">
        <v>93</v>
      </c>
      <c r="E407" s="88" t="s">
        <v>562</v>
      </c>
      <c r="F407" s="88">
        <v>4237</v>
      </c>
      <c r="G407" s="91">
        <f>+IF(ISNA(VLOOKUP(F407,'[1]Latest 14.03.2023'!$E$4:$J$1050,6,FALSE)),"0",VLOOKUP(F407,'[1]Latest 14.03.2023'!$E$4:$J$1050,6,FALSE))</f>
        <v>1.36</v>
      </c>
      <c r="H407" s="88">
        <f>+SUMIF(CUTTING!$B$3:$B$500,'RM-JUNE'!F407,CUTTING!$G$3:$G$500)</f>
        <v>0</v>
      </c>
      <c r="I407" s="88">
        <f>+SUMIF('FORGING+DISPATCH'!$B$3:$B$500,'RM-JUNE'!F407,'FORGING+DISPATCH'!$G$3:$G$500)</f>
        <v>0</v>
      </c>
      <c r="J407" s="90">
        <f t="shared" si="63"/>
        <v>0</v>
      </c>
      <c r="K407" s="88">
        <f>+IF(ISNA(VLOOKUP(F407,SCH!$C$3:$L$500,9,FALSE)),"0",VLOOKUP(F407,SCH!$C$3:$L$500,9,FALSE))</f>
        <v>1596</v>
      </c>
      <c r="L407" s="102">
        <f t="shared" si="64"/>
        <v>2170.56</v>
      </c>
      <c r="M407" s="102">
        <f t="shared" si="62"/>
        <v>2170.56</v>
      </c>
      <c r="N407" s="132"/>
      <c r="O407" s="133"/>
      <c r="P407" s="133"/>
      <c r="Q407" s="133"/>
      <c r="R407" s="110"/>
    </row>
    <row r="408" spans="1:18" x14ac:dyDescent="0.2">
      <c r="A408" s="87">
        <v>1</v>
      </c>
      <c r="B408" s="88" t="s">
        <v>811</v>
      </c>
      <c r="C408" s="88" t="s">
        <v>184</v>
      </c>
      <c r="D408" s="88" t="s">
        <v>93</v>
      </c>
      <c r="E408" s="88" t="s">
        <v>558</v>
      </c>
      <c r="F408" s="88">
        <v>4241</v>
      </c>
      <c r="G408" s="91">
        <f>+IF(ISNA(VLOOKUP(F408,'[1]Latest 14.03.2023'!$E$4:$J$1050,6,FALSE)),"0",VLOOKUP(F408,'[1]Latest 14.03.2023'!$E$4:$J$1050,6,FALSE))</f>
        <v>1.46</v>
      </c>
      <c r="H408" s="88">
        <f>+SUMIF(CUTTING!$B$3:$B$500,'RM-JUNE'!F408,CUTTING!$G$3:$G$500)</f>
        <v>0</v>
      </c>
      <c r="I408" s="88">
        <f>+SUMIF('FORGING+DISPATCH'!$B$3:$B$500,'RM-JUNE'!F408,'FORGING+DISPATCH'!$G$3:$G$500)</f>
        <v>0</v>
      </c>
      <c r="J408" s="90">
        <f t="shared" si="63"/>
        <v>0</v>
      </c>
      <c r="K408" s="88">
        <f>+IF(ISNA(VLOOKUP(F408,SCH!$C$3:$L$500,9,FALSE)),"0",VLOOKUP(F408,SCH!$C$3:$L$500,9,FALSE))</f>
        <v>1495</v>
      </c>
      <c r="L408" s="102">
        <f t="shared" si="64"/>
        <v>2182.6999999999998</v>
      </c>
      <c r="M408" s="102">
        <f t="shared" si="62"/>
        <v>2182.6999999999998</v>
      </c>
      <c r="N408" s="132"/>
      <c r="O408" s="133"/>
      <c r="P408" s="133"/>
      <c r="Q408" s="133"/>
      <c r="R408" s="110"/>
    </row>
    <row r="409" spans="1:18" x14ac:dyDescent="0.2">
      <c r="A409" s="87">
        <v>1</v>
      </c>
      <c r="B409" s="88" t="s">
        <v>811</v>
      </c>
      <c r="C409" s="88" t="s">
        <v>184</v>
      </c>
      <c r="D409" s="88" t="s">
        <v>93</v>
      </c>
      <c r="E409" s="88" t="s">
        <v>556</v>
      </c>
      <c r="F409" s="88">
        <v>4243</v>
      </c>
      <c r="G409" s="91">
        <f>+IF(ISNA(VLOOKUP(F409,'[1]Latest 14.03.2023'!$E$4:$J$1050,6,FALSE)),"0",VLOOKUP(F409,'[1]Latest 14.03.2023'!$E$4:$J$1050,6,FALSE))</f>
        <v>1.9</v>
      </c>
      <c r="H409" s="88">
        <f>+SUMIF(CUTTING!$B$3:$B$500,'RM-JUNE'!F409,CUTTING!$G$3:$G$500)</f>
        <v>0</v>
      </c>
      <c r="I409" s="88">
        <f>+SUMIF('FORGING+DISPATCH'!$B$3:$B$500,'RM-JUNE'!F409,'FORGING+DISPATCH'!$G$3:$G$500)</f>
        <v>0</v>
      </c>
      <c r="J409" s="90">
        <f t="shared" si="63"/>
        <v>0</v>
      </c>
      <c r="K409" s="88">
        <f>+IF(ISNA(VLOOKUP(F409,SCH!$C$3:$L$500,9,FALSE)),"0",VLOOKUP(F409,SCH!$C$3:$L$500,9,FALSE))</f>
        <v>1474</v>
      </c>
      <c r="L409" s="102">
        <f t="shared" si="64"/>
        <v>2800.6</v>
      </c>
      <c r="M409" s="102">
        <f t="shared" si="62"/>
        <v>2800.6</v>
      </c>
      <c r="N409" s="132"/>
      <c r="O409" s="133"/>
      <c r="P409" s="133"/>
      <c r="Q409" s="133"/>
      <c r="R409" s="110"/>
    </row>
    <row r="410" spans="1:18" x14ac:dyDescent="0.2">
      <c r="A410" s="87">
        <v>1</v>
      </c>
      <c r="B410" s="88" t="s">
        <v>811</v>
      </c>
      <c r="C410" s="88" t="s">
        <v>184</v>
      </c>
      <c r="D410" s="88" t="s">
        <v>93</v>
      </c>
      <c r="E410" s="88" t="s">
        <v>860</v>
      </c>
      <c r="F410" s="88">
        <v>807</v>
      </c>
      <c r="G410" s="91">
        <f>+IF(ISNA(VLOOKUP(F410,'[1]Latest 14.03.2023'!$E$4:$J$1050,6,FALSE)),"0",VLOOKUP(F410,'[1]Latest 14.03.2023'!$E$4:$J$1050,6,FALSE))</f>
        <v>1.34</v>
      </c>
      <c r="H410" s="88">
        <f>+SUMIF(CUTTING!$B$3:$B$500,'RM-JUNE'!F410,CUTTING!$G$3:$G$500)</f>
        <v>0</v>
      </c>
      <c r="I410" s="88">
        <f>+SUMIF('FORGING+DISPATCH'!$B$3:$B$500,'RM-JUNE'!F410,'FORGING+DISPATCH'!$G$3:$G$500)</f>
        <v>0</v>
      </c>
      <c r="J410" s="90">
        <f t="shared" si="63"/>
        <v>0</v>
      </c>
      <c r="K410" s="88" t="str">
        <f>+IF(ISNA(VLOOKUP(F410,SCH!$C$3:$L$500,9,FALSE)),"0",VLOOKUP(F410,SCH!$C$3:$L$500,9,FALSE))</f>
        <v>0</v>
      </c>
      <c r="L410" s="102">
        <f t="shared" si="64"/>
        <v>0</v>
      </c>
      <c r="M410" s="102">
        <f t="shared" si="62"/>
        <v>0</v>
      </c>
      <c r="N410" s="132"/>
      <c r="O410" s="133"/>
      <c r="P410" s="133"/>
      <c r="Q410" s="133"/>
      <c r="R410" s="110"/>
    </row>
    <row r="411" spans="1:18" x14ac:dyDescent="0.2">
      <c r="A411" s="87">
        <v>1</v>
      </c>
      <c r="B411" s="88" t="s">
        <v>811</v>
      </c>
      <c r="C411" s="88" t="s">
        <v>184</v>
      </c>
      <c r="D411" s="88" t="s">
        <v>93</v>
      </c>
      <c r="E411" s="88" t="s">
        <v>859</v>
      </c>
      <c r="F411" s="88">
        <v>856</v>
      </c>
      <c r="G411" s="88" t="str">
        <f>+IF(ISNA(VLOOKUP(F411,'[1]Latest 14.03.2023'!$E$4:$J$1050,6,FALSE)),"0",VLOOKUP(F411,'[1]Latest 14.03.2023'!$E$4:$J$1050,6,FALSE))</f>
        <v>0</v>
      </c>
      <c r="H411" s="88">
        <f>+SUMIF(CUTTING!$B$3:$B$500,'RM-JUNE'!F411,CUTTING!$G$3:$G$500)</f>
        <v>0</v>
      </c>
      <c r="I411" s="88">
        <f>+SUMIF('FORGING+DISPATCH'!$B$3:$B$500,'RM-JUNE'!F411,'FORGING+DISPATCH'!$G$3:$G$500)</f>
        <v>0</v>
      </c>
      <c r="J411" s="90">
        <f t="shared" si="63"/>
        <v>0</v>
      </c>
      <c r="K411" s="88" t="str">
        <f>+IF(ISNA(VLOOKUP(F411,SCH!$C$3:$L$500,9,FALSE)),"0",VLOOKUP(F411,SCH!$C$3:$L$500,9,FALSE))</f>
        <v>0</v>
      </c>
      <c r="L411" s="102">
        <f t="shared" si="64"/>
        <v>0</v>
      </c>
      <c r="M411" s="102">
        <f t="shared" si="62"/>
        <v>0</v>
      </c>
      <c r="N411" s="132"/>
      <c r="O411" s="133"/>
      <c r="P411" s="133"/>
      <c r="Q411" s="133"/>
      <c r="R411" s="110"/>
    </row>
    <row r="412" spans="1:18" x14ac:dyDescent="0.2">
      <c r="A412" s="87">
        <v>1</v>
      </c>
      <c r="B412" s="88" t="s">
        <v>811</v>
      </c>
      <c r="C412" s="88" t="s">
        <v>184</v>
      </c>
      <c r="D412" s="88" t="s">
        <v>93</v>
      </c>
      <c r="E412" s="88" t="s">
        <v>858</v>
      </c>
      <c r="F412" s="88">
        <v>858</v>
      </c>
      <c r="G412" s="88">
        <f>+IF(ISNA(VLOOKUP(F412,'[1]Latest 14.03.2023'!$E$4:$J$1050,6,FALSE)),"0",VLOOKUP(F412,'[1]Latest 14.03.2023'!$E$4:$J$1050,6,FALSE))</f>
        <v>1</v>
      </c>
      <c r="H412" s="88">
        <f>+SUMIF(CUTTING!$B$3:$B$500,'RM-JUNE'!F412,CUTTING!$G$3:$G$500)</f>
        <v>0</v>
      </c>
      <c r="I412" s="88">
        <f>+SUMIF('FORGING+DISPATCH'!$B$3:$B$500,'RM-JUNE'!F412,'FORGING+DISPATCH'!$G$3:$G$500)</f>
        <v>0</v>
      </c>
      <c r="J412" s="90">
        <f t="shared" si="63"/>
        <v>0</v>
      </c>
      <c r="K412" s="88" t="str">
        <f>+IF(ISNA(VLOOKUP(F412,SCH!$C$3:$L$500,9,FALSE)),"0",VLOOKUP(F412,SCH!$C$3:$L$500,9,FALSE))</f>
        <v>0</v>
      </c>
      <c r="L412" s="102">
        <f t="shared" si="64"/>
        <v>0</v>
      </c>
      <c r="M412" s="102">
        <f t="shared" si="62"/>
        <v>0</v>
      </c>
      <c r="N412" s="132"/>
      <c r="O412" s="133"/>
      <c r="P412" s="133"/>
      <c r="Q412" s="133"/>
      <c r="R412" s="110"/>
    </row>
    <row r="413" spans="1:18" x14ac:dyDescent="0.2">
      <c r="A413" s="87">
        <v>2</v>
      </c>
      <c r="B413" s="88" t="s">
        <v>353</v>
      </c>
      <c r="C413" s="88" t="s">
        <v>184</v>
      </c>
      <c r="D413" s="88" t="s">
        <v>93</v>
      </c>
      <c r="E413" s="88" t="s">
        <v>565</v>
      </c>
      <c r="F413" s="88">
        <v>1436</v>
      </c>
      <c r="G413" s="91">
        <f>+IF(ISNA(VLOOKUP(F413,'[1]Latest 14.03.2023'!$E$4:$J$1050,6,FALSE)),"0",VLOOKUP(F413,'[1]Latest 14.03.2023'!$E$4:$J$1050,6,FALSE))</f>
        <v>1.1100000000000001</v>
      </c>
      <c r="H413" s="88">
        <f>+SUMIF(CUTTING!$B$3:$B$500,'RM-JUNE'!F413,CUTTING!$G$3:$G$500)</f>
        <v>0</v>
      </c>
      <c r="I413" s="88">
        <f>+SUMIF('FORGING+DISPATCH'!$B$3:$B$500,'RM-JUNE'!F413,'FORGING+DISPATCH'!$G$3:$G$500)</f>
        <v>0</v>
      </c>
      <c r="J413" s="90">
        <f t="shared" ref="J413" si="74">H413+I413</f>
        <v>0</v>
      </c>
      <c r="K413" s="88" t="str">
        <f>+IF(ISNA(VLOOKUP(F413,SCH!$C$3:$L$500,9,FALSE)),"0",VLOOKUP(F413,SCH!$C$3:$L$500,9,FALSE))</f>
        <v>0</v>
      </c>
      <c r="L413" s="102">
        <f t="shared" ref="L413" si="75">+G413*K413</f>
        <v>0</v>
      </c>
      <c r="M413" s="102">
        <f t="shared" ref="M413" si="76">L413-J413</f>
        <v>0</v>
      </c>
      <c r="N413" s="132"/>
      <c r="O413" s="133"/>
      <c r="P413" s="133"/>
      <c r="Q413" s="133"/>
      <c r="R413" s="110"/>
    </row>
    <row r="414" spans="1:18" x14ac:dyDescent="0.2">
      <c r="A414" s="87">
        <v>2</v>
      </c>
      <c r="B414" s="88" t="s">
        <v>353</v>
      </c>
      <c r="C414" s="88" t="s">
        <v>184</v>
      </c>
      <c r="D414" s="88" t="s">
        <v>93</v>
      </c>
      <c r="E414" s="88" t="s">
        <v>564</v>
      </c>
      <c r="F414" s="88">
        <v>1858</v>
      </c>
      <c r="G414" s="91">
        <f>+IF(ISNA(VLOOKUP(F414,'[1]Latest 14.03.2023'!$E$4:$J$1050,6,FALSE)),"0",VLOOKUP(F414,'[1]Latest 14.03.2023'!$E$4:$J$1050,6,FALSE))</f>
        <v>1.79</v>
      </c>
      <c r="H414" s="88">
        <f>+SUMIF(CUTTING!$B$3:$B$500,'RM-JUNE'!F414,CUTTING!$G$3:$G$500)</f>
        <v>0</v>
      </c>
      <c r="I414" s="88">
        <f>+SUMIF('FORGING+DISPATCH'!$B$3:$B$500,'RM-JUNE'!F414,'FORGING+DISPATCH'!$G$3:$G$500)</f>
        <v>0</v>
      </c>
      <c r="J414" s="90">
        <f t="shared" si="63"/>
        <v>0</v>
      </c>
      <c r="K414" s="88" t="str">
        <f>+IF(ISNA(VLOOKUP(F414,SCH!$C$3:$L$500,9,FALSE)),"0",VLOOKUP(F414,SCH!$C$3:$L$500,9,FALSE))</f>
        <v>0</v>
      </c>
      <c r="L414" s="102">
        <f t="shared" si="64"/>
        <v>0</v>
      </c>
      <c r="M414" s="102">
        <f t="shared" si="62"/>
        <v>0</v>
      </c>
      <c r="N414" s="132"/>
      <c r="O414" s="133"/>
      <c r="P414" s="133"/>
      <c r="Q414" s="133"/>
      <c r="R414" s="110"/>
    </row>
    <row r="415" spans="1:18" x14ac:dyDescent="0.2">
      <c r="A415" s="87">
        <v>2</v>
      </c>
      <c r="B415" s="88" t="s">
        <v>353</v>
      </c>
      <c r="C415" s="88" t="s">
        <v>184</v>
      </c>
      <c r="D415" s="88" t="s">
        <v>93</v>
      </c>
      <c r="E415" s="88" t="s">
        <v>563</v>
      </c>
      <c r="F415" s="88">
        <v>2219</v>
      </c>
      <c r="G415" s="91">
        <f>+IF(ISNA(VLOOKUP(F415,'[1]Latest 14.03.2023'!$E$4:$J$1050,6,FALSE)),"0",VLOOKUP(F415,'[1]Latest 14.03.2023'!$E$4:$J$1050,6,FALSE))</f>
        <v>1.0900000000000001</v>
      </c>
      <c r="H415" s="88">
        <f>+SUMIF(CUTTING!$B$3:$B$500,'RM-JUNE'!F415,CUTTING!$G$3:$G$500)</f>
        <v>0</v>
      </c>
      <c r="I415" s="88">
        <f>+SUMIF('FORGING+DISPATCH'!$B$3:$B$500,'RM-JUNE'!F415,'FORGING+DISPATCH'!$G$3:$G$500)</f>
        <v>0</v>
      </c>
      <c r="J415" s="90">
        <f t="shared" si="63"/>
        <v>0</v>
      </c>
      <c r="K415" s="88" t="str">
        <f>+IF(ISNA(VLOOKUP(F415,SCH!$C$3:$L$500,9,FALSE)),"0",VLOOKUP(F415,SCH!$C$3:$L$500,9,FALSE))</f>
        <v>0</v>
      </c>
      <c r="L415" s="102">
        <f t="shared" si="64"/>
        <v>0</v>
      </c>
      <c r="M415" s="102">
        <f t="shared" si="62"/>
        <v>0</v>
      </c>
      <c r="N415" s="132"/>
      <c r="O415" s="133"/>
      <c r="P415" s="133"/>
      <c r="Q415" s="133"/>
      <c r="R415" s="110"/>
    </row>
    <row r="416" spans="1:18" x14ac:dyDescent="0.2">
      <c r="A416" s="87">
        <v>2</v>
      </c>
      <c r="B416" s="88" t="s">
        <v>353</v>
      </c>
      <c r="C416" s="88" t="s">
        <v>184</v>
      </c>
      <c r="D416" s="88" t="s">
        <v>93</v>
      </c>
      <c r="E416" s="88" t="s">
        <v>561</v>
      </c>
      <c r="F416" s="88">
        <v>3013</v>
      </c>
      <c r="G416" s="88" t="str">
        <f>+IF(ISNA(VLOOKUP(F416,'[1]Latest 14.03.2023'!$E$4:$J$1050,6,FALSE)),"0",VLOOKUP(F416,'[1]Latest 14.03.2023'!$E$4:$J$1050,6,FALSE))</f>
        <v>0</v>
      </c>
      <c r="H416" s="88">
        <f>+SUMIF(CUTTING!$B$3:$B$500,'RM-JUNE'!F416,CUTTING!$G$3:$G$500)</f>
        <v>0</v>
      </c>
      <c r="I416" s="88">
        <f>+SUMIF('FORGING+DISPATCH'!$B$3:$B$500,'RM-JUNE'!F416,'FORGING+DISPATCH'!$G$3:$G$500)</f>
        <v>0</v>
      </c>
      <c r="J416" s="90">
        <f t="shared" si="63"/>
        <v>0</v>
      </c>
      <c r="K416" s="88" t="str">
        <f>+IF(ISNA(VLOOKUP(F416,SCH!$C$3:$L$500,9,FALSE)),"0",VLOOKUP(F416,SCH!$C$3:$L$500,9,FALSE))</f>
        <v>0</v>
      </c>
      <c r="L416" s="102">
        <f t="shared" si="64"/>
        <v>0</v>
      </c>
      <c r="M416" s="102">
        <f t="shared" si="62"/>
        <v>0</v>
      </c>
      <c r="N416" s="132"/>
      <c r="O416" s="133"/>
      <c r="P416" s="133"/>
      <c r="Q416" s="133"/>
      <c r="R416" s="110"/>
    </row>
    <row r="417" spans="1:18" x14ac:dyDescent="0.2">
      <c r="A417" s="87">
        <v>2</v>
      </c>
      <c r="B417" s="88" t="s">
        <v>353</v>
      </c>
      <c r="C417" s="88" t="s">
        <v>184</v>
      </c>
      <c r="D417" s="88" t="s">
        <v>93</v>
      </c>
      <c r="E417" s="88" t="s">
        <v>559</v>
      </c>
      <c r="F417" s="88">
        <v>4025</v>
      </c>
      <c r="G417" s="91">
        <f>+IF(ISNA(VLOOKUP(F417,'[1]Latest 14.03.2023'!$E$4:$J$1050,6,FALSE)),"0",VLOOKUP(F417,'[1]Latest 14.03.2023'!$E$4:$J$1050,6,FALSE))</f>
        <v>0.89</v>
      </c>
      <c r="H417" s="88">
        <f>+SUMIF(CUTTING!$B$3:$B$500,'RM-JUNE'!F417,CUTTING!$G$3:$G$500)</f>
        <v>0</v>
      </c>
      <c r="I417" s="88">
        <f>+SUMIF('FORGING+DISPATCH'!$B$3:$B$500,'RM-JUNE'!F417,'FORGING+DISPATCH'!$G$3:$G$500)</f>
        <v>0</v>
      </c>
      <c r="J417" s="90">
        <f t="shared" si="63"/>
        <v>0</v>
      </c>
      <c r="K417" s="88" t="str">
        <f>+IF(ISNA(VLOOKUP(F417,SCH!$C$3:$L$500,9,FALSE)),"0",VLOOKUP(F417,SCH!$C$3:$L$500,9,FALSE))</f>
        <v>0</v>
      </c>
      <c r="L417" s="102">
        <f t="shared" si="64"/>
        <v>0</v>
      </c>
      <c r="M417" s="102">
        <f t="shared" si="62"/>
        <v>0</v>
      </c>
      <c r="N417" s="132"/>
      <c r="O417" s="133"/>
      <c r="P417" s="133"/>
      <c r="Q417" s="133"/>
      <c r="R417" s="110"/>
    </row>
    <row r="418" spans="1:18" x14ac:dyDescent="0.2">
      <c r="A418" s="87">
        <v>2</v>
      </c>
      <c r="B418" s="88" t="s">
        <v>353</v>
      </c>
      <c r="C418" s="88" t="s">
        <v>184</v>
      </c>
      <c r="D418" s="88" t="s">
        <v>93</v>
      </c>
      <c r="E418" s="88" t="s">
        <v>557</v>
      </c>
      <c r="F418" s="88">
        <v>4111</v>
      </c>
      <c r="G418" s="88" t="str">
        <f>+IF(ISNA(VLOOKUP(F418,'[1]Latest 14.03.2023'!$E$4:$J$1050,6,FALSE)),"0",VLOOKUP(F418,'[1]Latest 14.03.2023'!$E$4:$J$1050,6,FALSE))</f>
        <v>0</v>
      </c>
      <c r="H418" s="88">
        <f>+SUMIF(CUTTING!$B$3:$B$500,'RM-JUNE'!F418,CUTTING!$G$3:$G$500)</f>
        <v>0</v>
      </c>
      <c r="I418" s="88">
        <f>+SUMIF('FORGING+DISPATCH'!$B$3:$B$500,'RM-JUNE'!F418,'FORGING+DISPATCH'!$G$3:$G$500)</f>
        <v>0</v>
      </c>
      <c r="J418" s="90">
        <f t="shared" si="63"/>
        <v>0</v>
      </c>
      <c r="K418" s="88" t="str">
        <f>+IF(ISNA(VLOOKUP(F418,SCH!$C$3:$L$500,9,FALSE)),"0",VLOOKUP(F418,SCH!$C$3:$L$500,9,FALSE))</f>
        <v>0</v>
      </c>
      <c r="L418" s="102">
        <f t="shared" si="64"/>
        <v>0</v>
      </c>
      <c r="M418" s="102">
        <f t="shared" si="62"/>
        <v>0</v>
      </c>
      <c r="N418" s="132"/>
      <c r="O418" s="133"/>
      <c r="P418" s="133"/>
      <c r="Q418" s="133"/>
      <c r="R418" s="110"/>
    </row>
    <row r="419" spans="1:18" x14ac:dyDescent="0.2">
      <c r="A419" s="87">
        <v>2</v>
      </c>
      <c r="B419" s="88" t="s">
        <v>353</v>
      </c>
      <c r="C419" s="88" t="s">
        <v>184</v>
      </c>
      <c r="D419" s="88" t="s">
        <v>93</v>
      </c>
      <c r="E419" s="88" t="s">
        <v>555</v>
      </c>
      <c r="F419" s="88">
        <v>4216</v>
      </c>
      <c r="G419" s="91">
        <f>+IF(ISNA(VLOOKUP(F419,'[1]Latest 14.03.2023'!$E$4:$J$1050,6,FALSE)),"0",VLOOKUP(F419,'[1]Latest 14.03.2023'!$E$4:$J$1050,6,FALSE))</f>
        <v>1.88</v>
      </c>
      <c r="H419" s="88">
        <f>+SUMIF(CUTTING!$B$3:$B$500,'RM-JUNE'!F419,CUTTING!$G$3:$G$500)</f>
        <v>0</v>
      </c>
      <c r="I419" s="88">
        <f>+SUMIF('FORGING+DISPATCH'!$B$3:$B$500,'RM-JUNE'!F419,'FORGING+DISPATCH'!$G$3:$G$500)</f>
        <v>0</v>
      </c>
      <c r="J419" s="90">
        <f t="shared" si="63"/>
        <v>0</v>
      </c>
      <c r="K419" s="88" t="str">
        <f>+IF(ISNA(VLOOKUP(F419,SCH!$C$3:$L$500,9,FALSE)),"0",VLOOKUP(F419,SCH!$C$3:$L$500,9,FALSE))</f>
        <v>0</v>
      </c>
      <c r="L419" s="102">
        <f t="shared" si="64"/>
        <v>0</v>
      </c>
      <c r="M419" s="102">
        <f t="shared" si="62"/>
        <v>0</v>
      </c>
      <c r="N419" s="132"/>
      <c r="O419" s="133"/>
      <c r="P419" s="133"/>
      <c r="Q419" s="133"/>
      <c r="R419" s="110"/>
    </row>
    <row r="420" spans="1:18" x14ac:dyDescent="0.2">
      <c r="A420" s="87">
        <v>2</v>
      </c>
      <c r="B420" s="88" t="s">
        <v>353</v>
      </c>
      <c r="C420" s="88" t="s">
        <v>184</v>
      </c>
      <c r="D420" s="88" t="s">
        <v>93</v>
      </c>
      <c r="E420" s="88" t="s">
        <v>553</v>
      </c>
      <c r="F420" s="88">
        <v>5125</v>
      </c>
      <c r="G420" s="91">
        <f>+IF(ISNA(VLOOKUP(F420,'[1]Latest 14.03.2023'!$E$4:$J$1050,6,FALSE)),"0",VLOOKUP(F420,'[1]Latest 14.03.2023'!$E$4:$J$1050,6,FALSE))</f>
        <v>2.0299999999999998</v>
      </c>
      <c r="H420" s="88">
        <f>+SUMIF(CUTTING!$B$3:$B$500,'RM-JUNE'!F420,CUTTING!$G$3:$G$500)</f>
        <v>0</v>
      </c>
      <c r="I420" s="88">
        <f>+SUMIF('FORGING+DISPATCH'!$B$3:$B$500,'RM-JUNE'!F420,'FORGING+DISPATCH'!$G$3:$G$500)</f>
        <v>0</v>
      </c>
      <c r="J420" s="90">
        <f t="shared" si="63"/>
        <v>0</v>
      </c>
      <c r="K420" s="88">
        <f>+IF(ISNA(VLOOKUP(F420,SCH!$C$3:$L$500,9,FALSE)),"0",VLOOKUP(F420,SCH!$C$3:$L$500,9,FALSE))</f>
        <v>1394</v>
      </c>
      <c r="L420" s="102">
        <f t="shared" si="64"/>
        <v>2829.8199999999997</v>
      </c>
      <c r="M420" s="102">
        <f t="shared" si="62"/>
        <v>2829.8199999999997</v>
      </c>
      <c r="N420" s="132"/>
      <c r="O420" s="133"/>
      <c r="P420" s="133"/>
      <c r="Q420" s="133"/>
      <c r="R420" s="110"/>
    </row>
    <row r="421" spans="1:18" x14ac:dyDescent="0.2">
      <c r="A421" s="87">
        <v>2</v>
      </c>
      <c r="B421" s="88" t="s">
        <v>353</v>
      </c>
      <c r="C421" s="88" t="s">
        <v>184</v>
      </c>
      <c r="D421" s="88" t="s">
        <v>93</v>
      </c>
      <c r="E421" s="88" t="s">
        <v>551</v>
      </c>
      <c r="F421" s="88">
        <v>5137</v>
      </c>
      <c r="G421" s="91">
        <f>+IF(ISNA(VLOOKUP(F421,'[1]Latest 14.03.2023'!$E$4:$J$1050,6,FALSE)),"0",VLOOKUP(F421,'[1]Latest 14.03.2023'!$E$4:$J$1050,6,FALSE))</f>
        <v>2.78</v>
      </c>
      <c r="H421" s="88">
        <f>+SUMIF(CUTTING!$B$3:$B$500,'RM-JUNE'!F421,CUTTING!$G$3:$G$500)</f>
        <v>0</v>
      </c>
      <c r="I421" s="88">
        <f>+SUMIF('FORGING+DISPATCH'!$B$3:$B$500,'RM-JUNE'!F421,'FORGING+DISPATCH'!$G$3:$G$500)</f>
        <v>0</v>
      </c>
      <c r="J421" s="90">
        <f t="shared" si="63"/>
        <v>0</v>
      </c>
      <c r="K421" s="88" t="str">
        <f>+IF(ISNA(VLOOKUP(F421,SCH!$C$3:$L$500,9,FALSE)),"0",VLOOKUP(F421,SCH!$C$3:$L$500,9,FALSE))</f>
        <v>0</v>
      </c>
      <c r="L421" s="102">
        <f t="shared" si="64"/>
        <v>0</v>
      </c>
      <c r="M421" s="102">
        <f t="shared" si="62"/>
        <v>0</v>
      </c>
      <c r="N421" s="132"/>
      <c r="O421" s="133"/>
      <c r="P421" s="133"/>
      <c r="Q421" s="133"/>
      <c r="R421" s="110"/>
    </row>
    <row r="422" spans="1:18" ht="15" customHeight="1" x14ac:dyDescent="0.2">
      <c r="A422" s="87">
        <v>2</v>
      </c>
      <c r="B422" s="88" t="s">
        <v>353</v>
      </c>
      <c r="C422" s="88" t="s">
        <v>184</v>
      </c>
      <c r="D422" s="88" t="s">
        <v>93</v>
      </c>
      <c r="E422" s="88" t="s">
        <v>535</v>
      </c>
      <c r="F422" s="88">
        <v>5141</v>
      </c>
      <c r="G422" s="91">
        <f>+IF(ISNA(VLOOKUP(F422,'[1]Latest 14.03.2023'!$E$4:$J$1050,6,FALSE)),"0",VLOOKUP(F422,'[1]Latest 14.03.2023'!$E$4:$J$1050,6,FALSE))</f>
        <v>1.42</v>
      </c>
      <c r="H422" s="88">
        <f>+SUMIF(CUTTING!$B$3:$B$500,'RM-JUNE'!F422,CUTTING!$G$3:$G$500)</f>
        <v>0</v>
      </c>
      <c r="I422" s="88">
        <f>+SUMIF('FORGING+DISPATCH'!$B$3:$B$500,'RM-JUNE'!F422,'FORGING+DISPATCH'!$G$3:$G$500)</f>
        <v>0</v>
      </c>
      <c r="J422" s="90">
        <f t="shared" si="63"/>
        <v>0</v>
      </c>
      <c r="K422" s="88">
        <f>+IF(ISNA(VLOOKUP(F422,SCH!$C$3:$L$500,9,FALSE)),"0",VLOOKUP(F422,SCH!$C$3:$L$500,9,FALSE))</f>
        <v>1416</v>
      </c>
      <c r="L422" s="102">
        <f t="shared" si="64"/>
        <v>2010.7199999999998</v>
      </c>
      <c r="M422" s="102">
        <f t="shared" ref="M422:M431" si="77">L422-J422</f>
        <v>2010.7199999999998</v>
      </c>
      <c r="N422" s="132"/>
      <c r="O422" s="133"/>
      <c r="P422" s="133"/>
      <c r="Q422" s="133"/>
      <c r="R422" s="110"/>
    </row>
    <row r="423" spans="1:18" ht="15" customHeight="1" x14ac:dyDescent="0.2">
      <c r="A423" s="87">
        <v>2</v>
      </c>
      <c r="B423" s="88" t="s">
        <v>353</v>
      </c>
      <c r="C423" s="88" t="s">
        <v>184</v>
      </c>
      <c r="D423" s="88" t="s">
        <v>93</v>
      </c>
      <c r="E423" s="88" t="s">
        <v>533</v>
      </c>
      <c r="F423" s="88">
        <v>5143</v>
      </c>
      <c r="G423" s="91">
        <f>+IF(ISNA(VLOOKUP(F423,'[1]Latest 14.03.2023'!$E$4:$J$1050,6,FALSE)),"0",VLOOKUP(F423,'[1]Latest 14.03.2023'!$E$4:$J$1050,6,FALSE))</f>
        <v>1.74</v>
      </c>
      <c r="H423" s="88">
        <f>+SUMIF(CUTTING!$B$3:$B$500,'RM-JUNE'!F423,CUTTING!$G$3:$G$500)</f>
        <v>9048</v>
      </c>
      <c r="I423" s="88">
        <f>+SUMIF('FORGING+DISPATCH'!$B$3:$B$500,'RM-JUNE'!F423,'FORGING+DISPATCH'!$G$3:$G$500)</f>
        <v>0</v>
      </c>
      <c r="J423" s="90">
        <f t="shared" si="63"/>
        <v>9048</v>
      </c>
      <c r="K423" s="88">
        <f>+IF(ISNA(VLOOKUP(F423,SCH!$C$3:$L$500,9,FALSE)),"0",VLOOKUP(F423,SCH!$C$3:$L$500,9,FALSE))</f>
        <v>6268</v>
      </c>
      <c r="L423" s="102">
        <f t="shared" si="64"/>
        <v>10906.32</v>
      </c>
      <c r="M423" s="102">
        <f t="shared" si="77"/>
        <v>1858.3199999999997</v>
      </c>
      <c r="N423" s="132"/>
      <c r="O423" s="133"/>
      <c r="P423" s="133"/>
      <c r="Q423" s="133"/>
      <c r="R423" s="110"/>
    </row>
    <row r="424" spans="1:18" ht="15" customHeight="1" x14ac:dyDescent="0.2">
      <c r="A424" s="87">
        <v>2</v>
      </c>
      <c r="B424" s="88" t="s">
        <v>353</v>
      </c>
      <c r="C424" s="88" t="s">
        <v>184</v>
      </c>
      <c r="D424" s="88" t="s">
        <v>93</v>
      </c>
      <c r="E424" s="88" t="s">
        <v>530</v>
      </c>
      <c r="F424" s="88">
        <v>5144</v>
      </c>
      <c r="G424" s="91">
        <f>+IF(ISNA(VLOOKUP(F424,'[1]Latest 14.03.2023'!$E$4:$J$1050,6,FALSE)),"0",VLOOKUP(F424,'[1]Latest 14.03.2023'!$E$4:$J$1050,6,FALSE))</f>
        <v>1.4</v>
      </c>
      <c r="H424" s="88">
        <f>+SUMIF(CUTTING!$B$3:$B$500,'RM-JUNE'!F424,CUTTING!$G$3:$G$500)</f>
        <v>0</v>
      </c>
      <c r="I424" s="88">
        <f>+SUMIF('FORGING+DISPATCH'!$B$3:$B$500,'RM-JUNE'!F424,'FORGING+DISPATCH'!$G$3:$G$500)</f>
        <v>39.199999999999996</v>
      </c>
      <c r="J424" s="90">
        <f t="shared" si="63"/>
        <v>39.199999999999996</v>
      </c>
      <c r="K424" s="88">
        <f>+IF(ISNA(VLOOKUP(F424,SCH!$C$3:$L$500,9,FALSE)),"0",VLOOKUP(F424,SCH!$C$3:$L$500,9,FALSE))</f>
        <v>2441</v>
      </c>
      <c r="L424" s="102">
        <f t="shared" si="64"/>
        <v>3417.3999999999996</v>
      </c>
      <c r="M424" s="102">
        <f t="shared" si="77"/>
        <v>3378.2</v>
      </c>
      <c r="N424" s="132"/>
      <c r="O424" s="133"/>
      <c r="P424" s="133"/>
      <c r="Q424" s="133"/>
      <c r="R424" s="110"/>
    </row>
    <row r="425" spans="1:18" ht="15" customHeight="1" x14ac:dyDescent="0.2">
      <c r="A425" s="87">
        <v>2</v>
      </c>
      <c r="B425" s="88" t="s">
        <v>353</v>
      </c>
      <c r="C425" s="88" t="s">
        <v>184</v>
      </c>
      <c r="D425" s="88" t="s">
        <v>93</v>
      </c>
      <c r="E425" s="88" t="s">
        <v>524</v>
      </c>
      <c r="F425" s="88">
        <v>5147</v>
      </c>
      <c r="G425" s="91">
        <f>+IF(ISNA(VLOOKUP(F425,'[1]Latest 14.03.2023'!$E$4:$J$1050,6,FALSE)),"0",VLOOKUP(F425,'[1]Latest 14.03.2023'!$E$4:$J$1050,6,FALSE))</f>
        <v>1.61</v>
      </c>
      <c r="H425" s="88">
        <f>+SUMIF(CUTTING!$B$3:$B$500,'RM-JUNE'!F425,CUTTING!$G$3:$G$500)</f>
        <v>0</v>
      </c>
      <c r="I425" s="88">
        <f>+SUMIF('FORGING+DISPATCH'!$B$3:$B$500,'RM-JUNE'!F425,'FORGING+DISPATCH'!$G$3:$G$500)</f>
        <v>0</v>
      </c>
      <c r="J425" s="90">
        <f t="shared" si="63"/>
        <v>0</v>
      </c>
      <c r="K425" s="88">
        <f>+IF(ISNA(VLOOKUP(F425,SCH!$C$3:$L$500,9,FALSE)),"0",VLOOKUP(F425,SCH!$C$3:$L$500,9,FALSE))</f>
        <v>1163</v>
      </c>
      <c r="L425" s="102">
        <f t="shared" si="64"/>
        <v>1872.43</v>
      </c>
      <c r="M425" s="102">
        <f t="shared" si="77"/>
        <v>1872.43</v>
      </c>
      <c r="N425" s="132"/>
      <c r="O425" s="133"/>
      <c r="P425" s="133"/>
      <c r="Q425" s="133"/>
      <c r="R425" s="110"/>
    </row>
    <row r="426" spans="1:18" x14ac:dyDescent="0.2">
      <c r="A426" s="87">
        <v>2</v>
      </c>
      <c r="B426" s="88" t="s">
        <v>353</v>
      </c>
      <c r="C426" s="88" t="s">
        <v>184</v>
      </c>
      <c r="D426" s="88" t="s">
        <v>93</v>
      </c>
      <c r="E426" s="88" t="s">
        <v>550</v>
      </c>
      <c r="F426" s="88">
        <v>5153</v>
      </c>
      <c r="G426" s="91">
        <f>+IF(ISNA(VLOOKUP(F426,'[1]Latest 14.03.2023'!$E$4:$J$1050,6,FALSE)),"0",VLOOKUP(F426,'[1]Latest 14.03.2023'!$E$4:$J$1050,6,FALSE))</f>
        <v>0.82</v>
      </c>
      <c r="H426" s="88">
        <f>+SUMIF(CUTTING!$B$3:$B$500,'RM-JUNE'!F426,CUTTING!$G$3:$G$500)</f>
        <v>0</v>
      </c>
      <c r="I426" s="88">
        <f>+SUMIF('FORGING+DISPATCH'!$B$3:$B$500,'RM-JUNE'!F426,'FORGING+DISPATCH'!$G$3:$G$500)</f>
        <v>0</v>
      </c>
      <c r="J426" s="90">
        <f t="shared" si="63"/>
        <v>0</v>
      </c>
      <c r="K426" s="88" t="str">
        <f>+IF(ISNA(VLOOKUP(F426,SCH!$C$3:$L$500,9,FALSE)),"0",VLOOKUP(F426,SCH!$C$3:$L$500,9,FALSE))</f>
        <v>0</v>
      </c>
      <c r="L426" s="102">
        <f t="shared" si="64"/>
        <v>0</v>
      </c>
      <c r="M426" s="102">
        <f t="shared" si="77"/>
        <v>0</v>
      </c>
      <c r="N426" s="132"/>
      <c r="O426" s="133"/>
      <c r="P426" s="133"/>
      <c r="Q426" s="133"/>
      <c r="R426" s="110"/>
    </row>
    <row r="427" spans="1:18" x14ac:dyDescent="0.2">
      <c r="A427" s="87">
        <v>2</v>
      </c>
      <c r="B427" s="88" t="s">
        <v>353</v>
      </c>
      <c r="C427" s="88" t="s">
        <v>184</v>
      </c>
      <c r="D427" s="88" t="s">
        <v>93</v>
      </c>
      <c r="E427" s="88" t="s">
        <v>1053</v>
      </c>
      <c r="F427" s="88">
        <v>5187</v>
      </c>
      <c r="G427" s="91">
        <f>+IF(ISNA(VLOOKUP(F427,'[1]Latest 14.03.2023'!$E$4:$J$1050,6,FALSE)),"0",VLOOKUP(F427,'[1]Latest 14.03.2023'!$E$4:$J$1050,6,FALSE))</f>
        <v>1.56</v>
      </c>
      <c r="H427" s="88">
        <f>+SUMIF(CUTTING!$B$3:$B$500,'RM-JUNE'!F427,CUTTING!$G$3:$G$500)</f>
        <v>0</v>
      </c>
      <c r="I427" s="88">
        <f>+SUMIF('FORGING+DISPATCH'!$B$3:$B$500,'RM-JUNE'!F427,'FORGING+DISPATCH'!$G$3:$G$500)</f>
        <v>0</v>
      </c>
      <c r="J427" s="90">
        <f t="shared" si="63"/>
        <v>0</v>
      </c>
      <c r="K427" s="88">
        <f>+IF(ISNA(VLOOKUP(F427,SCH!$C$3:$L$500,9,FALSE)),"0",VLOOKUP(F427,SCH!$C$3:$L$500,9,FALSE))</f>
        <v>500</v>
      </c>
      <c r="L427" s="102">
        <f t="shared" si="64"/>
        <v>780</v>
      </c>
      <c r="M427" s="102">
        <f t="shared" si="77"/>
        <v>780</v>
      </c>
      <c r="N427" s="132"/>
      <c r="O427" s="133"/>
      <c r="P427" s="133"/>
      <c r="Q427" s="133"/>
      <c r="R427" s="110"/>
    </row>
    <row r="428" spans="1:18" ht="15" customHeight="1" x14ac:dyDescent="0.2">
      <c r="A428" s="87">
        <v>2</v>
      </c>
      <c r="B428" s="88" t="s">
        <v>353</v>
      </c>
      <c r="C428" s="88" t="s">
        <v>184</v>
      </c>
      <c r="D428" s="88" t="s">
        <v>93</v>
      </c>
      <c r="E428" s="88" t="s">
        <v>1030</v>
      </c>
      <c r="F428" s="88">
        <v>5275</v>
      </c>
      <c r="G428" s="91">
        <f>+IF(ISNA(VLOOKUP(F428,'[1]Latest 14.03.2023'!$E$4:$J$1050,6,FALSE)),"0",VLOOKUP(F428,'[1]Latest 14.03.2023'!$E$4:$J$1050,6,FALSE))</f>
        <v>1.93</v>
      </c>
      <c r="H428" s="88">
        <f>+SUMIF(CUTTING!$B$3:$B$500,'RM-JUNE'!F428,CUTTING!$G$3:$G$500)</f>
        <v>0</v>
      </c>
      <c r="I428" s="88">
        <f>+SUMIF('FORGING+DISPATCH'!$B$3:$B$500,'RM-JUNE'!F428,'FORGING+DISPATCH'!$G$3:$G$500)</f>
        <v>0</v>
      </c>
      <c r="J428" s="90">
        <f t="shared" si="63"/>
        <v>0</v>
      </c>
      <c r="K428" s="88" t="str">
        <f>+IF(ISNA(VLOOKUP(F428,SCH!$C$3:$L$500,9,FALSE)),"0",VLOOKUP(F428,SCH!$C$3:$L$500,9,FALSE))</f>
        <v>0</v>
      </c>
      <c r="L428" s="102">
        <f t="shared" si="64"/>
        <v>0</v>
      </c>
      <c r="M428" s="102">
        <f t="shared" si="77"/>
        <v>0</v>
      </c>
      <c r="N428" s="132"/>
      <c r="O428" s="133"/>
      <c r="P428" s="133"/>
      <c r="Q428" s="133"/>
      <c r="R428" s="110"/>
    </row>
    <row r="429" spans="1:18" ht="15" customHeight="1" x14ac:dyDescent="0.2">
      <c r="A429" s="87">
        <v>2</v>
      </c>
      <c r="B429" s="88" t="s">
        <v>353</v>
      </c>
      <c r="C429" s="88" t="s">
        <v>184</v>
      </c>
      <c r="D429" s="88" t="s">
        <v>93</v>
      </c>
      <c r="E429" s="88" t="s">
        <v>1028</v>
      </c>
      <c r="F429" s="88">
        <v>5277</v>
      </c>
      <c r="G429" s="91">
        <f>+IF(ISNA(VLOOKUP(F429,'[1]Latest 14.03.2023'!$E$4:$J$1050,6,FALSE)),"0",VLOOKUP(F429,'[1]Latest 14.03.2023'!$E$4:$J$1050,6,FALSE))</f>
        <v>1.98</v>
      </c>
      <c r="H429" s="88">
        <f>+SUMIF(CUTTING!$B$3:$B$500,'RM-JUNE'!F429,CUTTING!$G$3:$G$500)</f>
        <v>0</v>
      </c>
      <c r="I429" s="88">
        <f>+SUMIF('FORGING+DISPATCH'!$B$3:$B$500,'RM-JUNE'!F429,'FORGING+DISPATCH'!$G$3:$G$500)</f>
        <v>0</v>
      </c>
      <c r="J429" s="90">
        <f t="shared" si="63"/>
        <v>0</v>
      </c>
      <c r="K429" s="88" t="str">
        <f>+IF(ISNA(VLOOKUP(F429,SCH!$C$3:$L$500,9,FALSE)),"0",VLOOKUP(F429,SCH!$C$3:$L$500,9,FALSE))</f>
        <v>0</v>
      </c>
      <c r="L429" s="102">
        <f t="shared" si="64"/>
        <v>0</v>
      </c>
      <c r="M429" s="102">
        <f t="shared" si="77"/>
        <v>0</v>
      </c>
      <c r="N429" s="132"/>
      <c r="O429" s="133"/>
      <c r="P429" s="133"/>
      <c r="Q429" s="133"/>
      <c r="R429" s="110"/>
    </row>
    <row r="430" spans="1:18" ht="15" customHeight="1" x14ac:dyDescent="0.2">
      <c r="A430" s="87">
        <v>2</v>
      </c>
      <c r="B430" s="88" t="s">
        <v>353</v>
      </c>
      <c r="C430" s="88" t="s">
        <v>184</v>
      </c>
      <c r="D430" s="88" t="s">
        <v>93</v>
      </c>
      <c r="E430" s="88" t="s">
        <v>1029</v>
      </c>
      <c r="F430" s="88">
        <v>5280</v>
      </c>
      <c r="G430" s="91">
        <f>+IF(ISNA(VLOOKUP(F430,'[1]Latest 14.03.2023'!$E$4:$J$1050,6,FALSE)),"0",VLOOKUP(F430,'[1]Latest 14.03.2023'!$E$4:$J$1050,6,FALSE))</f>
        <v>1.66</v>
      </c>
      <c r="H430" s="88">
        <f>+SUMIF(CUTTING!$B$3:$B$500,'RM-JUNE'!F430,CUTTING!$G$3:$G$500)</f>
        <v>0</v>
      </c>
      <c r="I430" s="88">
        <f>+SUMIF('FORGING+DISPATCH'!$B$3:$B$500,'RM-JUNE'!F430,'FORGING+DISPATCH'!$G$3:$G$500)</f>
        <v>0</v>
      </c>
      <c r="J430" s="90">
        <f t="shared" si="63"/>
        <v>0</v>
      </c>
      <c r="K430" s="88" t="str">
        <f>+IF(ISNA(VLOOKUP(F430,SCH!$C$3:$L$500,9,FALSE)),"0",VLOOKUP(F430,SCH!$C$3:$L$500,9,FALSE))</f>
        <v>0</v>
      </c>
      <c r="L430" s="102">
        <f t="shared" si="64"/>
        <v>0</v>
      </c>
      <c r="M430" s="102">
        <f t="shared" si="77"/>
        <v>0</v>
      </c>
      <c r="N430" s="132"/>
      <c r="O430" s="133"/>
      <c r="P430" s="133"/>
      <c r="Q430" s="133"/>
      <c r="R430" s="110"/>
    </row>
    <row r="431" spans="1:18" ht="15" customHeight="1" x14ac:dyDescent="0.2">
      <c r="A431" s="87">
        <v>2</v>
      </c>
      <c r="B431" s="88" t="s">
        <v>353</v>
      </c>
      <c r="C431" s="88" t="s">
        <v>184</v>
      </c>
      <c r="D431" s="88" t="s">
        <v>93</v>
      </c>
      <c r="E431" s="88" t="s">
        <v>549</v>
      </c>
      <c r="F431" s="88">
        <v>6123</v>
      </c>
      <c r="G431" s="88" t="str">
        <f>+IF(ISNA(VLOOKUP(F431,'[1]Latest 14.03.2023'!$E$4:$J$1050,6,FALSE)),"0",VLOOKUP(F431,'[1]Latest 14.03.2023'!$E$4:$J$1050,6,FALSE))</f>
        <v>0</v>
      </c>
      <c r="H431" s="88">
        <f>+SUMIF(CUTTING!$B$3:$B$500,'RM-JUNE'!F431,CUTTING!$G$3:$G$500)</f>
        <v>0</v>
      </c>
      <c r="I431" s="88">
        <f>+SUMIF('FORGING+DISPATCH'!$B$3:$B$500,'RM-JUNE'!F431,'FORGING+DISPATCH'!$G$3:$G$500)</f>
        <v>0</v>
      </c>
      <c r="J431" s="90">
        <f t="shared" si="63"/>
        <v>0</v>
      </c>
      <c r="K431" s="88" t="str">
        <f>+IF(ISNA(VLOOKUP(F431,SCH!$C$3:$L$500,9,FALSE)),"0",VLOOKUP(F431,SCH!$C$3:$L$500,9,FALSE))</f>
        <v>0</v>
      </c>
      <c r="L431" s="102">
        <f t="shared" si="64"/>
        <v>0</v>
      </c>
      <c r="M431" s="102">
        <f t="shared" si="77"/>
        <v>0</v>
      </c>
      <c r="N431" s="132"/>
      <c r="O431" s="133"/>
      <c r="P431" s="133"/>
      <c r="Q431" s="133"/>
      <c r="R431" s="110"/>
    </row>
    <row r="432" spans="1:18" ht="15" customHeight="1" x14ac:dyDescent="0.2">
      <c r="A432" s="87">
        <v>2</v>
      </c>
      <c r="B432" s="88" t="s">
        <v>353</v>
      </c>
      <c r="C432" s="88" t="s">
        <v>184</v>
      </c>
      <c r="D432" s="88" t="s">
        <v>93</v>
      </c>
      <c r="E432" s="88" t="s">
        <v>546</v>
      </c>
      <c r="F432" s="88">
        <v>6506</v>
      </c>
      <c r="G432" s="88" t="str">
        <f>+IF(ISNA(VLOOKUP(F432,'[1]Latest 14.03.2023'!$E$4:$J$1050,6,FALSE)),"0",VLOOKUP(F432,'[1]Latest 14.03.2023'!$E$4:$J$1050,6,FALSE))</f>
        <v>0</v>
      </c>
      <c r="H432" s="88">
        <f>+SUMIF(CUTTING!$B$3:$B$500,'RM-JUNE'!F432,CUTTING!$G$3:$G$500)</f>
        <v>0</v>
      </c>
      <c r="I432" s="88">
        <f>+SUMIF('FORGING+DISPATCH'!$B$3:$B$500,'RM-JUNE'!F432,'FORGING+DISPATCH'!$G$3:$G$500)</f>
        <v>0</v>
      </c>
      <c r="J432" s="90">
        <f t="shared" si="63"/>
        <v>0</v>
      </c>
      <c r="K432" s="88" t="str">
        <f>+IF(ISNA(VLOOKUP(F432,SCH!$C$3:$L$500,9,FALSE)),"0",VLOOKUP(F432,SCH!$C$3:$L$500,9,FALSE))</f>
        <v>0</v>
      </c>
      <c r="L432" s="102">
        <f t="shared" si="64"/>
        <v>0</v>
      </c>
      <c r="M432" s="102">
        <f t="shared" ref="M432:M445" si="78">L432-J432</f>
        <v>0</v>
      </c>
      <c r="N432" s="132"/>
      <c r="O432" s="133"/>
      <c r="P432" s="133"/>
      <c r="Q432" s="133"/>
      <c r="R432" s="110"/>
    </row>
    <row r="433" spans="1:18" ht="15" customHeight="1" x14ac:dyDescent="0.2">
      <c r="A433" s="87">
        <v>2</v>
      </c>
      <c r="B433" s="88" t="s">
        <v>353</v>
      </c>
      <c r="C433" s="88" t="s">
        <v>184</v>
      </c>
      <c r="D433" s="88" t="s">
        <v>93</v>
      </c>
      <c r="E433" s="88" t="s">
        <v>544</v>
      </c>
      <c r="F433" s="88">
        <v>6517</v>
      </c>
      <c r="G433" s="88" t="str">
        <f>+IF(ISNA(VLOOKUP(F433,'[1]Latest 14.03.2023'!$E$4:$J$1050,6,FALSE)),"0",VLOOKUP(F433,'[1]Latest 14.03.2023'!$E$4:$J$1050,6,FALSE))</f>
        <v>0</v>
      </c>
      <c r="H433" s="88">
        <f>+SUMIF(CUTTING!$B$3:$B$500,'RM-JUNE'!F433,CUTTING!$G$3:$G$500)</f>
        <v>0</v>
      </c>
      <c r="I433" s="88">
        <f>+SUMIF('FORGING+DISPATCH'!$B$3:$B$500,'RM-JUNE'!F433,'FORGING+DISPATCH'!$G$3:$G$500)</f>
        <v>0</v>
      </c>
      <c r="J433" s="90">
        <f t="shared" si="63"/>
        <v>0</v>
      </c>
      <c r="K433" s="88" t="str">
        <f>+IF(ISNA(VLOOKUP(F433,SCH!$C$3:$L$500,9,FALSE)),"0",VLOOKUP(F433,SCH!$C$3:$L$500,9,FALSE))</f>
        <v>0</v>
      </c>
      <c r="L433" s="102">
        <f t="shared" si="64"/>
        <v>0</v>
      </c>
      <c r="M433" s="102">
        <f t="shared" si="78"/>
        <v>0</v>
      </c>
      <c r="N433" s="132"/>
      <c r="O433" s="133"/>
      <c r="P433" s="133"/>
      <c r="Q433" s="133"/>
      <c r="R433" s="110"/>
    </row>
    <row r="434" spans="1:18" ht="15" customHeight="1" x14ac:dyDescent="0.2">
      <c r="A434" s="87">
        <v>2</v>
      </c>
      <c r="B434" s="88" t="s">
        <v>353</v>
      </c>
      <c r="C434" s="88" t="s">
        <v>184</v>
      </c>
      <c r="D434" s="88" t="s">
        <v>93</v>
      </c>
      <c r="E434" s="88" t="s">
        <v>538</v>
      </c>
      <c r="F434" s="88">
        <v>6525</v>
      </c>
      <c r="G434" s="88" t="str">
        <f>+IF(ISNA(VLOOKUP(F434,'[1]Latest 14.03.2023'!$E$4:$J$1050,6,FALSE)),"0",VLOOKUP(F434,'[1]Latest 14.03.2023'!$E$4:$J$1050,6,FALSE))</f>
        <v>0</v>
      </c>
      <c r="H434" s="88">
        <f>+SUMIF(CUTTING!$B$3:$B$500,'RM-JUNE'!F434,CUTTING!$G$3:$G$500)</f>
        <v>0</v>
      </c>
      <c r="I434" s="88">
        <f>+SUMIF('FORGING+DISPATCH'!$B$3:$B$500,'RM-JUNE'!F434,'FORGING+DISPATCH'!$G$3:$G$500)</f>
        <v>0</v>
      </c>
      <c r="J434" s="90">
        <f t="shared" si="63"/>
        <v>0</v>
      </c>
      <c r="K434" s="88" t="str">
        <f>+IF(ISNA(VLOOKUP(F434,SCH!$C$3:$L$500,9,FALSE)),"0",VLOOKUP(F434,SCH!$C$3:$L$500,9,FALSE))</f>
        <v>0</v>
      </c>
      <c r="L434" s="102">
        <f t="shared" si="64"/>
        <v>0</v>
      </c>
      <c r="M434" s="102">
        <f t="shared" si="78"/>
        <v>0</v>
      </c>
      <c r="N434" s="132"/>
      <c r="O434" s="133"/>
      <c r="P434" s="133"/>
      <c r="Q434" s="133"/>
      <c r="R434" s="110"/>
    </row>
    <row r="435" spans="1:18" ht="15" customHeight="1" x14ac:dyDescent="0.2">
      <c r="A435" s="87">
        <v>2</v>
      </c>
      <c r="B435" s="88" t="s">
        <v>353</v>
      </c>
      <c r="C435" s="88" t="s">
        <v>184</v>
      </c>
      <c r="D435" s="88" t="s">
        <v>93</v>
      </c>
      <c r="E435" s="88" t="s">
        <v>541</v>
      </c>
      <c r="F435" s="88">
        <v>6527</v>
      </c>
      <c r="G435" s="91">
        <f>+IF(ISNA(VLOOKUP(F435,'[1]Latest 14.03.2023'!$E$4:$J$1050,6,FALSE)),"0",VLOOKUP(F435,'[1]Latest 14.03.2023'!$E$4:$J$1050,6,FALSE))</f>
        <v>1.1399999999999999</v>
      </c>
      <c r="H435" s="88">
        <f>+SUMIF(CUTTING!$B$3:$B$500,'RM-JUNE'!F435,CUTTING!$G$3:$G$500)</f>
        <v>0</v>
      </c>
      <c r="I435" s="88">
        <f>+SUMIF('FORGING+DISPATCH'!$B$3:$B$500,'RM-JUNE'!F435,'FORGING+DISPATCH'!$G$3:$G$500)</f>
        <v>0</v>
      </c>
      <c r="J435" s="90">
        <f t="shared" si="63"/>
        <v>0</v>
      </c>
      <c r="K435" s="88" t="str">
        <f>+IF(ISNA(VLOOKUP(F435,SCH!$C$3:$L$500,9,FALSE)),"0",VLOOKUP(F435,SCH!$C$3:$L$500,9,FALSE))</f>
        <v>0</v>
      </c>
      <c r="L435" s="102">
        <f t="shared" si="64"/>
        <v>0</v>
      </c>
      <c r="M435" s="102">
        <f t="shared" si="78"/>
        <v>0</v>
      </c>
      <c r="N435" s="132"/>
      <c r="O435" s="133"/>
      <c r="P435" s="133"/>
      <c r="Q435" s="133"/>
      <c r="R435" s="110"/>
    </row>
    <row r="436" spans="1:18" ht="15" customHeight="1" x14ac:dyDescent="0.2">
      <c r="A436" s="87">
        <v>2</v>
      </c>
      <c r="B436" s="88" t="s">
        <v>353</v>
      </c>
      <c r="C436" s="88" t="s">
        <v>184</v>
      </c>
      <c r="D436" s="88" t="s">
        <v>93</v>
      </c>
      <c r="E436" s="88" t="s">
        <v>539</v>
      </c>
      <c r="F436" s="88">
        <v>6528</v>
      </c>
      <c r="G436" s="88" t="str">
        <f>+IF(ISNA(VLOOKUP(F436,'[1]Latest 14.03.2023'!$E$4:$J$1050,6,FALSE)),"0",VLOOKUP(F436,'[1]Latest 14.03.2023'!$E$4:$J$1050,6,FALSE))</f>
        <v>0</v>
      </c>
      <c r="H436" s="88">
        <f>+SUMIF(CUTTING!$B$3:$B$500,'RM-JUNE'!F436,CUTTING!$G$3:$G$500)</f>
        <v>0</v>
      </c>
      <c r="I436" s="88">
        <f>+SUMIF('FORGING+DISPATCH'!$B$3:$B$500,'RM-JUNE'!F436,'FORGING+DISPATCH'!$G$3:$G$500)</f>
        <v>0</v>
      </c>
      <c r="J436" s="90">
        <f t="shared" si="63"/>
        <v>0</v>
      </c>
      <c r="K436" s="88" t="str">
        <f>+IF(ISNA(VLOOKUP(F436,SCH!$C$3:$L$500,9,FALSE)),"0",VLOOKUP(F436,SCH!$C$3:$L$500,9,FALSE))</f>
        <v>0</v>
      </c>
      <c r="L436" s="102">
        <f t="shared" si="64"/>
        <v>0</v>
      </c>
      <c r="M436" s="102">
        <f t="shared" si="78"/>
        <v>0</v>
      </c>
      <c r="N436" s="132"/>
      <c r="O436" s="133"/>
      <c r="P436" s="133"/>
      <c r="Q436" s="133"/>
      <c r="R436" s="110"/>
    </row>
    <row r="437" spans="1:18" ht="15.75" customHeight="1" x14ac:dyDescent="0.2">
      <c r="A437" s="87">
        <v>2</v>
      </c>
      <c r="B437" s="88" t="s">
        <v>353</v>
      </c>
      <c r="C437" s="88" t="s">
        <v>184</v>
      </c>
      <c r="D437" s="88" t="s">
        <v>93</v>
      </c>
      <c r="E437" s="88" t="s">
        <v>536</v>
      </c>
      <c r="F437" s="88">
        <v>866</v>
      </c>
      <c r="G437" s="91">
        <f>+IF(ISNA(VLOOKUP(F437,'[1]Latest 14.03.2023'!$E$4:$J$1050,6,FALSE)),"0",VLOOKUP(F437,'[1]Latest 14.03.2023'!$E$4:$J$1050,6,FALSE))</f>
        <v>1.75</v>
      </c>
      <c r="H437" s="88">
        <f>+SUMIF(CUTTING!$B$3:$B$500,'RM-JUNE'!F437,CUTTING!$G$3:$G$500)</f>
        <v>0</v>
      </c>
      <c r="I437" s="88">
        <f>+SUMIF('FORGING+DISPATCH'!$B$3:$B$500,'RM-JUNE'!F437,'FORGING+DISPATCH'!$G$3:$G$500)</f>
        <v>0</v>
      </c>
      <c r="J437" s="90">
        <f t="shared" si="63"/>
        <v>0</v>
      </c>
      <c r="K437" s="88" t="str">
        <f>+IF(ISNA(VLOOKUP(F437,SCH!$C$3:$L$500,9,FALSE)),"0",VLOOKUP(F437,SCH!$C$3:$L$500,9,FALSE))</f>
        <v>0</v>
      </c>
      <c r="L437" s="102">
        <f t="shared" si="64"/>
        <v>0</v>
      </c>
      <c r="M437" s="102">
        <f t="shared" si="78"/>
        <v>0</v>
      </c>
      <c r="N437" s="132"/>
      <c r="O437" s="133"/>
      <c r="P437" s="133"/>
      <c r="Q437" s="133"/>
      <c r="R437" s="110"/>
    </row>
    <row r="438" spans="1:18" x14ac:dyDescent="0.2">
      <c r="A438" s="38">
        <v>1</v>
      </c>
      <c r="B438" s="39" t="s">
        <v>811</v>
      </c>
      <c r="C438" s="39" t="s">
        <v>184</v>
      </c>
      <c r="D438" s="39" t="s">
        <v>50</v>
      </c>
      <c r="E438" s="39" t="s">
        <v>857</v>
      </c>
      <c r="F438" s="39">
        <v>1778</v>
      </c>
      <c r="G438" s="39" t="str">
        <f>+IF(ISNA(VLOOKUP(F438,'[1]Latest 14.03.2023'!$E$4:$J$1050,6,FALSE)),"0",VLOOKUP(F438,'[1]Latest 14.03.2023'!$E$4:$J$1050,6,FALSE))</f>
        <v>0</v>
      </c>
      <c r="H438" s="39">
        <f>+SUMIF(CUTTING!$B$3:$B$500,'RM-JUNE'!F438,CUTTING!$G$3:$G$500)</f>
        <v>0</v>
      </c>
      <c r="I438" s="39">
        <f>+SUMIF('FORGING+DISPATCH'!$B$3:$B$500,'RM-JUNE'!F438,'FORGING+DISPATCH'!$G$3:$G$500)</f>
        <v>0</v>
      </c>
      <c r="J438" s="40">
        <f t="shared" si="63"/>
        <v>0</v>
      </c>
      <c r="K438" s="39" t="str">
        <f>+IF(ISNA(VLOOKUP(F438,SCH!$C$3:$L$500,9,FALSE)),"0",VLOOKUP(F438,SCH!$C$3:$L$500,9,FALSE))</f>
        <v>0</v>
      </c>
      <c r="L438" s="103">
        <f t="shared" si="64"/>
        <v>0</v>
      </c>
      <c r="M438" s="103">
        <f t="shared" si="78"/>
        <v>0</v>
      </c>
      <c r="N438" s="141"/>
      <c r="O438" s="134">
        <f>SUMIF(M438:M446,"&gt;0")-N438</f>
        <v>4050.8300000000004</v>
      </c>
      <c r="P438" s="134"/>
      <c r="Q438" s="134">
        <f>O438-P438</f>
        <v>4050.8300000000004</v>
      </c>
      <c r="R438" s="110"/>
    </row>
    <row r="439" spans="1:18" x14ac:dyDescent="0.2">
      <c r="A439" s="38">
        <v>1</v>
      </c>
      <c r="B439" s="39" t="s">
        <v>811</v>
      </c>
      <c r="C439" s="39" t="s">
        <v>184</v>
      </c>
      <c r="D439" s="39" t="s">
        <v>50</v>
      </c>
      <c r="E439" s="39" t="s">
        <v>856</v>
      </c>
      <c r="F439" s="39">
        <v>2111</v>
      </c>
      <c r="G439" s="41">
        <f>+IF(ISNA(VLOOKUP(F439,'[1]Latest 14.03.2023'!$E$4:$J$1050,6,FALSE)),"0",VLOOKUP(F439,'[1]Latest 14.03.2023'!$E$4:$J$1050,6,FALSE))</f>
        <v>2.1</v>
      </c>
      <c r="H439" s="39">
        <f>+SUMIF(CUTTING!$B$3:$B$500,'RM-JUNE'!F439,CUTTING!$G$3:$G$500)</f>
        <v>0</v>
      </c>
      <c r="I439" s="39">
        <f>+SUMIF('FORGING+DISPATCH'!$B$3:$B$500,'RM-JUNE'!F439,'FORGING+DISPATCH'!$G$3:$G$500)</f>
        <v>0</v>
      </c>
      <c r="J439" s="40">
        <f t="shared" si="63"/>
        <v>0</v>
      </c>
      <c r="K439" s="39" t="str">
        <f>+IF(ISNA(VLOOKUP(F439,SCH!$C$3:$L$500,9,FALSE)),"0",VLOOKUP(F439,SCH!$C$3:$L$500,9,FALSE))</f>
        <v>0</v>
      </c>
      <c r="L439" s="103">
        <f t="shared" si="64"/>
        <v>0</v>
      </c>
      <c r="M439" s="103">
        <f t="shared" si="78"/>
        <v>0</v>
      </c>
      <c r="N439" s="141"/>
      <c r="O439" s="134"/>
      <c r="P439" s="134"/>
      <c r="Q439" s="134"/>
      <c r="R439" s="110"/>
    </row>
    <row r="440" spans="1:18" x14ac:dyDescent="0.2">
      <c r="A440" s="38">
        <v>1</v>
      </c>
      <c r="B440" s="39" t="s">
        <v>811</v>
      </c>
      <c r="C440" s="39" t="s">
        <v>184</v>
      </c>
      <c r="D440" s="39" t="s">
        <v>50</v>
      </c>
      <c r="E440" s="39" t="s">
        <v>855</v>
      </c>
      <c r="F440" s="39">
        <v>872</v>
      </c>
      <c r="G440" s="39" t="str">
        <f>+IF(ISNA(VLOOKUP(F440,'[1]Latest 14.03.2023'!$E$4:$J$1050,6,FALSE)),"0",VLOOKUP(F440,'[1]Latest 14.03.2023'!$E$4:$J$1050,6,FALSE))</f>
        <v>0</v>
      </c>
      <c r="H440" s="39">
        <f>+SUMIF(CUTTING!$B$3:$B$500,'RM-JUNE'!F440,CUTTING!$G$3:$G$500)</f>
        <v>0</v>
      </c>
      <c r="I440" s="39">
        <f>+SUMIF('FORGING+DISPATCH'!$B$3:$B$500,'RM-JUNE'!F440,'FORGING+DISPATCH'!$G$3:$G$500)</f>
        <v>0</v>
      </c>
      <c r="J440" s="40">
        <f t="shared" si="63"/>
        <v>0</v>
      </c>
      <c r="K440" s="39" t="str">
        <f>+IF(ISNA(VLOOKUP(F440,SCH!$C$3:$L$500,9,FALSE)),"0",VLOOKUP(F440,SCH!$C$3:$L$500,9,FALSE))</f>
        <v>0</v>
      </c>
      <c r="L440" s="103">
        <f t="shared" si="64"/>
        <v>0</v>
      </c>
      <c r="M440" s="103">
        <f t="shared" si="78"/>
        <v>0</v>
      </c>
      <c r="N440" s="141"/>
      <c r="O440" s="134"/>
      <c r="P440" s="134"/>
      <c r="Q440" s="134"/>
      <c r="R440" s="110"/>
    </row>
    <row r="441" spans="1:18" x14ac:dyDescent="0.2">
      <c r="A441" s="38">
        <v>2</v>
      </c>
      <c r="B441" s="39" t="s">
        <v>353</v>
      </c>
      <c r="C441" s="39" t="s">
        <v>184</v>
      </c>
      <c r="D441" s="39" t="s">
        <v>50</v>
      </c>
      <c r="E441" s="39" t="s">
        <v>534</v>
      </c>
      <c r="F441" s="39">
        <v>2302</v>
      </c>
      <c r="G441" s="39" t="str">
        <f>+IF(ISNA(VLOOKUP(F441,'[1]Latest 14.03.2023'!$E$4:$J$1050,6,FALSE)),"0",VLOOKUP(F441,'[1]Latest 14.03.2023'!$E$4:$J$1050,6,FALSE))</f>
        <v>0</v>
      </c>
      <c r="H441" s="39">
        <f>+SUMIF(CUTTING!$B$3:$B$500,'RM-JUNE'!F441,CUTTING!$G$3:$G$500)</f>
        <v>0</v>
      </c>
      <c r="I441" s="39">
        <f>+SUMIF('FORGING+DISPATCH'!$B$3:$B$500,'RM-JUNE'!F441,'FORGING+DISPATCH'!$G$3:$G$500)</f>
        <v>0</v>
      </c>
      <c r="J441" s="40">
        <f t="shared" ref="J441" si="79">H441+I441</f>
        <v>0</v>
      </c>
      <c r="K441" s="39" t="str">
        <f>+IF(ISNA(VLOOKUP(F441,SCH!$C$3:$L$500,9,FALSE)),"0",VLOOKUP(F441,SCH!$C$3:$L$500,9,FALSE))</f>
        <v>0</v>
      </c>
      <c r="L441" s="103">
        <f t="shared" ref="L441" si="80">+G441*K441</f>
        <v>0</v>
      </c>
      <c r="M441" s="103">
        <f t="shared" ref="M441" si="81">L441-J441</f>
        <v>0</v>
      </c>
      <c r="N441" s="141"/>
      <c r="O441" s="134"/>
      <c r="P441" s="134"/>
      <c r="Q441" s="134"/>
      <c r="R441" s="110"/>
    </row>
    <row r="442" spans="1:18" x14ac:dyDescent="0.2">
      <c r="A442" s="38">
        <v>2</v>
      </c>
      <c r="B442" s="39" t="s">
        <v>353</v>
      </c>
      <c r="C442" s="39" t="s">
        <v>184</v>
      </c>
      <c r="D442" s="39" t="s">
        <v>50</v>
      </c>
      <c r="E442" s="39" t="s">
        <v>531</v>
      </c>
      <c r="F442" s="39">
        <v>4082</v>
      </c>
      <c r="G442" s="39" t="str">
        <f>+IF(ISNA(VLOOKUP(F442,'[1]Latest 14.03.2023'!$E$4:$J$1050,6,FALSE)),"0",VLOOKUP(F442,'[1]Latest 14.03.2023'!$E$4:$J$1050,6,FALSE))</f>
        <v>0</v>
      </c>
      <c r="H442" s="39">
        <f>+SUMIF(CUTTING!$B$3:$B$500,'RM-JUNE'!F442,CUTTING!$G$3:$G$500)</f>
        <v>0</v>
      </c>
      <c r="I442" s="39">
        <f>+SUMIF('FORGING+DISPATCH'!$B$3:$B$500,'RM-JUNE'!F442,'FORGING+DISPATCH'!$G$3:$G$500)</f>
        <v>0</v>
      </c>
      <c r="J442" s="40">
        <f t="shared" si="63"/>
        <v>0</v>
      </c>
      <c r="K442" s="39" t="str">
        <f>+IF(ISNA(VLOOKUP(F442,SCH!$C$3:$L$500,9,FALSE)),"0",VLOOKUP(F442,SCH!$C$3:$L$500,9,FALSE))</f>
        <v>0</v>
      </c>
      <c r="L442" s="103">
        <f t="shared" si="64"/>
        <v>0</v>
      </c>
      <c r="M442" s="103">
        <f t="shared" si="78"/>
        <v>0</v>
      </c>
      <c r="N442" s="141"/>
      <c r="O442" s="134"/>
      <c r="P442" s="134"/>
      <c r="Q442" s="134"/>
      <c r="R442" s="110"/>
    </row>
    <row r="443" spans="1:18" x14ac:dyDescent="0.2">
      <c r="A443" s="38">
        <v>2</v>
      </c>
      <c r="B443" s="39" t="s">
        <v>353</v>
      </c>
      <c r="C443" s="39" t="s">
        <v>184</v>
      </c>
      <c r="D443" s="39" t="s">
        <v>50</v>
      </c>
      <c r="E443" s="39" t="s">
        <v>529</v>
      </c>
      <c r="F443" s="39">
        <v>4083</v>
      </c>
      <c r="G443" s="39" t="str">
        <f>+IF(ISNA(VLOOKUP(F443,'[1]Latest 14.03.2023'!$E$4:$J$1050,6,FALSE)),"0",VLOOKUP(F443,'[1]Latest 14.03.2023'!$E$4:$J$1050,6,FALSE))</f>
        <v>0</v>
      </c>
      <c r="H443" s="39">
        <f>+SUMIF(CUTTING!$B$3:$B$500,'RM-JUNE'!F443,CUTTING!$G$3:$G$500)</f>
        <v>0</v>
      </c>
      <c r="I443" s="39">
        <f>+SUMIF('FORGING+DISPATCH'!$B$3:$B$500,'RM-JUNE'!F443,'FORGING+DISPATCH'!$G$3:$G$500)</f>
        <v>0</v>
      </c>
      <c r="J443" s="40">
        <f t="shared" si="63"/>
        <v>0</v>
      </c>
      <c r="K443" s="39" t="str">
        <f>+IF(ISNA(VLOOKUP(F443,SCH!$C$3:$L$500,9,FALSE)),"0",VLOOKUP(F443,SCH!$C$3:$L$500,9,FALSE))</f>
        <v>0</v>
      </c>
      <c r="L443" s="103">
        <f t="shared" si="64"/>
        <v>0</v>
      </c>
      <c r="M443" s="103">
        <f t="shared" si="78"/>
        <v>0</v>
      </c>
      <c r="N443" s="141"/>
      <c r="O443" s="134"/>
      <c r="P443" s="134"/>
      <c r="Q443" s="134"/>
      <c r="R443" s="110"/>
    </row>
    <row r="444" spans="1:18" x14ac:dyDescent="0.2">
      <c r="A444" s="38">
        <v>2</v>
      </c>
      <c r="B444" s="39" t="s">
        <v>353</v>
      </c>
      <c r="C444" s="39" t="s">
        <v>184</v>
      </c>
      <c r="D444" s="39" t="s">
        <v>50</v>
      </c>
      <c r="E444" s="39" t="s">
        <v>527</v>
      </c>
      <c r="F444" s="39">
        <v>4085</v>
      </c>
      <c r="G444" s="39" t="str">
        <f>+IF(ISNA(VLOOKUP(F444,'[1]Latest 14.03.2023'!$E$4:$J$1050,6,FALSE)),"0",VLOOKUP(F444,'[1]Latest 14.03.2023'!$E$4:$J$1050,6,FALSE))</f>
        <v>0</v>
      </c>
      <c r="H444" s="39">
        <f>+SUMIF(CUTTING!$B$3:$B$500,'RM-JUNE'!F444,CUTTING!$G$3:$G$500)</f>
        <v>0</v>
      </c>
      <c r="I444" s="39">
        <f>+SUMIF('FORGING+DISPATCH'!$B$3:$B$500,'RM-JUNE'!F444,'FORGING+DISPATCH'!$G$3:$G$500)</f>
        <v>0</v>
      </c>
      <c r="J444" s="40">
        <f t="shared" si="63"/>
        <v>0</v>
      </c>
      <c r="K444" s="39" t="str">
        <f>+IF(ISNA(VLOOKUP(F444,SCH!$C$3:$L$500,9,FALSE)),"0",VLOOKUP(F444,SCH!$C$3:$L$500,9,FALSE))</f>
        <v>0</v>
      </c>
      <c r="L444" s="103">
        <f t="shared" si="64"/>
        <v>0</v>
      </c>
      <c r="M444" s="103">
        <f t="shared" si="78"/>
        <v>0</v>
      </c>
      <c r="N444" s="141"/>
      <c r="O444" s="134"/>
      <c r="P444" s="134"/>
      <c r="Q444" s="134"/>
      <c r="R444" s="110"/>
    </row>
    <row r="445" spans="1:18" x14ac:dyDescent="0.2">
      <c r="A445" s="38">
        <v>2</v>
      </c>
      <c r="B445" s="39" t="s">
        <v>353</v>
      </c>
      <c r="C445" s="39" t="s">
        <v>184</v>
      </c>
      <c r="D445" s="39" t="s">
        <v>50</v>
      </c>
      <c r="E445" s="39" t="s">
        <v>525</v>
      </c>
      <c r="F445" s="39">
        <v>5065</v>
      </c>
      <c r="G445" s="41">
        <f>+IF(ISNA(VLOOKUP(F445,'[1]Latest 14.03.2023'!$E$4:$J$1050,6,FALSE)),"0",VLOOKUP(F445,'[1]Latest 14.03.2023'!$E$4:$J$1050,6,FALSE))</f>
        <v>2.61</v>
      </c>
      <c r="H445" s="39">
        <f>+SUMIF(CUTTING!$B$3:$B$500,'RM-JUNE'!F445,CUTTING!$G$3:$G$500)</f>
        <v>0</v>
      </c>
      <c r="I445" s="39">
        <f>+SUMIF('FORGING+DISPATCH'!$B$3:$B$500,'RM-JUNE'!F445,'FORGING+DISPATCH'!$G$3:$G$500)</f>
        <v>0</v>
      </c>
      <c r="J445" s="40">
        <f t="shared" si="63"/>
        <v>0</v>
      </c>
      <c r="K445" s="39" t="str">
        <f>+IF(ISNA(VLOOKUP(F445,SCH!$C$3:$L$500,9,FALSE)),"0",VLOOKUP(F445,SCH!$C$3:$L$500,9,FALSE))</f>
        <v>0</v>
      </c>
      <c r="L445" s="103">
        <f t="shared" si="64"/>
        <v>0</v>
      </c>
      <c r="M445" s="103">
        <f t="shared" si="78"/>
        <v>0</v>
      </c>
      <c r="N445" s="141"/>
      <c r="O445" s="134"/>
      <c r="P445" s="134"/>
      <c r="Q445" s="134"/>
      <c r="R445" s="110"/>
    </row>
    <row r="446" spans="1:18" x14ac:dyDescent="0.2">
      <c r="A446" s="38">
        <v>2</v>
      </c>
      <c r="B446" s="39" t="s">
        <v>353</v>
      </c>
      <c r="C446" s="39" t="s">
        <v>184</v>
      </c>
      <c r="D446" s="39" t="s">
        <v>50</v>
      </c>
      <c r="E446" s="39" t="s">
        <v>519</v>
      </c>
      <c r="F446" s="39">
        <v>5517</v>
      </c>
      <c r="G446" s="41">
        <f>+IF(ISNA(VLOOKUP(F446,'[1]Latest 14.03.2023'!$E$4:$J$1050,6,FALSE)),"0",VLOOKUP(F446,'[1]Latest 14.03.2023'!$E$4:$J$1050,6,FALSE))</f>
        <v>3.43</v>
      </c>
      <c r="H446" s="39">
        <f>+SUMIF(CUTTING!$B$3:$B$500,'RM-JUNE'!F446,CUTTING!$G$3:$G$500)</f>
        <v>0</v>
      </c>
      <c r="I446" s="39">
        <f>+SUMIF('FORGING+DISPATCH'!$B$3:$B$500,'RM-JUNE'!F446,'FORGING+DISPATCH'!$G$3:$G$500)</f>
        <v>0</v>
      </c>
      <c r="J446" s="40">
        <f t="shared" si="63"/>
        <v>0</v>
      </c>
      <c r="K446" s="39">
        <f>+IF(ISNA(VLOOKUP(F446,SCH!$C$3:$L$500,9,FALSE)),"0",VLOOKUP(F446,SCH!$C$3:$L$500,9,FALSE))</f>
        <v>1181</v>
      </c>
      <c r="L446" s="103">
        <f t="shared" si="64"/>
        <v>4050.8300000000004</v>
      </c>
      <c r="M446" s="103">
        <f t="shared" ref="M446:M477" si="82">L446-J446</f>
        <v>4050.8300000000004</v>
      </c>
      <c r="N446" s="141"/>
      <c r="O446" s="134"/>
      <c r="P446" s="134"/>
      <c r="Q446" s="134"/>
      <c r="R446" s="110"/>
    </row>
    <row r="447" spans="1:18" x14ac:dyDescent="0.2">
      <c r="A447" s="87">
        <v>1</v>
      </c>
      <c r="B447" s="88" t="s">
        <v>811</v>
      </c>
      <c r="C447" s="88" t="s">
        <v>184</v>
      </c>
      <c r="D447" s="88" t="s">
        <v>59</v>
      </c>
      <c r="E447" s="88" t="s">
        <v>854</v>
      </c>
      <c r="F447" s="88">
        <v>1723</v>
      </c>
      <c r="G447" s="91">
        <f>+IF(ISNA(VLOOKUP(F447,'[1]Latest 14.03.2023'!$E$4:$J$1050,6,FALSE)),"0",VLOOKUP(F447,'[1]Latest 14.03.2023'!$E$4:$J$1050,6,FALSE))</f>
        <v>1.72</v>
      </c>
      <c r="H447" s="88">
        <f>+SUMIF(CUTTING!$B$3:$B$500,'RM-JUNE'!F447,CUTTING!$G$3:$G$500)</f>
        <v>0</v>
      </c>
      <c r="I447" s="88">
        <f>+SUMIF('FORGING+DISPATCH'!$B$3:$B$500,'RM-JUNE'!F447,'FORGING+DISPATCH'!$G$3:$G$500)</f>
        <v>0</v>
      </c>
      <c r="J447" s="90">
        <f t="shared" si="63"/>
        <v>0</v>
      </c>
      <c r="K447" s="88" t="str">
        <f>+IF(ISNA(VLOOKUP(F447,SCH!$C$3:$L$500,9,FALSE)),"0",VLOOKUP(F447,SCH!$C$3:$L$500,9,FALSE))</f>
        <v>0</v>
      </c>
      <c r="L447" s="102">
        <f t="shared" si="64"/>
        <v>0</v>
      </c>
      <c r="M447" s="102">
        <f t="shared" si="82"/>
        <v>0</v>
      </c>
      <c r="N447" s="132">
        <f>13578</f>
        <v>13578</v>
      </c>
      <c r="O447" s="133">
        <f>SUMIF(M447:M518,"&gt;0")-N447</f>
        <v>91521.3</v>
      </c>
      <c r="P447" s="133"/>
      <c r="Q447" s="133">
        <f>O447-P447</f>
        <v>91521.3</v>
      </c>
      <c r="R447" s="110"/>
    </row>
    <row r="448" spans="1:18" x14ac:dyDescent="0.2">
      <c r="A448" s="87">
        <v>1</v>
      </c>
      <c r="B448" s="88" t="s">
        <v>811</v>
      </c>
      <c r="C448" s="88" t="s">
        <v>184</v>
      </c>
      <c r="D448" s="88" t="s">
        <v>59</v>
      </c>
      <c r="E448" s="88" t="s">
        <v>853</v>
      </c>
      <c r="F448" s="88">
        <v>1748</v>
      </c>
      <c r="G448" s="91">
        <f>+IF(ISNA(VLOOKUP(F448,'[1]Latest 14.03.2023'!$E$4:$J$1050,6,FALSE)),"0",VLOOKUP(F448,'[1]Latest 14.03.2023'!$E$4:$J$1050,6,FALSE))</f>
        <v>2.5499999999999998</v>
      </c>
      <c r="H448" s="88">
        <f>+SUMIF(CUTTING!$B$3:$B$500,'RM-JUNE'!F448,CUTTING!$G$3:$G$500)</f>
        <v>0</v>
      </c>
      <c r="I448" s="88">
        <f>+SUMIF('FORGING+DISPATCH'!$B$3:$B$500,'RM-JUNE'!F448,'FORGING+DISPATCH'!$G$3:$G$500)</f>
        <v>0</v>
      </c>
      <c r="J448" s="90">
        <f t="shared" si="63"/>
        <v>0</v>
      </c>
      <c r="K448" s="88" t="str">
        <f>+IF(ISNA(VLOOKUP(F448,SCH!$C$3:$L$500,9,FALSE)),"0",VLOOKUP(F448,SCH!$C$3:$L$500,9,FALSE))</f>
        <v>0</v>
      </c>
      <c r="L448" s="102">
        <f t="shared" si="64"/>
        <v>0</v>
      </c>
      <c r="M448" s="102">
        <f t="shared" si="82"/>
        <v>0</v>
      </c>
      <c r="N448" s="132"/>
      <c r="O448" s="133"/>
      <c r="P448" s="133"/>
      <c r="Q448" s="133"/>
      <c r="R448" s="110"/>
    </row>
    <row r="449" spans="1:18" x14ac:dyDescent="0.2">
      <c r="A449" s="87">
        <v>1</v>
      </c>
      <c r="B449" s="88" t="s">
        <v>811</v>
      </c>
      <c r="C449" s="88" t="s">
        <v>184</v>
      </c>
      <c r="D449" s="88" t="s">
        <v>59</v>
      </c>
      <c r="E449" s="88" t="s">
        <v>33</v>
      </c>
      <c r="F449" s="88">
        <v>1764</v>
      </c>
      <c r="G449" s="91">
        <f>+IF(ISNA(VLOOKUP(F449,'[1]Latest 14.03.2023'!$E$4:$J$1050,6,FALSE)),"0",VLOOKUP(F449,'[1]Latest 14.03.2023'!$E$4:$J$1050,6,FALSE))</f>
        <v>1.85</v>
      </c>
      <c r="H449" s="88">
        <f>+SUMIF(CUTTING!$B$3:$B$500,'RM-JUNE'!F449,CUTTING!$G$3:$G$500)</f>
        <v>0</v>
      </c>
      <c r="I449" s="88">
        <f>+SUMIF('FORGING+DISPATCH'!$B$3:$B$500,'RM-JUNE'!F449,'FORGING+DISPATCH'!$G$3:$G$500)</f>
        <v>0</v>
      </c>
      <c r="J449" s="90">
        <f t="shared" si="63"/>
        <v>0</v>
      </c>
      <c r="K449" s="88">
        <f>+IF(ISNA(VLOOKUP(F449,SCH!$C$3:$L$500,9,FALSE)),"0",VLOOKUP(F449,SCH!$C$3:$L$500,9,FALSE))</f>
        <v>1445</v>
      </c>
      <c r="L449" s="102">
        <f t="shared" si="64"/>
        <v>2673.25</v>
      </c>
      <c r="M449" s="102">
        <f t="shared" si="82"/>
        <v>2673.25</v>
      </c>
      <c r="N449" s="132"/>
      <c r="O449" s="133"/>
      <c r="P449" s="133"/>
      <c r="Q449" s="133"/>
      <c r="R449" s="110"/>
    </row>
    <row r="450" spans="1:18" x14ac:dyDescent="0.2">
      <c r="A450" s="87">
        <v>1</v>
      </c>
      <c r="B450" s="88" t="s">
        <v>811</v>
      </c>
      <c r="C450" s="88" t="s">
        <v>184</v>
      </c>
      <c r="D450" s="88" t="s">
        <v>59</v>
      </c>
      <c r="E450" s="88" t="s">
        <v>35</v>
      </c>
      <c r="F450" s="88">
        <v>1783</v>
      </c>
      <c r="G450" s="91">
        <f>+IF(ISNA(VLOOKUP(F450,'[1]Latest 14.03.2023'!$E$4:$J$1050,6,FALSE)),"0",VLOOKUP(F450,'[1]Latest 14.03.2023'!$E$4:$J$1050,6,FALSE))</f>
        <v>1.95</v>
      </c>
      <c r="H450" s="88">
        <f>+SUMIF(CUTTING!$B$3:$B$500,'RM-JUNE'!F450,CUTTING!$G$3:$G$500)</f>
        <v>0</v>
      </c>
      <c r="I450" s="88">
        <f>+SUMIF('FORGING+DISPATCH'!$B$3:$B$500,'RM-JUNE'!F450,'FORGING+DISPATCH'!$G$3:$G$500)</f>
        <v>0</v>
      </c>
      <c r="J450" s="90">
        <f t="shared" si="63"/>
        <v>0</v>
      </c>
      <c r="K450" s="88">
        <f>+IF(ISNA(VLOOKUP(F450,SCH!$C$3:$L$500,9,FALSE)),"0",VLOOKUP(F450,SCH!$C$3:$L$500,9,FALSE))</f>
        <v>2696</v>
      </c>
      <c r="L450" s="102">
        <f t="shared" si="64"/>
        <v>5257.2</v>
      </c>
      <c r="M450" s="102">
        <f t="shared" si="82"/>
        <v>5257.2</v>
      </c>
      <c r="N450" s="132"/>
      <c r="O450" s="133"/>
      <c r="P450" s="133"/>
      <c r="Q450" s="133"/>
      <c r="R450" s="110"/>
    </row>
    <row r="451" spans="1:18" x14ac:dyDescent="0.2">
      <c r="A451" s="87">
        <v>1</v>
      </c>
      <c r="B451" s="88" t="s">
        <v>811</v>
      </c>
      <c r="C451" s="88" t="s">
        <v>184</v>
      </c>
      <c r="D451" s="88" t="s">
        <v>59</v>
      </c>
      <c r="E451" s="88" t="s">
        <v>615</v>
      </c>
      <c r="F451" s="88">
        <v>2104</v>
      </c>
      <c r="G451" s="91">
        <f>+IF(ISNA(VLOOKUP(F451,'[1]Latest 14.03.2023'!$E$4:$J$1050,6,FALSE)),"0",VLOOKUP(F451,'[1]Latest 14.03.2023'!$E$4:$J$1050,6,FALSE))</f>
        <v>1.96</v>
      </c>
      <c r="H451" s="88">
        <f>+SUMIF(CUTTING!$B$3:$B$500,'RM-JUNE'!F451,CUTTING!$G$3:$G$500)</f>
        <v>0</v>
      </c>
      <c r="I451" s="88">
        <f>+SUMIF('FORGING+DISPATCH'!$B$3:$B$500,'RM-JUNE'!F451,'FORGING+DISPATCH'!$G$3:$G$500)</f>
        <v>0</v>
      </c>
      <c r="J451" s="90">
        <f t="shared" si="63"/>
        <v>0</v>
      </c>
      <c r="K451" s="88">
        <f>+IF(ISNA(VLOOKUP(F451,SCH!$C$3:$L$500,9,FALSE)),"0",VLOOKUP(F451,SCH!$C$3:$L$500,9,FALSE))</f>
        <v>1000</v>
      </c>
      <c r="L451" s="102">
        <f t="shared" si="64"/>
        <v>1960</v>
      </c>
      <c r="M451" s="102">
        <f t="shared" si="82"/>
        <v>1960</v>
      </c>
      <c r="N451" s="132"/>
      <c r="O451" s="133"/>
      <c r="P451" s="133"/>
      <c r="Q451" s="133"/>
      <c r="R451" s="110"/>
    </row>
    <row r="452" spans="1:18" x14ac:dyDescent="0.2">
      <c r="A452" s="87">
        <v>1</v>
      </c>
      <c r="B452" s="88" t="s">
        <v>811</v>
      </c>
      <c r="C452" s="88" t="s">
        <v>184</v>
      </c>
      <c r="D452" s="88" t="s">
        <v>59</v>
      </c>
      <c r="E452" s="88" t="s">
        <v>852</v>
      </c>
      <c r="F452" s="88">
        <v>2135</v>
      </c>
      <c r="G452" s="91">
        <f>+IF(ISNA(VLOOKUP(F452,'[1]Latest 14.03.2023'!$E$4:$J$1050,6,FALSE)),"0",VLOOKUP(F452,'[1]Latest 14.03.2023'!$E$4:$J$1050,6,FALSE))</f>
        <v>5.0999999999999996</v>
      </c>
      <c r="H452" s="88">
        <f>+SUMIF(CUTTING!$B$3:$B$500,'RM-JUNE'!F452,CUTTING!$G$3:$G$500)</f>
        <v>0</v>
      </c>
      <c r="I452" s="88">
        <f>+SUMIF('FORGING+DISPATCH'!$B$3:$B$500,'RM-JUNE'!F452,'FORGING+DISPATCH'!$G$3:$G$500)</f>
        <v>0</v>
      </c>
      <c r="J452" s="90">
        <f t="shared" si="63"/>
        <v>0</v>
      </c>
      <c r="K452" s="88">
        <f>+IF(ISNA(VLOOKUP(F452,SCH!$C$3:$L$500,9,FALSE)),"0",VLOOKUP(F452,SCH!$C$3:$L$500,9,FALSE))</f>
        <v>500</v>
      </c>
      <c r="L452" s="102">
        <f t="shared" si="64"/>
        <v>2550</v>
      </c>
      <c r="M452" s="102">
        <f t="shared" si="82"/>
        <v>2550</v>
      </c>
      <c r="N452" s="132"/>
      <c r="O452" s="133"/>
      <c r="P452" s="133"/>
      <c r="Q452" s="133"/>
      <c r="R452" s="110"/>
    </row>
    <row r="453" spans="1:18" x14ac:dyDescent="0.2">
      <c r="A453" s="87">
        <v>1</v>
      </c>
      <c r="B453" s="88" t="s">
        <v>811</v>
      </c>
      <c r="C453" s="88" t="s">
        <v>184</v>
      </c>
      <c r="D453" s="88" t="s">
        <v>59</v>
      </c>
      <c r="E453" s="88" t="s">
        <v>851</v>
      </c>
      <c r="F453" s="88">
        <v>2152</v>
      </c>
      <c r="G453" s="91">
        <f>+IF(ISNA(VLOOKUP(F453,'[1]Latest 14.03.2023'!$E$4:$J$1050,6,FALSE)),"0",VLOOKUP(F453,'[1]Latest 14.03.2023'!$E$4:$J$1050,6,FALSE))</f>
        <v>2.58</v>
      </c>
      <c r="H453" s="88">
        <f>+SUMIF(CUTTING!$B$3:$B$500,'RM-JUNE'!F453,CUTTING!$G$3:$G$500)</f>
        <v>0</v>
      </c>
      <c r="I453" s="88">
        <f>+SUMIF('FORGING+DISPATCH'!$B$3:$B$500,'RM-JUNE'!F453,'FORGING+DISPATCH'!$G$3:$G$500)</f>
        <v>482.46000000000004</v>
      </c>
      <c r="J453" s="90">
        <f t="shared" si="63"/>
        <v>482.46000000000004</v>
      </c>
      <c r="K453" s="88">
        <f>+IF(ISNA(VLOOKUP(F453,SCH!$C$3:$L$500,9,FALSE)),"0",VLOOKUP(F453,SCH!$C$3:$L$500,9,FALSE))</f>
        <v>543</v>
      </c>
      <c r="L453" s="102">
        <f t="shared" si="64"/>
        <v>1400.94</v>
      </c>
      <c r="M453" s="102">
        <f t="shared" si="82"/>
        <v>918.48</v>
      </c>
      <c r="N453" s="132"/>
      <c r="O453" s="133"/>
      <c r="P453" s="133"/>
      <c r="Q453" s="133"/>
      <c r="R453" s="110"/>
    </row>
    <row r="454" spans="1:18" x14ac:dyDescent="0.2">
      <c r="A454" s="87">
        <v>1</v>
      </c>
      <c r="B454" s="88" t="s">
        <v>811</v>
      </c>
      <c r="C454" s="88" t="s">
        <v>184</v>
      </c>
      <c r="D454" s="88" t="s">
        <v>59</v>
      </c>
      <c r="E454" s="88" t="s">
        <v>850</v>
      </c>
      <c r="F454" s="88">
        <v>2212</v>
      </c>
      <c r="G454" s="91">
        <f>+IF(ISNA(VLOOKUP(F454,'[1]Latest 14.03.2023'!$E$4:$J$1050,6,FALSE)),"0",VLOOKUP(F454,'[1]Latest 14.03.2023'!$E$4:$J$1050,6,FALSE))</f>
        <v>2.0699999999999998</v>
      </c>
      <c r="H454" s="88">
        <f>+SUMIF(CUTTING!$B$3:$B$500,'RM-JUNE'!F454,CUTTING!$G$3:$G$500)</f>
        <v>0</v>
      </c>
      <c r="I454" s="88">
        <f>+SUMIF('FORGING+DISPATCH'!$B$3:$B$500,'RM-JUNE'!F454,'FORGING+DISPATCH'!$G$3:$G$500)</f>
        <v>0</v>
      </c>
      <c r="J454" s="90">
        <f t="shared" si="63"/>
        <v>0</v>
      </c>
      <c r="K454" s="88" t="str">
        <f>+IF(ISNA(VLOOKUP(F454,SCH!$C$3:$L$500,9,FALSE)),"0",VLOOKUP(F454,SCH!$C$3:$L$500,9,FALSE))</f>
        <v>0</v>
      </c>
      <c r="L454" s="102">
        <f t="shared" si="64"/>
        <v>0</v>
      </c>
      <c r="M454" s="102">
        <f t="shared" si="82"/>
        <v>0</v>
      </c>
      <c r="N454" s="132"/>
      <c r="O454" s="133"/>
      <c r="P454" s="133"/>
      <c r="Q454" s="133"/>
      <c r="R454" s="110"/>
    </row>
    <row r="455" spans="1:18" x14ac:dyDescent="0.2">
      <c r="A455" s="87">
        <v>1</v>
      </c>
      <c r="B455" s="88" t="s">
        <v>811</v>
      </c>
      <c r="C455" s="88" t="s">
        <v>184</v>
      </c>
      <c r="D455" s="88" t="s">
        <v>59</v>
      </c>
      <c r="E455" s="88" t="s">
        <v>849</v>
      </c>
      <c r="F455" s="88">
        <v>2222</v>
      </c>
      <c r="G455" s="91">
        <f>+IF(ISNA(VLOOKUP(F455,'[1]Latest 14.03.2023'!$E$4:$J$1050,6,FALSE)),"0",VLOOKUP(F455,'[1]Latest 14.03.2023'!$E$4:$J$1050,6,FALSE))</f>
        <v>2.78</v>
      </c>
      <c r="H455" s="88">
        <f>+SUMIF(CUTTING!$B$3:$B$500,'RM-JUNE'!F455,CUTTING!$G$3:$G$500)</f>
        <v>0</v>
      </c>
      <c r="I455" s="88">
        <f>+SUMIF('FORGING+DISPATCH'!$B$3:$B$500,'RM-JUNE'!F455,'FORGING+DISPATCH'!$G$3:$G$500)</f>
        <v>0</v>
      </c>
      <c r="J455" s="90">
        <f t="shared" si="63"/>
        <v>0</v>
      </c>
      <c r="K455" s="88" t="str">
        <f>+IF(ISNA(VLOOKUP(F455,SCH!$C$3:$L$500,9,FALSE)),"0",VLOOKUP(F455,SCH!$C$3:$L$500,9,FALSE))</f>
        <v>0</v>
      </c>
      <c r="L455" s="102">
        <f t="shared" si="64"/>
        <v>0</v>
      </c>
      <c r="M455" s="102">
        <f t="shared" si="82"/>
        <v>0</v>
      </c>
      <c r="N455" s="132"/>
      <c r="O455" s="133"/>
      <c r="P455" s="133"/>
      <c r="Q455" s="133"/>
      <c r="R455" s="110"/>
    </row>
    <row r="456" spans="1:18" x14ac:dyDescent="0.2">
      <c r="A456" s="87">
        <v>1</v>
      </c>
      <c r="B456" s="88" t="s">
        <v>811</v>
      </c>
      <c r="C456" s="88" t="s">
        <v>184</v>
      </c>
      <c r="D456" s="88" t="s">
        <v>59</v>
      </c>
      <c r="E456" s="88" t="s">
        <v>848</v>
      </c>
      <c r="F456" s="88">
        <v>4016</v>
      </c>
      <c r="G456" s="91">
        <f>+IF(ISNA(VLOOKUP(F456,'[1]Latest 14.03.2023'!$E$4:$J$1050,6,FALSE)),"0",VLOOKUP(F456,'[1]Latest 14.03.2023'!$E$4:$J$1050,6,FALSE))</f>
        <v>2.46</v>
      </c>
      <c r="H456" s="88">
        <f>+SUMIF(CUTTING!$B$3:$B$500,'RM-JUNE'!F456,CUTTING!$G$3:$G$500)</f>
        <v>0</v>
      </c>
      <c r="I456" s="88">
        <f>+SUMIF('FORGING+DISPATCH'!$B$3:$B$500,'RM-JUNE'!F456,'FORGING+DISPATCH'!$G$3:$G$500)</f>
        <v>0</v>
      </c>
      <c r="J456" s="90">
        <f t="shared" si="63"/>
        <v>0</v>
      </c>
      <c r="K456" s="88" t="str">
        <f>+IF(ISNA(VLOOKUP(F456,SCH!$C$3:$L$500,9,FALSE)),"0",VLOOKUP(F456,SCH!$C$3:$L$500,9,FALSE))</f>
        <v>0</v>
      </c>
      <c r="L456" s="102">
        <f t="shared" si="64"/>
        <v>0</v>
      </c>
      <c r="M456" s="102">
        <f t="shared" si="82"/>
        <v>0</v>
      </c>
      <c r="N456" s="132"/>
      <c r="O456" s="133"/>
      <c r="P456" s="133"/>
      <c r="Q456" s="133"/>
      <c r="R456" s="110"/>
    </row>
    <row r="457" spans="1:18" x14ac:dyDescent="0.2">
      <c r="A457" s="87">
        <v>1</v>
      </c>
      <c r="B457" s="88" t="s">
        <v>811</v>
      </c>
      <c r="C457" s="88" t="s">
        <v>184</v>
      </c>
      <c r="D457" s="88" t="s">
        <v>59</v>
      </c>
      <c r="E457" s="88" t="s">
        <v>847</v>
      </c>
      <c r="F457" s="88">
        <v>4017</v>
      </c>
      <c r="G457" s="91">
        <f>+IF(ISNA(VLOOKUP(F457,'[1]Latest 14.03.2023'!$E$4:$J$1050,6,FALSE)),"0",VLOOKUP(F457,'[1]Latest 14.03.2023'!$E$4:$J$1050,6,FALSE))</f>
        <v>1.93</v>
      </c>
      <c r="H457" s="88">
        <f>+SUMIF(CUTTING!$B$3:$B$500,'RM-JUNE'!F457,CUTTING!$G$3:$G$500)</f>
        <v>0</v>
      </c>
      <c r="I457" s="88">
        <f>+SUMIF('FORGING+DISPATCH'!$B$3:$B$500,'RM-JUNE'!F457,'FORGING+DISPATCH'!$G$3:$G$500)</f>
        <v>0</v>
      </c>
      <c r="J457" s="90">
        <f t="shared" si="63"/>
        <v>0</v>
      </c>
      <c r="K457" s="88" t="str">
        <f>+IF(ISNA(VLOOKUP(F457,SCH!$C$3:$L$500,9,FALSE)),"0",VLOOKUP(F457,SCH!$C$3:$L$500,9,FALSE))</f>
        <v>0</v>
      </c>
      <c r="L457" s="102">
        <f t="shared" si="64"/>
        <v>0</v>
      </c>
      <c r="M457" s="102">
        <f t="shared" si="82"/>
        <v>0</v>
      </c>
      <c r="N457" s="132"/>
      <c r="O457" s="133"/>
      <c r="P457" s="133"/>
      <c r="Q457" s="133"/>
      <c r="R457" s="110"/>
    </row>
    <row r="458" spans="1:18" x14ac:dyDescent="0.2">
      <c r="A458" s="87">
        <v>1</v>
      </c>
      <c r="B458" s="88" t="s">
        <v>811</v>
      </c>
      <c r="C458" s="88" t="s">
        <v>184</v>
      </c>
      <c r="D458" s="88" t="s">
        <v>59</v>
      </c>
      <c r="E458" s="88" t="s">
        <v>846</v>
      </c>
      <c r="F458" s="88">
        <v>4027</v>
      </c>
      <c r="G458" s="91">
        <f>+IF(ISNA(VLOOKUP(F458,'[1]Latest 14.03.2023'!$E$4:$J$1050,6,FALSE)),"0",VLOOKUP(F458,'[1]Latest 14.03.2023'!$E$4:$J$1050,6,FALSE))</f>
        <v>2.11</v>
      </c>
      <c r="H458" s="88">
        <f>+SUMIF(CUTTING!$B$3:$B$500,'RM-JUNE'!F458,CUTTING!$G$3:$G$500)</f>
        <v>0</v>
      </c>
      <c r="I458" s="88">
        <f>+SUMIF('FORGING+DISPATCH'!$B$3:$B$500,'RM-JUNE'!F458,'FORGING+DISPATCH'!$G$3:$G$500)</f>
        <v>0</v>
      </c>
      <c r="J458" s="90">
        <f t="shared" si="63"/>
        <v>0</v>
      </c>
      <c r="K458" s="88" t="str">
        <f>+IF(ISNA(VLOOKUP(F458,SCH!$C$3:$L$500,9,FALSE)),"0",VLOOKUP(F458,SCH!$C$3:$L$500,9,FALSE))</f>
        <v>0</v>
      </c>
      <c r="L458" s="102">
        <f t="shared" si="64"/>
        <v>0</v>
      </c>
      <c r="M458" s="102">
        <f t="shared" si="82"/>
        <v>0</v>
      </c>
      <c r="N458" s="132"/>
      <c r="O458" s="133"/>
      <c r="P458" s="133"/>
      <c r="Q458" s="133"/>
      <c r="R458" s="110"/>
    </row>
    <row r="459" spans="1:18" x14ac:dyDescent="0.2">
      <c r="A459" s="87">
        <v>1</v>
      </c>
      <c r="B459" s="88" t="s">
        <v>811</v>
      </c>
      <c r="C459" s="88" t="s">
        <v>184</v>
      </c>
      <c r="D459" s="88" t="s">
        <v>59</v>
      </c>
      <c r="E459" s="88" t="s">
        <v>845</v>
      </c>
      <c r="F459" s="88">
        <v>4056</v>
      </c>
      <c r="G459" s="88" t="str">
        <f>+IF(ISNA(VLOOKUP(F459,'[1]Latest 14.03.2023'!$E$4:$J$1050,6,FALSE)),"0",VLOOKUP(F459,'[1]Latest 14.03.2023'!$E$4:$J$1050,6,FALSE))</f>
        <v>0</v>
      </c>
      <c r="H459" s="88">
        <f>+SUMIF(CUTTING!$B$3:$B$500,'RM-JUNE'!F459,CUTTING!$G$3:$G$500)</f>
        <v>0</v>
      </c>
      <c r="I459" s="88">
        <f>+SUMIF('FORGING+DISPATCH'!$B$3:$B$500,'RM-JUNE'!F459,'FORGING+DISPATCH'!$G$3:$G$500)</f>
        <v>0</v>
      </c>
      <c r="J459" s="90">
        <f t="shared" si="63"/>
        <v>0</v>
      </c>
      <c r="K459" s="88" t="str">
        <f>+IF(ISNA(VLOOKUP(F459,SCH!$C$3:$L$500,9,FALSE)),"0",VLOOKUP(F459,SCH!$C$3:$L$500,9,FALSE))</f>
        <v>0</v>
      </c>
      <c r="L459" s="102">
        <f t="shared" si="64"/>
        <v>0</v>
      </c>
      <c r="M459" s="102">
        <f t="shared" si="82"/>
        <v>0</v>
      </c>
      <c r="N459" s="132"/>
      <c r="O459" s="133"/>
      <c r="P459" s="133"/>
      <c r="Q459" s="133"/>
      <c r="R459" s="110"/>
    </row>
    <row r="460" spans="1:18" x14ac:dyDescent="0.2">
      <c r="A460" s="87">
        <v>1</v>
      </c>
      <c r="B460" s="88" t="s">
        <v>811</v>
      </c>
      <c r="C460" s="88" t="s">
        <v>184</v>
      </c>
      <c r="D460" s="88" t="s">
        <v>59</v>
      </c>
      <c r="E460" s="88" t="s">
        <v>580</v>
      </c>
      <c r="F460" s="88">
        <v>4141</v>
      </c>
      <c r="G460" s="91">
        <f>+IF(ISNA(VLOOKUP(F460,'[1]Latest 14.03.2023'!$E$4:$J$1050,6,FALSE)),"0",VLOOKUP(F460,'[1]Latest 14.03.2023'!$E$4:$J$1050,6,FALSE))</f>
        <v>1.57</v>
      </c>
      <c r="H460" s="88">
        <f>+SUMIF(CUTTING!$B$3:$B$500,'RM-JUNE'!F460,CUTTING!$G$3:$G$500)</f>
        <v>0</v>
      </c>
      <c r="I460" s="88">
        <f>+SUMIF('FORGING+DISPATCH'!$B$3:$B$500,'RM-JUNE'!F460,'FORGING+DISPATCH'!$G$3:$G$500)</f>
        <v>0</v>
      </c>
      <c r="J460" s="90">
        <f t="shared" si="63"/>
        <v>0</v>
      </c>
      <c r="K460" s="88">
        <f>+IF(ISNA(VLOOKUP(F460,SCH!$C$3:$L$500,9,FALSE)),"0",VLOOKUP(F460,SCH!$C$3:$L$500,9,FALSE))</f>
        <v>1444</v>
      </c>
      <c r="L460" s="102">
        <f t="shared" si="64"/>
        <v>2267.08</v>
      </c>
      <c r="M460" s="102">
        <f t="shared" si="82"/>
        <v>2267.08</v>
      </c>
      <c r="N460" s="132"/>
      <c r="O460" s="133"/>
      <c r="P460" s="133"/>
      <c r="Q460" s="133"/>
      <c r="R460" s="110"/>
    </row>
    <row r="461" spans="1:18" x14ac:dyDescent="0.2">
      <c r="A461" s="87">
        <v>1</v>
      </c>
      <c r="B461" s="88" t="s">
        <v>811</v>
      </c>
      <c r="C461" s="88" t="s">
        <v>184</v>
      </c>
      <c r="D461" s="88" t="s">
        <v>59</v>
      </c>
      <c r="E461" s="88" t="s">
        <v>843</v>
      </c>
      <c r="F461" s="88">
        <v>4198</v>
      </c>
      <c r="G461" s="88" t="str">
        <f>+IF(ISNA(VLOOKUP(F461,'[1]Latest 14.03.2023'!$E$4:$J$1050,6,FALSE)),"0",VLOOKUP(F461,'[1]Latest 14.03.2023'!$E$4:$J$1050,6,FALSE))</f>
        <v>0</v>
      </c>
      <c r="H461" s="88">
        <f>+SUMIF(CUTTING!$B$3:$B$500,'RM-JUNE'!F461,CUTTING!$G$3:$G$500)</f>
        <v>0</v>
      </c>
      <c r="I461" s="88">
        <f>+SUMIF('FORGING+DISPATCH'!$B$3:$B$500,'RM-JUNE'!F461,'FORGING+DISPATCH'!$G$3:$G$500)</f>
        <v>0</v>
      </c>
      <c r="J461" s="90">
        <f t="shared" si="63"/>
        <v>0</v>
      </c>
      <c r="K461" s="88" t="str">
        <f>+IF(ISNA(VLOOKUP(F461,SCH!$C$3:$L$500,9,FALSE)),"0",VLOOKUP(F461,SCH!$C$3:$L$500,9,FALSE))</f>
        <v>0</v>
      </c>
      <c r="L461" s="102">
        <f t="shared" si="64"/>
        <v>0</v>
      </c>
      <c r="M461" s="102">
        <f t="shared" si="82"/>
        <v>0</v>
      </c>
      <c r="N461" s="132"/>
      <c r="O461" s="133"/>
      <c r="P461" s="133"/>
      <c r="Q461" s="133"/>
      <c r="R461" s="110"/>
    </row>
    <row r="462" spans="1:18" x14ac:dyDescent="0.2">
      <c r="A462" s="87">
        <v>1</v>
      </c>
      <c r="B462" s="88" t="s">
        <v>811</v>
      </c>
      <c r="C462" s="88" t="s">
        <v>184</v>
      </c>
      <c r="D462" s="88" t="s">
        <v>59</v>
      </c>
      <c r="E462" s="88" t="s">
        <v>721</v>
      </c>
      <c r="F462" s="88">
        <v>4199</v>
      </c>
      <c r="G462" s="91">
        <f>+IF(ISNA(VLOOKUP(F462,'[1]Latest 14.03.2023'!$E$4:$J$1050,6,FALSE)),"0",VLOOKUP(F462,'[1]Latest 14.03.2023'!$E$4:$J$1050,6,FALSE))</f>
        <v>2</v>
      </c>
      <c r="H462" s="88">
        <f>+SUMIF(CUTTING!$B$3:$B$500,'RM-JUNE'!F462,CUTTING!$G$3:$G$500)</f>
        <v>0</v>
      </c>
      <c r="I462" s="88">
        <f>+SUMIF('FORGING+DISPATCH'!$B$3:$B$500,'RM-JUNE'!F462,'FORGING+DISPATCH'!$G$3:$G$500)</f>
        <v>600</v>
      </c>
      <c r="J462" s="90">
        <f t="shared" si="63"/>
        <v>600</v>
      </c>
      <c r="K462" s="88">
        <f>+IF(ISNA(VLOOKUP(F462,SCH!$C$3:$L$500,9,FALSE)),"0",VLOOKUP(F462,SCH!$C$3:$L$500,9,FALSE))</f>
        <v>10035</v>
      </c>
      <c r="L462" s="102">
        <f t="shared" si="64"/>
        <v>20070</v>
      </c>
      <c r="M462" s="102">
        <f t="shared" si="82"/>
        <v>19470</v>
      </c>
      <c r="N462" s="132"/>
      <c r="O462" s="133"/>
      <c r="P462" s="133"/>
      <c r="Q462" s="133"/>
      <c r="R462" s="110"/>
    </row>
    <row r="463" spans="1:18" x14ac:dyDescent="0.2">
      <c r="A463" s="87">
        <v>1</v>
      </c>
      <c r="B463" s="88" t="s">
        <v>811</v>
      </c>
      <c r="C463" s="88" t="s">
        <v>184</v>
      </c>
      <c r="D463" s="88" t="s">
        <v>59</v>
      </c>
      <c r="E463" s="88" t="s">
        <v>713</v>
      </c>
      <c r="F463" s="88">
        <v>4238</v>
      </c>
      <c r="G463" s="91">
        <f>+IF(ISNA(VLOOKUP(F463,'[1]Latest 14.03.2023'!$E$4:$J$1050,6,FALSE)),"0",VLOOKUP(F463,'[1]Latest 14.03.2023'!$E$4:$J$1050,6,FALSE))</f>
        <v>4.83</v>
      </c>
      <c r="H463" s="88">
        <f>+SUMIF(CUTTING!$B$3:$B$500,'RM-JUNE'!F463,CUTTING!$G$3:$G$500)</f>
        <v>0</v>
      </c>
      <c r="I463" s="88">
        <f>+SUMIF('FORGING+DISPATCH'!$B$3:$B$500,'RM-JUNE'!F463,'FORGING+DISPATCH'!$G$3:$G$500)</f>
        <v>0</v>
      </c>
      <c r="J463" s="90">
        <f t="shared" si="63"/>
        <v>0</v>
      </c>
      <c r="K463" s="88">
        <f>+IF(ISNA(VLOOKUP(F463,SCH!$C$3:$L$500,9,FALSE)),"0",VLOOKUP(F463,SCH!$C$3:$L$500,9,FALSE))</f>
        <v>2032</v>
      </c>
      <c r="L463" s="102">
        <f t="shared" si="64"/>
        <v>9814.56</v>
      </c>
      <c r="M463" s="102">
        <f t="shared" si="82"/>
        <v>9814.56</v>
      </c>
      <c r="N463" s="132"/>
      <c r="O463" s="133"/>
      <c r="P463" s="133"/>
      <c r="Q463" s="133"/>
      <c r="R463" s="110"/>
    </row>
    <row r="464" spans="1:18" x14ac:dyDescent="0.2">
      <c r="A464" s="87">
        <v>1</v>
      </c>
      <c r="B464" s="88" t="s">
        <v>811</v>
      </c>
      <c r="C464" s="88" t="s">
        <v>184</v>
      </c>
      <c r="D464" s="88" t="s">
        <v>59</v>
      </c>
      <c r="E464" s="88" t="s">
        <v>842</v>
      </c>
      <c r="F464" s="88">
        <v>4250</v>
      </c>
      <c r="G464" s="91">
        <f>+IF(ISNA(VLOOKUP(F464,'[1]Latest 14.03.2023'!$E$4:$J$1050,6,FALSE)),"0",VLOOKUP(F464,'[1]Latest 14.03.2023'!$E$4:$J$1050,6,FALSE))</f>
        <v>2.04</v>
      </c>
      <c r="H464" s="88">
        <f>+SUMIF(CUTTING!$B$3:$B$500,'RM-JUNE'!F464,CUTTING!$G$3:$G$500)</f>
        <v>0</v>
      </c>
      <c r="I464" s="88">
        <f>+SUMIF('FORGING+DISPATCH'!$B$3:$B$500,'RM-JUNE'!F464,'FORGING+DISPATCH'!$G$3:$G$500)</f>
        <v>0</v>
      </c>
      <c r="J464" s="90">
        <f t="shared" si="63"/>
        <v>0</v>
      </c>
      <c r="K464" s="88">
        <f>+IF(ISNA(VLOOKUP(F464,SCH!$C$3:$L$500,9,FALSE)),"0",VLOOKUP(F464,SCH!$C$3:$L$500,9,FALSE))</f>
        <v>1000</v>
      </c>
      <c r="L464" s="102">
        <f t="shared" si="64"/>
        <v>2040</v>
      </c>
      <c r="M464" s="102">
        <f t="shared" si="82"/>
        <v>2040</v>
      </c>
      <c r="N464" s="132"/>
      <c r="O464" s="133"/>
      <c r="P464" s="133"/>
      <c r="Q464" s="133"/>
      <c r="R464" s="110"/>
    </row>
    <row r="465" spans="1:18" x14ac:dyDescent="0.2">
      <c r="A465" s="87">
        <v>1</v>
      </c>
      <c r="B465" s="88" t="s">
        <v>811</v>
      </c>
      <c r="C465" s="88" t="s">
        <v>184</v>
      </c>
      <c r="D465" s="88" t="s">
        <v>59</v>
      </c>
      <c r="E465" s="88" t="s">
        <v>841</v>
      </c>
      <c r="F465" s="88">
        <v>6112</v>
      </c>
      <c r="G465" s="88" t="str">
        <f>+IF(ISNA(VLOOKUP(F465,'[1]Latest 14.03.2023'!$E$4:$J$1050,6,FALSE)),"0",VLOOKUP(F465,'[1]Latest 14.03.2023'!$E$4:$J$1050,6,FALSE))</f>
        <v>0</v>
      </c>
      <c r="H465" s="88">
        <f>+SUMIF(CUTTING!$B$3:$B$500,'RM-JUNE'!F465,CUTTING!$G$3:$G$500)</f>
        <v>0</v>
      </c>
      <c r="I465" s="88">
        <f>+SUMIF('FORGING+DISPATCH'!$B$3:$B$500,'RM-JUNE'!F465,'FORGING+DISPATCH'!$G$3:$G$500)</f>
        <v>0</v>
      </c>
      <c r="J465" s="90">
        <f t="shared" si="63"/>
        <v>0</v>
      </c>
      <c r="K465" s="88" t="str">
        <f>+IF(ISNA(VLOOKUP(F465,SCH!$C$3:$L$500,9,FALSE)),"0",VLOOKUP(F465,SCH!$C$3:$L$500,9,FALSE))</f>
        <v>0</v>
      </c>
      <c r="L465" s="102">
        <f t="shared" si="64"/>
        <v>0</v>
      </c>
      <c r="M465" s="102">
        <f t="shared" si="82"/>
        <v>0</v>
      </c>
      <c r="N465" s="132"/>
      <c r="O465" s="133"/>
      <c r="P465" s="133"/>
      <c r="Q465" s="133"/>
      <c r="R465" s="110"/>
    </row>
    <row r="466" spans="1:18" x14ac:dyDescent="0.2">
      <c r="A466" s="87">
        <v>1</v>
      </c>
      <c r="B466" s="88" t="s">
        <v>811</v>
      </c>
      <c r="C466" s="88" t="s">
        <v>184</v>
      </c>
      <c r="D466" s="88" t="s">
        <v>59</v>
      </c>
      <c r="E466" s="88" t="s">
        <v>840</v>
      </c>
      <c r="F466" s="88">
        <v>6119</v>
      </c>
      <c r="G466" s="91">
        <f>+IF(ISNA(VLOOKUP(F466,'[1]Latest 14.03.2023'!$E$4:$J$1050,6,FALSE)),"0",VLOOKUP(F466,'[1]Latest 14.03.2023'!$E$4:$J$1050,6,FALSE))</f>
        <v>2.59</v>
      </c>
      <c r="H466" s="88">
        <f>+SUMIF(CUTTING!$B$3:$B$500,'RM-JUNE'!F466,CUTTING!$G$3:$G$500)</f>
        <v>0</v>
      </c>
      <c r="I466" s="88">
        <f>+SUMIF('FORGING+DISPATCH'!$B$3:$B$500,'RM-JUNE'!F466,'FORGING+DISPATCH'!$G$3:$G$500)</f>
        <v>0</v>
      </c>
      <c r="J466" s="90">
        <f t="shared" si="63"/>
        <v>0</v>
      </c>
      <c r="K466" s="88" t="str">
        <f>+IF(ISNA(VLOOKUP(F466,SCH!$C$3:$L$500,9,FALSE)),"0",VLOOKUP(F466,SCH!$C$3:$L$500,9,FALSE))</f>
        <v>0</v>
      </c>
      <c r="L466" s="102">
        <f t="shared" si="64"/>
        <v>0</v>
      </c>
      <c r="M466" s="102">
        <f t="shared" si="82"/>
        <v>0</v>
      </c>
      <c r="N466" s="132"/>
      <c r="O466" s="133"/>
      <c r="P466" s="133"/>
      <c r="Q466" s="133"/>
      <c r="R466" s="110"/>
    </row>
    <row r="467" spans="1:18" x14ac:dyDescent="0.2">
      <c r="A467" s="87">
        <v>1</v>
      </c>
      <c r="B467" s="88" t="s">
        <v>811</v>
      </c>
      <c r="C467" s="88" t="s">
        <v>184</v>
      </c>
      <c r="D467" s="88" t="s">
        <v>59</v>
      </c>
      <c r="E467" s="88" t="s">
        <v>839</v>
      </c>
      <c r="F467" s="88">
        <v>6120</v>
      </c>
      <c r="G467" s="91">
        <f>+IF(ISNA(VLOOKUP(F467,'[1]Latest 14.03.2023'!$E$4:$J$1050,6,FALSE)),"0",VLOOKUP(F467,'[1]Latest 14.03.2023'!$E$4:$J$1050,6,FALSE))</f>
        <v>3.1</v>
      </c>
      <c r="H467" s="88">
        <f>+SUMIF(CUTTING!$B$3:$B$500,'RM-JUNE'!F467,CUTTING!$G$3:$G$500)</f>
        <v>0</v>
      </c>
      <c r="I467" s="88">
        <f>+SUMIF('FORGING+DISPATCH'!$B$3:$B$500,'RM-JUNE'!F467,'FORGING+DISPATCH'!$G$3:$G$500)</f>
        <v>0</v>
      </c>
      <c r="J467" s="90">
        <f t="shared" si="63"/>
        <v>0</v>
      </c>
      <c r="K467" s="88" t="str">
        <f>+IF(ISNA(VLOOKUP(F467,SCH!$C$3:$L$500,9,FALSE)),"0",VLOOKUP(F467,SCH!$C$3:$L$500,9,FALSE))</f>
        <v>0</v>
      </c>
      <c r="L467" s="102">
        <f t="shared" si="64"/>
        <v>0</v>
      </c>
      <c r="M467" s="102">
        <f t="shared" si="82"/>
        <v>0</v>
      </c>
      <c r="N467" s="132"/>
      <c r="O467" s="133"/>
      <c r="P467" s="133"/>
      <c r="Q467" s="133"/>
      <c r="R467" s="110"/>
    </row>
    <row r="468" spans="1:18" x14ac:dyDescent="0.2">
      <c r="A468" s="87">
        <v>1</v>
      </c>
      <c r="B468" s="88" t="s">
        <v>811</v>
      </c>
      <c r="C468" s="88" t="s">
        <v>184</v>
      </c>
      <c r="D468" s="88" t="s">
        <v>59</v>
      </c>
      <c r="E468" s="88" t="s">
        <v>838</v>
      </c>
      <c r="F468" s="88">
        <v>6160</v>
      </c>
      <c r="G468" s="88" t="str">
        <f>+IF(ISNA(VLOOKUP(F468,'[1]Latest 14.03.2023'!$E$4:$J$1050,6,FALSE)),"0",VLOOKUP(F468,'[1]Latest 14.03.2023'!$E$4:$J$1050,6,FALSE))</f>
        <v>0</v>
      </c>
      <c r="H468" s="88">
        <f>+SUMIF(CUTTING!$B$3:$B$500,'RM-JUNE'!F468,CUTTING!$G$3:$G$500)</f>
        <v>0</v>
      </c>
      <c r="I468" s="88">
        <f>+SUMIF('FORGING+DISPATCH'!$B$3:$B$500,'RM-JUNE'!F468,'FORGING+DISPATCH'!$G$3:$G$500)</f>
        <v>0</v>
      </c>
      <c r="J468" s="90">
        <f t="shared" si="63"/>
        <v>0</v>
      </c>
      <c r="K468" s="88" t="str">
        <f>+IF(ISNA(VLOOKUP(F468,SCH!$C$3:$L$500,9,FALSE)),"0",VLOOKUP(F468,SCH!$C$3:$L$500,9,FALSE))</f>
        <v>0</v>
      </c>
      <c r="L468" s="102">
        <f t="shared" si="64"/>
        <v>0</v>
      </c>
      <c r="M468" s="102">
        <f t="shared" si="82"/>
        <v>0</v>
      </c>
      <c r="N468" s="132"/>
      <c r="O468" s="133"/>
      <c r="P468" s="133"/>
      <c r="Q468" s="133"/>
      <c r="R468" s="110"/>
    </row>
    <row r="469" spans="1:18" x14ac:dyDescent="0.2">
      <c r="A469" s="87">
        <v>1</v>
      </c>
      <c r="B469" s="88" t="s">
        <v>811</v>
      </c>
      <c r="C469" s="88" t="s">
        <v>184</v>
      </c>
      <c r="D469" s="88" t="s">
        <v>59</v>
      </c>
      <c r="E469" s="88" t="s">
        <v>837</v>
      </c>
      <c r="F469" s="88">
        <v>6162</v>
      </c>
      <c r="G469" s="91">
        <f>+IF(ISNA(VLOOKUP(F469,'[1]Latest 14.03.2023'!$E$4:$J$1050,6,FALSE)),"0",VLOOKUP(F469,'[1]Latest 14.03.2023'!$E$4:$J$1050,6,FALSE))</f>
        <v>2.78</v>
      </c>
      <c r="H469" s="88">
        <f>+SUMIF(CUTTING!$B$3:$B$500,'RM-JUNE'!F469,CUTTING!$G$3:$G$500)</f>
        <v>0</v>
      </c>
      <c r="I469" s="88">
        <f>+SUMIF('FORGING+DISPATCH'!$B$3:$B$500,'RM-JUNE'!F469,'FORGING+DISPATCH'!$G$3:$G$500)</f>
        <v>0</v>
      </c>
      <c r="J469" s="90">
        <f t="shared" si="63"/>
        <v>0</v>
      </c>
      <c r="K469" s="88" t="str">
        <f>+IF(ISNA(VLOOKUP(F469,SCH!$C$3:$L$500,9,FALSE)),"0",VLOOKUP(F469,SCH!$C$3:$L$500,9,FALSE))</f>
        <v>0</v>
      </c>
      <c r="L469" s="102">
        <f t="shared" si="64"/>
        <v>0</v>
      </c>
      <c r="M469" s="102">
        <f t="shared" si="82"/>
        <v>0</v>
      </c>
      <c r="N469" s="132"/>
      <c r="O469" s="133"/>
      <c r="P469" s="133"/>
      <c r="Q469" s="133"/>
      <c r="R469" s="110"/>
    </row>
    <row r="470" spans="1:18" x14ac:dyDescent="0.2">
      <c r="A470" s="87">
        <v>1</v>
      </c>
      <c r="B470" s="88" t="s">
        <v>811</v>
      </c>
      <c r="C470" s="88" t="s">
        <v>184</v>
      </c>
      <c r="D470" s="88" t="s">
        <v>59</v>
      </c>
      <c r="E470" s="88" t="s">
        <v>836</v>
      </c>
      <c r="F470" s="88">
        <v>635</v>
      </c>
      <c r="G470" s="91">
        <f>+IF(ISNA(VLOOKUP(F470,'[1]Latest 14.03.2023'!$E$4:$J$1050,6,FALSE)),"0",VLOOKUP(F470,'[1]Latest 14.03.2023'!$E$4:$J$1050,6,FALSE))</f>
        <v>2.74</v>
      </c>
      <c r="H470" s="88">
        <f>+SUMIF(CUTTING!$B$3:$B$500,'RM-JUNE'!F470,CUTTING!$G$3:$G$500)</f>
        <v>0</v>
      </c>
      <c r="I470" s="88">
        <f>+SUMIF('FORGING+DISPATCH'!$B$3:$B$500,'RM-JUNE'!F470,'FORGING+DISPATCH'!$G$3:$G$500)</f>
        <v>0</v>
      </c>
      <c r="J470" s="90">
        <f t="shared" si="63"/>
        <v>0</v>
      </c>
      <c r="K470" s="88" t="str">
        <f>+IF(ISNA(VLOOKUP(F470,SCH!$C$3:$L$500,9,FALSE)),"0",VLOOKUP(F470,SCH!$C$3:$L$500,9,FALSE))</f>
        <v>0</v>
      </c>
      <c r="L470" s="102">
        <f t="shared" si="64"/>
        <v>0</v>
      </c>
      <c r="M470" s="102">
        <f t="shared" si="82"/>
        <v>0</v>
      </c>
      <c r="N470" s="132"/>
      <c r="O470" s="133"/>
      <c r="P470" s="133"/>
      <c r="Q470" s="133"/>
      <c r="R470" s="110"/>
    </row>
    <row r="471" spans="1:18" x14ac:dyDescent="0.2">
      <c r="A471" s="87">
        <v>1</v>
      </c>
      <c r="B471" s="88" t="s">
        <v>811</v>
      </c>
      <c r="C471" s="88" t="s">
        <v>184</v>
      </c>
      <c r="D471" s="88" t="s">
        <v>59</v>
      </c>
      <c r="E471" s="88" t="s">
        <v>835</v>
      </c>
      <c r="F471" s="88">
        <v>636</v>
      </c>
      <c r="G471" s="91">
        <f>+IF(ISNA(VLOOKUP(F471,'[1]Latest 14.03.2023'!$E$4:$J$1050,6,FALSE)),"0",VLOOKUP(F471,'[1]Latest 14.03.2023'!$E$4:$J$1050,6,FALSE))</f>
        <v>3.37</v>
      </c>
      <c r="H471" s="88">
        <f>+SUMIF(CUTTING!$B$3:$B$500,'RM-JUNE'!F471,CUTTING!$G$3:$G$500)</f>
        <v>0</v>
      </c>
      <c r="I471" s="88">
        <f>+SUMIF('FORGING+DISPATCH'!$B$3:$B$500,'RM-JUNE'!F471,'FORGING+DISPATCH'!$G$3:$G$500)</f>
        <v>0</v>
      </c>
      <c r="J471" s="90">
        <f t="shared" si="63"/>
        <v>0</v>
      </c>
      <c r="K471" s="88" t="str">
        <f>+IF(ISNA(VLOOKUP(F471,SCH!$C$3:$L$500,9,FALSE)),"0",VLOOKUP(F471,SCH!$C$3:$L$500,9,FALSE))</f>
        <v>0</v>
      </c>
      <c r="L471" s="102">
        <f t="shared" si="64"/>
        <v>0</v>
      </c>
      <c r="M471" s="102">
        <f t="shared" si="82"/>
        <v>0</v>
      </c>
      <c r="N471" s="132"/>
      <c r="O471" s="133"/>
      <c r="P471" s="133"/>
      <c r="Q471" s="133"/>
      <c r="R471" s="110"/>
    </row>
    <row r="472" spans="1:18" x14ac:dyDescent="0.2">
      <c r="A472" s="87">
        <v>1</v>
      </c>
      <c r="B472" s="88" t="s">
        <v>811</v>
      </c>
      <c r="C472" s="88" t="s">
        <v>184</v>
      </c>
      <c r="D472" s="88" t="s">
        <v>59</v>
      </c>
      <c r="E472" s="88" t="s">
        <v>834</v>
      </c>
      <c r="F472" s="88">
        <v>637</v>
      </c>
      <c r="G472" s="91">
        <f>+IF(ISNA(VLOOKUP(F472,'[1]Latest 14.03.2023'!$E$4:$J$1050,6,FALSE)),"0",VLOOKUP(F472,'[1]Latest 14.03.2023'!$E$4:$J$1050,6,FALSE))</f>
        <v>2.74</v>
      </c>
      <c r="H472" s="88">
        <f>+SUMIF(CUTTING!$B$3:$B$500,'RM-JUNE'!F472,CUTTING!$G$3:$G$500)</f>
        <v>0</v>
      </c>
      <c r="I472" s="88">
        <f>+SUMIF('FORGING+DISPATCH'!$B$3:$B$500,'RM-JUNE'!F472,'FORGING+DISPATCH'!$G$3:$G$500)</f>
        <v>0</v>
      </c>
      <c r="J472" s="90">
        <f t="shared" si="63"/>
        <v>0</v>
      </c>
      <c r="K472" s="88" t="str">
        <f>+IF(ISNA(VLOOKUP(F472,SCH!$C$3:$L$500,9,FALSE)),"0",VLOOKUP(F472,SCH!$C$3:$L$500,9,FALSE))</f>
        <v>0</v>
      </c>
      <c r="L472" s="102">
        <f t="shared" si="64"/>
        <v>0</v>
      </c>
      <c r="M472" s="102">
        <f t="shared" si="82"/>
        <v>0</v>
      </c>
      <c r="N472" s="132"/>
      <c r="O472" s="133"/>
      <c r="P472" s="133"/>
      <c r="Q472" s="133"/>
      <c r="R472" s="110"/>
    </row>
    <row r="473" spans="1:18" x14ac:dyDescent="0.2">
      <c r="A473" s="87">
        <v>1</v>
      </c>
      <c r="B473" s="88" t="s">
        <v>811</v>
      </c>
      <c r="C473" s="88" t="s">
        <v>184</v>
      </c>
      <c r="D473" s="88" t="s">
        <v>59</v>
      </c>
      <c r="E473" s="88" t="s">
        <v>833</v>
      </c>
      <c r="F473" s="88">
        <v>638</v>
      </c>
      <c r="G473" s="91">
        <f>+IF(ISNA(VLOOKUP(F473,'[1]Latest 14.03.2023'!$E$4:$J$1050,6,FALSE)),"0",VLOOKUP(F473,'[1]Latest 14.03.2023'!$E$4:$J$1050,6,FALSE))</f>
        <v>2.31</v>
      </c>
      <c r="H473" s="88">
        <f>+SUMIF(CUTTING!$B$3:$B$500,'RM-JUNE'!F473,CUTTING!$G$3:$G$500)</f>
        <v>0</v>
      </c>
      <c r="I473" s="88">
        <f>+SUMIF('FORGING+DISPATCH'!$B$3:$B$500,'RM-JUNE'!F473,'FORGING+DISPATCH'!$G$3:$G$500)</f>
        <v>0</v>
      </c>
      <c r="J473" s="90">
        <f t="shared" si="63"/>
        <v>0</v>
      </c>
      <c r="K473" s="88" t="str">
        <f>+IF(ISNA(VLOOKUP(F473,SCH!$C$3:$L$500,9,FALSE)),"0",VLOOKUP(F473,SCH!$C$3:$L$500,9,FALSE))</f>
        <v>0</v>
      </c>
      <c r="L473" s="102">
        <f t="shared" si="64"/>
        <v>0</v>
      </c>
      <c r="M473" s="102">
        <f t="shared" si="82"/>
        <v>0</v>
      </c>
      <c r="N473" s="132"/>
      <c r="O473" s="133"/>
      <c r="P473" s="133"/>
      <c r="Q473" s="133"/>
      <c r="R473" s="110"/>
    </row>
    <row r="474" spans="1:18" x14ac:dyDescent="0.2">
      <c r="A474" s="87">
        <v>1</v>
      </c>
      <c r="B474" s="88" t="s">
        <v>811</v>
      </c>
      <c r="C474" s="88" t="s">
        <v>184</v>
      </c>
      <c r="D474" s="88" t="s">
        <v>59</v>
      </c>
      <c r="E474" s="88" t="s">
        <v>832</v>
      </c>
      <c r="F474" s="88">
        <v>806</v>
      </c>
      <c r="G474" s="91">
        <f>+IF(ISNA(VLOOKUP(F474,'[1]Latest 14.03.2023'!$E$4:$J$1050,6,FALSE)),"0",VLOOKUP(F474,'[1]Latest 14.03.2023'!$E$4:$J$1050,6,FALSE))</f>
        <v>2.2000000000000002</v>
      </c>
      <c r="H474" s="88">
        <f>+SUMIF(CUTTING!$B$3:$B$500,'RM-JUNE'!F474,CUTTING!$G$3:$G$500)</f>
        <v>0</v>
      </c>
      <c r="I474" s="88">
        <f>+SUMIF('FORGING+DISPATCH'!$B$3:$B$500,'RM-JUNE'!F474,'FORGING+DISPATCH'!$G$3:$G$500)</f>
        <v>0</v>
      </c>
      <c r="J474" s="90">
        <f t="shared" si="63"/>
        <v>0</v>
      </c>
      <c r="K474" s="88" t="str">
        <f>+IF(ISNA(VLOOKUP(F474,SCH!$C$3:$L$500,9,FALSE)),"0",VLOOKUP(F474,SCH!$C$3:$L$500,9,FALSE))</f>
        <v>0</v>
      </c>
      <c r="L474" s="102">
        <f t="shared" si="64"/>
        <v>0</v>
      </c>
      <c r="M474" s="102">
        <f t="shared" si="82"/>
        <v>0</v>
      </c>
      <c r="N474" s="132"/>
      <c r="O474" s="133"/>
      <c r="P474" s="133"/>
      <c r="Q474" s="133"/>
      <c r="R474" s="110"/>
    </row>
    <row r="475" spans="1:18" x14ac:dyDescent="0.2">
      <c r="A475" s="87">
        <v>1</v>
      </c>
      <c r="B475" s="88" t="s">
        <v>811</v>
      </c>
      <c r="C475" s="88" t="s">
        <v>184</v>
      </c>
      <c r="D475" s="88" t="s">
        <v>59</v>
      </c>
      <c r="E475" s="88" t="s">
        <v>831</v>
      </c>
      <c r="F475" s="88">
        <v>826</v>
      </c>
      <c r="G475" s="91">
        <f>+IF(ISNA(VLOOKUP(F475,'[1]Latest 14.03.2023'!$E$4:$J$1050,6,FALSE)),"0",VLOOKUP(F475,'[1]Latest 14.03.2023'!$E$4:$J$1050,6,FALSE))</f>
        <v>2.2999999999999998</v>
      </c>
      <c r="H475" s="88">
        <f>+SUMIF(CUTTING!$B$3:$B$500,'RM-JUNE'!F475,CUTTING!$G$3:$G$500)</f>
        <v>0</v>
      </c>
      <c r="I475" s="88">
        <f>+SUMIF('FORGING+DISPATCH'!$B$3:$B$500,'RM-JUNE'!F475,'FORGING+DISPATCH'!$G$3:$G$500)</f>
        <v>0</v>
      </c>
      <c r="J475" s="90">
        <f t="shared" si="63"/>
        <v>0</v>
      </c>
      <c r="K475" s="88" t="str">
        <f>+IF(ISNA(VLOOKUP(F475,SCH!$C$3:$L$500,9,FALSE)),"0",VLOOKUP(F475,SCH!$C$3:$L$500,9,FALSE))</f>
        <v>0</v>
      </c>
      <c r="L475" s="102">
        <f t="shared" si="64"/>
        <v>0</v>
      </c>
      <c r="M475" s="102">
        <f t="shared" si="82"/>
        <v>0</v>
      </c>
      <c r="N475" s="132"/>
      <c r="O475" s="133"/>
      <c r="P475" s="133"/>
      <c r="Q475" s="133"/>
      <c r="R475" s="110"/>
    </row>
    <row r="476" spans="1:18" x14ac:dyDescent="0.2">
      <c r="A476" s="87">
        <v>1</v>
      </c>
      <c r="B476" s="88" t="s">
        <v>811</v>
      </c>
      <c r="C476" s="88" t="s">
        <v>184</v>
      </c>
      <c r="D476" s="88" t="s">
        <v>59</v>
      </c>
      <c r="E476" s="88" t="s">
        <v>21</v>
      </c>
      <c r="F476" s="88">
        <v>854</v>
      </c>
      <c r="G476" s="91">
        <f>+IF(ISNA(VLOOKUP(F476,'[1]Latest 14.03.2023'!$E$4:$J$1050,6,FALSE)),"0",VLOOKUP(F476,'[1]Latest 14.03.2023'!$E$4:$J$1050,6,FALSE))</f>
        <v>5.4</v>
      </c>
      <c r="H476" s="88">
        <f>+SUMIF(CUTTING!$B$3:$B$500,'RM-JUNE'!F476,CUTTING!$G$3:$G$500)</f>
        <v>0</v>
      </c>
      <c r="I476" s="88">
        <f>+SUMIF('FORGING+DISPATCH'!$B$3:$B$500,'RM-JUNE'!F476,'FORGING+DISPATCH'!$G$3:$G$500)</f>
        <v>0</v>
      </c>
      <c r="J476" s="90">
        <f t="shared" si="63"/>
        <v>0</v>
      </c>
      <c r="K476" s="88" t="str">
        <f>+IF(ISNA(VLOOKUP(F476,SCH!$C$3:$L$500,9,FALSE)),"0",VLOOKUP(F476,SCH!$C$3:$L$500,9,FALSE))</f>
        <v>0</v>
      </c>
      <c r="L476" s="102">
        <f t="shared" si="64"/>
        <v>0</v>
      </c>
      <c r="M476" s="102">
        <f t="shared" si="82"/>
        <v>0</v>
      </c>
      <c r="N476" s="132"/>
      <c r="O476" s="133"/>
      <c r="P476" s="133"/>
      <c r="Q476" s="133"/>
      <c r="R476" s="110"/>
    </row>
    <row r="477" spans="1:18" x14ac:dyDescent="0.2">
      <c r="A477" s="87">
        <v>1</v>
      </c>
      <c r="B477" s="88" t="s">
        <v>811</v>
      </c>
      <c r="C477" s="88" t="s">
        <v>184</v>
      </c>
      <c r="D477" s="88" t="s">
        <v>59</v>
      </c>
      <c r="E477" s="88" t="s">
        <v>830</v>
      </c>
      <c r="F477" s="88">
        <v>9036</v>
      </c>
      <c r="G477" s="88" t="str">
        <f>+IF(ISNA(VLOOKUP(F477,'[1]Latest 14.03.2023'!$E$4:$J$1050,6,FALSE)),"0",VLOOKUP(F477,'[1]Latest 14.03.2023'!$E$4:$J$1050,6,FALSE))</f>
        <v>0</v>
      </c>
      <c r="H477" s="88">
        <f>+SUMIF(CUTTING!$B$3:$B$500,'RM-JUNE'!F477,CUTTING!$G$3:$G$500)</f>
        <v>0</v>
      </c>
      <c r="I477" s="88">
        <f>+SUMIF('FORGING+DISPATCH'!$B$3:$B$500,'RM-JUNE'!F477,'FORGING+DISPATCH'!$G$3:$G$500)</f>
        <v>0</v>
      </c>
      <c r="J477" s="90">
        <f t="shared" si="63"/>
        <v>0</v>
      </c>
      <c r="K477" s="88" t="str">
        <f>+IF(ISNA(VLOOKUP(F477,SCH!$C$3:$L$500,9,FALSE)),"0",VLOOKUP(F477,SCH!$C$3:$L$500,9,FALSE))</f>
        <v>0</v>
      </c>
      <c r="L477" s="102">
        <f t="shared" si="64"/>
        <v>0</v>
      </c>
      <c r="M477" s="102">
        <f t="shared" si="82"/>
        <v>0</v>
      </c>
      <c r="N477" s="132"/>
      <c r="O477" s="133"/>
      <c r="P477" s="133"/>
      <c r="Q477" s="133"/>
      <c r="R477" s="110"/>
    </row>
    <row r="478" spans="1:18" x14ac:dyDescent="0.2">
      <c r="A478" s="87">
        <v>2</v>
      </c>
      <c r="B478" s="88" t="s">
        <v>353</v>
      </c>
      <c r="C478" s="88" t="s">
        <v>184</v>
      </c>
      <c r="D478" s="88" t="s">
        <v>59</v>
      </c>
      <c r="E478" s="88" t="s">
        <v>517</v>
      </c>
      <c r="F478" s="88">
        <v>1047</v>
      </c>
      <c r="G478" s="91">
        <f>+IF(ISNA(VLOOKUP(F478,'[1]Latest 14.03.2023'!$E$4:$J$1050,6,FALSE)),"0",VLOOKUP(F478,'[1]Latest 14.03.2023'!$E$4:$J$1050,6,FALSE))</f>
        <v>2.95</v>
      </c>
      <c r="H478" s="88">
        <f>+SUMIF(CUTTING!$B$3:$B$500,'RM-JUNE'!F478,CUTTING!$G$3:$G$500)</f>
        <v>0</v>
      </c>
      <c r="I478" s="88">
        <f>+SUMIF('FORGING+DISPATCH'!$B$3:$B$500,'RM-JUNE'!F478,'FORGING+DISPATCH'!$G$3:$G$500)</f>
        <v>0</v>
      </c>
      <c r="J478" s="90">
        <f t="shared" ref="J478" si="83">H478+I478</f>
        <v>0</v>
      </c>
      <c r="K478" s="88" t="str">
        <f>+IF(ISNA(VLOOKUP(F478,SCH!$C$3:$L$500,9,FALSE)),"0",VLOOKUP(F478,SCH!$C$3:$L$500,9,FALSE))</f>
        <v>0</v>
      </c>
      <c r="L478" s="102">
        <f t="shared" ref="L478" si="84">+G478*K478</f>
        <v>0</v>
      </c>
      <c r="M478" s="102">
        <f t="shared" ref="M478" si="85">L478-J478</f>
        <v>0</v>
      </c>
      <c r="N478" s="132"/>
      <c r="O478" s="133"/>
      <c r="P478" s="133"/>
      <c r="Q478" s="133"/>
      <c r="R478" s="110"/>
    </row>
    <row r="479" spans="1:18" x14ac:dyDescent="0.2">
      <c r="A479" s="87">
        <v>2</v>
      </c>
      <c r="B479" s="88" t="s">
        <v>353</v>
      </c>
      <c r="C479" s="88" t="s">
        <v>184</v>
      </c>
      <c r="D479" s="88" t="s">
        <v>59</v>
      </c>
      <c r="E479" s="88" t="s">
        <v>516</v>
      </c>
      <c r="F479" s="88">
        <v>1050</v>
      </c>
      <c r="G479" s="91">
        <f>+IF(ISNA(VLOOKUP(F479,'[1]Latest 14.03.2023'!$E$4:$J$1050,6,FALSE)),"0",VLOOKUP(F479,'[1]Latest 14.03.2023'!$E$4:$J$1050,6,FALSE))</f>
        <v>3.36</v>
      </c>
      <c r="H479" s="88">
        <f>+SUMIF(CUTTING!$B$3:$B$500,'RM-JUNE'!F479,CUTTING!$G$3:$G$500)</f>
        <v>0</v>
      </c>
      <c r="I479" s="88">
        <f>+SUMIF('FORGING+DISPATCH'!$B$3:$B$500,'RM-JUNE'!F479,'FORGING+DISPATCH'!$G$3:$G$500)</f>
        <v>0</v>
      </c>
      <c r="J479" s="90">
        <f t="shared" si="63"/>
        <v>0</v>
      </c>
      <c r="K479" s="88" t="str">
        <f>+IF(ISNA(VLOOKUP(F479,SCH!$C$3:$L$500,9,FALSE)),"0",VLOOKUP(F479,SCH!$C$3:$L$500,9,FALSE))</f>
        <v>0</v>
      </c>
      <c r="L479" s="102">
        <f t="shared" si="64"/>
        <v>0</v>
      </c>
      <c r="M479" s="102">
        <f t="shared" ref="M479:M485" si="86">L479-J479</f>
        <v>0</v>
      </c>
      <c r="N479" s="132"/>
      <c r="O479" s="133"/>
      <c r="P479" s="133"/>
      <c r="Q479" s="133"/>
      <c r="R479" s="110"/>
    </row>
    <row r="480" spans="1:18" x14ac:dyDescent="0.2">
      <c r="A480" s="87">
        <v>2</v>
      </c>
      <c r="B480" s="88" t="s">
        <v>353</v>
      </c>
      <c r="C480" s="88" t="s">
        <v>184</v>
      </c>
      <c r="D480" s="88" t="s">
        <v>59</v>
      </c>
      <c r="E480" s="88" t="s">
        <v>514</v>
      </c>
      <c r="F480" s="88">
        <v>136</v>
      </c>
      <c r="G480" s="91">
        <f>+IF(ISNA(VLOOKUP(F480,'[1]Latest 14.03.2023'!$E$4:$J$1050,6,FALSE)),"0",VLOOKUP(F480,'[1]Latest 14.03.2023'!$E$4:$J$1050,6,FALSE))</f>
        <v>2.25</v>
      </c>
      <c r="H480" s="88">
        <f>+SUMIF(CUTTING!$B$3:$B$500,'RM-JUNE'!F480,CUTTING!$G$3:$G$500)</f>
        <v>0</v>
      </c>
      <c r="I480" s="88">
        <f>+SUMIF('FORGING+DISPATCH'!$B$3:$B$500,'RM-JUNE'!F480,'FORGING+DISPATCH'!$G$3:$G$500)</f>
        <v>0</v>
      </c>
      <c r="J480" s="90">
        <f t="shared" si="63"/>
        <v>0</v>
      </c>
      <c r="K480" s="88" t="str">
        <f>+IF(ISNA(VLOOKUP(F480,SCH!$C$3:$L$500,9,FALSE)),"0",VLOOKUP(F480,SCH!$C$3:$L$500,9,FALSE))</f>
        <v>0</v>
      </c>
      <c r="L480" s="102">
        <f t="shared" si="64"/>
        <v>0</v>
      </c>
      <c r="M480" s="102">
        <f t="shared" si="86"/>
        <v>0</v>
      </c>
      <c r="N480" s="132"/>
      <c r="O480" s="133"/>
      <c r="P480" s="133"/>
      <c r="Q480" s="133"/>
      <c r="R480" s="110"/>
    </row>
    <row r="481" spans="1:18" x14ac:dyDescent="0.2">
      <c r="A481" s="87">
        <v>2</v>
      </c>
      <c r="B481" s="88" t="s">
        <v>353</v>
      </c>
      <c r="C481" s="88" t="s">
        <v>184</v>
      </c>
      <c r="D481" s="88" t="s">
        <v>59</v>
      </c>
      <c r="E481" s="88" t="s">
        <v>513</v>
      </c>
      <c r="F481" s="88">
        <v>1435</v>
      </c>
      <c r="G481" s="91">
        <f>+IF(ISNA(VLOOKUP(F481,'[1]Latest 14.03.2023'!$E$4:$J$1050,6,FALSE)),"0",VLOOKUP(F481,'[1]Latest 14.03.2023'!$E$4:$J$1050,6,FALSE))</f>
        <v>2.95</v>
      </c>
      <c r="H481" s="88">
        <f>+SUMIF(CUTTING!$B$3:$B$500,'RM-JUNE'!F481,CUTTING!$G$3:$G$500)</f>
        <v>0</v>
      </c>
      <c r="I481" s="88">
        <f>+SUMIF('FORGING+DISPATCH'!$B$3:$B$500,'RM-JUNE'!F481,'FORGING+DISPATCH'!$G$3:$G$500)</f>
        <v>0</v>
      </c>
      <c r="J481" s="90">
        <f t="shared" si="63"/>
        <v>0</v>
      </c>
      <c r="K481" s="88" t="str">
        <f>+IF(ISNA(VLOOKUP(F481,SCH!$C$3:$L$500,9,FALSE)),"0",VLOOKUP(F481,SCH!$C$3:$L$500,9,FALSE))</f>
        <v>0</v>
      </c>
      <c r="L481" s="102">
        <f t="shared" si="64"/>
        <v>0</v>
      </c>
      <c r="M481" s="102">
        <f t="shared" si="86"/>
        <v>0</v>
      </c>
      <c r="N481" s="132"/>
      <c r="O481" s="133"/>
      <c r="P481" s="133"/>
      <c r="Q481" s="133"/>
      <c r="R481" s="110"/>
    </row>
    <row r="482" spans="1:18" x14ac:dyDescent="0.2">
      <c r="A482" s="87">
        <v>2</v>
      </c>
      <c r="B482" s="88" t="s">
        <v>353</v>
      </c>
      <c r="C482" s="88" t="s">
        <v>184</v>
      </c>
      <c r="D482" s="88" t="s">
        <v>59</v>
      </c>
      <c r="E482" s="88" t="s">
        <v>511</v>
      </c>
      <c r="F482" s="88">
        <v>1437</v>
      </c>
      <c r="G482" s="91">
        <f>+IF(ISNA(VLOOKUP(F482,'[1]Latest 14.03.2023'!$E$4:$J$1050,6,FALSE)),"0",VLOOKUP(F482,'[1]Latest 14.03.2023'!$E$4:$J$1050,6,FALSE))</f>
        <v>3.3</v>
      </c>
      <c r="H482" s="88">
        <f>+SUMIF(CUTTING!$B$3:$B$500,'RM-JUNE'!F482,CUTTING!$G$3:$G$500)</f>
        <v>0</v>
      </c>
      <c r="I482" s="88">
        <f>+SUMIF('FORGING+DISPATCH'!$B$3:$B$500,'RM-JUNE'!F482,'FORGING+DISPATCH'!$G$3:$G$500)</f>
        <v>0</v>
      </c>
      <c r="J482" s="90">
        <f t="shared" si="63"/>
        <v>0</v>
      </c>
      <c r="K482" s="88" t="str">
        <f>+IF(ISNA(VLOOKUP(F482,SCH!$C$3:$L$500,9,FALSE)),"0",VLOOKUP(F482,SCH!$C$3:$L$500,9,FALSE))</f>
        <v>0</v>
      </c>
      <c r="L482" s="102">
        <f t="shared" si="64"/>
        <v>0</v>
      </c>
      <c r="M482" s="102">
        <f t="shared" si="86"/>
        <v>0</v>
      </c>
      <c r="N482" s="132"/>
      <c r="O482" s="133"/>
      <c r="P482" s="133"/>
      <c r="Q482" s="133"/>
      <c r="R482" s="110"/>
    </row>
    <row r="483" spans="1:18" x14ac:dyDescent="0.2">
      <c r="A483" s="87">
        <v>2</v>
      </c>
      <c r="B483" s="88" t="s">
        <v>353</v>
      </c>
      <c r="C483" s="88" t="s">
        <v>184</v>
      </c>
      <c r="D483" s="88" t="s">
        <v>59</v>
      </c>
      <c r="E483" s="88" t="s">
        <v>509</v>
      </c>
      <c r="F483" s="88">
        <v>1705</v>
      </c>
      <c r="G483" s="91">
        <f>+IF(ISNA(VLOOKUP(F483,'[1]Latest 14.03.2023'!$E$4:$J$1050,6,FALSE)),"0",VLOOKUP(F483,'[1]Latest 14.03.2023'!$E$4:$J$1050,6,FALSE))</f>
        <v>2.66</v>
      </c>
      <c r="H483" s="88">
        <f>+SUMIF(CUTTING!$B$3:$B$500,'RM-JUNE'!F483,CUTTING!$G$3:$G$500)</f>
        <v>0</v>
      </c>
      <c r="I483" s="88">
        <f>+SUMIF('FORGING+DISPATCH'!$B$3:$B$500,'RM-JUNE'!F483,'FORGING+DISPATCH'!$G$3:$G$500)</f>
        <v>0</v>
      </c>
      <c r="J483" s="90">
        <f t="shared" si="63"/>
        <v>0</v>
      </c>
      <c r="K483" s="88" t="str">
        <f>+IF(ISNA(VLOOKUP(F483,SCH!$C$3:$L$500,9,FALSE)),"0",VLOOKUP(F483,SCH!$C$3:$L$500,9,FALSE))</f>
        <v>0</v>
      </c>
      <c r="L483" s="102">
        <f t="shared" si="64"/>
        <v>0</v>
      </c>
      <c r="M483" s="102">
        <f t="shared" si="86"/>
        <v>0</v>
      </c>
      <c r="N483" s="132"/>
      <c r="O483" s="133"/>
      <c r="P483" s="133"/>
      <c r="Q483" s="133"/>
      <c r="R483" s="110"/>
    </row>
    <row r="484" spans="1:18" x14ac:dyDescent="0.2">
      <c r="A484" s="87">
        <v>2</v>
      </c>
      <c r="B484" s="88" t="s">
        <v>353</v>
      </c>
      <c r="C484" s="88" t="s">
        <v>184</v>
      </c>
      <c r="D484" s="88" t="s">
        <v>59</v>
      </c>
      <c r="E484" s="88" t="s">
        <v>506</v>
      </c>
      <c r="F484" s="88">
        <v>1823</v>
      </c>
      <c r="G484" s="91">
        <f>+IF(ISNA(VLOOKUP(F484,'[1]Latest 14.03.2023'!$E$4:$J$1050,6,FALSE)),"0",VLOOKUP(F484,'[1]Latest 14.03.2023'!$E$4:$J$1050,6,FALSE))</f>
        <v>2.75</v>
      </c>
      <c r="H484" s="88">
        <f>+SUMIF(CUTTING!$B$3:$B$500,'RM-JUNE'!F484,CUTTING!$G$3:$G$500)</f>
        <v>0</v>
      </c>
      <c r="I484" s="88">
        <f>+SUMIF('FORGING+DISPATCH'!$B$3:$B$500,'RM-JUNE'!F484,'FORGING+DISPATCH'!$G$3:$G$500)</f>
        <v>181.5</v>
      </c>
      <c r="J484" s="90">
        <f t="shared" si="63"/>
        <v>181.5</v>
      </c>
      <c r="K484" s="88">
        <f>+IF(ISNA(VLOOKUP(F484,SCH!$C$3:$L$500,9,FALSE)),"0",VLOOKUP(F484,SCH!$C$3:$L$500,9,FALSE))</f>
        <v>0</v>
      </c>
      <c r="L484" s="102">
        <f t="shared" si="64"/>
        <v>0</v>
      </c>
      <c r="M484" s="102">
        <f t="shared" si="86"/>
        <v>-181.5</v>
      </c>
      <c r="N484" s="132"/>
      <c r="O484" s="133"/>
      <c r="P484" s="133"/>
      <c r="Q484" s="133"/>
      <c r="R484" s="110"/>
    </row>
    <row r="485" spans="1:18" x14ac:dyDescent="0.2">
      <c r="A485" s="87">
        <v>2</v>
      </c>
      <c r="B485" s="88" t="s">
        <v>353</v>
      </c>
      <c r="C485" s="88" t="s">
        <v>184</v>
      </c>
      <c r="D485" s="88" t="s">
        <v>59</v>
      </c>
      <c r="E485" s="88" t="s">
        <v>505</v>
      </c>
      <c r="F485" s="88">
        <v>1836</v>
      </c>
      <c r="G485" s="91">
        <f>+IF(ISNA(VLOOKUP(F485,'[1]Latest 14.03.2023'!$E$4:$J$1050,6,FALSE)),"0",VLOOKUP(F485,'[1]Latest 14.03.2023'!$E$4:$J$1050,6,FALSE))</f>
        <v>2.95</v>
      </c>
      <c r="H485" s="88">
        <f>+SUMIF(CUTTING!$B$3:$B$500,'RM-JUNE'!F485,CUTTING!$G$3:$G$500)</f>
        <v>0</v>
      </c>
      <c r="I485" s="88">
        <f>+SUMIF('FORGING+DISPATCH'!$B$3:$B$500,'RM-JUNE'!F485,'FORGING+DISPATCH'!$G$3:$G$500)</f>
        <v>0</v>
      </c>
      <c r="J485" s="90">
        <f t="shared" si="63"/>
        <v>0</v>
      </c>
      <c r="K485" s="88" t="str">
        <f>+IF(ISNA(VLOOKUP(F485,SCH!$C$3:$L$500,9,FALSE)),"0",VLOOKUP(F485,SCH!$C$3:$L$500,9,FALSE))</f>
        <v>0</v>
      </c>
      <c r="L485" s="102">
        <f t="shared" si="64"/>
        <v>0</v>
      </c>
      <c r="M485" s="102">
        <f t="shared" si="86"/>
        <v>0</v>
      </c>
      <c r="N485" s="132"/>
      <c r="O485" s="133"/>
      <c r="P485" s="133"/>
      <c r="Q485" s="133"/>
      <c r="R485" s="110"/>
    </row>
    <row r="486" spans="1:18" x14ac:dyDescent="0.2">
      <c r="A486" s="87">
        <v>2</v>
      </c>
      <c r="B486" s="88" t="s">
        <v>353</v>
      </c>
      <c r="C486" s="88" t="s">
        <v>184</v>
      </c>
      <c r="D486" s="88" t="s">
        <v>59</v>
      </c>
      <c r="E486" s="88" t="s">
        <v>503</v>
      </c>
      <c r="F486" s="88">
        <v>2217</v>
      </c>
      <c r="G486" s="91">
        <f>+IF(ISNA(VLOOKUP(F486,'[1]Latest 14.03.2023'!$E$4:$J$1050,6,FALSE)),"0",VLOOKUP(F486,'[1]Latest 14.03.2023'!$E$4:$J$1050,6,FALSE))</f>
        <v>1.86</v>
      </c>
      <c r="H486" s="88">
        <f>+SUMIF(CUTTING!$B$3:$B$500,'RM-JUNE'!F486,CUTTING!$G$3:$G$500)</f>
        <v>0</v>
      </c>
      <c r="I486" s="88">
        <f>+SUMIF('FORGING+DISPATCH'!$B$3:$B$500,'RM-JUNE'!F486,'FORGING+DISPATCH'!$G$3:$G$500)</f>
        <v>0</v>
      </c>
      <c r="J486" s="90">
        <f t="shared" si="63"/>
        <v>0</v>
      </c>
      <c r="K486" s="88">
        <f>+IF(ISNA(VLOOKUP(F486,SCH!$C$3:$L$500,9,FALSE)),"0",VLOOKUP(F486,SCH!$C$3:$L$500,9,FALSE))</f>
        <v>2099</v>
      </c>
      <c r="L486" s="102">
        <f t="shared" si="64"/>
        <v>3904.1400000000003</v>
      </c>
      <c r="M486" s="102">
        <f t="shared" ref="M486:M487" si="87">L486-J486</f>
        <v>3904.1400000000003</v>
      </c>
      <c r="N486" s="132"/>
      <c r="O486" s="133"/>
      <c r="P486" s="133"/>
      <c r="Q486" s="133"/>
      <c r="R486" s="110"/>
    </row>
    <row r="487" spans="1:18" x14ac:dyDescent="0.2">
      <c r="A487" s="87">
        <v>2</v>
      </c>
      <c r="B487" s="88" t="s">
        <v>353</v>
      </c>
      <c r="C487" s="88" t="s">
        <v>184</v>
      </c>
      <c r="D487" s="88" t="s">
        <v>59</v>
      </c>
      <c r="E487" s="88" t="s">
        <v>501</v>
      </c>
      <c r="F487" s="88">
        <v>2218</v>
      </c>
      <c r="G487" s="91">
        <f>+IF(ISNA(VLOOKUP(F487,'[1]Latest 14.03.2023'!$E$4:$J$1050,6,FALSE)),"0",VLOOKUP(F487,'[1]Latest 14.03.2023'!$E$4:$J$1050,6,FALSE))</f>
        <v>2.39</v>
      </c>
      <c r="H487" s="88">
        <f>+SUMIF(CUTTING!$B$3:$B$500,'RM-JUNE'!F487,CUTTING!$G$3:$G$500)</f>
        <v>0</v>
      </c>
      <c r="I487" s="88">
        <f>+SUMIF('FORGING+DISPATCH'!$B$3:$B$500,'RM-JUNE'!F487,'FORGING+DISPATCH'!$G$3:$G$500)</f>
        <v>994.24</v>
      </c>
      <c r="J487" s="90">
        <f t="shared" si="63"/>
        <v>994.24</v>
      </c>
      <c r="K487" s="88">
        <f>+IF(ISNA(VLOOKUP(F487,SCH!$C$3:$L$500,9,FALSE)),"0",VLOOKUP(F487,SCH!$C$3:$L$500,9,FALSE))</f>
        <v>366</v>
      </c>
      <c r="L487" s="102">
        <f t="shared" si="64"/>
        <v>874.74</v>
      </c>
      <c r="M487" s="102">
        <f t="shared" si="87"/>
        <v>-119.5</v>
      </c>
      <c r="N487" s="132"/>
      <c r="O487" s="133"/>
      <c r="P487" s="133"/>
      <c r="Q487" s="133"/>
      <c r="R487" s="110"/>
    </row>
    <row r="488" spans="1:18" x14ac:dyDescent="0.2">
      <c r="A488" s="87">
        <v>2</v>
      </c>
      <c r="B488" s="88" t="s">
        <v>353</v>
      </c>
      <c r="C488" s="88" t="s">
        <v>184</v>
      </c>
      <c r="D488" s="88" t="s">
        <v>59</v>
      </c>
      <c r="E488" s="88" t="s">
        <v>499</v>
      </c>
      <c r="F488" s="88">
        <v>2301</v>
      </c>
      <c r="G488" s="91">
        <f>+IF(ISNA(VLOOKUP(F488,'[1]Latest 14.03.2023'!$E$4:$J$1050,6,FALSE)),"0",VLOOKUP(F488,'[1]Latest 14.03.2023'!$E$4:$J$1050,6,FALSE))</f>
        <v>2.95</v>
      </c>
      <c r="H488" s="88">
        <f>+SUMIF(CUTTING!$B$3:$B$500,'RM-JUNE'!F488,CUTTING!$G$3:$G$500)</f>
        <v>0</v>
      </c>
      <c r="I488" s="88">
        <f>+SUMIF('FORGING+DISPATCH'!$B$3:$B$500,'RM-JUNE'!F488,'FORGING+DISPATCH'!$G$3:$G$500)</f>
        <v>17.700000000000003</v>
      </c>
      <c r="J488" s="90">
        <f t="shared" si="63"/>
        <v>17.700000000000003</v>
      </c>
      <c r="K488" s="88" t="str">
        <f>+IF(ISNA(VLOOKUP(F488,SCH!$C$3:$L$500,9,FALSE)),"0",VLOOKUP(F488,SCH!$C$3:$L$500,9,FALSE))</f>
        <v>0</v>
      </c>
      <c r="L488" s="102">
        <f t="shared" si="64"/>
        <v>0</v>
      </c>
      <c r="M488" s="102">
        <f t="shared" ref="M488:M509" si="88">L488-J488</f>
        <v>-17.700000000000003</v>
      </c>
      <c r="N488" s="132"/>
      <c r="O488" s="133"/>
      <c r="P488" s="133"/>
      <c r="Q488" s="133"/>
      <c r="R488" s="110"/>
    </row>
    <row r="489" spans="1:18" x14ac:dyDescent="0.2">
      <c r="A489" s="87">
        <v>2</v>
      </c>
      <c r="B489" s="88" t="s">
        <v>353</v>
      </c>
      <c r="C489" s="88" t="s">
        <v>184</v>
      </c>
      <c r="D489" s="88" t="s">
        <v>59</v>
      </c>
      <c r="E489" s="88" t="s">
        <v>1048</v>
      </c>
      <c r="F489" s="88">
        <v>2303</v>
      </c>
      <c r="G489" s="91">
        <f>+IF(ISNA(VLOOKUP(F489,'[1]Latest 14.03.2023'!$E$4:$J$1050,6,FALSE)),"0",VLOOKUP(F489,'[1]Latest 14.03.2023'!$E$4:$J$1050,6,FALSE))</f>
        <v>2.64</v>
      </c>
      <c r="H489" s="88">
        <f>+SUMIF(CUTTING!$B$3:$B$500,'RM-JUNE'!F489,CUTTING!$G$3:$G$500)</f>
        <v>0</v>
      </c>
      <c r="I489" s="88">
        <f>+SUMIF('FORGING+DISPATCH'!$B$3:$B$500,'RM-JUNE'!F489,'FORGING+DISPATCH'!$G$3:$G$500)</f>
        <v>0</v>
      </c>
      <c r="J489" s="90">
        <f t="shared" si="63"/>
        <v>0</v>
      </c>
      <c r="K489" s="88">
        <f>+IF(ISNA(VLOOKUP(F489,SCH!$C$3:$L$500,9,FALSE)),"0",VLOOKUP(F489,SCH!$C$3:$L$500,9,FALSE))</f>
        <v>1000</v>
      </c>
      <c r="L489" s="102">
        <f t="shared" si="64"/>
        <v>2640</v>
      </c>
      <c r="M489" s="102">
        <f t="shared" si="88"/>
        <v>2640</v>
      </c>
      <c r="N489" s="132"/>
      <c r="O489" s="133"/>
      <c r="P489" s="133"/>
      <c r="Q489" s="133"/>
      <c r="R489" s="110"/>
    </row>
    <row r="490" spans="1:18" x14ac:dyDescent="0.2">
      <c r="A490" s="87">
        <v>2</v>
      </c>
      <c r="B490" s="88" t="s">
        <v>353</v>
      </c>
      <c r="C490" s="88" t="s">
        <v>184</v>
      </c>
      <c r="D490" s="88" t="s">
        <v>59</v>
      </c>
      <c r="E490" s="88" t="s">
        <v>497</v>
      </c>
      <c r="F490" s="88">
        <v>2335</v>
      </c>
      <c r="G490" s="91">
        <f>+IF(ISNA(VLOOKUP(F490,'[1]Latest 14.03.2023'!$E$4:$J$1050,6,FALSE)),"0",VLOOKUP(F490,'[1]Latest 14.03.2023'!$E$4:$J$1050,6,FALSE))</f>
        <v>3.07</v>
      </c>
      <c r="H490" s="88">
        <f>+SUMIF(CUTTING!$B$3:$B$500,'RM-JUNE'!F490,CUTTING!$G$3:$G$500)</f>
        <v>0</v>
      </c>
      <c r="I490" s="88">
        <f>+SUMIF('FORGING+DISPATCH'!$B$3:$B$500,'RM-JUNE'!F490,'FORGING+DISPATCH'!$G$3:$G$500)</f>
        <v>122.8</v>
      </c>
      <c r="J490" s="90">
        <f t="shared" si="63"/>
        <v>122.8</v>
      </c>
      <c r="K490" s="88" t="str">
        <f>+IF(ISNA(VLOOKUP(F490,SCH!$C$3:$L$500,9,FALSE)),"0",VLOOKUP(F490,SCH!$C$3:$L$500,9,FALSE))</f>
        <v>0</v>
      </c>
      <c r="L490" s="102">
        <f t="shared" si="64"/>
        <v>0</v>
      </c>
      <c r="M490" s="102">
        <f t="shared" si="88"/>
        <v>-122.8</v>
      </c>
      <c r="N490" s="132"/>
      <c r="O490" s="133"/>
      <c r="P490" s="133"/>
      <c r="Q490" s="133"/>
      <c r="R490" s="110"/>
    </row>
    <row r="491" spans="1:18" x14ac:dyDescent="0.2">
      <c r="A491" s="87">
        <v>2</v>
      </c>
      <c r="B491" s="88" t="s">
        <v>353</v>
      </c>
      <c r="C491" s="88" t="s">
        <v>184</v>
      </c>
      <c r="D491" s="88" t="s">
        <v>59</v>
      </c>
      <c r="E491" s="88" t="s">
        <v>494</v>
      </c>
      <c r="F491" s="88">
        <v>4021</v>
      </c>
      <c r="G491" s="91">
        <f>+IF(ISNA(VLOOKUP(F491,'[1]Latest 14.03.2023'!$E$4:$J$1050,6,FALSE)),"0",VLOOKUP(F491,'[1]Latest 14.03.2023'!$E$4:$J$1050,6,FALSE))</f>
        <v>2.76</v>
      </c>
      <c r="H491" s="88">
        <f>+SUMIF(CUTTING!$B$3:$B$500,'RM-JUNE'!F491,CUTTING!$G$3:$G$500)</f>
        <v>0</v>
      </c>
      <c r="I491" s="88">
        <f>+SUMIF('FORGING+DISPATCH'!$B$3:$B$500,'RM-JUNE'!F491,'FORGING+DISPATCH'!$G$3:$G$500)</f>
        <v>0</v>
      </c>
      <c r="J491" s="90">
        <f t="shared" si="63"/>
        <v>0</v>
      </c>
      <c r="K491" s="88" t="str">
        <f>+IF(ISNA(VLOOKUP(F491,SCH!$C$3:$L$500,9,FALSE)),"0",VLOOKUP(F491,SCH!$C$3:$L$500,9,FALSE))</f>
        <v>0</v>
      </c>
      <c r="L491" s="102">
        <f t="shared" si="64"/>
        <v>0</v>
      </c>
      <c r="M491" s="102">
        <f t="shared" si="88"/>
        <v>0</v>
      </c>
      <c r="N491" s="132"/>
      <c r="O491" s="133"/>
      <c r="P491" s="133"/>
      <c r="Q491" s="133"/>
      <c r="R491" s="110"/>
    </row>
    <row r="492" spans="1:18" x14ac:dyDescent="0.2">
      <c r="A492" s="87">
        <v>2</v>
      </c>
      <c r="B492" s="88" t="s">
        <v>353</v>
      </c>
      <c r="C492" s="88" t="s">
        <v>184</v>
      </c>
      <c r="D492" s="88" t="s">
        <v>59</v>
      </c>
      <c r="E492" s="88" t="s">
        <v>492</v>
      </c>
      <c r="F492" s="88">
        <v>4081</v>
      </c>
      <c r="G492" s="91">
        <f>+IF(ISNA(VLOOKUP(F492,'[1]Latest 14.03.2023'!$E$4:$J$1050,6,FALSE)),"0",VLOOKUP(F492,'[1]Latest 14.03.2023'!$E$4:$J$1050,6,FALSE))</f>
        <v>2.25</v>
      </c>
      <c r="H492" s="88">
        <f>+SUMIF(CUTTING!$B$3:$B$500,'RM-JUNE'!F492,CUTTING!$G$3:$G$500)</f>
        <v>0</v>
      </c>
      <c r="I492" s="88">
        <f>+SUMIF('FORGING+DISPATCH'!$B$3:$B$500,'RM-JUNE'!F492,'FORGING+DISPATCH'!$G$3:$G$500)</f>
        <v>0</v>
      </c>
      <c r="J492" s="90">
        <f t="shared" si="63"/>
        <v>0</v>
      </c>
      <c r="K492" s="88" t="str">
        <f>+IF(ISNA(VLOOKUP(F492,SCH!$C$3:$L$500,9,FALSE)),"0",VLOOKUP(F492,SCH!$C$3:$L$500,9,FALSE))</f>
        <v>0</v>
      </c>
      <c r="L492" s="102">
        <f t="shared" si="64"/>
        <v>0</v>
      </c>
      <c r="M492" s="102">
        <f t="shared" si="88"/>
        <v>0</v>
      </c>
      <c r="N492" s="132"/>
      <c r="O492" s="133"/>
      <c r="P492" s="133"/>
      <c r="Q492" s="133"/>
      <c r="R492" s="110"/>
    </row>
    <row r="493" spans="1:18" x14ac:dyDescent="0.2">
      <c r="A493" s="87">
        <v>2</v>
      </c>
      <c r="B493" s="88" t="s">
        <v>353</v>
      </c>
      <c r="C493" s="88" t="s">
        <v>184</v>
      </c>
      <c r="D493" s="88" t="s">
        <v>59</v>
      </c>
      <c r="E493" s="88" t="s">
        <v>490</v>
      </c>
      <c r="F493" s="88">
        <v>4113</v>
      </c>
      <c r="G493" s="91">
        <f>+IF(ISNA(VLOOKUP(F493,'[1]Latest 14.03.2023'!$E$4:$J$1050,6,FALSE)),"0",VLOOKUP(F493,'[1]Latest 14.03.2023'!$E$4:$J$1050,6,FALSE))</f>
        <v>2.625</v>
      </c>
      <c r="H493" s="88">
        <f>+SUMIF(CUTTING!$B$3:$B$500,'RM-JUNE'!F493,CUTTING!$G$3:$G$500)</f>
        <v>0</v>
      </c>
      <c r="I493" s="88">
        <f>+SUMIF('FORGING+DISPATCH'!$B$3:$B$500,'RM-JUNE'!F493,'FORGING+DISPATCH'!$G$3:$G$500)</f>
        <v>0</v>
      </c>
      <c r="J493" s="90">
        <f t="shared" si="63"/>
        <v>0</v>
      </c>
      <c r="K493" s="88" t="str">
        <f>+IF(ISNA(VLOOKUP(F493,SCH!$C$3:$L$500,9,FALSE)),"0",VLOOKUP(F493,SCH!$C$3:$L$500,9,FALSE))</f>
        <v>0</v>
      </c>
      <c r="L493" s="102">
        <f t="shared" si="64"/>
        <v>0</v>
      </c>
      <c r="M493" s="102">
        <f t="shared" si="88"/>
        <v>0</v>
      </c>
      <c r="N493" s="132"/>
      <c r="O493" s="133"/>
      <c r="P493" s="133"/>
      <c r="Q493" s="133"/>
      <c r="R493" s="110"/>
    </row>
    <row r="494" spans="1:18" x14ac:dyDescent="0.2">
      <c r="A494" s="87">
        <v>2</v>
      </c>
      <c r="B494" s="88" t="s">
        <v>353</v>
      </c>
      <c r="C494" s="88" t="s">
        <v>184</v>
      </c>
      <c r="D494" s="88" t="s">
        <v>59</v>
      </c>
      <c r="E494" s="88" t="s">
        <v>488</v>
      </c>
      <c r="F494" s="88">
        <v>4215</v>
      </c>
      <c r="G494" s="91">
        <f>+IF(ISNA(VLOOKUP(F494,'[1]Latest 14.03.2023'!$E$4:$J$1050,6,FALSE)),"0",VLOOKUP(F494,'[1]Latest 14.03.2023'!$E$4:$J$1050,6,FALSE))</f>
        <v>2.4700000000000002</v>
      </c>
      <c r="H494" s="88">
        <f>+SUMIF(CUTTING!$B$3:$B$500,'RM-JUNE'!F494,CUTTING!$G$3:$G$500)</f>
        <v>0</v>
      </c>
      <c r="I494" s="88">
        <f>+SUMIF('FORGING+DISPATCH'!$B$3:$B$500,'RM-JUNE'!F494,'FORGING+DISPATCH'!$G$3:$G$500)</f>
        <v>0</v>
      </c>
      <c r="J494" s="90">
        <f t="shared" si="63"/>
        <v>0</v>
      </c>
      <c r="K494" s="88" t="str">
        <f>+IF(ISNA(VLOOKUP(F494,SCH!$C$3:$L$500,9,FALSE)),"0",VLOOKUP(F494,SCH!$C$3:$L$500,9,FALSE))</f>
        <v>0</v>
      </c>
      <c r="L494" s="102">
        <f t="shared" si="64"/>
        <v>0</v>
      </c>
      <c r="M494" s="102">
        <f t="shared" si="88"/>
        <v>0</v>
      </c>
      <c r="N494" s="132"/>
      <c r="O494" s="133"/>
      <c r="P494" s="133"/>
      <c r="Q494" s="133"/>
      <c r="R494" s="110"/>
    </row>
    <row r="495" spans="1:18" x14ac:dyDescent="0.2">
      <c r="A495" s="87">
        <v>2</v>
      </c>
      <c r="B495" s="88" t="s">
        <v>353</v>
      </c>
      <c r="C495" s="88" t="s">
        <v>184</v>
      </c>
      <c r="D495" s="88" t="s">
        <v>59</v>
      </c>
      <c r="E495" s="88" t="s">
        <v>1003</v>
      </c>
      <c r="F495" s="88">
        <v>4255</v>
      </c>
      <c r="G495" s="91">
        <f>+IF(ISNA(VLOOKUP(F495,'[1]Latest 14.03.2023'!$E$4:$J$1050,6,FALSE)),"0",VLOOKUP(F495,'[1]Latest 14.03.2023'!$E$4:$J$1050,6,FALSE))</f>
        <v>2.12</v>
      </c>
      <c r="H495" s="88">
        <f>+SUMIF(CUTTING!$B$3:$B$500,'RM-JUNE'!F495,CUTTING!$G$3:$G$500)</f>
        <v>0</v>
      </c>
      <c r="I495" s="88">
        <f>+SUMIF('FORGING+DISPATCH'!$B$3:$B$500,'RM-JUNE'!F495,'FORGING+DISPATCH'!$G$3:$G$500)</f>
        <v>530</v>
      </c>
      <c r="J495" s="90">
        <f t="shared" si="63"/>
        <v>530</v>
      </c>
      <c r="K495" s="88" t="str">
        <f>+IF(ISNA(VLOOKUP(F495,SCH!$C$3:$L$500,9,FALSE)),"0",VLOOKUP(F495,SCH!$C$3:$L$500,9,FALSE))</f>
        <v>0</v>
      </c>
      <c r="L495" s="102">
        <f t="shared" si="64"/>
        <v>0</v>
      </c>
      <c r="M495" s="102">
        <f t="shared" si="88"/>
        <v>-530</v>
      </c>
      <c r="N495" s="132"/>
      <c r="O495" s="133"/>
      <c r="P495" s="133"/>
      <c r="Q495" s="133"/>
      <c r="R495" s="110"/>
    </row>
    <row r="496" spans="1:18" x14ac:dyDescent="0.2">
      <c r="A496" s="87">
        <v>2</v>
      </c>
      <c r="B496" s="88" t="s">
        <v>353</v>
      </c>
      <c r="C496" s="88" t="s">
        <v>184</v>
      </c>
      <c r="D496" s="88" t="s">
        <v>59</v>
      </c>
      <c r="E496" s="88" t="s">
        <v>485</v>
      </c>
      <c r="F496" s="88">
        <v>4266</v>
      </c>
      <c r="G496" s="91">
        <f>+IF(ISNA(VLOOKUP(F496,'[1]Latest 14.03.2023'!$E$4:$J$1050,6,FALSE)),"0",VLOOKUP(F496,'[1]Latest 14.03.2023'!$E$4:$J$1050,6,FALSE))</f>
        <v>3.07</v>
      </c>
      <c r="H496" s="88">
        <f>+SUMIF(CUTTING!$B$3:$B$500,'RM-JUNE'!F496,CUTTING!$G$3:$G$500)</f>
        <v>0</v>
      </c>
      <c r="I496" s="88">
        <f>+SUMIF('FORGING+DISPATCH'!$B$3:$B$500,'RM-JUNE'!F496,'FORGING+DISPATCH'!$G$3:$G$500)</f>
        <v>0</v>
      </c>
      <c r="J496" s="90">
        <f t="shared" si="63"/>
        <v>0</v>
      </c>
      <c r="K496" s="88" t="str">
        <f>+IF(ISNA(VLOOKUP(F496,SCH!$C$3:$L$500,9,FALSE)),"0",VLOOKUP(F496,SCH!$C$3:$L$500,9,FALSE))</f>
        <v>0</v>
      </c>
      <c r="L496" s="102">
        <f t="shared" si="64"/>
        <v>0</v>
      </c>
      <c r="M496" s="102">
        <f t="shared" si="88"/>
        <v>0</v>
      </c>
      <c r="N496" s="132"/>
      <c r="O496" s="133"/>
      <c r="P496" s="133"/>
      <c r="Q496" s="133"/>
      <c r="R496" s="110"/>
    </row>
    <row r="497" spans="1:18" x14ac:dyDescent="0.2">
      <c r="A497" s="87">
        <v>2</v>
      </c>
      <c r="B497" s="88" t="s">
        <v>353</v>
      </c>
      <c r="C497" s="88" t="s">
        <v>184</v>
      </c>
      <c r="D497" s="88" t="s">
        <v>59</v>
      </c>
      <c r="E497" s="88" t="s">
        <v>483</v>
      </c>
      <c r="F497" s="88">
        <v>5016</v>
      </c>
      <c r="G497" s="91">
        <f>+IF(ISNA(VLOOKUP(F497,'[1]Latest 14.03.2023'!$E$4:$J$1050,6,FALSE)),"0",VLOOKUP(F497,'[1]Latest 14.03.2023'!$E$4:$J$1050,6,FALSE))</f>
        <v>2.94</v>
      </c>
      <c r="H497" s="88">
        <f>+SUMIF(CUTTING!$B$3:$B$500,'RM-JUNE'!F497,CUTTING!$G$3:$G$500)</f>
        <v>0</v>
      </c>
      <c r="I497" s="88">
        <f>+SUMIF('FORGING+DISPATCH'!$B$3:$B$500,'RM-JUNE'!F497,'FORGING+DISPATCH'!$G$3:$G$500)</f>
        <v>0</v>
      </c>
      <c r="J497" s="90">
        <f t="shared" si="63"/>
        <v>0</v>
      </c>
      <c r="K497" s="88" t="str">
        <f>+IF(ISNA(VLOOKUP(F497,SCH!$C$3:$L$500,9,FALSE)),"0",VLOOKUP(F497,SCH!$C$3:$L$500,9,FALSE))</f>
        <v>0</v>
      </c>
      <c r="L497" s="102">
        <f t="shared" si="64"/>
        <v>0</v>
      </c>
      <c r="M497" s="102">
        <f t="shared" si="88"/>
        <v>0</v>
      </c>
      <c r="N497" s="132"/>
      <c r="O497" s="133"/>
      <c r="P497" s="133"/>
      <c r="Q497" s="133"/>
      <c r="R497" s="110"/>
    </row>
    <row r="498" spans="1:18" x14ac:dyDescent="0.2">
      <c r="A498" s="87">
        <v>2</v>
      </c>
      <c r="B498" s="88" t="s">
        <v>353</v>
      </c>
      <c r="C498" s="88" t="s">
        <v>184</v>
      </c>
      <c r="D498" s="88" t="s">
        <v>59</v>
      </c>
      <c r="E498" s="88" t="s">
        <v>482</v>
      </c>
      <c r="F498" s="88">
        <v>5039</v>
      </c>
      <c r="G498" s="91">
        <f>+IF(ISNA(VLOOKUP(F498,'[1]Latest 14.03.2023'!$E$4:$J$1050,6,FALSE)),"0",VLOOKUP(F498,'[1]Latest 14.03.2023'!$E$4:$J$1050,6,FALSE))</f>
        <v>1.87</v>
      </c>
      <c r="H498" s="88">
        <f>+SUMIF(CUTTING!$B$3:$B$500,'RM-JUNE'!F498,CUTTING!$G$3:$G$500)</f>
        <v>0</v>
      </c>
      <c r="I498" s="88">
        <f>+SUMIF('FORGING+DISPATCH'!$B$3:$B$500,'RM-JUNE'!F498,'FORGING+DISPATCH'!$G$3:$G$500)</f>
        <v>0</v>
      </c>
      <c r="J498" s="90">
        <f t="shared" si="63"/>
        <v>0</v>
      </c>
      <c r="K498" s="88" t="str">
        <f>+IF(ISNA(VLOOKUP(F498,SCH!$C$3:$L$500,9,FALSE)),"0",VLOOKUP(F498,SCH!$C$3:$L$500,9,FALSE))</f>
        <v>0</v>
      </c>
      <c r="L498" s="102">
        <f t="shared" ref="L498:L577" si="89">+G498*K498</f>
        <v>0</v>
      </c>
      <c r="M498" s="102">
        <f t="shared" si="88"/>
        <v>0</v>
      </c>
      <c r="N498" s="132"/>
      <c r="O498" s="133"/>
      <c r="P498" s="133"/>
      <c r="Q498" s="133"/>
      <c r="R498" s="110"/>
    </row>
    <row r="499" spans="1:18" x14ac:dyDescent="0.2">
      <c r="A499" s="87">
        <v>2</v>
      </c>
      <c r="B499" s="88" t="s">
        <v>353</v>
      </c>
      <c r="C499" s="88" t="s">
        <v>184</v>
      </c>
      <c r="D499" s="88" t="s">
        <v>59</v>
      </c>
      <c r="E499" s="88" t="s">
        <v>481</v>
      </c>
      <c r="F499" s="88">
        <v>5053</v>
      </c>
      <c r="G499" s="91">
        <f>+IF(ISNA(VLOOKUP(F499,'[1]Latest 14.03.2023'!$E$4:$J$1050,6,FALSE)),"0",VLOOKUP(F499,'[1]Latest 14.03.2023'!$E$4:$J$1050,6,FALSE))</f>
        <v>2.4460000000000002</v>
      </c>
      <c r="H499" s="88">
        <f>+SUMIF(CUTTING!$B$3:$B$500,'RM-JUNE'!F499,CUTTING!$G$3:$G$500)</f>
        <v>0</v>
      </c>
      <c r="I499" s="88">
        <f>+SUMIF('FORGING+DISPATCH'!$B$3:$B$500,'RM-JUNE'!F499,'FORGING+DISPATCH'!$G$3:$G$500)</f>
        <v>0</v>
      </c>
      <c r="J499" s="90">
        <f t="shared" si="63"/>
        <v>0</v>
      </c>
      <c r="K499" s="88" t="str">
        <f>+IF(ISNA(VLOOKUP(F499,SCH!$C$3:$L$500,9,FALSE)),"0",VLOOKUP(F499,SCH!$C$3:$L$500,9,FALSE))</f>
        <v>0</v>
      </c>
      <c r="L499" s="102">
        <f t="shared" si="89"/>
        <v>0</v>
      </c>
      <c r="M499" s="102">
        <f t="shared" si="88"/>
        <v>0</v>
      </c>
      <c r="N499" s="132"/>
      <c r="O499" s="133"/>
      <c r="P499" s="133"/>
      <c r="Q499" s="133"/>
      <c r="R499" s="110"/>
    </row>
    <row r="500" spans="1:18" x14ac:dyDescent="0.2">
      <c r="A500" s="87">
        <v>2</v>
      </c>
      <c r="B500" s="88" t="s">
        <v>353</v>
      </c>
      <c r="C500" s="88" t="s">
        <v>184</v>
      </c>
      <c r="D500" s="88" t="s">
        <v>59</v>
      </c>
      <c r="E500" s="88" t="s">
        <v>480</v>
      </c>
      <c r="F500" s="88">
        <v>5054</v>
      </c>
      <c r="G500" s="91">
        <f>+IF(ISNA(VLOOKUP(F500,'[1]Latest 14.03.2023'!$E$4:$J$1050,6,FALSE)),"0",VLOOKUP(F500,'[1]Latest 14.03.2023'!$E$4:$J$1050,6,FALSE))</f>
        <v>2.1150000000000002</v>
      </c>
      <c r="H500" s="88">
        <f>+SUMIF(CUTTING!$B$3:$B$500,'RM-JUNE'!F500,CUTTING!$G$3:$G$500)</f>
        <v>0</v>
      </c>
      <c r="I500" s="88">
        <f>+SUMIF('FORGING+DISPATCH'!$B$3:$B$500,'RM-JUNE'!F500,'FORGING+DISPATCH'!$G$3:$G$500)</f>
        <v>0</v>
      </c>
      <c r="J500" s="90">
        <f t="shared" si="63"/>
        <v>0</v>
      </c>
      <c r="K500" s="88" t="str">
        <f>+IF(ISNA(VLOOKUP(F500,SCH!$C$3:$L$500,9,FALSE)),"0",VLOOKUP(F500,SCH!$C$3:$L$500,9,FALSE))</f>
        <v>0</v>
      </c>
      <c r="L500" s="102">
        <f t="shared" si="89"/>
        <v>0</v>
      </c>
      <c r="M500" s="102">
        <f t="shared" si="88"/>
        <v>0</v>
      </c>
      <c r="N500" s="132"/>
      <c r="O500" s="133"/>
      <c r="P500" s="133"/>
      <c r="Q500" s="133"/>
      <c r="R500" s="110"/>
    </row>
    <row r="501" spans="1:18" x14ac:dyDescent="0.2">
      <c r="A501" s="87">
        <v>2</v>
      </c>
      <c r="B501" s="88" t="s">
        <v>353</v>
      </c>
      <c r="C501" s="88" t="s">
        <v>184</v>
      </c>
      <c r="D501" s="88" t="s">
        <v>59</v>
      </c>
      <c r="E501" s="88" t="s">
        <v>478</v>
      </c>
      <c r="F501" s="88">
        <v>5061</v>
      </c>
      <c r="G501" s="91">
        <f>+IF(ISNA(VLOOKUP(F501,'[1]Latest 14.03.2023'!$E$4:$J$1050,6,FALSE)),"0",VLOOKUP(F501,'[1]Latest 14.03.2023'!$E$4:$J$1050,6,FALSE))</f>
        <v>6</v>
      </c>
      <c r="H501" s="88">
        <f>+SUMIF(CUTTING!$B$3:$B$500,'RM-JUNE'!F501,CUTTING!$G$3:$G$500)</f>
        <v>0</v>
      </c>
      <c r="I501" s="88">
        <f>+SUMIF('FORGING+DISPATCH'!$B$3:$B$500,'RM-JUNE'!F501,'FORGING+DISPATCH'!$G$3:$G$500)</f>
        <v>0</v>
      </c>
      <c r="J501" s="90">
        <f t="shared" ref="J501:J583" si="90">H501+I501</f>
        <v>0</v>
      </c>
      <c r="K501" s="88" t="str">
        <f>+IF(ISNA(VLOOKUP(F501,SCH!$C$3:$L$500,9,FALSE)),"0",VLOOKUP(F501,SCH!$C$3:$L$500,9,FALSE))</f>
        <v>0</v>
      </c>
      <c r="L501" s="102">
        <f t="shared" si="89"/>
        <v>0</v>
      </c>
      <c r="M501" s="102">
        <f t="shared" si="88"/>
        <v>0</v>
      </c>
      <c r="N501" s="132"/>
      <c r="O501" s="133"/>
      <c r="P501" s="133"/>
      <c r="Q501" s="133"/>
      <c r="R501" s="110"/>
    </row>
    <row r="502" spans="1:18" x14ac:dyDescent="0.2">
      <c r="A502" s="87">
        <v>2</v>
      </c>
      <c r="B502" s="88" t="s">
        <v>353</v>
      </c>
      <c r="C502" s="88" t="s">
        <v>184</v>
      </c>
      <c r="D502" s="88" t="s">
        <v>59</v>
      </c>
      <c r="E502" s="88" t="s">
        <v>477</v>
      </c>
      <c r="F502" s="88">
        <v>5107</v>
      </c>
      <c r="G502" s="91">
        <f>+IF(ISNA(VLOOKUP(F502,'[1]Latest 14.03.2023'!$E$4:$J$1050,6,FALSE)),"0",VLOOKUP(F502,'[1]Latest 14.03.2023'!$E$4:$J$1050,6,FALSE))</f>
        <v>3.42</v>
      </c>
      <c r="H502" s="88">
        <f>+SUMIF(CUTTING!$B$3:$B$500,'RM-JUNE'!F502,CUTTING!$G$3:$G$500)</f>
        <v>0</v>
      </c>
      <c r="I502" s="88">
        <f>+SUMIF('FORGING+DISPATCH'!$B$3:$B$500,'RM-JUNE'!F502,'FORGING+DISPATCH'!$G$3:$G$500)</f>
        <v>0</v>
      </c>
      <c r="J502" s="90">
        <f t="shared" si="90"/>
        <v>0</v>
      </c>
      <c r="K502" s="88" t="str">
        <f>+IF(ISNA(VLOOKUP(F502,SCH!$C$3:$L$500,9,FALSE)),"0",VLOOKUP(F502,SCH!$C$3:$L$500,9,FALSE))</f>
        <v>0</v>
      </c>
      <c r="L502" s="102">
        <f t="shared" si="89"/>
        <v>0</v>
      </c>
      <c r="M502" s="102">
        <f t="shared" si="88"/>
        <v>0</v>
      </c>
      <c r="N502" s="132"/>
      <c r="O502" s="133"/>
      <c r="P502" s="133"/>
      <c r="Q502" s="133"/>
      <c r="R502" s="110"/>
    </row>
    <row r="503" spans="1:18" x14ac:dyDescent="0.2">
      <c r="A503" s="87">
        <v>2</v>
      </c>
      <c r="B503" s="88" t="s">
        <v>353</v>
      </c>
      <c r="C503" s="88" t="s">
        <v>184</v>
      </c>
      <c r="D503" s="88" t="s">
        <v>59</v>
      </c>
      <c r="E503" s="88" t="s">
        <v>476</v>
      </c>
      <c r="F503" s="88">
        <v>5117</v>
      </c>
      <c r="G503" s="91">
        <f>+IF(ISNA(VLOOKUP(F503,'[1]Latest 14.03.2023'!$E$4:$J$1050,6,FALSE)),"0",VLOOKUP(F503,'[1]Latest 14.03.2023'!$E$4:$J$1050,6,FALSE))</f>
        <v>2.2799999999999998</v>
      </c>
      <c r="H503" s="88">
        <f>+SUMIF(CUTTING!$B$3:$B$500,'RM-JUNE'!F503,CUTTING!$G$3:$G$500)</f>
        <v>0</v>
      </c>
      <c r="I503" s="88">
        <f>+SUMIF('FORGING+DISPATCH'!$B$3:$B$500,'RM-JUNE'!F503,'FORGING+DISPATCH'!$G$3:$G$500)</f>
        <v>0</v>
      </c>
      <c r="J503" s="90">
        <f t="shared" si="90"/>
        <v>0</v>
      </c>
      <c r="K503" s="88" t="str">
        <f>+IF(ISNA(VLOOKUP(F503,SCH!$C$3:$L$500,9,FALSE)),"0",VLOOKUP(F503,SCH!$C$3:$L$500,9,FALSE))</f>
        <v>0</v>
      </c>
      <c r="L503" s="102">
        <f t="shared" si="89"/>
        <v>0</v>
      </c>
      <c r="M503" s="102">
        <f t="shared" si="88"/>
        <v>0</v>
      </c>
      <c r="N503" s="132"/>
      <c r="O503" s="133"/>
      <c r="P503" s="133"/>
      <c r="Q503" s="133"/>
      <c r="R503" s="110"/>
    </row>
    <row r="504" spans="1:18" x14ac:dyDescent="0.2">
      <c r="A504" s="87">
        <v>2</v>
      </c>
      <c r="B504" s="88" t="s">
        <v>353</v>
      </c>
      <c r="C504" s="88" t="s">
        <v>184</v>
      </c>
      <c r="D504" s="88" t="s">
        <v>59</v>
      </c>
      <c r="E504" s="88" t="s">
        <v>473</v>
      </c>
      <c r="F504" s="88">
        <v>5118</v>
      </c>
      <c r="G504" s="91">
        <f>+IF(ISNA(VLOOKUP(F504,'[1]Latest 14.03.2023'!$E$4:$J$1050,6,FALSE)),"0",VLOOKUP(F504,'[1]Latest 14.03.2023'!$E$4:$J$1050,6,FALSE))</f>
        <v>1.99</v>
      </c>
      <c r="H504" s="88">
        <f>+SUMIF(CUTTING!$B$3:$B$500,'RM-JUNE'!F504,CUTTING!$G$3:$G$500)</f>
        <v>0</v>
      </c>
      <c r="I504" s="88">
        <f>+SUMIF('FORGING+DISPATCH'!$B$3:$B$500,'RM-JUNE'!F504,'FORGING+DISPATCH'!$G$3:$G$500)</f>
        <v>1990</v>
      </c>
      <c r="J504" s="90">
        <f t="shared" si="90"/>
        <v>1990</v>
      </c>
      <c r="K504" s="88" t="str">
        <f>+IF(ISNA(VLOOKUP(F504,SCH!$C$3:$L$500,9,FALSE)),"0",VLOOKUP(F504,SCH!$C$3:$L$500,9,FALSE))</f>
        <v>0</v>
      </c>
      <c r="L504" s="102">
        <f t="shared" si="89"/>
        <v>0</v>
      </c>
      <c r="M504" s="102">
        <f t="shared" si="88"/>
        <v>-1990</v>
      </c>
      <c r="N504" s="132"/>
      <c r="O504" s="133"/>
      <c r="P504" s="133"/>
      <c r="Q504" s="133"/>
      <c r="R504" s="110"/>
    </row>
    <row r="505" spans="1:18" x14ac:dyDescent="0.2">
      <c r="A505" s="87">
        <v>2</v>
      </c>
      <c r="B505" s="88" t="s">
        <v>353</v>
      </c>
      <c r="C505" s="88" t="s">
        <v>184</v>
      </c>
      <c r="D505" s="88" t="s">
        <v>59</v>
      </c>
      <c r="E505" s="88" t="s">
        <v>472</v>
      </c>
      <c r="F505" s="88">
        <v>5119</v>
      </c>
      <c r="G505" s="91">
        <f>+IF(ISNA(VLOOKUP(F505,'[1]Latest 14.03.2023'!$E$4:$J$1050,6,FALSE)),"0",VLOOKUP(F505,'[1]Latest 14.03.2023'!$E$4:$J$1050,6,FALSE))</f>
        <v>2.6739999999999999</v>
      </c>
      <c r="H505" s="88">
        <f>+SUMIF(CUTTING!$B$3:$B$500,'RM-JUNE'!F505,CUTTING!$G$3:$G$500)</f>
        <v>0</v>
      </c>
      <c r="I505" s="88">
        <f>+SUMIF('FORGING+DISPATCH'!$B$3:$B$500,'RM-JUNE'!F505,'FORGING+DISPATCH'!$G$3:$G$500)</f>
        <v>4545.8</v>
      </c>
      <c r="J505" s="90">
        <f t="shared" si="90"/>
        <v>4545.8</v>
      </c>
      <c r="K505" s="88" t="str">
        <f>+IF(ISNA(VLOOKUP(F505,SCH!$C$3:$L$500,9,FALSE)),"0",VLOOKUP(F505,SCH!$C$3:$L$500,9,FALSE))</f>
        <v>0</v>
      </c>
      <c r="L505" s="102">
        <f t="shared" si="89"/>
        <v>0</v>
      </c>
      <c r="M505" s="102">
        <f t="shared" si="88"/>
        <v>-4545.8</v>
      </c>
      <c r="N505" s="132"/>
      <c r="O505" s="133"/>
      <c r="P505" s="133"/>
      <c r="Q505" s="133"/>
      <c r="R505" s="110"/>
    </row>
    <row r="506" spans="1:18" x14ac:dyDescent="0.2">
      <c r="A506" s="87">
        <v>2</v>
      </c>
      <c r="B506" s="88" t="s">
        <v>353</v>
      </c>
      <c r="C506" s="88" t="s">
        <v>184</v>
      </c>
      <c r="D506" s="88" t="s">
        <v>59</v>
      </c>
      <c r="E506" s="88" t="s">
        <v>471</v>
      </c>
      <c r="F506" s="88">
        <v>5121</v>
      </c>
      <c r="G506" s="91">
        <f>+IF(ISNA(VLOOKUP(F506,'[1]Latest 14.03.2023'!$E$4:$J$1050,6,FALSE)),"0",VLOOKUP(F506,'[1]Latest 14.03.2023'!$E$4:$J$1050,6,FALSE))</f>
        <v>1.61</v>
      </c>
      <c r="H506" s="88">
        <f>+SUMIF(CUTTING!$B$3:$B$500,'RM-JUNE'!F506,CUTTING!$G$3:$G$500)</f>
        <v>0</v>
      </c>
      <c r="I506" s="88">
        <f>+SUMIF('FORGING+DISPATCH'!$B$3:$B$500,'RM-JUNE'!F506,'FORGING+DISPATCH'!$G$3:$G$500)</f>
        <v>0</v>
      </c>
      <c r="J506" s="90">
        <f t="shared" si="90"/>
        <v>0</v>
      </c>
      <c r="K506" s="88" t="str">
        <f>+IF(ISNA(VLOOKUP(F506,SCH!$C$3:$L$500,9,FALSE)),"0",VLOOKUP(F506,SCH!$C$3:$L$500,9,FALSE))</f>
        <v>0</v>
      </c>
      <c r="L506" s="102">
        <f t="shared" si="89"/>
        <v>0</v>
      </c>
      <c r="M506" s="102">
        <f t="shared" si="88"/>
        <v>0</v>
      </c>
      <c r="N506" s="132"/>
      <c r="O506" s="133"/>
      <c r="P506" s="133"/>
      <c r="Q506" s="133"/>
      <c r="R506" s="110"/>
    </row>
    <row r="507" spans="1:18" x14ac:dyDescent="0.2">
      <c r="A507" s="87">
        <v>2</v>
      </c>
      <c r="B507" s="88" t="s">
        <v>353</v>
      </c>
      <c r="C507" s="88" t="s">
        <v>184</v>
      </c>
      <c r="D507" s="88" t="s">
        <v>59</v>
      </c>
      <c r="E507" s="88" t="s">
        <v>470</v>
      </c>
      <c r="F507" s="88">
        <v>5124</v>
      </c>
      <c r="G507" s="91">
        <f>+IF(ISNA(VLOOKUP(F507,'[1]Latest 14.03.2023'!$E$4:$J$1050,6,FALSE)),"0",VLOOKUP(F507,'[1]Latest 14.03.2023'!$E$4:$J$1050,6,FALSE))</f>
        <v>1.83</v>
      </c>
      <c r="H507" s="88">
        <f>+SUMIF(CUTTING!$B$3:$B$500,'RM-JUNE'!F507,CUTTING!$G$3:$G$500)</f>
        <v>0</v>
      </c>
      <c r="I507" s="88">
        <f>+SUMIF('FORGING+DISPATCH'!$B$3:$B$500,'RM-JUNE'!F507,'FORGING+DISPATCH'!$G$3:$G$500)</f>
        <v>0</v>
      </c>
      <c r="J507" s="90">
        <f t="shared" si="90"/>
        <v>0</v>
      </c>
      <c r="K507" s="88" t="str">
        <f>+IF(ISNA(VLOOKUP(F507,SCH!$C$3:$L$500,9,FALSE)),"0",VLOOKUP(F507,SCH!$C$3:$L$500,9,FALSE))</f>
        <v>0</v>
      </c>
      <c r="L507" s="102">
        <f t="shared" si="89"/>
        <v>0</v>
      </c>
      <c r="M507" s="102">
        <f t="shared" si="88"/>
        <v>0</v>
      </c>
      <c r="N507" s="132"/>
      <c r="O507" s="133"/>
      <c r="P507" s="133"/>
      <c r="Q507" s="133"/>
      <c r="R507" s="110"/>
    </row>
    <row r="508" spans="1:18" x14ac:dyDescent="0.2">
      <c r="A508" s="87">
        <v>2</v>
      </c>
      <c r="B508" s="88" t="s">
        <v>353</v>
      </c>
      <c r="C508" s="88" t="s">
        <v>184</v>
      </c>
      <c r="D508" s="88" t="s">
        <v>59</v>
      </c>
      <c r="E508" s="88" t="s">
        <v>469</v>
      </c>
      <c r="F508" s="88">
        <v>5130</v>
      </c>
      <c r="G508" s="88" t="str">
        <f>+IF(ISNA(VLOOKUP(F508,'[1]Latest 14.03.2023'!$E$4:$J$1050,6,FALSE)),"0",VLOOKUP(F508,'[1]Latest 14.03.2023'!$E$4:$J$1050,6,FALSE))</f>
        <v>0</v>
      </c>
      <c r="H508" s="88">
        <f>+SUMIF(CUTTING!$B$3:$B$500,'RM-JUNE'!F508,CUTTING!$G$3:$G$500)</f>
        <v>0</v>
      </c>
      <c r="I508" s="88">
        <f>+SUMIF('FORGING+DISPATCH'!$B$3:$B$500,'RM-JUNE'!F508,'FORGING+DISPATCH'!$G$3:$G$500)</f>
        <v>0</v>
      </c>
      <c r="J508" s="90">
        <f t="shared" si="90"/>
        <v>0</v>
      </c>
      <c r="K508" s="88" t="str">
        <f>+IF(ISNA(VLOOKUP(F508,SCH!$C$3:$L$500,9,FALSE)),"0",VLOOKUP(F508,SCH!$C$3:$L$500,9,FALSE))</f>
        <v>0</v>
      </c>
      <c r="L508" s="102">
        <f t="shared" si="89"/>
        <v>0</v>
      </c>
      <c r="M508" s="102">
        <f t="shared" si="88"/>
        <v>0</v>
      </c>
      <c r="N508" s="132"/>
      <c r="O508" s="133"/>
      <c r="P508" s="133"/>
      <c r="Q508" s="133"/>
      <c r="R508" s="110"/>
    </row>
    <row r="509" spans="1:18" x14ac:dyDescent="0.2">
      <c r="A509" s="87">
        <v>2</v>
      </c>
      <c r="B509" s="88" t="s">
        <v>353</v>
      </c>
      <c r="C509" s="88" t="s">
        <v>184</v>
      </c>
      <c r="D509" s="88" t="s">
        <v>59</v>
      </c>
      <c r="E509" s="88" t="s">
        <v>468</v>
      </c>
      <c r="F509" s="88">
        <v>5139</v>
      </c>
      <c r="G509" s="91">
        <f>+IF(ISNA(VLOOKUP(F509,'[1]Latest 14.03.2023'!$E$4:$J$1050,6,FALSE)),"0",VLOOKUP(F509,'[1]Latest 14.03.2023'!$E$4:$J$1050,6,FALSE))</f>
        <v>2.04</v>
      </c>
      <c r="H509" s="88">
        <f>+SUMIF(CUTTING!$B$3:$B$500,'RM-JUNE'!F509,CUTTING!$G$3:$G$500)</f>
        <v>0</v>
      </c>
      <c r="I509" s="88">
        <f>+SUMIF('FORGING+DISPATCH'!$B$3:$B$500,'RM-JUNE'!F509,'FORGING+DISPATCH'!$G$3:$G$500)</f>
        <v>0</v>
      </c>
      <c r="J509" s="90">
        <f t="shared" si="90"/>
        <v>0</v>
      </c>
      <c r="K509" s="88" t="str">
        <f>+IF(ISNA(VLOOKUP(F509,SCH!$C$3:$L$500,9,FALSE)),"0",VLOOKUP(F509,SCH!$C$3:$L$500,9,FALSE))</f>
        <v>0</v>
      </c>
      <c r="L509" s="102">
        <f t="shared" si="89"/>
        <v>0</v>
      </c>
      <c r="M509" s="102">
        <f t="shared" si="88"/>
        <v>0</v>
      </c>
      <c r="N509" s="132"/>
      <c r="O509" s="133"/>
      <c r="P509" s="133"/>
      <c r="Q509" s="133"/>
      <c r="R509" s="110"/>
    </row>
    <row r="510" spans="1:18" x14ac:dyDescent="0.2">
      <c r="A510" s="87">
        <v>2</v>
      </c>
      <c r="B510" s="88" t="s">
        <v>353</v>
      </c>
      <c r="C510" s="88" t="s">
        <v>184</v>
      </c>
      <c r="D510" s="88" t="s">
        <v>59</v>
      </c>
      <c r="E510" s="88" t="s">
        <v>467</v>
      </c>
      <c r="F510" s="88">
        <v>5140</v>
      </c>
      <c r="G510" s="91">
        <f>+IF(ISNA(VLOOKUP(F510,'[1]Latest 14.03.2023'!$E$4:$J$1050,6,FALSE)),"0",VLOOKUP(F510,'[1]Latest 14.03.2023'!$E$4:$J$1050,6,FALSE))</f>
        <v>3.08</v>
      </c>
      <c r="H510" s="88">
        <f>+SUMIF(CUTTING!$B$3:$B$500,'RM-JUNE'!F510,CUTTING!$G$3:$G$500)</f>
        <v>0</v>
      </c>
      <c r="I510" s="88">
        <f>+SUMIF('FORGING+DISPATCH'!$B$3:$B$500,'RM-JUNE'!F510,'FORGING+DISPATCH'!$G$3:$G$500)</f>
        <v>0</v>
      </c>
      <c r="J510" s="90">
        <f t="shared" si="90"/>
        <v>0</v>
      </c>
      <c r="K510" s="88">
        <f>+IF(ISNA(VLOOKUP(F510,SCH!$C$3:$L$500,9,FALSE)),"0",VLOOKUP(F510,SCH!$C$3:$L$500,9,FALSE))</f>
        <v>2464</v>
      </c>
      <c r="L510" s="102">
        <f t="shared" si="89"/>
        <v>7589.12</v>
      </c>
      <c r="M510" s="102">
        <f t="shared" ref="M510:M513" si="91">L510-J510</f>
        <v>7589.12</v>
      </c>
      <c r="N510" s="132"/>
      <c r="O510" s="133"/>
      <c r="P510" s="133"/>
      <c r="Q510" s="133"/>
      <c r="R510" s="110"/>
    </row>
    <row r="511" spans="1:18" x14ac:dyDescent="0.2">
      <c r="A511" s="87">
        <v>2</v>
      </c>
      <c r="B511" s="88" t="s">
        <v>353</v>
      </c>
      <c r="C511" s="88" t="s">
        <v>184</v>
      </c>
      <c r="D511" s="88" t="s">
        <v>59</v>
      </c>
      <c r="E511" s="88" t="s">
        <v>466</v>
      </c>
      <c r="F511" s="88">
        <v>5142</v>
      </c>
      <c r="G511" s="91">
        <f>+IF(ISNA(VLOOKUP(F511,'[1]Latest 14.03.2023'!$E$4:$J$1050,6,FALSE)),"0",VLOOKUP(F511,'[1]Latest 14.03.2023'!$E$4:$J$1050,6,FALSE))</f>
        <v>3.29</v>
      </c>
      <c r="H511" s="88">
        <f>+SUMIF(CUTTING!$B$3:$B$500,'RM-JUNE'!F511,CUTTING!$G$3:$G$500)</f>
        <v>690.9</v>
      </c>
      <c r="I511" s="88">
        <f>+SUMIF('FORGING+DISPATCH'!$B$3:$B$500,'RM-JUNE'!F511,'FORGING+DISPATCH'!$G$3:$G$500)</f>
        <v>9870</v>
      </c>
      <c r="J511" s="90">
        <f t="shared" si="90"/>
        <v>10560.9</v>
      </c>
      <c r="K511" s="88">
        <f>+IF(ISNA(VLOOKUP(F511,SCH!$C$3:$L$500,9,FALSE)),"0",VLOOKUP(F511,SCH!$C$3:$L$500,9,FALSE))</f>
        <v>15981</v>
      </c>
      <c r="L511" s="102">
        <f t="shared" si="89"/>
        <v>52577.49</v>
      </c>
      <c r="M511" s="102">
        <f t="shared" si="91"/>
        <v>42016.59</v>
      </c>
      <c r="N511" s="132"/>
      <c r="O511" s="133"/>
      <c r="P511" s="133"/>
      <c r="Q511" s="133"/>
      <c r="R511" s="110"/>
    </row>
    <row r="512" spans="1:18" x14ac:dyDescent="0.2">
      <c r="A512" s="87">
        <v>2</v>
      </c>
      <c r="B512" s="88" t="s">
        <v>353</v>
      </c>
      <c r="C512" s="88" t="s">
        <v>184</v>
      </c>
      <c r="D512" s="88" t="s">
        <v>59</v>
      </c>
      <c r="E512" s="88" t="s">
        <v>465</v>
      </c>
      <c r="F512" s="88">
        <v>5154</v>
      </c>
      <c r="G512" s="91">
        <f>+IF(ISNA(VLOOKUP(F512,'[1]Latest 14.03.2023'!$E$4:$J$1050,6,FALSE)),"0",VLOOKUP(F512,'[1]Latest 14.03.2023'!$E$4:$J$1050,6,FALSE))</f>
        <v>2.08</v>
      </c>
      <c r="H512" s="88">
        <f>+SUMIF(CUTTING!$B$3:$B$500,'RM-JUNE'!F512,CUTTING!$G$3:$G$500)</f>
        <v>0</v>
      </c>
      <c r="I512" s="88">
        <f>+SUMIF('FORGING+DISPATCH'!$B$3:$B$500,'RM-JUNE'!F512,'FORGING+DISPATCH'!$G$3:$G$500)</f>
        <v>0</v>
      </c>
      <c r="J512" s="90">
        <f t="shared" si="90"/>
        <v>0</v>
      </c>
      <c r="K512" s="88">
        <f>+IF(ISNA(VLOOKUP(F512,SCH!$C$3:$L$500,9,FALSE)),"0",VLOOKUP(F512,SCH!$C$3:$L$500,9,FALSE))</f>
        <v>961</v>
      </c>
      <c r="L512" s="102">
        <f t="shared" si="89"/>
        <v>1998.88</v>
      </c>
      <c r="M512" s="102">
        <f t="shared" si="91"/>
        <v>1998.88</v>
      </c>
      <c r="N512" s="132"/>
      <c r="O512" s="133"/>
      <c r="P512" s="133"/>
      <c r="Q512" s="133"/>
      <c r="R512" s="110"/>
    </row>
    <row r="513" spans="1:18" x14ac:dyDescent="0.2">
      <c r="A513" s="87">
        <v>2</v>
      </c>
      <c r="B513" s="88" t="s">
        <v>353</v>
      </c>
      <c r="C513" s="88" t="s">
        <v>184</v>
      </c>
      <c r="D513" s="88" t="s">
        <v>59</v>
      </c>
      <c r="E513" s="88" t="s">
        <v>464</v>
      </c>
      <c r="F513" s="88">
        <v>5158</v>
      </c>
      <c r="G513" s="91">
        <f>+IF(ISNA(VLOOKUP(F513,'[1]Latest 14.03.2023'!$E$4:$J$1050,6,FALSE)),"0",VLOOKUP(F513,'[1]Latest 14.03.2023'!$E$4:$J$1050,6,FALSE))</f>
        <v>2.62</v>
      </c>
      <c r="H513" s="88">
        <f>+SUMIF(CUTTING!$B$3:$B$500,'RM-JUNE'!F513,CUTTING!$G$3:$G$500)</f>
        <v>0</v>
      </c>
      <c r="I513" s="88">
        <f>+SUMIF('FORGING+DISPATCH'!$B$3:$B$500,'RM-JUNE'!F513,'FORGING+DISPATCH'!$G$3:$G$500)</f>
        <v>41.92</v>
      </c>
      <c r="J513" s="90">
        <f t="shared" si="90"/>
        <v>41.92</v>
      </c>
      <c r="K513" s="88" t="str">
        <f>+IF(ISNA(VLOOKUP(F513,SCH!$C$3:$L$500,9,FALSE)),"0",VLOOKUP(F513,SCH!$C$3:$L$500,9,FALSE))</f>
        <v>0</v>
      </c>
      <c r="L513" s="102">
        <f t="shared" si="89"/>
        <v>0</v>
      </c>
      <c r="M513" s="102">
        <f t="shared" si="91"/>
        <v>-41.92</v>
      </c>
      <c r="N513" s="132"/>
      <c r="O513" s="133"/>
      <c r="P513" s="133"/>
      <c r="Q513" s="133"/>
      <c r="R513" s="110"/>
    </row>
    <row r="514" spans="1:18" x14ac:dyDescent="0.2">
      <c r="A514" s="87">
        <v>2</v>
      </c>
      <c r="B514" s="88" t="s">
        <v>353</v>
      </c>
      <c r="C514" s="88" t="s">
        <v>184</v>
      </c>
      <c r="D514" s="88" t="s">
        <v>59</v>
      </c>
      <c r="E514" s="88" t="s">
        <v>462</v>
      </c>
      <c r="F514" s="88">
        <v>5163</v>
      </c>
      <c r="G514" s="88" t="str">
        <f>+IF(ISNA(VLOOKUP(F514,'[1]Latest 14.03.2023'!$E$4:$J$1050,6,FALSE)),"0",VLOOKUP(F514,'[1]Latest 14.03.2023'!$E$4:$J$1050,6,FALSE))</f>
        <v>0</v>
      </c>
      <c r="H514" s="88">
        <f>+SUMIF(CUTTING!$B$3:$B$500,'RM-JUNE'!F514,CUTTING!$G$3:$G$500)</f>
        <v>0</v>
      </c>
      <c r="I514" s="88">
        <f>+SUMIF('FORGING+DISPATCH'!$B$3:$B$500,'RM-JUNE'!F514,'FORGING+DISPATCH'!$G$3:$G$500)</f>
        <v>0</v>
      </c>
      <c r="J514" s="90">
        <f t="shared" si="90"/>
        <v>0</v>
      </c>
      <c r="K514" s="88" t="str">
        <f>+IF(ISNA(VLOOKUP(F514,SCH!$C$3:$L$500,9,FALSE)),"0",VLOOKUP(F514,SCH!$C$3:$L$500,9,FALSE))</f>
        <v>0</v>
      </c>
      <c r="L514" s="102">
        <f t="shared" si="89"/>
        <v>0</v>
      </c>
      <c r="M514" s="102">
        <f t="shared" ref="M514:M520" si="92">L514-J514</f>
        <v>0</v>
      </c>
      <c r="N514" s="132"/>
      <c r="O514" s="133"/>
      <c r="P514" s="133"/>
      <c r="Q514" s="133"/>
      <c r="R514" s="110"/>
    </row>
    <row r="515" spans="1:18" x14ac:dyDescent="0.2">
      <c r="A515" s="87">
        <v>2</v>
      </c>
      <c r="B515" s="88" t="s">
        <v>353</v>
      </c>
      <c r="C515" s="88" t="s">
        <v>184</v>
      </c>
      <c r="D515" s="88" t="s">
        <v>59</v>
      </c>
      <c r="E515" s="88" t="s">
        <v>460</v>
      </c>
      <c r="F515" s="88">
        <v>5164</v>
      </c>
      <c r="G515" s="91">
        <f>+IF(ISNA(VLOOKUP(F515,'[1]Latest 14.03.2023'!$E$4:$J$1050,6,FALSE)),"0",VLOOKUP(F515,'[1]Latest 14.03.2023'!$E$4:$J$1050,6,FALSE))</f>
        <v>4.93</v>
      </c>
      <c r="H515" s="88">
        <f>+SUMIF(CUTTING!$B$3:$B$500,'RM-JUNE'!F515,CUTTING!$G$3:$G$500)</f>
        <v>0</v>
      </c>
      <c r="I515" s="88">
        <f>+SUMIF('FORGING+DISPATCH'!$B$3:$B$500,'RM-JUNE'!F515,'FORGING+DISPATCH'!$G$3:$G$500)</f>
        <v>0</v>
      </c>
      <c r="J515" s="90">
        <f t="shared" si="90"/>
        <v>0</v>
      </c>
      <c r="K515" s="88" t="str">
        <f>+IF(ISNA(VLOOKUP(F515,SCH!$C$3:$L$500,9,FALSE)),"0",VLOOKUP(F515,SCH!$C$3:$L$500,9,FALSE))</f>
        <v>0</v>
      </c>
      <c r="L515" s="102">
        <f t="shared" si="89"/>
        <v>0</v>
      </c>
      <c r="M515" s="102">
        <f t="shared" si="92"/>
        <v>0</v>
      </c>
      <c r="N515" s="132"/>
      <c r="O515" s="133"/>
      <c r="P515" s="133"/>
      <c r="Q515" s="133"/>
      <c r="R515" s="110"/>
    </row>
    <row r="516" spans="1:18" x14ac:dyDescent="0.2">
      <c r="A516" s="87">
        <v>2</v>
      </c>
      <c r="B516" s="88" t="s">
        <v>353</v>
      </c>
      <c r="C516" s="88" t="s">
        <v>184</v>
      </c>
      <c r="D516" s="88" t="s">
        <v>59</v>
      </c>
      <c r="E516" s="88" t="s">
        <v>463</v>
      </c>
      <c r="F516" s="88">
        <v>5173</v>
      </c>
      <c r="G516" s="88" t="str">
        <f>+IF(ISNA(VLOOKUP(F516,'[1]Latest 14.03.2023'!$E$4:$J$1050,6,FALSE)),"0",VLOOKUP(F516,'[1]Latest 14.03.2023'!$E$4:$J$1050,6,FALSE))</f>
        <v>0</v>
      </c>
      <c r="H516" s="88">
        <f>+SUMIF(CUTTING!$B$3:$B$500,'RM-JUNE'!F516,CUTTING!$G$3:$G$500)</f>
        <v>0</v>
      </c>
      <c r="I516" s="88">
        <f>+SUMIF('FORGING+DISPATCH'!$B$3:$B$500,'RM-JUNE'!F516,'FORGING+DISPATCH'!$G$3:$G$500)</f>
        <v>0</v>
      </c>
      <c r="J516" s="90">
        <f t="shared" si="90"/>
        <v>0</v>
      </c>
      <c r="K516" s="88" t="str">
        <f>+IF(ISNA(VLOOKUP(F516,SCH!$C$3:$L$500,9,FALSE)),"0",VLOOKUP(F516,SCH!$C$3:$L$500,9,FALSE))</f>
        <v>0</v>
      </c>
      <c r="L516" s="102">
        <f t="shared" si="89"/>
        <v>0</v>
      </c>
      <c r="M516" s="102">
        <f t="shared" si="92"/>
        <v>0</v>
      </c>
      <c r="N516" s="132"/>
      <c r="O516" s="133"/>
      <c r="P516" s="133"/>
      <c r="Q516" s="133"/>
      <c r="R516" s="110"/>
    </row>
    <row r="517" spans="1:18" s="3" customFormat="1" x14ac:dyDescent="0.25">
      <c r="A517" s="87">
        <v>2</v>
      </c>
      <c r="B517" s="88" t="s">
        <v>353</v>
      </c>
      <c r="C517" s="88" t="s">
        <v>184</v>
      </c>
      <c r="D517" s="88" t="s">
        <v>59</v>
      </c>
      <c r="E517" s="88" t="s">
        <v>461</v>
      </c>
      <c r="F517" s="88">
        <v>5174</v>
      </c>
      <c r="G517" s="88" t="str">
        <f>+IF(ISNA(VLOOKUP(F517,'[1]Latest 14.03.2023'!$E$4:$J$1050,6,FALSE)),"0",VLOOKUP(F517,'[1]Latest 14.03.2023'!$E$4:$J$1050,6,FALSE))</f>
        <v>0</v>
      </c>
      <c r="H517" s="88">
        <f>+SUMIF(CUTTING!$B$3:$B$500,'RM-JUNE'!F517,CUTTING!$G$3:$G$500)</f>
        <v>0</v>
      </c>
      <c r="I517" s="88">
        <f>+SUMIF('FORGING+DISPATCH'!$B$3:$B$500,'RM-JUNE'!F517,'FORGING+DISPATCH'!$G$3:$G$500)</f>
        <v>0</v>
      </c>
      <c r="J517" s="90">
        <f t="shared" si="90"/>
        <v>0</v>
      </c>
      <c r="K517" s="88" t="str">
        <f>+IF(ISNA(VLOOKUP(F517,SCH!$C$3:$L$500,9,FALSE)),"0",VLOOKUP(F517,SCH!$C$3:$L$500,9,FALSE))</f>
        <v>0</v>
      </c>
      <c r="L517" s="102">
        <f t="shared" si="89"/>
        <v>0</v>
      </c>
      <c r="M517" s="102">
        <f t="shared" si="92"/>
        <v>0</v>
      </c>
      <c r="N517" s="132"/>
      <c r="O517" s="133"/>
      <c r="P517" s="133"/>
      <c r="Q517" s="133"/>
      <c r="R517" s="111"/>
    </row>
    <row r="518" spans="1:18" s="3" customFormat="1" x14ac:dyDescent="0.25">
      <c r="A518" s="87">
        <v>2</v>
      </c>
      <c r="B518" s="88" t="s">
        <v>353</v>
      </c>
      <c r="C518" s="88" t="s">
        <v>184</v>
      </c>
      <c r="D518" s="88" t="s">
        <v>59</v>
      </c>
      <c r="E518" s="88" t="s">
        <v>459</v>
      </c>
      <c r="F518" s="88">
        <v>788</v>
      </c>
      <c r="G518" s="91">
        <f>+IF(ISNA(VLOOKUP(F518,'[1]Latest 14.03.2023'!$E$4:$J$1050,6,FALSE)),"0",VLOOKUP(F518,'[1]Latest 14.03.2023'!$E$4:$J$1050,6,FALSE))</f>
        <v>2.6</v>
      </c>
      <c r="H518" s="88">
        <f>+SUMIF(CUTTING!$B$3:$B$500,'RM-JUNE'!F518,CUTTING!$G$3:$G$500)</f>
        <v>0</v>
      </c>
      <c r="I518" s="88">
        <f>+SUMIF('FORGING+DISPATCH'!$B$3:$B$500,'RM-JUNE'!F518,'FORGING+DISPATCH'!$G$3:$G$500)</f>
        <v>0</v>
      </c>
      <c r="J518" s="90">
        <f t="shared" si="90"/>
        <v>0</v>
      </c>
      <c r="K518" s="88" t="str">
        <f>+IF(ISNA(VLOOKUP(F518,SCH!$C$3:$L$500,9,FALSE)),"0",VLOOKUP(F518,SCH!$C$3:$L$500,9,FALSE))</f>
        <v>0</v>
      </c>
      <c r="L518" s="102">
        <f t="shared" si="89"/>
        <v>0</v>
      </c>
      <c r="M518" s="102">
        <f t="shared" si="92"/>
        <v>0</v>
      </c>
      <c r="N518" s="132"/>
      <c r="O518" s="133"/>
      <c r="P518" s="133"/>
      <c r="Q518" s="133"/>
      <c r="R518" s="111"/>
    </row>
    <row r="519" spans="1:18" s="3" customFormat="1" x14ac:dyDescent="0.25">
      <c r="A519" s="38">
        <v>1</v>
      </c>
      <c r="B519" s="39" t="s">
        <v>811</v>
      </c>
      <c r="C519" s="39" t="s">
        <v>184</v>
      </c>
      <c r="D519" s="39" t="s">
        <v>87</v>
      </c>
      <c r="E519" s="39" t="s">
        <v>759</v>
      </c>
      <c r="F519" s="39">
        <v>2221</v>
      </c>
      <c r="G519" s="41">
        <f>+IF(ISNA(VLOOKUP(F519,'[1]Latest 14.03.2023'!$E$4:$J$1050,6,FALSE)),"0",VLOOKUP(F519,'[1]Latest 14.03.2023'!$E$4:$J$1050,6,FALSE))</f>
        <v>3.04</v>
      </c>
      <c r="H519" s="39">
        <f>+SUMIF(CUTTING!$B$3:$B$500,'RM-JUNE'!F519,CUTTING!$G$3:$G$500)</f>
        <v>1824</v>
      </c>
      <c r="I519" s="39">
        <f>+SUMIF('FORGING+DISPATCH'!$B$3:$B$500,'RM-JUNE'!F519,'FORGING+DISPATCH'!$G$3:$G$500)</f>
        <v>3192</v>
      </c>
      <c r="J519" s="40">
        <f t="shared" si="90"/>
        <v>5016</v>
      </c>
      <c r="K519" s="39">
        <f>+IF(ISNA(VLOOKUP(F519,SCH!$C$3:$L$500,9,FALSE)),"0",VLOOKUP(F519,SCH!$C$3:$L$500,9,FALSE))</f>
        <v>1336</v>
      </c>
      <c r="L519" s="103">
        <f t="shared" si="89"/>
        <v>4061.44</v>
      </c>
      <c r="M519" s="103">
        <f t="shared" si="92"/>
        <v>-954.56</v>
      </c>
      <c r="N519" s="141">
        <f>43590+3972</f>
        <v>47562</v>
      </c>
      <c r="O519" s="134">
        <f>SUMIF(M519:M529,"&gt;0")-N519</f>
        <v>-36733.54</v>
      </c>
      <c r="P519" s="134"/>
      <c r="Q519" s="134">
        <f>O519-P519</f>
        <v>-36733.54</v>
      </c>
      <c r="R519" s="111"/>
    </row>
    <row r="520" spans="1:18" s="3" customFormat="1" x14ac:dyDescent="0.25">
      <c r="A520" s="38">
        <v>1</v>
      </c>
      <c r="B520" s="39" t="s">
        <v>811</v>
      </c>
      <c r="C520" s="39" t="s">
        <v>184</v>
      </c>
      <c r="D520" s="39" t="s">
        <v>87</v>
      </c>
      <c r="E520" s="39" t="s">
        <v>829</v>
      </c>
      <c r="F520" s="39">
        <v>4026</v>
      </c>
      <c r="G520" s="41">
        <f>+IF(ISNA(VLOOKUP(F520,'[1]Latest 14.03.2023'!$E$4:$J$1050,6,FALSE)),"0",VLOOKUP(F520,'[1]Latest 14.03.2023'!$E$4:$J$1050,6,FALSE))</f>
        <v>3.03</v>
      </c>
      <c r="H520" s="39">
        <f>+SUMIF(CUTTING!$B$3:$B$500,'RM-JUNE'!F520,CUTTING!$G$3:$G$500)</f>
        <v>0</v>
      </c>
      <c r="I520" s="39">
        <f>+SUMIF('FORGING+DISPATCH'!$B$3:$B$500,'RM-JUNE'!F520,'FORGING+DISPATCH'!$G$3:$G$500)</f>
        <v>0</v>
      </c>
      <c r="J520" s="40">
        <f t="shared" si="90"/>
        <v>0</v>
      </c>
      <c r="K520" s="39" t="str">
        <f>+IF(ISNA(VLOOKUP(F520,SCH!$C$3:$L$500,9,FALSE)),"0",VLOOKUP(F520,SCH!$C$3:$L$500,9,FALSE))</f>
        <v>0</v>
      </c>
      <c r="L520" s="103">
        <f t="shared" si="89"/>
        <v>0</v>
      </c>
      <c r="M520" s="103">
        <f t="shared" si="92"/>
        <v>0</v>
      </c>
      <c r="N520" s="141"/>
      <c r="O520" s="134"/>
      <c r="P520" s="134"/>
      <c r="Q520" s="134"/>
      <c r="R520" s="111"/>
    </row>
    <row r="521" spans="1:18" s="3" customFormat="1" x14ac:dyDescent="0.25">
      <c r="A521" s="38">
        <v>2</v>
      </c>
      <c r="B521" s="39" t="s">
        <v>353</v>
      </c>
      <c r="C521" s="39" t="s">
        <v>184</v>
      </c>
      <c r="D521" s="39" t="s">
        <v>87</v>
      </c>
      <c r="E521" s="39" t="s">
        <v>458</v>
      </c>
      <c r="F521" s="39">
        <v>1837</v>
      </c>
      <c r="G521" s="41">
        <f>+IF(ISNA(VLOOKUP(F521,'[1]Latest 14.03.2023'!$E$4:$J$1050,6,FALSE)),"0",VLOOKUP(F521,'[1]Latest 14.03.2023'!$E$4:$J$1050,6,FALSE))</f>
        <v>3.32</v>
      </c>
      <c r="H521" s="39">
        <f>+SUMIF(CUTTING!$B$3:$B$500,'RM-JUNE'!F521,CUTTING!$G$3:$G$500)</f>
        <v>0</v>
      </c>
      <c r="I521" s="39">
        <f>+SUMIF('FORGING+DISPATCH'!$B$3:$B$500,'RM-JUNE'!F521,'FORGING+DISPATCH'!$G$3:$G$500)</f>
        <v>0</v>
      </c>
      <c r="J521" s="40">
        <f t="shared" ref="J521" si="93">H521+I521</f>
        <v>0</v>
      </c>
      <c r="K521" s="39" t="str">
        <f>+IF(ISNA(VLOOKUP(F521,SCH!$C$3:$L$500,9,FALSE)),"0",VLOOKUP(F521,SCH!$C$3:$L$500,9,FALSE))</f>
        <v>0</v>
      </c>
      <c r="L521" s="103">
        <f t="shared" ref="L521" si="94">+G521*K521</f>
        <v>0</v>
      </c>
      <c r="M521" s="103">
        <f t="shared" ref="M521" si="95">L521-J521</f>
        <v>0</v>
      </c>
      <c r="N521" s="141"/>
      <c r="O521" s="134"/>
      <c r="P521" s="134"/>
      <c r="Q521" s="134"/>
      <c r="R521" s="111"/>
    </row>
    <row r="522" spans="1:18" s="3" customFormat="1" x14ac:dyDescent="0.25">
      <c r="A522" s="38">
        <v>2</v>
      </c>
      <c r="B522" s="39" t="s">
        <v>353</v>
      </c>
      <c r="C522" s="39" t="s">
        <v>184</v>
      </c>
      <c r="D522" s="39" t="s">
        <v>87</v>
      </c>
      <c r="E522" s="39" t="s">
        <v>457</v>
      </c>
      <c r="F522" s="39">
        <v>2216</v>
      </c>
      <c r="G522" s="41">
        <f>+IF(ISNA(VLOOKUP(F522,'[1]Latest 14.03.2023'!$E$4:$J$1050,6,FALSE)),"0",VLOOKUP(F522,'[1]Latest 14.03.2023'!$E$4:$J$1050,6,FALSE))</f>
        <v>3.6</v>
      </c>
      <c r="H522" s="39">
        <f>+SUMIF(CUTTING!$B$3:$B$500,'RM-JUNE'!F522,CUTTING!$G$3:$G$500)</f>
        <v>1681.2</v>
      </c>
      <c r="I522" s="39">
        <f>+SUMIF('FORGING+DISPATCH'!$B$3:$B$500,'RM-JUNE'!F522,'FORGING+DISPATCH'!$G$3:$G$500)</f>
        <v>0</v>
      </c>
      <c r="J522" s="40">
        <f t="shared" si="90"/>
        <v>1681.2</v>
      </c>
      <c r="K522" s="39">
        <f>+IF(ISNA(VLOOKUP(F522,SCH!$C$3:$L$500,9,FALSE)),"0",VLOOKUP(F522,SCH!$C$3:$L$500,9,FALSE))</f>
        <v>2155</v>
      </c>
      <c r="L522" s="103">
        <f t="shared" si="89"/>
        <v>7758</v>
      </c>
      <c r="M522" s="103">
        <f t="shared" ref="M522:M523" si="96">L522-J522</f>
        <v>6076.8</v>
      </c>
      <c r="N522" s="141"/>
      <c r="O522" s="134"/>
      <c r="P522" s="134"/>
      <c r="Q522" s="134"/>
      <c r="R522" s="111"/>
    </row>
    <row r="523" spans="1:18" s="3" customFormat="1" x14ac:dyDescent="0.25">
      <c r="A523" s="38">
        <v>2</v>
      </c>
      <c r="B523" s="39" t="s">
        <v>353</v>
      </c>
      <c r="C523" s="39" t="s">
        <v>184</v>
      </c>
      <c r="D523" s="39" t="s">
        <v>87</v>
      </c>
      <c r="E523" s="39" t="s">
        <v>456</v>
      </c>
      <c r="F523" s="39">
        <v>2220</v>
      </c>
      <c r="G523" s="41">
        <f>+IF(ISNA(VLOOKUP(F523,'[1]Latest 14.03.2023'!$E$4:$J$1050,6,FALSE)),"0",VLOOKUP(F523,'[1]Latest 14.03.2023'!$E$4:$J$1050,6,FALSE))</f>
        <v>3.18</v>
      </c>
      <c r="H523" s="39">
        <f>+SUMIF(CUTTING!$B$3:$B$500,'RM-JUNE'!F523,CUTTING!$G$3:$G$500)</f>
        <v>0</v>
      </c>
      <c r="I523" s="39">
        <f>+SUMIF('FORGING+DISPATCH'!$B$3:$B$500,'RM-JUNE'!F523,'FORGING+DISPATCH'!$G$3:$G$500)</f>
        <v>0</v>
      </c>
      <c r="J523" s="40">
        <f t="shared" si="90"/>
        <v>0</v>
      </c>
      <c r="K523" s="39">
        <f>+IF(ISNA(VLOOKUP(F523,SCH!$C$3:$L$500,9,FALSE)),"0",VLOOKUP(F523,SCH!$C$3:$L$500,9,FALSE))</f>
        <v>1337</v>
      </c>
      <c r="L523" s="103">
        <f t="shared" si="89"/>
        <v>4251.66</v>
      </c>
      <c r="M523" s="103">
        <f t="shared" si="96"/>
        <v>4251.66</v>
      </c>
      <c r="N523" s="141"/>
      <c r="O523" s="134"/>
      <c r="P523" s="134"/>
      <c r="Q523" s="134"/>
      <c r="R523" s="111"/>
    </row>
    <row r="524" spans="1:18" s="3" customFormat="1" x14ac:dyDescent="0.25">
      <c r="A524" s="38">
        <v>2</v>
      </c>
      <c r="B524" s="39" t="s">
        <v>353</v>
      </c>
      <c r="C524" s="39" t="s">
        <v>184</v>
      </c>
      <c r="D524" s="39" t="s">
        <v>87</v>
      </c>
      <c r="E524" s="39" t="s">
        <v>455</v>
      </c>
      <c r="F524" s="39">
        <v>4254</v>
      </c>
      <c r="G524" s="41">
        <f>+IF(ISNA(VLOOKUP(F524,'[1]Latest 14.03.2023'!$E$4:$J$1050,6,FALSE)),"0",VLOOKUP(F524,'[1]Latest 14.03.2023'!$E$4:$J$1050,6,FALSE))</f>
        <v>3.41</v>
      </c>
      <c r="H524" s="39">
        <f>+SUMIF(CUTTING!$B$3:$B$500,'RM-JUNE'!F524,CUTTING!$G$3:$G$500)</f>
        <v>0</v>
      </c>
      <c r="I524" s="39">
        <f>+SUMIF('FORGING+DISPATCH'!$B$3:$B$500,'RM-JUNE'!F524,'FORGING+DISPATCH'!$G$3:$G$500)</f>
        <v>3.41</v>
      </c>
      <c r="J524" s="40">
        <f t="shared" si="90"/>
        <v>3.41</v>
      </c>
      <c r="K524" s="39" t="str">
        <f>+IF(ISNA(VLOOKUP(F524,SCH!$C$3:$L$500,9,FALSE)),"0",VLOOKUP(F524,SCH!$C$3:$L$500,9,FALSE))</f>
        <v>0</v>
      </c>
      <c r="L524" s="103">
        <f t="shared" si="89"/>
        <v>0</v>
      </c>
      <c r="M524" s="103">
        <f t="shared" ref="M524:M553" si="97">L524-J524</f>
        <v>-3.41</v>
      </c>
      <c r="N524" s="141"/>
      <c r="O524" s="134"/>
      <c r="P524" s="134"/>
      <c r="Q524" s="134"/>
      <c r="R524" s="111"/>
    </row>
    <row r="525" spans="1:18" s="3" customFormat="1" x14ac:dyDescent="0.25">
      <c r="A525" s="38">
        <v>2</v>
      </c>
      <c r="B525" s="39" t="s">
        <v>353</v>
      </c>
      <c r="C525" s="39" t="s">
        <v>184</v>
      </c>
      <c r="D525" s="39" t="s">
        <v>87</v>
      </c>
      <c r="E525" s="39" t="s">
        <v>447</v>
      </c>
      <c r="F525" s="39">
        <v>5041</v>
      </c>
      <c r="G525" s="39" t="str">
        <f>+IF(ISNA(VLOOKUP(F525,'[1]Latest 14.03.2023'!$E$4:$J$1050,6,FALSE)),"0",VLOOKUP(F525,'[1]Latest 14.03.2023'!$E$4:$J$1050,6,FALSE))</f>
        <v>0</v>
      </c>
      <c r="H525" s="39">
        <f>+SUMIF(CUTTING!$B$3:$B$500,'RM-JUNE'!F525,CUTTING!$G$3:$G$500)</f>
        <v>0</v>
      </c>
      <c r="I525" s="39">
        <f>+SUMIF('FORGING+DISPATCH'!$B$3:$B$500,'RM-JUNE'!F525,'FORGING+DISPATCH'!$G$3:$G$500)</f>
        <v>0</v>
      </c>
      <c r="J525" s="40">
        <f t="shared" si="90"/>
        <v>0</v>
      </c>
      <c r="K525" s="39" t="str">
        <f>+IF(ISNA(VLOOKUP(F525,SCH!$C$3:$L$500,9,FALSE)),"0",VLOOKUP(F525,SCH!$C$3:$L$500,9,FALSE))</f>
        <v>0</v>
      </c>
      <c r="L525" s="103">
        <f t="shared" si="89"/>
        <v>0</v>
      </c>
      <c r="M525" s="103">
        <f t="shared" si="97"/>
        <v>0</v>
      </c>
      <c r="N525" s="141"/>
      <c r="O525" s="134"/>
      <c r="P525" s="134"/>
      <c r="Q525" s="134"/>
      <c r="R525" s="111"/>
    </row>
    <row r="526" spans="1:18" s="3" customFormat="1" x14ac:dyDescent="0.25">
      <c r="A526" s="38">
        <v>2</v>
      </c>
      <c r="B526" s="39" t="s">
        <v>353</v>
      </c>
      <c r="C526" s="39" t="s">
        <v>184</v>
      </c>
      <c r="D526" s="39" t="s">
        <v>87</v>
      </c>
      <c r="E526" s="39" t="s">
        <v>454</v>
      </c>
      <c r="F526" s="39">
        <v>6037</v>
      </c>
      <c r="G526" s="39" t="str">
        <f>+IF(ISNA(VLOOKUP(F526,'[1]Latest 14.03.2023'!$E$4:$J$1050,6,FALSE)),"0",VLOOKUP(F526,'[1]Latest 14.03.2023'!$E$4:$J$1050,6,FALSE))</f>
        <v>0</v>
      </c>
      <c r="H526" s="39">
        <f>+SUMIF(CUTTING!$B$3:$B$500,'RM-JUNE'!F526,CUTTING!$G$3:$G$500)</f>
        <v>0</v>
      </c>
      <c r="I526" s="39">
        <f>+SUMIF('FORGING+DISPATCH'!$B$3:$B$500,'RM-JUNE'!F526,'FORGING+DISPATCH'!$G$3:$G$500)</f>
        <v>0</v>
      </c>
      <c r="J526" s="40">
        <f t="shared" si="90"/>
        <v>0</v>
      </c>
      <c r="K526" s="39" t="str">
        <f>+IF(ISNA(VLOOKUP(F526,SCH!$C$3:$L$500,9,FALSE)),"0",VLOOKUP(F526,SCH!$C$3:$L$500,9,FALSE))</f>
        <v>0</v>
      </c>
      <c r="L526" s="103">
        <f t="shared" si="89"/>
        <v>0</v>
      </c>
      <c r="M526" s="103">
        <f t="shared" si="97"/>
        <v>0</v>
      </c>
      <c r="N526" s="141"/>
      <c r="O526" s="134"/>
      <c r="P526" s="134"/>
      <c r="Q526" s="134"/>
      <c r="R526" s="111"/>
    </row>
    <row r="527" spans="1:18" s="3" customFormat="1" x14ac:dyDescent="0.25">
      <c r="A527" s="38">
        <v>2</v>
      </c>
      <c r="B527" s="39" t="s">
        <v>353</v>
      </c>
      <c r="C527" s="39" t="s">
        <v>184</v>
      </c>
      <c r="D527" s="39" t="s">
        <v>87</v>
      </c>
      <c r="E527" s="39" t="s">
        <v>453</v>
      </c>
      <c r="F527" s="39">
        <v>6046</v>
      </c>
      <c r="G527" s="39" t="str">
        <f>+IF(ISNA(VLOOKUP(F527,'[1]Latest 14.03.2023'!$E$4:$J$1050,6,FALSE)),"0",VLOOKUP(F527,'[1]Latest 14.03.2023'!$E$4:$J$1050,6,FALSE))</f>
        <v>0</v>
      </c>
      <c r="H527" s="39">
        <f>+SUMIF(CUTTING!$B$3:$B$500,'RM-JUNE'!F527,CUTTING!$G$3:$G$500)</f>
        <v>0</v>
      </c>
      <c r="I527" s="39">
        <f>+SUMIF('FORGING+DISPATCH'!$B$3:$B$500,'RM-JUNE'!F527,'FORGING+DISPATCH'!$G$3:$G$500)</f>
        <v>0</v>
      </c>
      <c r="J527" s="40">
        <f t="shared" si="90"/>
        <v>0</v>
      </c>
      <c r="K527" s="39" t="str">
        <f>+IF(ISNA(VLOOKUP(F527,SCH!$C$3:$L$500,9,FALSE)),"0",VLOOKUP(F527,SCH!$C$3:$L$500,9,FALSE))</f>
        <v>0</v>
      </c>
      <c r="L527" s="103">
        <f t="shared" si="89"/>
        <v>0</v>
      </c>
      <c r="M527" s="103">
        <f t="shared" si="97"/>
        <v>0</v>
      </c>
      <c r="N527" s="141"/>
      <c r="O527" s="134"/>
      <c r="P527" s="134"/>
      <c r="Q527" s="134"/>
      <c r="R527" s="111"/>
    </row>
    <row r="528" spans="1:18" s="3" customFormat="1" x14ac:dyDescent="0.25">
      <c r="A528" s="38">
        <v>2</v>
      </c>
      <c r="B528" s="39" t="s">
        <v>353</v>
      </c>
      <c r="C528" s="39" t="s">
        <v>184</v>
      </c>
      <c r="D528" s="39" t="s">
        <v>87</v>
      </c>
      <c r="E528" s="39" t="s">
        <v>452</v>
      </c>
      <c r="F528" s="39">
        <v>6084</v>
      </c>
      <c r="G528" s="39" t="str">
        <f>+IF(ISNA(VLOOKUP(F528,'[1]Latest 14.03.2023'!$E$4:$J$1050,6,FALSE)),"0",VLOOKUP(F528,'[1]Latest 14.03.2023'!$E$4:$J$1050,6,FALSE))</f>
        <v>0</v>
      </c>
      <c r="H528" s="39">
        <f>+SUMIF(CUTTING!$B$3:$B$500,'RM-JUNE'!F528,CUTTING!$G$3:$G$500)</f>
        <v>0</v>
      </c>
      <c r="I528" s="39">
        <f>+SUMIF('FORGING+DISPATCH'!$B$3:$B$500,'RM-JUNE'!F528,'FORGING+DISPATCH'!$G$3:$G$500)</f>
        <v>0</v>
      </c>
      <c r="J528" s="40">
        <f t="shared" si="90"/>
        <v>0</v>
      </c>
      <c r="K528" s="39" t="str">
        <f>+IF(ISNA(VLOOKUP(F528,SCH!$C$3:$L$500,9,FALSE)),"0",VLOOKUP(F528,SCH!$C$3:$L$500,9,FALSE))</f>
        <v>0</v>
      </c>
      <c r="L528" s="103">
        <f t="shared" si="89"/>
        <v>0</v>
      </c>
      <c r="M528" s="103">
        <f t="shared" si="97"/>
        <v>0</v>
      </c>
      <c r="N528" s="141"/>
      <c r="O528" s="134"/>
      <c r="P528" s="134"/>
      <c r="Q528" s="134"/>
      <c r="R528" s="111"/>
    </row>
    <row r="529" spans="1:18" s="3" customFormat="1" x14ac:dyDescent="0.25">
      <c r="A529" s="38">
        <v>2</v>
      </c>
      <c r="B529" s="39" t="s">
        <v>353</v>
      </c>
      <c r="C529" s="39" t="s">
        <v>184</v>
      </c>
      <c r="D529" s="39" t="s">
        <v>87</v>
      </c>
      <c r="E529" s="39" t="s">
        <v>1093</v>
      </c>
      <c r="F529" s="39">
        <v>8004</v>
      </c>
      <c r="G529" s="39" t="str">
        <f>+IF(ISNA(VLOOKUP(F529,'[1]Latest 14.03.2023'!$E$4:$J$1050,6,FALSE)),"0",VLOOKUP(F529,'[1]Latest 14.03.2023'!$E$4:$J$1050,6,FALSE))</f>
        <v>0</v>
      </c>
      <c r="H529" s="39">
        <f>+SUMIF(CUTTING!$B$3:$B$500,'RM-JUNE'!F529,CUTTING!$G$3:$G$500)</f>
        <v>0</v>
      </c>
      <c r="I529" s="39">
        <f>+SUMIF('FORGING+DISPATCH'!$B$3:$B$500,'RM-JUNE'!F529,'FORGING+DISPATCH'!$G$3:$G$500)</f>
        <v>0</v>
      </c>
      <c r="J529" s="40">
        <f t="shared" si="90"/>
        <v>0</v>
      </c>
      <c r="K529" s="39">
        <f>+IF(ISNA(VLOOKUP(F529,SCH!$C$3:$L$500,9,FALSE)),"0",VLOOKUP(F529,SCH!$C$3:$L$500,9,FALSE))</f>
        <v>120</v>
      </c>
      <c r="L529" s="103">
        <f t="shared" si="89"/>
        <v>0</v>
      </c>
      <c r="M529" s="108">
        <v>500</v>
      </c>
      <c r="N529" s="141"/>
      <c r="O529" s="134"/>
      <c r="P529" s="134"/>
      <c r="Q529" s="134"/>
      <c r="R529" s="111"/>
    </row>
    <row r="530" spans="1:18" s="3" customFormat="1" x14ac:dyDescent="0.25">
      <c r="A530" s="87">
        <v>1</v>
      </c>
      <c r="B530" s="88" t="s">
        <v>811</v>
      </c>
      <c r="C530" s="88" t="s">
        <v>184</v>
      </c>
      <c r="D530" s="88" t="s">
        <v>252</v>
      </c>
      <c r="E530" s="88" t="s">
        <v>828</v>
      </c>
      <c r="F530" s="88">
        <v>1750</v>
      </c>
      <c r="G530" s="91">
        <f>+IF(ISNA(VLOOKUP(F530,'[1]Latest 14.03.2023'!$E$4:$J$1050,6,FALSE)),"0",VLOOKUP(F530,'[1]Latest 14.03.2023'!$E$4:$J$1050,6,FALSE))</f>
        <v>2.0499999999999998</v>
      </c>
      <c r="H530" s="88">
        <f>+SUMIF(CUTTING!$B$3:$B$500,'RM-JUNE'!F530,CUTTING!$G$3:$G$500)</f>
        <v>0</v>
      </c>
      <c r="I530" s="88">
        <f>+SUMIF('FORGING+DISPATCH'!$B$3:$B$500,'RM-JUNE'!F530,'FORGING+DISPATCH'!$G$3:$G$500)</f>
        <v>0</v>
      </c>
      <c r="J530" s="90">
        <f t="shared" si="90"/>
        <v>0</v>
      </c>
      <c r="K530" s="88" t="str">
        <f>+IF(ISNA(VLOOKUP(F530,SCH!$C$3:$L$500,9,FALSE)),"0",VLOOKUP(F530,SCH!$C$3:$L$500,9,FALSE))</f>
        <v>0</v>
      </c>
      <c r="L530" s="102">
        <f t="shared" si="89"/>
        <v>0</v>
      </c>
      <c r="M530" s="102">
        <f t="shared" ref="M530:M538" si="98">L530-J530</f>
        <v>0</v>
      </c>
      <c r="N530" s="132">
        <f>7851</f>
        <v>7851</v>
      </c>
      <c r="O530" s="133">
        <f>SUMIF(M530:M543,"&gt;0")-N530</f>
        <v>-7851</v>
      </c>
      <c r="P530" s="133"/>
      <c r="Q530" s="133">
        <f>O530-P530</f>
        <v>-7851</v>
      </c>
      <c r="R530" s="111"/>
    </row>
    <row r="531" spans="1:18" s="3" customFormat="1" x14ac:dyDescent="0.25">
      <c r="A531" s="87">
        <v>1</v>
      </c>
      <c r="B531" s="88" t="s">
        <v>811</v>
      </c>
      <c r="C531" s="88" t="s">
        <v>184</v>
      </c>
      <c r="D531" s="88" t="s">
        <v>252</v>
      </c>
      <c r="E531" s="88" t="s">
        <v>768</v>
      </c>
      <c r="F531" s="88">
        <v>1759</v>
      </c>
      <c r="G531" s="91">
        <f>+IF(ISNA(VLOOKUP(F531,'[1]Latest 14.03.2023'!$E$4:$J$1050,6,FALSE)),"0",VLOOKUP(F531,'[1]Latest 14.03.2023'!$E$4:$J$1050,6,FALSE))</f>
        <v>4.3499999999999996</v>
      </c>
      <c r="H531" s="88">
        <f>+SUMIF(CUTTING!$B$3:$B$500,'RM-JUNE'!F531,CUTTING!$G$3:$G$500)</f>
        <v>0</v>
      </c>
      <c r="I531" s="88">
        <f>+SUMIF('FORGING+DISPATCH'!$B$3:$B$500,'RM-JUNE'!F531,'FORGING+DISPATCH'!$G$3:$G$500)</f>
        <v>0</v>
      </c>
      <c r="J531" s="90">
        <f t="shared" si="90"/>
        <v>0</v>
      </c>
      <c r="K531" s="88" t="str">
        <f>+IF(ISNA(VLOOKUP(F531,SCH!$C$3:$L$500,9,FALSE)),"0",VLOOKUP(F531,SCH!$C$3:$L$500,9,FALSE))</f>
        <v>0</v>
      </c>
      <c r="L531" s="102">
        <f t="shared" si="89"/>
        <v>0</v>
      </c>
      <c r="M531" s="102">
        <f t="shared" si="98"/>
        <v>0</v>
      </c>
      <c r="N531" s="132"/>
      <c r="O531" s="133"/>
      <c r="P531" s="133"/>
      <c r="Q531" s="133"/>
      <c r="R531" s="111"/>
    </row>
    <row r="532" spans="1:18" s="3" customFormat="1" x14ac:dyDescent="0.25">
      <c r="A532" s="87">
        <v>1</v>
      </c>
      <c r="B532" s="88" t="s">
        <v>811</v>
      </c>
      <c r="C532" s="88" t="s">
        <v>184</v>
      </c>
      <c r="D532" s="88" t="s">
        <v>252</v>
      </c>
      <c r="E532" s="88" t="s">
        <v>827</v>
      </c>
      <c r="F532" s="88">
        <v>2166</v>
      </c>
      <c r="G532" s="91">
        <f>+IF(ISNA(VLOOKUP(F532,'[1]Latest 14.03.2023'!$E$4:$J$1050,6,FALSE)),"0",VLOOKUP(F532,'[1]Latest 14.03.2023'!$E$4:$J$1050,6,FALSE))</f>
        <v>2.17</v>
      </c>
      <c r="H532" s="88">
        <f>+SUMIF(CUTTING!$B$3:$B$500,'RM-JUNE'!F532,CUTTING!$G$3:$G$500)</f>
        <v>0</v>
      </c>
      <c r="I532" s="88">
        <f>+SUMIF('FORGING+DISPATCH'!$B$3:$B$500,'RM-JUNE'!F532,'FORGING+DISPATCH'!$G$3:$G$500)</f>
        <v>0</v>
      </c>
      <c r="J532" s="90">
        <f t="shared" si="90"/>
        <v>0</v>
      </c>
      <c r="K532" s="88" t="str">
        <f>+IF(ISNA(VLOOKUP(F532,SCH!$C$3:$L$500,9,FALSE)),"0",VLOOKUP(F532,SCH!$C$3:$L$500,9,FALSE))</f>
        <v>0</v>
      </c>
      <c r="L532" s="102">
        <f t="shared" si="89"/>
        <v>0</v>
      </c>
      <c r="M532" s="102">
        <f t="shared" si="98"/>
        <v>0</v>
      </c>
      <c r="N532" s="132"/>
      <c r="O532" s="133"/>
      <c r="P532" s="133"/>
      <c r="Q532" s="133"/>
      <c r="R532" s="111"/>
    </row>
    <row r="533" spans="1:18" s="3" customFormat="1" x14ac:dyDescent="0.25">
      <c r="A533" s="87">
        <v>1</v>
      </c>
      <c r="B533" s="88" t="s">
        <v>811</v>
      </c>
      <c r="C533" s="88" t="s">
        <v>184</v>
      </c>
      <c r="D533" s="88" t="s">
        <v>252</v>
      </c>
      <c r="E533" s="88" t="s">
        <v>826</v>
      </c>
      <c r="F533" s="88">
        <v>4024</v>
      </c>
      <c r="G533" s="91">
        <f>+IF(ISNA(VLOOKUP(F533,'[1]Latest 14.03.2023'!$E$4:$J$1050,6,FALSE)),"0",VLOOKUP(F533,'[1]Latest 14.03.2023'!$E$4:$J$1050,6,FALSE))</f>
        <v>3.99</v>
      </c>
      <c r="H533" s="88">
        <f>+SUMIF(CUTTING!$B$3:$B$500,'RM-JUNE'!F533,CUTTING!$G$3:$G$500)</f>
        <v>0</v>
      </c>
      <c r="I533" s="88">
        <f>+SUMIF('FORGING+DISPATCH'!$B$3:$B$500,'RM-JUNE'!F533,'FORGING+DISPATCH'!$G$3:$G$500)</f>
        <v>0</v>
      </c>
      <c r="J533" s="90">
        <f t="shared" si="90"/>
        <v>0</v>
      </c>
      <c r="K533" s="88" t="str">
        <f>+IF(ISNA(VLOOKUP(F533,SCH!$C$3:$L$500,9,FALSE)),"0",VLOOKUP(F533,SCH!$C$3:$L$500,9,FALSE))</f>
        <v>0</v>
      </c>
      <c r="L533" s="102">
        <f t="shared" si="89"/>
        <v>0</v>
      </c>
      <c r="M533" s="102">
        <f t="shared" si="98"/>
        <v>0</v>
      </c>
      <c r="N533" s="132"/>
      <c r="O533" s="133"/>
      <c r="P533" s="133"/>
      <c r="Q533" s="133"/>
      <c r="R533" s="111"/>
    </row>
    <row r="534" spans="1:18" s="3" customFormat="1" x14ac:dyDescent="0.25">
      <c r="A534" s="87">
        <v>1</v>
      </c>
      <c r="B534" s="88" t="s">
        <v>811</v>
      </c>
      <c r="C534" s="88" t="s">
        <v>184</v>
      </c>
      <c r="D534" s="88" t="s">
        <v>252</v>
      </c>
      <c r="E534" s="88" t="s">
        <v>825</v>
      </c>
      <c r="F534" s="88">
        <v>4057</v>
      </c>
      <c r="G534" s="88" t="str">
        <f>+IF(ISNA(VLOOKUP(F534,'[1]Latest 14.03.2023'!$E$4:$J$1050,6,FALSE)),"0",VLOOKUP(F534,'[1]Latest 14.03.2023'!$E$4:$J$1050,6,FALSE))</f>
        <v>0</v>
      </c>
      <c r="H534" s="88">
        <f>+SUMIF(CUTTING!$B$3:$B$500,'RM-JUNE'!F534,CUTTING!$G$3:$G$500)</f>
        <v>0</v>
      </c>
      <c r="I534" s="88">
        <f>+SUMIF('FORGING+DISPATCH'!$B$3:$B$500,'RM-JUNE'!F534,'FORGING+DISPATCH'!$G$3:$G$500)</f>
        <v>0</v>
      </c>
      <c r="J534" s="90">
        <f t="shared" si="90"/>
        <v>0</v>
      </c>
      <c r="K534" s="88" t="str">
        <f>+IF(ISNA(VLOOKUP(F534,SCH!$C$3:$L$500,9,FALSE)),"0",VLOOKUP(F534,SCH!$C$3:$L$500,9,FALSE))</f>
        <v>0</v>
      </c>
      <c r="L534" s="102">
        <f t="shared" si="89"/>
        <v>0</v>
      </c>
      <c r="M534" s="102">
        <f t="shared" si="98"/>
        <v>0</v>
      </c>
      <c r="N534" s="132"/>
      <c r="O534" s="133"/>
      <c r="P534" s="133"/>
      <c r="Q534" s="133"/>
      <c r="R534" s="111"/>
    </row>
    <row r="535" spans="1:18" s="3" customFormat="1" x14ac:dyDescent="0.25">
      <c r="A535" s="87">
        <v>1</v>
      </c>
      <c r="B535" s="88" t="s">
        <v>811</v>
      </c>
      <c r="C535" s="88" t="s">
        <v>184</v>
      </c>
      <c r="D535" s="88" t="s">
        <v>252</v>
      </c>
      <c r="E535" s="88" t="s">
        <v>824</v>
      </c>
      <c r="F535" s="88">
        <v>4155</v>
      </c>
      <c r="G535" s="91">
        <f>+IF(ISNA(VLOOKUP(F535,'[1]Latest 14.03.2023'!$E$4:$J$1050,6,FALSE)),"0",VLOOKUP(F535,'[1]Latest 14.03.2023'!$E$4:$J$1050,6,FALSE))</f>
        <v>4.1900000000000004</v>
      </c>
      <c r="H535" s="88">
        <f>+SUMIF(CUTTING!$B$3:$B$500,'RM-JUNE'!F535,CUTTING!$G$3:$G$500)</f>
        <v>0</v>
      </c>
      <c r="I535" s="88">
        <f>+SUMIF('FORGING+DISPATCH'!$B$3:$B$500,'RM-JUNE'!F535,'FORGING+DISPATCH'!$G$3:$G$500)</f>
        <v>0</v>
      </c>
      <c r="J535" s="90">
        <f t="shared" si="90"/>
        <v>0</v>
      </c>
      <c r="K535" s="88" t="str">
        <f>+IF(ISNA(VLOOKUP(F535,SCH!$C$3:$L$500,9,FALSE)),"0",VLOOKUP(F535,SCH!$C$3:$L$500,9,FALSE))</f>
        <v>0</v>
      </c>
      <c r="L535" s="102">
        <f t="shared" si="89"/>
        <v>0</v>
      </c>
      <c r="M535" s="102">
        <f t="shared" si="98"/>
        <v>0</v>
      </c>
      <c r="N535" s="132"/>
      <c r="O535" s="133"/>
      <c r="P535" s="133"/>
      <c r="Q535" s="133"/>
      <c r="R535" s="111"/>
    </row>
    <row r="536" spans="1:18" s="3" customFormat="1" x14ac:dyDescent="0.25">
      <c r="A536" s="87">
        <v>1</v>
      </c>
      <c r="B536" s="88" t="s">
        <v>811</v>
      </c>
      <c r="C536" s="88" t="s">
        <v>184</v>
      </c>
      <c r="D536" s="88" t="s">
        <v>252</v>
      </c>
      <c r="E536" s="88" t="s">
        <v>823</v>
      </c>
      <c r="F536" s="88">
        <v>716</v>
      </c>
      <c r="G536" s="91">
        <f>+IF(ISNA(VLOOKUP(F536,'[1]Latest 14.03.2023'!$E$4:$J$1050,6,FALSE)),"0",VLOOKUP(F536,'[1]Latest 14.03.2023'!$E$4:$J$1050,6,FALSE))</f>
        <v>1.5</v>
      </c>
      <c r="H536" s="88">
        <f>+SUMIF(CUTTING!$B$3:$B$500,'RM-JUNE'!F536,CUTTING!$G$3:$G$500)</f>
        <v>0</v>
      </c>
      <c r="I536" s="88">
        <f>+SUMIF('FORGING+DISPATCH'!$B$3:$B$500,'RM-JUNE'!F536,'FORGING+DISPATCH'!$G$3:$G$500)</f>
        <v>0</v>
      </c>
      <c r="J536" s="90">
        <f t="shared" si="90"/>
        <v>0</v>
      </c>
      <c r="K536" s="88" t="str">
        <f>+IF(ISNA(VLOOKUP(F536,SCH!$C$3:$L$500,9,FALSE)),"0",VLOOKUP(F536,SCH!$C$3:$L$500,9,FALSE))</f>
        <v>0</v>
      </c>
      <c r="L536" s="102">
        <f t="shared" si="89"/>
        <v>0</v>
      </c>
      <c r="M536" s="102">
        <f t="shared" si="98"/>
        <v>0</v>
      </c>
      <c r="N536" s="132"/>
      <c r="O536" s="133"/>
      <c r="P536" s="133"/>
      <c r="Q536" s="133"/>
      <c r="R536" s="111"/>
    </row>
    <row r="537" spans="1:18" s="3" customFormat="1" x14ac:dyDescent="0.25">
      <c r="A537" s="87">
        <v>1</v>
      </c>
      <c r="B537" s="88" t="s">
        <v>811</v>
      </c>
      <c r="C537" s="88" t="s">
        <v>184</v>
      </c>
      <c r="D537" s="88" t="s">
        <v>252</v>
      </c>
      <c r="E537" s="88" t="s">
        <v>822</v>
      </c>
      <c r="F537" s="88">
        <v>803</v>
      </c>
      <c r="G537" s="88" t="str">
        <f>+IF(ISNA(VLOOKUP(F537,'[1]Latest 14.03.2023'!$E$4:$J$1050,6,FALSE)),"0",VLOOKUP(F537,'[1]Latest 14.03.2023'!$E$4:$J$1050,6,FALSE))</f>
        <v>0</v>
      </c>
      <c r="H537" s="88">
        <f>+SUMIF(CUTTING!$B$3:$B$500,'RM-JUNE'!F537,CUTTING!$G$3:$G$500)</f>
        <v>0</v>
      </c>
      <c r="I537" s="88">
        <f>+SUMIF('FORGING+DISPATCH'!$B$3:$B$500,'RM-JUNE'!F537,'FORGING+DISPATCH'!$G$3:$G$500)</f>
        <v>0</v>
      </c>
      <c r="J537" s="90">
        <f t="shared" si="90"/>
        <v>0</v>
      </c>
      <c r="K537" s="88" t="str">
        <f>+IF(ISNA(VLOOKUP(F537,SCH!$C$3:$L$500,9,FALSE)),"0",VLOOKUP(F537,SCH!$C$3:$L$500,9,FALSE))</f>
        <v>0</v>
      </c>
      <c r="L537" s="102">
        <f t="shared" si="89"/>
        <v>0</v>
      </c>
      <c r="M537" s="102">
        <f t="shared" si="98"/>
        <v>0</v>
      </c>
      <c r="N537" s="132"/>
      <c r="O537" s="133"/>
      <c r="P537" s="133"/>
      <c r="Q537" s="133"/>
      <c r="R537" s="111"/>
    </row>
    <row r="538" spans="1:18" s="3" customFormat="1" x14ac:dyDescent="0.25">
      <c r="A538" s="87">
        <v>1</v>
      </c>
      <c r="B538" s="88" t="s">
        <v>811</v>
      </c>
      <c r="C538" s="88" t="s">
        <v>184</v>
      </c>
      <c r="D538" s="88" t="s">
        <v>252</v>
      </c>
      <c r="E538" s="88" t="s">
        <v>821</v>
      </c>
      <c r="F538" s="88">
        <v>877</v>
      </c>
      <c r="G538" s="88" t="str">
        <f>+IF(ISNA(VLOOKUP(F538,'[1]Latest 14.03.2023'!$E$4:$J$1050,6,FALSE)),"0",VLOOKUP(F538,'[1]Latest 14.03.2023'!$E$4:$J$1050,6,FALSE))</f>
        <v>0</v>
      </c>
      <c r="H538" s="88">
        <f>+SUMIF(CUTTING!$B$3:$B$500,'RM-JUNE'!F538,CUTTING!$G$3:$G$500)</f>
        <v>0</v>
      </c>
      <c r="I538" s="88">
        <f>+SUMIF('FORGING+DISPATCH'!$B$3:$B$500,'RM-JUNE'!F538,'FORGING+DISPATCH'!$G$3:$G$500)</f>
        <v>0</v>
      </c>
      <c r="J538" s="90">
        <f t="shared" si="90"/>
        <v>0</v>
      </c>
      <c r="K538" s="88" t="str">
        <f>+IF(ISNA(VLOOKUP(F538,SCH!$C$3:$L$500,9,FALSE)),"0",VLOOKUP(F538,SCH!$C$3:$L$500,9,FALSE))</f>
        <v>0</v>
      </c>
      <c r="L538" s="102">
        <f t="shared" si="89"/>
        <v>0</v>
      </c>
      <c r="M538" s="102">
        <f t="shared" si="98"/>
        <v>0</v>
      </c>
      <c r="N538" s="132"/>
      <c r="O538" s="133"/>
      <c r="P538" s="133"/>
      <c r="Q538" s="133"/>
      <c r="R538" s="111"/>
    </row>
    <row r="539" spans="1:18" s="3" customFormat="1" x14ac:dyDescent="0.25">
      <c r="A539" s="87">
        <v>2</v>
      </c>
      <c r="B539" s="88" t="s">
        <v>353</v>
      </c>
      <c r="C539" s="88" t="s">
        <v>184</v>
      </c>
      <c r="D539" s="88" t="s">
        <v>252</v>
      </c>
      <c r="E539" s="88" t="s">
        <v>450</v>
      </c>
      <c r="F539" s="88">
        <v>1506</v>
      </c>
      <c r="G539" s="91">
        <f>+IF(ISNA(VLOOKUP(F539,'[1]Latest 14.03.2023'!$E$4:$J$1050,6,FALSE)),"0",VLOOKUP(F539,'[1]Latest 14.03.2023'!$E$4:$J$1050,6,FALSE))</f>
        <v>8.5500000000000007</v>
      </c>
      <c r="H539" s="88">
        <f>+SUMIF(CUTTING!$B$3:$B$500,'RM-JUNE'!F539,CUTTING!$G$3:$G$500)</f>
        <v>0</v>
      </c>
      <c r="I539" s="88">
        <f>+SUMIF('FORGING+DISPATCH'!$B$3:$B$500,'RM-JUNE'!F539,'FORGING+DISPATCH'!$G$3:$G$500)</f>
        <v>0</v>
      </c>
      <c r="J539" s="90">
        <f t="shared" ref="J539" si="99">H539+I539</f>
        <v>0</v>
      </c>
      <c r="K539" s="88" t="str">
        <f>+IF(ISNA(VLOOKUP(F539,SCH!$C$3:$L$500,9,FALSE)),"0",VLOOKUP(F539,SCH!$C$3:$L$500,9,FALSE))</f>
        <v>0</v>
      </c>
      <c r="L539" s="102">
        <f t="shared" ref="L539" si="100">+G539*K539</f>
        <v>0</v>
      </c>
      <c r="M539" s="102">
        <f t="shared" ref="M539" si="101">L539-J539</f>
        <v>0</v>
      </c>
      <c r="N539" s="132"/>
      <c r="O539" s="133"/>
      <c r="P539" s="133"/>
      <c r="Q539" s="133"/>
      <c r="R539" s="111"/>
    </row>
    <row r="540" spans="1:18" s="3" customFormat="1" x14ac:dyDescent="0.25">
      <c r="A540" s="87">
        <v>2</v>
      </c>
      <c r="B540" s="88" t="s">
        <v>353</v>
      </c>
      <c r="C540" s="88" t="s">
        <v>184</v>
      </c>
      <c r="D540" s="88" t="s">
        <v>252</v>
      </c>
      <c r="E540" s="88" t="s">
        <v>449</v>
      </c>
      <c r="F540" s="88">
        <v>3007</v>
      </c>
      <c r="G540" s="91">
        <f>+IF(ISNA(VLOOKUP(F540,'[1]Latest 14.03.2023'!$E$4:$J$1050,6,FALSE)),"0",VLOOKUP(F540,'[1]Latest 14.03.2023'!$E$4:$J$1050,6,FALSE))</f>
        <v>3.4</v>
      </c>
      <c r="H540" s="88">
        <f>+SUMIF(CUTTING!$B$3:$B$500,'RM-JUNE'!F540,CUTTING!$G$3:$G$500)</f>
        <v>0</v>
      </c>
      <c r="I540" s="88">
        <f>+SUMIF('FORGING+DISPATCH'!$B$3:$B$500,'RM-JUNE'!F540,'FORGING+DISPATCH'!$G$3:$G$500)</f>
        <v>0</v>
      </c>
      <c r="J540" s="90">
        <f t="shared" si="90"/>
        <v>0</v>
      </c>
      <c r="K540" s="88" t="str">
        <f>+IF(ISNA(VLOOKUP(F540,SCH!$C$3:$L$500,9,FALSE)),"0",VLOOKUP(F540,SCH!$C$3:$L$500,9,FALSE))</f>
        <v>0</v>
      </c>
      <c r="L540" s="102">
        <f t="shared" si="89"/>
        <v>0</v>
      </c>
      <c r="M540" s="102">
        <f t="shared" si="97"/>
        <v>0</v>
      </c>
      <c r="N540" s="132"/>
      <c r="O540" s="133"/>
      <c r="P540" s="133"/>
      <c r="Q540" s="133"/>
      <c r="R540" s="111"/>
    </row>
    <row r="541" spans="1:18" s="3" customFormat="1" x14ac:dyDescent="0.25">
      <c r="A541" s="87">
        <v>2</v>
      </c>
      <c r="B541" s="88" t="s">
        <v>353</v>
      </c>
      <c r="C541" s="88" t="s">
        <v>184</v>
      </c>
      <c r="D541" s="88" t="s">
        <v>252</v>
      </c>
      <c r="E541" s="88" t="s">
        <v>448</v>
      </c>
      <c r="F541" s="88">
        <v>4114</v>
      </c>
      <c r="G541" s="88" t="str">
        <f>+IF(ISNA(VLOOKUP(F541,'[1]Latest 14.03.2023'!$E$4:$J$1050,6,FALSE)),"0",VLOOKUP(F541,'[1]Latest 14.03.2023'!$E$4:$J$1050,6,FALSE))</f>
        <v>0</v>
      </c>
      <c r="H541" s="88">
        <f>+SUMIF(CUTTING!$B$3:$B$500,'RM-JUNE'!F541,CUTTING!$G$3:$G$500)</f>
        <v>0</v>
      </c>
      <c r="I541" s="88">
        <f>+SUMIF('FORGING+DISPATCH'!$B$3:$B$500,'RM-JUNE'!F541,'FORGING+DISPATCH'!$G$3:$G$500)</f>
        <v>0</v>
      </c>
      <c r="J541" s="90">
        <f t="shared" si="90"/>
        <v>0</v>
      </c>
      <c r="K541" s="88" t="str">
        <f>+IF(ISNA(VLOOKUP(F541,SCH!$C$3:$L$500,9,FALSE)),"0",VLOOKUP(F541,SCH!$C$3:$L$500,9,FALSE))</f>
        <v>0</v>
      </c>
      <c r="L541" s="102">
        <f t="shared" si="89"/>
        <v>0</v>
      </c>
      <c r="M541" s="102">
        <f t="shared" si="97"/>
        <v>0</v>
      </c>
      <c r="N541" s="132"/>
      <c r="O541" s="133"/>
      <c r="P541" s="133"/>
      <c r="Q541" s="133"/>
      <c r="R541" s="111"/>
    </row>
    <row r="542" spans="1:18" s="3" customFormat="1" x14ac:dyDescent="0.25">
      <c r="A542" s="87">
        <v>2</v>
      </c>
      <c r="B542" s="88" t="s">
        <v>353</v>
      </c>
      <c r="C542" s="88" t="s">
        <v>184</v>
      </c>
      <c r="D542" s="88" t="s">
        <v>252</v>
      </c>
      <c r="E542" s="88" t="s">
        <v>445</v>
      </c>
      <c r="F542" s="88">
        <v>5045</v>
      </c>
      <c r="G542" s="91">
        <f>+IF(ISNA(VLOOKUP(F542,'[1]Latest 14.03.2023'!$E$4:$J$1050,6,FALSE)),"0",VLOOKUP(F542,'[1]Latest 14.03.2023'!$E$4:$J$1050,6,FALSE))</f>
        <v>3.96</v>
      </c>
      <c r="H542" s="88">
        <f>+SUMIF(CUTTING!$B$3:$B$500,'RM-JUNE'!F542,CUTTING!$G$3:$G$500)</f>
        <v>0</v>
      </c>
      <c r="I542" s="88">
        <f>+SUMIF('FORGING+DISPATCH'!$B$3:$B$500,'RM-JUNE'!F542,'FORGING+DISPATCH'!$G$3:$G$500)</f>
        <v>0</v>
      </c>
      <c r="J542" s="90">
        <f t="shared" si="90"/>
        <v>0</v>
      </c>
      <c r="K542" s="88" t="str">
        <f>+IF(ISNA(VLOOKUP(F542,SCH!$C$3:$L$500,9,FALSE)),"0",VLOOKUP(F542,SCH!$C$3:$L$500,9,FALSE))</f>
        <v>0</v>
      </c>
      <c r="L542" s="102">
        <f t="shared" si="89"/>
        <v>0</v>
      </c>
      <c r="M542" s="102">
        <f t="shared" si="97"/>
        <v>0</v>
      </c>
      <c r="N542" s="132"/>
      <c r="O542" s="133"/>
      <c r="P542" s="133"/>
      <c r="Q542" s="133"/>
      <c r="R542" s="111"/>
    </row>
    <row r="543" spans="1:18" s="3" customFormat="1" x14ac:dyDescent="0.25">
      <c r="A543" s="87">
        <v>2</v>
      </c>
      <c r="B543" s="88" t="s">
        <v>353</v>
      </c>
      <c r="C543" s="88" t="s">
        <v>184</v>
      </c>
      <c r="D543" s="88" t="s">
        <v>252</v>
      </c>
      <c r="E543" s="88" t="s">
        <v>444</v>
      </c>
      <c r="F543" s="88">
        <v>5047</v>
      </c>
      <c r="G543" s="91">
        <f>+IF(ISNA(VLOOKUP(F543,'[1]Latest 14.03.2023'!$E$4:$J$1050,6,FALSE)),"0",VLOOKUP(F543,'[1]Latest 14.03.2023'!$E$4:$J$1050,6,FALSE))</f>
        <v>2.75</v>
      </c>
      <c r="H543" s="88">
        <f>+SUMIF(CUTTING!$B$3:$B$500,'RM-JUNE'!F543,CUTTING!$G$3:$G$500)</f>
        <v>0</v>
      </c>
      <c r="I543" s="88">
        <f>+SUMIF('FORGING+DISPATCH'!$B$3:$B$500,'RM-JUNE'!F543,'FORGING+DISPATCH'!$G$3:$G$500)</f>
        <v>0</v>
      </c>
      <c r="J543" s="90">
        <f t="shared" si="90"/>
        <v>0</v>
      </c>
      <c r="K543" s="88" t="str">
        <f>+IF(ISNA(VLOOKUP(F543,SCH!$C$3:$L$500,9,FALSE)),"0",VLOOKUP(F543,SCH!$C$3:$L$500,9,FALSE))</f>
        <v>0</v>
      </c>
      <c r="L543" s="102">
        <f t="shared" si="89"/>
        <v>0</v>
      </c>
      <c r="M543" s="102">
        <f t="shared" si="97"/>
        <v>0</v>
      </c>
      <c r="N543" s="132"/>
      <c r="O543" s="133"/>
      <c r="P543" s="133"/>
      <c r="Q543" s="133"/>
      <c r="R543" s="111"/>
    </row>
    <row r="544" spans="1:18" s="3" customFormat="1" x14ac:dyDescent="0.25">
      <c r="A544" s="38">
        <v>1</v>
      </c>
      <c r="B544" s="39" t="s">
        <v>811</v>
      </c>
      <c r="C544" s="39" t="s">
        <v>184</v>
      </c>
      <c r="D544" s="39" t="s">
        <v>41</v>
      </c>
      <c r="E544" s="39" t="s">
        <v>820</v>
      </c>
      <c r="F544" s="39">
        <v>1749</v>
      </c>
      <c r="G544" s="41">
        <f>+IF(ISNA(VLOOKUP(F544,'[1]Latest 14.03.2023'!$E$4:$J$1050,6,FALSE)),"0",VLOOKUP(F544,'[1]Latest 14.03.2023'!$E$4:$J$1050,6,FALSE))</f>
        <v>4.6500000000000004</v>
      </c>
      <c r="H544" s="39">
        <f>+SUMIF(CUTTING!$B$3:$B$500,'RM-JUNE'!F544,CUTTING!$G$3:$G$500)</f>
        <v>0</v>
      </c>
      <c r="I544" s="39">
        <f>+SUMIF('FORGING+DISPATCH'!$B$3:$B$500,'RM-JUNE'!F544,'FORGING+DISPATCH'!$G$3:$G$500)</f>
        <v>0</v>
      </c>
      <c r="J544" s="40">
        <f t="shared" si="90"/>
        <v>0</v>
      </c>
      <c r="K544" s="39" t="str">
        <f>+IF(ISNA(VLOOKUP(F544,SCH!$C$3:$L$500,9,FALSE)),"0",VLOOKUP(F544,SCH!$C$3:$L$500,9,FALSE))</f>
        <v>0</v>
      </c>
      <c r="L544" s="103">
        <f t="shared" si="89"/>
        <v>0</v>
      </c>
      <c r="M544" s="103">
        <f t="shared" si="97"/>
        <v>0</v>
      </c>
      <c r="N544" s="141">
        <f>156191+13866</f>
        <v>170057</v>
      </c>
      <c r="O544" s="134">
        <f>SUMIF(M544:M596,"&gt;0")-N544</f>
        <v>-21768.52999999997</v>
      </c>
      <c r="P544" s="134"/>
      <c r="Q544" s="134">
        <f>O544-P544</f>
        <v>-21768.52999999997</v>
      </c>
      <c r="R544" s="111"/>
    </row>
    <row r="545" spans="1:18" s="3" customFormat="1" x14ac:dyDescent="0.25">
      <c r="A545" s="38">
        <v>1</v>
      </c>
      <c r="B545" s="39" t="s">
        <v>811</v>
      </c>
      <c r="C545" s="39" t="s">
        <v>184</v>
      </c>
      <c r="D545" s="39" t="s">
        <v>41</v>
      </c>
      <c r="E545" s="39" t="s">
        <v>819</v>
      </c>
      <c r="F545" s="39">
        <v>2157</v>
      </c>
      <c r="G545" s="39" t="str">
        <f>+IF(ISNA(VLOOKUP(F545,'[1]Latest 14.03.2023'!$E$4:$J$1050,6,FALSE)),"0",VLOOKUP(F545,'[1]Latest 14.03.2023'!$E$4:$J$1050,6,FALSE))</f>
        <v>0</v>
      </c>
      <c r="H545" s="39">
        <f>+SUMIF(CUTTING!$B$3:$B$500,'RM-JUNE'!F545,CUTTING!$G$3:$G$500)</f>
        <v>0</v>
      </c>
      <c r="I545" s="39">
        <f>+SUMIF('FORGING+DISPATCH'!$B$3:$B$500,'RM-JUNE'!F545,'FORGING+DISPATCH'!$G$3:$G$500)</f>
        <v>0</v>
      </c>
      <c r="J545" s="40">
        <f t="shared" si="90"/>
        <v>0</v>
      </c>
      <c r="K545" s="39" t="str">
        <f>+IF(ISNA(VLOOKUP(F545,SCH!$C$3:$L$500,9,FALSE)),"0",VLOOKUP(F545,SCH!$C$3:$L$500,9,FALSE))</f>
        <v>0</v>
      </c>
      <c r="L545" s="103">
        <f t="shared" si="89"/>
        <v>0</v>
      </c>
      <c r="M545" s="103">
        <f t="shared" si="97"/>
        <v>0</v>
      </c>
      <c r="N545" s="141"/>
      <c r="O545" s="134"/>
      <c r="P545" s="134"/>
      <c r="Q545" s="134"/>
      <c r="R545" s="111"/>
    </row>
    <row r="546" spans="1:18" s="3" customFormat="1" x14ac:dyDescent="0.25">
      <c r="A546" s="38">
        <v>1</v>
      </c>
      <c r="B546" s="39" t="s">
        <v>811</v>
      </c>
      <c r="C546" s="39" t="s">
        <v>184</v>
      </c>
      <c r="D546" s="39" t="s">
        <v>41</v>
      </c>
      <c r="E546" s="39" t="s">
        <v>817</v>
      </c>
      <c r="F546" s="39">
        <v>4015</v>
      </c>
      <c r="G546" s="41">
        <f>+IF(ISNA(VLOOKUP(F546,'[1]Latest 14.03.2023'!$E$4:$J$1050,6,FALSE)),"0",VLOOKUP(F546,'[1]Latest 14.03.2023'!$E$4:$J$1050,6,FALSE))</f>
        <v>4.0599999999999996</v>
      </c>
      <c r="H546" s="39">
        <f>+SUMIF(CUTTING!$B$3:$B$500,'RM-JUNE'!F546,CUTTING!$G$3:$G$500)</f>
        <v>0</v>
      </c>
      <c r="I546" s="39">
        <f>+SUMIF('FORGING+DISPATCH'!$B$3:$B$500,'RM-JUNE'!F546,'FORGING+DISPATCH'!$G$3:$G$500)</f>
        <v>0</v>
      </c>
      <c r="J546" s="40">
        <f t="shared" si="90"/>
        <v>0</v>
      </c>
      <c r="K546" s="39" t="str">
        <f>+IF(ISNA(VLOOKUP(F546,SCH!$C$3:$L$500,9,FALSE)),"0",VLOOKUP(F546,SCH!$C$3:$L$500,9,FALSE))</f>
        <v>0</v>
      </c>
      <c r="L546" s="103">
        <f t="shared" si="89"/>
        <v>0</v>
      </c>
      <c r="M546" s="103">
        <f t="shared" si="97"/>
        <v>0</v>
      </c>
      <c r="N546" s="141"/>
      <c r="O546" s="134"/>
      <c r="P546" s="134"/>
      <c r="Q546" s="134"/>
      <c r="R546" s="111"/>
    </row>
    <row r="547" spans="1:18" s="3" customFormat="1" x14ac:dyDescent="0.25">
      <c r="A547" s="38">
        <v>1</v>
      </c>
      <c r="B547" s="39" t="s">
        <v>811</v>
      </c>
      <c r="C547" s="39" t="s">
        <v>184</v>
      </c>
      <c r="D547" s="39" t="s">
        <v>41</v>
      </c>
      <c r="E547" s="39" t="s">
        <v>816</v>
      </c>
      <c r="F547" s="39">
        <v>6103</v>
      </c>
      <c r="G547" s="41">
        <f>+IF(ISNA(VLOOKUP(F547,'[1]Latest 14.03.2023'!$E$4:$J$1050,6,FALSE)),"0",VLOOKUP(F547,'[1]Latest 14.03.2023'!$E$4:$J$1050,6,FALSE))</f>
        <v>4.37</v>
      </c>
      <c r="H547" s="39">
        <f>+SUMIF(CUTTING!$B$3:$B$500,'RM-JUNE'!F547,CUTTING!$G$3:$G$500)</f>
        <v>0</v>
      </c>
      <c r="I547" s="39">
        <f>+SUMIF('FORGING+DISPATCH'!$B$3:$B$500,'RM-JUNE'!F547,'FORGING+DISPATCH'!$G$3:$G$500)</f>
        <v>0</v>
      </c>
      <c r="J547" s="40">
        <f t="shared" si="90"/>
        <v>0</v>
      </c>
      <c r="K547" s="39" t="str">
        <f>+IF(ISNA(VLOOKUP(F547,SCH!$C$3:$L$500,9,FALSE)),"0",VLOOKUP(F547,SCH!$C$3:$L$500,9,FALSE))</f>
        <v>0</v>
      </c>
      <c r="L547" s="103">
        <f t="shared" si="89"/>
        <v>0</v>
      </c>
      <c r="M547" s="103">
        <f t="shared" si="97"/>
        <v>0</v>
      </c>
      <c r="N547" s="141"/>
      <c r="O547" s="134"/>
      <c r="P547" s="134"/>
      <c r="Q547" s="134"/>
      <c r="R547" s="111"/>
    </row>
    <row r="548" spans="1:18" s="3" customFormat="1" x14ac:dyDescent="0.25">
      <c r="A548" s="38">
        <v>2</v>
      </c>
      <c r="B548" s="39" t="s">
        <v>353</v>
      </c>
      <c r="C548" s="39" t="s">
        <v>184</v>
      </c>
      <c r="D548" s="39" t="s">
        <v>41</v>
      </c>
      <c r="E548" s="39" t="s">
        <v>451</v>
      </c>
      <c r="F548" s="39">
        <v>1046</v>
      </c>
      <c r="G548" s="41">
        <f>+IF(ISNA(VLOOKUP(F548,'[1]Latest 14.03.2023'!$E$4:$J$1050,6,FALSE)),"0",VLOOKUP(F548,'[1]Latest 14.03.2023'!$E$4:$J$1050,6,FALSE))</f>
        <v>9.42</v>
      </c>
      <c r="H548" s="39">
        <f>+SUMIF(CUTTING!$B$3:$B$500,'RM-JUNE'!F548,CUTTING!$G$3:$G$500)</f>
        <v>0</v>
      </c>
      <c r="I548" s="39">
        <f>+SUMIF('FORGING+DISPATCH'!$B$3:$B$500,'RM-JUNE'!F548,'FORGING+DISPATCH'!$G$3:$G$500)</f>
        <v>0</v>
      </c>
      <c r="J548" s="40">
        <f t="shared" ref="J548" si="102">H548+I548</f>
        <v>0</v>
      </c>
      <c r="K548" s="39">
        <f>+IF(ISNA(VLOOKUP(F548,SCH!$C$3:$L$500,9,FALSE)),"0",VLOOKUP(F548,SCH!$C$3:$L$500,9,FALSE))</f>
        <v>1000</v>
      </c>
      <c r="L548" s="103">
        <f t="shared" ref="L548" si="103">+G548*K548</f>
        <v>9420</v>
      </c>
      <c r="M548" s="103">
        <f t="shared" ref="M548" si="104">L548-J548</f>
        <v>9420</v>
      </c>
      <c r="N548" s="141"/>
      <c r="O548" s="134"/>
      <c r="P548" s="134"/>
      <c r="Q548" s="134"/>
      <c r="R548" s="111"/>
    </row>
    <row r="549" spans="1:18" s="3" customFormat="1" x14ac:dyDescent="0.25">
      <c r="A549" s="38">
        <v>2</v>
      </c>
      <c r="B549" s="39" t="s">
        <v>353</v>
      </c>
      <c r="C549" s="39" t="s">
        <v>184</v>
      </c>
      <c r="D549" s="39" t="s">
        <v>41</v>
      </c>
      <c r="E549" s="39" t="s">
        <v>9</v>
      </c>
      <c r="F549" s="39">
        <v>128</v>
      </c>
      <c r="G549" s="41">
        <f>+IF(ISNA(VLOOKUP(F549,'[1]Latest 14.03.2023'!$E$4:$J$1050,6,FALSE)),"0",VLOOKUP(F549,'[1]Latest 14.03.2023'!$E$4:$J$1050,6,FALSE))</f>
        <v>9.4600000000000009</v>
      </c>
      <c r="H549" s="39">
        <f>+SUMIF(CUTTING!$B$3:$B$500,'RM-JUNE'!F549,CUTTING!$G$3:$G$500)</f>
        <v>9554.6</v>
      </c>
      <c r="I549" s="39">
        <f>+SUMIF('FORGING+DISPATCH'!$B$3:$B$500,'RM-JUNE'!F549,'FORGING+DISPATCH'!$G$3:$G$500)</f>
        <v>0</v>
      </c>
      <c r="J549" s="40">
        <f t="shared" si="90"/>
        <v>9554.6</v>
      </c>
      <c r="K549" s="39">
        <f>+IF(ISNA(VLOOKUP(F549,SCH!$C$3:$L$500,9,FALSE)),"0",VLOOKUP(F549,SCH!$C$3:$L$500,9,FALSE))</f>
        <v>3108</v>
      </c>
      <c r="L549" s="103">
        <f t="shared" si="89"/>
        <v>29401.680000000004</v>
      </c>
      <c r="M549" s="103">
        <f t="shared" si="97"/>
        <v>19847.080000000002</v>
      </c>
      <c r="N549" s="141"/>
      <c r="O549" s="134"/>
      <c r="P549" s="134"/>
      <c r="Q549" s="134"/>
      <c r="R549" s="111"/>
    </row>
    <row r="550" spans="1:18" s="3" customFormat="1" x14ac:dyDescent="0.25">
      <c r="A550" s="38">
        <v>2</v>
      </c>
      <c r="B550" s="39" t="s">
        <v>353</v>
      </c>
      <c r="C550" s="39" t="s">
        <v>184</v>
      </c>
      <c r="D550" s="39" t="s">
        <v>41</v>
      </c>
      <c r="E550" s="39" t="s">
        <v>446</v>
      </c>
      <c r="F550" s="39">
        <v>1906</v>
      </c>
      <c r="G550" s="41">
        <f>+IF(ISNA(VLOOKUP(F550,'[1]Latest 14.03.2023'!$E$4:$J$1050,6,FALSE)),"0",VLOOKUP(F550,'[1]Latest 14.03.2023'!$E$4:$J$1050,6,FALSE))</f>
        <v>4.66</v>
      </c>
      <c r="H550" s="39">
        <f>+SUMIF(CUTTING!$B$3:$B$500,'RM-JUNE'!F550,CUTTING!$G$3:$G$500)</f>
        <v>0</v>
      </c>
      <c r="I550" s="39">
        <f>+SUMIF('FORGING+DISPATCH'!$B$3:$B$500,'RM-JUNE'!F550,'FORGING+DISPATCH'!$G$3:$G$500)</f>
        <v>0</v>
      </c>
      <c r="J550" s="40">
        <f t="shared" si="90"/>
        <v>0</v>
      </c>
      <c r="K550" s="39" t="str">
        <f>+IF(ISNA(VLOOKUP(F550,SCH!$C$3:$L$500,9,FALSE)),"0",VLOOKUP(F550,SCH!$C$3:$L$500,9,FALSE))</f>
        <v>0</v>
      </c>
      <c r="L550" s="103">
        <f t="shared" si="89"/>
        <v>0</v>
      </c>
      <c r="M550" s="103">
        <f t="shared" si="97"/>
        <v>0</v>
      </c>
      <c r="N550" s="141"/>
      <c r="O550" s="134"/>
      <c r="P550" s="134"/>
      <c r="Q550" s="134"/>
      <c r="R550" s="111"/>
    </row>
    <row r="551" spans="1:18" s="3" customFormat="1" x14ac:dyDescent="0.25">
      <c r="A551" s="38">
        <v>2</v>
      </c>
      <c r="B551" s="39" t="s">
        <v>353</v>
      </c>
      <c r="C551" s="39" t="s">
        <v>184</v>
      </c>
      <c r="D551" s="39" t="s">
        <v>41</v>
      </c>
      <c r="E551" s="39" t="s">
        <v>443</v>
      </c>
      <c r="F551" s="39">
        <v>1457</v>
      </c>
      <c r="G551" s="41">
        <f>+IF(ISNA(VLOOKUP(F551,'[1]Latest 14.03.2023'!$E$4:$J$1050,6,FALSE)),"0",VLOOKUP(F551,'[1]Latest 14.03.2023'!$E$4:$J$1050,6,FALSE))</f>
        <v>4.4000000000000004</v>
      </c>
      <c r="H551" s="39">
        <f>+SUMIF(CUTTING!$B$3:$B$500,'RM-JUNE'!F551,CUTTING!$G$3:$G$500)</f>
        <v>0</v>
      </c>
      <c r="I551" s="39">
        <f>+SUMIF('FORGING+DISPATCH'!$B$3:$B$500,'RM-JUNE'!F551,'FORGING+DISPATCH'!$G$3:$G$500)</f>
        <v>1984.4</v>
      </c>
      <c r="J551" s="40">
        <f t="shared" si="90"/>
        <v>1984.4</v>
      </c>
      <c r="K551" s="39">
        <f>+IF(ISNA(VLOOKUP(F551,SCH!$C$3:$L$500,9,FALSE)),"0",VLOOKUP(F551,SCH!$C$3:$L$500,9,FALSE))</f>
        <v>1306</v>
      </c>
      <c r="L551" s="103">
        <f t="shared" si="89"/>
        <v>5746.4000000000005</v>
      </c>
      <c r="M551" s="103">
        <f t="shared" si="97"/>
        <v>3762.0000000000005</v>
      </c>
      <c r="N551" s="141"/>
      <c r="O551" s="134"/>
      <c r="P551" s="134"/>
      <c r="Q551" s="134"/>
      <c r="R551" s="111"/>
    </row>
    <row r="552" spans="1:18" s="3" customFormat="1" x14ac:dyDescent="0.25">
      <c r="A552" s="38">
        <v>2</v>
      </c>
      <c r="B552" s="39" t="s">
        <v>353</v>
      </c>
      <c r="C552" s="39" t="s">
        <v>184</v>
      </c>
      <c r="D552" s="39" t="s">
        <v>41</v>
      </c>
      <c r="E552" s="39" t="s">
        <v>442</v>
      </c>
      <c r="F552" s="39">
        <v>1815</v>
      </c>
      <c r="G552" s="41">
        <f>+IF(ISNA(VLOOKUP(F552,'[1]Latest 14.03.2023'!$E$4:$J$1050,6,FALSE)),"0",VLOOKUP(F552,'[1]Latest 14.03.2023'!$E$4:$J$1050,6,FALSE))</f>
        <v>4.5599999999999996</v>
      </c>
      <c r="H552" s="39">
        <f>+SUMIF(CUTTING!$B$3:$B$500,'RM-JUNE'!F552,CUTTING!$G$3:$G$500)</f>
        <v>0</v>
      </c>
      <c r="I552" s="39">
        <f>+SUMIF('FORGING+DISPATCH'!$B$3:$B$500,'RM-JUNE'!F552,'FORGING+DISPATCH'!$G$3:$G$500)</f>
        <v>0</v>
      </c>
      <c r="J552" s="40">
        <f t="shared" si="90"/>
        <v>0</v>
      </c>
      <c r="K552" s="39" t="str">
        <f>+IF(ISNA(VLOOKUP(F552,SCH!$C$3:$L$500,9,FALSE)),"0",VLOOKUP(F552,SCH!$C$3:$L$500,9,FALSE))</f>
        <v>0</v>
      </c>
      <c r="L552" s="103">
        <f t="shared" si="89"/>
        <v>0</v>
      </c>
      <c r="M552" s="103">
        <f t="shared" si="97"/>
        <v>0</v>
      </c>
      <c r="N552" s="141"/>
      <c r="O552" s="134"/>
      <c r="P552" s="134"/>
      <c r="Q552" s="134"/>
      <c r="R552" s="111"/>
    </row>
    <row r="553" spans="1:18" s="3" customFormat="1" x14ac:dyDescent="0.25">
      <c r="A553" s="38">
        <v>2</v>
      </c>
      <c r="B553" s="39" t="s">
        <v>353</v>
      </c>
      <c r="C553" s="39" t="s">
        <v>184</v>
      </c>
      <c r="D553" s="39" t="s">
        <v>41</v>
      </c>
      <c r="E553" s="39" t="s">
        <v>818</v>
      </c>
      <c r="F553" s="39">
        <v>2150</v>
      </c>
      <c r="G553" s="41">
        <f>+IF(ISNA(VLOOKUP(F553,'[1]Latest 14.03.2023'!$E$4:$J$1050,6,FALSE)),"0",VLOOKUP(F553,'[1]Latest 14.03.2023'!$E$4:$J$1050,6,FALSE))</f>
        <v>3.89</v>
      </c>
      <c r="H553" s="39">
        <f>+SUMIF(CUTTING!$B$3:$B$500,'RM-JUNE'!F553,CUTTING!$G$3:$G$500)</f>
        <v>0</v>
      </c>
      <c r="I553" s="39">
        <f>+SUMIF('FORGING+DISPATCH'!$B$3:$B$500,'RM-JUNE'!F553,'FORGING+DISPATCH'!$G$3:$G$500)</f>
        <v>0</v>
      </c>
      <c r="J553" s="40">
        <f t="shared" ref="J553" si="105">H553+I553</f>
        <v>0</v>
      </c>
      <c r="K553" s="39">
        <f>+IF(ISNA(VLOOKUP(F553,SCH!$C$3:$L$500,9,FALSE)),"0",VLOOKUP(F553,SCH!$C$3:$L$500,9,FALSE))</f>
        <v>2038</v>
      </c>
      <c r="L553" s="103">
        <f t="shared" si="89"/>
        <v>7927.8200000000006</v>
      </c>
      <c r="M553" s="103">
        <f t="shared" si="97"/>
        <v>7927.8200000000006</v>
      </c>
      <c r="N553" s="141"/>
      <c r="O553" s="134"/>
      <c r="P553" s="134"/>
      <c r="Q553" s="134"/>
      <c r="R553" s="111"/>
    </row>
    <row r="554" spans="1:18" s="3" customFormat="1" x14ac:dyDescent="0.25">
      <c r="A554" s="38">
        <v>2</v>
      </c>
      <c r="B554" s="39" t="s">
        <v>353</v>
      </c>
      <c r="C554" s="39" t="s">
        <v>184</v>
      </c>
      <c r="D554" s="39" t="s">
        <v>41</v>
      </c>
      <c r="E554" s="39" t="s">
        <v>441</v>
      </c>
      <c r="F554" s="39">
        <v>2215</v>
      </c>
      <c r="G554" s="41">
        <f>+IF(ISNA(VLOOKUP(F554,'[1]Latest 14.03.2023'!$E$4:$J$1050,6,FALSE)),"0",VLOOKUP(F554,'[1]Latest 14.03.2023'!$E$4:$J$1050,6,FALSE))</f>
        <v>4.08</v>
      </c>
      <c r="H554" s="39">
        <f>+SUMIF(CUTTING!$B$3:$B$500,'RM-JUNE'!F554,CUTTING!$G$3:$G$500)</f>
        <v>0</v>
      </c>
      <c r="I554" s="39">
        <f>+SUMIF('FORGING+DISPATCH'!$B$3:$B$500,'RM-JUNE'!F554,'FORGING+DISPATCH'!$G$3:$G$500)</f>
        <v>0</v>
      </c>
      <c r="J554" s="40">
        <f t="shared" si="90"/>
        <v>0</v>
      </c>
      <c r="K554" s="39">
        <f>+IF(ISNA(VLOOKUP(F554,SCH!$C$3:$L$500,9,FALSE)),"0",VLOOKUP(F554,SCH!$C$3:$L$500,9,FALSE))</f>
        <v>2431</v>
      </c>
      <c r="L554" s="103">
        <f t="shared" si="89"/>
        <v>9918.48</v>
      </c>
      <c r="M554" s="103">
        <f t="shared" ref="M554:M555" si="106">L554-J554</f>
        <v>9918.48</v>
      </c>
      <c r="N554" s="141"/>
      <c r="O554" s="134"/>
      <c r="P554" s="134"/>
      <c r="Q554" s="134"/>
      <c r="R554" s="111"/>
    </row>
    <row r="555" spans="1:18" s="3" customFormat="1" x14ac:dyDescent="0.25">
      <c r="A555" s="38">
        <v>2</v>
      </c>
      <c r="B555" s="39" t="s">
        <v>353</v>
      </c>
      <c r="C555" s="39" t="s">
        <v>184</v>
      </c>
      <c r="D555" s="39" t="s">
        <v>41</v>
      </c>
      <c r="E555" s="39" t="s">
        <v>436</v>
      </c>
      <c r="F555" s="39">
        <v>2224</v>
      </c>
      <c r="G555" s="41">
        <f>+IF(ISNA(VLOOKUP(F555,'[1]Latest 14.03.2023'!$E$4:$J$1050,6,FALSE)),"0",VLOOKUP(F555,'[1]Latest 14.03.2023'!$E$4:$J$1050,6,FALSE))</f>
        <v>4.96</v>
      </c>
      <c r="H555" s="39">
        <f>+SUMIF(CUTTING!$B$3:$B$500,'RM-JUNE'!F555,CUTTING!$G$3:$G$500)</f>
        <v>0</v>
      </c>
      <c r="I555" s="39">
        <f>+SUMIF('FORGING+DISPATCH'!$B$3:$B$500,'RM-JUNE'!F555,'FORGING+DISPATCH'!$G$3:$G$500)</f>
        <v>6646.4</v>
      </c>
      <c r="J555" s="40">
        <f t="shared" si="90"/>
        <v>6646.4</v>
      </c>
      <c r="K555" s="39">
        <f>+IF(ISNA(VLOOKUP(F555,SCH!$C$3:$L$500,9,FALSE)),"0",VLOOKUP(F555,SCH!$C$3:$L$500,9,FALSE))</f>
        <v>4418</v>
      </c>
      <c r="L555" s="103">
        <f t="shared" si="89"/>
        <v>21913.279999999999</v>
      </c>
      <c r="M555" s="103">
        <f t="shared" si="106"/>
        <v>15266.88</v>
      </c>
      <c r="N555" s="141"/>
      <c r="O555" s="134"/>
      <c r="P555" s="134"/>
      <c r="Q555" s="134"/>
      <c r="R555" s="111"/>
    </row>
    <row r="556" spans="1:18" s="3" customFormat="1" x14ac:dyDescent="0.25">
      <c r="A556" s="38">
        <v>2</v>
      </c>
      <c r="B556" s="39" t="s">
        <v>353</v>
      </c>
      <c r="C556" s="39" t="s">
        <v>184</v>
      </c>
      <c r="D556" s="39" t="s">
        <v>41</v>
      </c>
      <c r="E556" s="39" t="s">
        <v>440</v>
      </c>
      <c r="F556" s="39">
        <v>2331</v>
      </c>
      <c r="G556" s="41">
        <f>+IF(ISNA(VLOOKUP(F556,'[1]Latest 14.03.2023'!$E$4:$J$1050,6,FALSE)),"0",VLOOKUP(F556,'[1]Latest 14.03.2023'!$E$4:$J$1050,6,FALSE))</f>
        <v>3.68</v>
      </c>
      <c r="H556" s="39">
        <f>+SUMIF(CUTTING!$B$3:$B$500,'RM-JUNE'!F556,CUTTING!$G$3:$G$500)</f>
        <v>0</v>
      </c>
      <c r="I556" s="39">
        <f>+SUMIF('FORGING+DISPATCH'!$B$3:$B$500,'RM-JUNE'!F556,'FORGING+DISPATCH'!$G$3:$G$500)</f>
        <v>0</v>
      </c>
      <c r="J556" s="40">
        <f t="shared" si="90"/>
        <v>0</v>
      </c>
      <c r="K556" s="39" t="str">
        <f>+IF(ISNA(VLOOKUP(F556,SCH!$C$3:$L$500,9,FALSE)),"0",VLOOKUP(F556,SCH!$C$3:$L$500,9,FALSE))</f>
        <v>0</v>
      </c>
      <c r="L556" s="103">
        <f t="shared" si="89"/>
        <v>0</v>
      </c>
      <c r="M556" s="103">
        <f t="shared" ref="M556:M572" si="107">L556-J556</f>
        <v>0</v>
      </c>
      <c r="N556" s="141"/>
      <c r="O556" s="134"/>
      <c r="P556" s="134"/>
      <c r="Q556" s="134"/>
      <c r="R556" s="111"/>
    </row>
    <row r="557" spans="1:18" s="3" customFormat="1" x14ac:dyDescent="0.25">
      <c r="A557" s="38">
        <v>2</v>
      </c>
      <c r="B557" s="39" t="s">
        <v>353</v>
      </c>
      <c r="C557" s="39" t="s">
        <v>184</v>
      </c>
      <c r="D557" s="39" t="s">
        <v>41</v>
      </c>
      <c r="E557" s="39" t="s">
        <v>439</v>
      </c>
      <c r="F557" s="39">
        <v>4062</v>
      </c>
      <c r="G557" s="41">
        <f>+IF(ISNA(VLOOKUP(F557,'[1]Latest 14.03.2023'!$E$4:$J$1050,6,FALSE)),"0",VLOOKUP(F557,'[1]Latest 14.03.2023'!$E$4:$J$1050,6,FALSE))</f>
        <v>6.11</v>
      </c>
      <c r="H557" s="39">
        <f>+SUMIF(CUTTING!$B$3:$B$500,'RM-JUNE'!F557,CUTTING!$G$3:$G$500)</f>
        <v>0</v>
      </c>
      <c r="I557" s="39">
        <f>+SUMIF('FORGING+DISPATCH'!$B$3:$B$500,'RM-JUNE'!F557,'FORGING+DISPATCH'!$G$3:$G$500)</f>
        <v>0</v>
      </c>
      <c r="J557" s="40">
        <f t="shared" si="90"/>
        <v>0</v>
      </c>
      <c r="K557" s="39" t="str">
        <f>+IF(ISNA(VLOOKUP(F557,SCH!$C$3:$L$500,9,FALSE)),"0",VLOOKUP(F557,SCH!$C$3:$L$500,9,FALSE))</f>
        <v>0</v>
      </c>
      <c r="L557" s="103">
        <f t="shared" si="89"/>
        <v>0</v>
      </c>
      <c r="M557" s="103">
        <f t="shared" si="107"/>
        <v>0</v>
      </c>
      <c r="N557" s="141"/>
      <c r="O557" s="134"/>
      <c r="P557" s="134"/>
      <c r="Q557" s="134"/>
      <c r="R557" s="111"/>
    </row>
    <row r="558" spans="1:18" s="3" customFormat="1" x14ac:dyDescent="0.25">
      <c r="A558" s="38">
        <v>2</v>
      </c>
      <c r="B558" s="39" t="s">
        <v>353</v>
      </c>
      <c r="C558" s="39" t="s">
        <v>184</v>
      </c>
      <c r="D558" s="39" t="s">
        <v>41</v>
      </c>
      <c r="E558" s="39" t="s">
        <v>438</v>
      </c>
      <c r="F558" s="39">
        <v>4202</v>
      </c>
      <c r="G558" s="41">
        <f>+IF(ISNA(VLOOKUP(F558,'[1]Latest 14.03.2023'!$E$4:$J$1050,6,FALSE)),"0",VLOOKUP(F558,'[1]Latest 14.03.2023'!$E$4:$J$1050,6,FALSE))</f>
        <v>3.03</v>
      </c>
      <c r="H558" s="39">
        <f>+SUMIF(CUTTING!$B$3:$B$500,'RM-JUNE'!F558,CUTTING!$G$3:$G$500)</f>
        <v>0</v>
      </c>
      <c r="I558" s="39">
        <f>+SUMIF('FORGING+DISPATCH'!$B$3:$B$500,'RM-JUNE'!F558,'FORGING+DISPATCH'!$G$3:$G$500)</f>
        <v>303</v>
      </c>
      <c r="J558" s="40">
        <f t="shared" si="90"/>
        <v>303</v>
      </c>
      <c r="K558" s="39">
        <f>+IF(ISNA(VLOOKUP(F558,SCH!$C$3:$L$500,9,FALSE)),"0",VLOOKUP(F558,SCH!$C$3:$L$500,9,FALSE))</f>
        <v>3589</v>
      </c>
      <c r="L558" s="103">
        <f t="shared" si="89"/>
        <v>10874.67</v>
      </c>
      <c r="M558" s="103">
        <f t="shared" si="107"/>
        <v>10571.67</v>
      </c>
      <c r="N558" s="141"/>
      <c r="O558" s="134"/>
      <c r="P558" s="134"/>
      <c r="Q558" s="134"/>
      <c r="R558" s="111"/>
    </row>
    <row r="559" spans="1:18" s="3" customFormat="1" x14ac:dyDescent="0.25">
      <c r="A559" s="38">
        <v>2</v>
      </c>
      <c r="B559" s="39" t="s">
        <v>353</v>
      </c>
      <c r="C559" s="39" t="s">
        <v>184</v>
      </c>
      <c r="D559" s="39" t="s">
        <v>41</v>
      </c>
      <c r="E559" s="39" t="s">
        <v>437</v>
      </c>
      <c r="F559" s="39">
        <v>4203</v>
      </c>
      <c r="G559" s="39" t="str">
        <f>+IF(ISNA(VLOOKUP(F559,'[1]Latest 14.03.2023'!$E$4:$J$1050,6,FALSE)),"0",VLOOKUP(F559,'[1]Latest 14.03.2023'!$E$4:$J$1050,6,FALSE))</f>
        <v>0</v>
      </c>
      <c r="H559" s="39">
        <f>+SUMIF(CUTTING!$B$3:$B$500,'RM-JUNE'!F559,CUTTING!$G$3:$G$500)</f>
        <v>0</v>
      </c>
      <c r="I559" s="39">
        <f>+SUMIF('FORGING+DISPATCH'!$B$3:$B$500,'RM-JUNE'!F559,'FORGING+DISPATCH'!$G$3:$G$500)</f>
        <v>0</v>
      </c>
      <c r="J559" s="40">
        <f t="shared" si="90"/>
        <v>0</v>
      </c>
      <c r="K559" s="39" t="str">
        <f>+IF(ISNA(VLOOKUP(F559,SCH!$C$3:$L$500,9,FALSE)),"0",VLOOKUP(F559,SCH!$C$3:$L$500,9,FALSE))</f>
        <v>0</v>
      </c>
      <c r="L559" s="103">
        <f t="shared" si="89"/>
        <v>0</v>
      </c>
      <c r="M559" s="103">
        <f t="shared" si="107"/>
        <v>0</v>
      </c>
      <c r="N559" s="141"/>
      <c r="O559" s="134"/>
      <c r="P559" s="134"/>
      <c r="Q559" s="134"/>
      <c r="R559" s="111"/>
    </row>
    <row r="560" spans="1:18" s="3" customFormat="1" x14ac:dyDescent="0.25">
      <c r="A560" s="38">
        <v>2</v>
      </c>
      <c r="B560" s="39" t="s">
        <v>353</v>
      </c>
      <c r="C560" s="39" t="s">
        <v>184</v>
      </c>
      <c r="D560" s="39" t="s">
        <v>41</v>
      </c>
      <c r="E560" s="39" t="s">
        <v>435</v>
      </c>
      <c r="F560" s="39">
        <v>4232</v>
      </c>
      <c r="G560" s="41">
        <f>+IF(ISNA(VLOOKUP(F560,'[1]Latest 14.03.2023'!$E$4:$J$1050,6,FALSE)),"0",VLOOKUP(F560,'[1]Latest 14.03.2023'!$E$4:$J$1050,6,FALSE))</f>
        <v>6.32</v>
      </c>
      <c r="H560" s="39">
        <f>+SUMIF(CUTTING!$B$3:$B$500,'RM-JUNE'!F560,CUTTING!$G$3:$G$500)</f>
        <v>0</v>
      </c>
      <c r="I560" s="39">
        <f>+SUMIF('FORGING+DISPATCH'!$B$3:$B$500,'RM-JUNE'!F560,'FORGING+DISPATCH'!$G$3:$G$500)</f>
        <v>0</v>
      </c>
      <c r="J560" s="40">
        <f t="shared" si="90"/>
        <v>0</v>
      </c>
      <c r="K560" s="39" t="str">
        <f>+IF(ISNA(VLOOKUP(F560,SCH!$C$3:$L$500,9,FALSE)),"0",VLOOKUP(F560,SCH!$C$3:$L$500,9,FALSE))</f>
        <v>0</v>
      </c>
      <c r="L560" s="103">
        <f t="shared" si="89"/>
        <v>0</v>
      </c>
      <c r="M560" s="103">
        <f t="shared" si="107"/>
        <v>0</v>
      </c>
      <c r="N560" s="141"/>
      <c r="O560" s="134"/>
      <c r="P560" s="134"/>
      <c r="Q560" s="134"/>
      <c r="R560" s="111"/>
    </row>
    <row r="561" spans="1:18" s="3" customFormat="1" x14ac:dyDescent="0.25">
      <c r="A561" s="38">
        <v>2</v>
      </c>
      <c r="B561" s="39" t="s">
        <v>353</v>
      </c>
      <c r="C561" s="39" t="s">
        <v>184</v>
      </c>
      <c r="D561" s="39" t="s">
        <v>41</v>
      </c>
      <c r="E561" s="39" t="s">
        <v>810</v>
      </c>
      <c r="F561" s="39">
        <v>4244</v>
      </c>
      <c r="G561" s="41">
        <f>+IF(ISNA(VLOOKUP(F561,'[1]Latest 14.03.2023'!$E$4:$J$1050,6,FALSE)),"0",VLOOKUP(F561,'[1]Latest 14.03.2023'!$E$4:$J$1050,6,FALSE))</f>
        <v>4.2300000000000004</v>
      </c>
      <c r="H561" s="39">
        <f>+SUMIF(CUTTING!$B$3:$B$500,'RM-JUNE'!F561,CUTTING!$G$3:$G$500)</f>
        <v>0</v>
      </c>
      <c r="I561" s="39">
        <f>+SUMIF('FORGING+DISPATCH'!$B$3:$B$500,'RM-JUNE'!F561,'FORGING+DISPATCH'!$G$3:$G$500)</f>
        <v>0</v>
      </c>
      <c r="J561" s="40">
        <f t="shared" si="90"/>
        <v>0</v>
      </c>
      <c r="K561" s="39">
        <f>+IF(ISNA(VLOOKUP(F561,SCH!$C$3:$L$500,9,FALSE)),"0",VLOOKUP(F561,SCH!$C$3:$L$500,9,FALSE))</f>
        <v>1700</v>
      </c>
      <c r="L561" s="103">
        <f t="shared" si="89"/>
        <v>7191.0000000000009</v>
      </c>
      <c r="M561" s="103">
        <f t="shared" si="107"/>
        <v>7191.0000000000009</v>
      </c>
      <c r="N561" s="141"/>
      <c r="O561" s="134"/>
      <c r="P561" s="134"/>
      <c r="Q561" s="134"/>
      <c r="R561" s="111"/>
    </row>
    <row r="562" spans="1:18" s="3" customFormat="1" x14ac:dyDescent="0.25">
      <c r="A562" s="38">
        <v>2</v>
      </c>
      <c r="B562" s="39" t="s">
        <v>353</v>
      </c>
      <c r="C562" s="39" t="s">
        <v>184</v>
      </c>
      <c r="D562" s="39" t="s">
        <v>41</v>
      </c>
      <c r="E562" s="39" t="s">
        <v>434</v>
      </c>
      <c r="F562" s="39">
        <v>4264</v>
      </c>
      <c r="G562" s="41">
        <f>+IF(ISNA(VLOOKUP(F562,'[1]Latest 14.03.2023'!$E$4:$J$1050,6,FALSE)),"0",VLOOKUP(F562,'[1]Latest 14.03.2023'!$E$4:$J$1050,6,FALSE))</f>
        <v>4.63</v>
      </c>
      <c r="H562" s="39">
        <f>+SUMIF(CUTTING!$B$3:$B$500,'RM-JUNE'!F562,CUTTING!$G$3:$G$500)</f>
        <v>0</v>
      </c>
      <c r="I562" s="39">
        <f>+SUMIF('FORGING+DISPATCH'!$B$3:$B$500,'RM-JUNE'!F562,'FORGING+DISPATCH'!$G$3:$G$500)</f>
        <v>0</v>
      </c>
      <c r="J562" s="40">
        <f t="shared" si="90"/>
        <v>0</v>
      </c>
      <c r="K562" s="39" t="str">
        <f>+IF(ISNA(VLOOKUP(F562,SCH!$C$3:$L$500,9,FALSE)),"0",VLOOKUP(F562,SCH!$C$3:$L$500,9,FALSE))</f>
        <v>0</v>
      </c>
      <c r="L562" s="103">
        <f t="shared" si="89"/>
        <v>0</v>
      </c>
      <c r="M562" s="103">
        <f t="shared" si="107"/>
        <v>0</v>
      </c>
      <c r="N562" s="141"/>
      <c r="O562" s="134"/>
      <c r="P562" s="134"/>
      <c r="Q562" s="134"/>
      <c r="R562" s="111"/>
    </row>
    <row r="563" spans="1:18" s="3" customFormat="1" x14ac:dyDescent="0.25">
      <c r="A563" s="38">
        <v>2</v>
      </c>
      <c r="B563" s="39" t="s">
        <v>353</v>
      </c>
      <c r="C563" s="39" t="s">
        <v>184</v>
      </c>
      <c r="D563" s="39" t="s">
        <v>41</v>
      </c>
      <c r="E563" s="39" t="s">
        <v>403</v>
      </c>
      <c r="F563" s="39">
        <v>5004</v>
      </c>
      <c r="G563" s="41">
        <f>+IF(ISNA(VLOOKUP(F563,'[1]Latest 14.03.2023'!$E$4:$J$1050,6,FALSE)),"0",VLOOKUP(F563,'[1]Latest 14.03.2023'!$E$4:$J$1050,6,FALSE))</f>
        <v>4.18</v>
      </c>
      <c r="H563" s="39">
        <f>+SUMIF(CUTTING!$B$3:$B$500,'RM-JUNE'!F563,CUTTING!$G$3:$G$500)</f>
        <v>0</v>
      </c>
      <c r="I563" s="39">
        <f>+SUMIF('FORGING+DISPATCH'!$B$3:$B$500,'RM-JUNE'!F563,'FORGING+DISPATCH'!$G$3:$G$500)</f>
        <v>0</v>
      </c>
      <c r="J563" s="40">
        <f t="shared" si="90"/>
        <v>0</v>
      </c>
      <c r="K563" s="39">
        <f>+IF(ISNA(VLOOKUP(F563,SCH!$C$3:$L$500,9,FALSE)),"0",VLOOKUP(F563,SCH!$C$3:$L$500,9,FALSE))</f>
        <v>0</v>
      </c>
      <c r="L563" s="103">
        <f t="shared" si="89"/>
        <v>0</v>
      </c>
      <c r="M563" s="103">
        <f t="shared" si="107"/>
        <v>0</v>
      </c>
      <c r="N563" s="141"/>
      <c r="O563" s="134"/>
      <c r="P563" s="134"/>
      <c r="Q563" s="134"/>
      <c r="R563" s="111"/>
    </row>
    <row r="564" spans="1:18" s="3" customFormat="1" x14ac:dyDescent="0.25">
      <c r="A564" s="38">
        <v>2</v>
      </c>
      <c r="B564" s="39" t="s">
        <v>353</v>
      </c>
      <c r="C564" s="39" t="s">
        <v>184</v>
      </c>
      <c r="D564" s="39" t="s">
        <v>41</v>
      </c>
      <c r="E564" s="39" t="s">
        <v>402</v>
      </c>
      <c r="F564" s="39">
        <v>5017</v>
      </c>
      <c r="G564" s="41">
        <f>+IF(ISNA(VLOOKUP(F564,'[1]Latest 14.03.2023'!$E$4:$J$1050,6,FALSE)),"0",VLOOKUP(F564,'[1]Latest 14.03.2023'!$E$4:$J$1050,6,FALSE))</f>
        <v>4.83</v>
      </c>
      <c r="H564" s="39">
        <f>+SUMIF(CUTTING!$B$3:$B$500,'RM-JUNE'!F564,CUTTING!$G$3:$G$500)</f>
        <v>0</v>
      </c>
      <c r="I564" s="39">
        <f>+SUMIF('FORGING+DISPATCH'!$B$3:$B$500,'RM-JUNE'!F564,'FORGING+DISPATCH'!$G$3:$G$500)</f>
        <v>0</v>
      </c>
      <c r="J564" s="40">
        <f t="shared" si="90"/>
        <v>0</v>
      </c>
      <c r="K564" s="39">
        <f>+IF(ISNA(VLOOKUP(F564,SCH!$C$3:$L$500,9,FALSE)),"0",VLOOKUP(F564,SCH!$C$3:$L$500,9,FALSE))</f>
        <v>2500</v>
      </c>
      <c r="L564" s="103">
        <f t="shared" si="89"/>
        <v>12075</v>
      </c>
      <c r="M564" s="103">
        <f t="shared" si="107"/>
        <v>12075</v>
      </c>
      <c r="N564" s="141"/>
      <c r="O564" s="134"/>
      <c r="P564" s="134"/>
      <c r="Q564" s="134"/>
      <c r="R564" s="111"/>
    </row>
    <row r="565" spans="1:18" s="3" customFormat="1" x14ac:dyDescent="0.25">
      <c r="A565" s="38">
        <v>2</v>
      </c>
      <c r="B565" s="39" t="s">
        <v>353</v>
      </c>
      <c r="C565" s="39" t="s">
        <v>184</v>
      </c>
      <c r="D565" s="39" t="s">
        <v>41</v>
      </c>
      <c r="E565" s="39" t="s">
        <v>433</v>
      </c>
      <c r="F565" s="39">
        <v>5080</v>
      </c>
      <c r="G565" s="41">
        <f>+IF(ISNA(VLOOKUP(F565,'[1]Latest 14.03.2023'!$E$4:$J$1050,6,FALSE)),"0",VLOOKUP(F565,'[1]Latest 14.03.2023'!$E$4:$J$1050,6,FALSE))</f>
        <v>3.79</v>
      </c>
      <c r="H565" s="39">
        <f>+SUMIF(CUTTING!$B$3:$B$500,'RM-JUNE'!F565,CUTTING!$G$3:$G$500)</f>
        <v>0</v>
      </c>
      <c r="I565" s="39">
        <f>+SUMIF('FORGING+DISPATCH'!$B$3:$B$500,'RM-JUNE'!F565,'FORGING+DISPATCH'!$G$3:$G$500)</f>
        <v>0</v>
      </c>
      <c r="J565" s="40">
        <f t="shared" si="90"/>
        <v>0</v>
      </c>
      <c r="K565" s="39" t="str">
        <f>+IF(ISNA(VLOOKUP(F565,SCH!$C$3:$L$500,9,FALSE)),"0",VLOOKUP(F565,SCH!$C$3:$L$500,9,FALSE))</f>
        <v>0</v>
      </c>
      <c r="L565" s="103">
        <f t="shared" si="89"/>
        <v>0</v>
      </c>
      <c r="M565" s="103">
        <f t="shared" si="107"/>
        <v>0</v>
      </c>
      <c r="N565" s="141"/>
      <c r="O565" s="134"/>
      <c r="P565" s="134"/>
      <c r="Q565" s="134"/>
      <c r="R565" s="111"/>
    </row>
    <row r="566" spans="1:18" s="3" customFormat="1" x14ac:dyDescent="0.25">
      <c r="A566" s="38">
        <v>2</v>
      </c>
      <c r="B566" s="39" t="s">
        <v>353</v>
      </c>
      <c r="C566" s="39" t="s">
        <v>184</v>
      </c>
      <c r="D566" s="39" t="s">
        <v>41</v>
      </c>
      <c r="E566" s="39" t="s">
        <v>432</v>
      </c>
      <c r="F566" s="39">
        <v>5094</v>
      </c>
      <c r="G566" s="41">
        <f>+IF(ISNA(VLOOKUP(F566,'[1]Latest 14.03.2023'!$E$4:$J$1050,6,FALSE)),"0",VLOOKUP(F566,'[1]Latest 14.03.2023'!$E$4:$J$1050,6,FALSE))</f>
        <v>3.87</v>
      </c>
      <c r="H566" s="39">
        <f>+SUMIF(CUTTING!$B$3:$B$500,'RM-JUNE'!F566,CUTTING!$G$3:$G$500)</f>
        <v>0</v>
      </c>
      <c r="I566" s="39">
        <f>+SUMIF('FORGING+DISPATCH'!$B$3:$B$500,'RM-JUNE'!F566,'FORGING+DISPATCH'!$G$3:$G$500)</f>
        <v>0</v>
      </c>
      <c r="J566" s="40">
        <f t="shared" si="90"/>
        <v>0</v>
      </c>
      <c r="K566" s="39">
        <f>+IF(ISNA(VLOOKUP(F566,SCH!$C$3:$L$500,9,FALSE)),"0",VLOOKUP(F566,SCH!$C$3:$L$500,9,FALSE))</f>
        <v>1000</v>
      </c>
      <c r="L566" s="103">
        <f t="shared" si="89"/>
        <v>3870</v>
      </c>
      <c r="M566" s="103">
        <f t="shared" si="107"/>
        <v>3870</v>
      </c>
      <c r="N566" s="141"/>
      <c r="O566" s="134"/>
      <c r="P566" s="134"/>
      <c r="Q566" s="134"/>
      <c r="R566" s="111"/>
    </row>
    <row r="567" spans="1:18" s="3" customFormat="1" x14ac:dyDescent="0.25">
      <c r="A567" s="38">
        <v>2</v>
      </c>
      <c r="B567" s="39" t="s">
        <v>353</v>
      </c>
      <c r="C567" s="39" t="s">
        <v>184</v>
      </c>
      <c r="D567" s="39" t="s">
        <v>41</v>
      </c>
      <c r="E567" s="39" t="s">
        <v>431</v>
      </c>
      <c r="F567" s="39">
        <v>5095</v>
      </c>
      <c r="G567" s="41">
        <f>+IF(ISNA(VLOOKUP(F567,'[1]Latest 14.03.2023'!$E$4:$J$1050,6,FALSE)),"0",VLOOKUP(F567,'[1]Latest 14.03.2023'!$E$4:$J$1050,6,FALSE))</f>
        <v>3.51</v>
      </c>
      <c r="H567" s="39">
        <f>+SUMIF(CUTTING!$B$3:$B$500,'RM-JUNE'!F567,CUTTING!$G$3:$G$500)</f>
        <v>0</v>
      </c>
      <c r="I567" s="39">
        <f>+SUMIF('FORGING+DISPATCH'!$B$3:$B$500,'RM-JUNE'!F567,'FORGING+DISPATCH'!$G$3:$G$500)</f>
        <v>0</v>
      </c>
      <c r="J567" s="40">
        <f t="shared" si="90"/>
        <v>0</v>
      </c>
      <c r="K567" s="39" t="str">
        <f>+IF(ISNA(VLOOKUP(F567,SCH!$C$3:$L$500,9,FALSE)),"0",VLOOKUP(F567,SCH!$C$3:$L$500,9,FALSE))</f>
        <v>0</v>
      </c>
      <c r="L567" s="103">
        <f t="shared" si="89"/>
        <v>0</v>
      </c>
      <c r="M567" s="103">
        <f t="shared" si="107"/>
        <v>0</v>
      </c>
      <c r="N567" s="141"/>
      <c r="O567" s="134"/>
      <c r="P567" s="134"/>
      <c r="Q567" s="134"/>
      <c r="R567" s="111"/>
    </row>
    <row r="568" spans="1:18" s="3" customFormat="1" x14ac:dyDescent="0.25">
      <c r="A568" s="38">
        <v>2</v>
      </c>
      <c r="B568" s="39" t="s">
        <v>353</v>
      </c>
      <c r="C568" s="39" t="s">
        <v>184</v>
      </c>
      <c r="D568" s="39" t="s">
        <v>41</v>
      </c>
      <c r="E568" s="39" t="s">
        <v>430</v>
      </c>
      <c r="F568" s="39">
        <v>5096</v>
      </c>
      <c r="G568" s="41">
        <f>+IF(ISNA(VLOOKUP(F568,'[1]Latest 14.03.2023'!$E$4:$J$1050,6,FALSE)),"0",VLOOKUP(F568,'[1]Latest 14.03.2023'!$E$4:$J$1050,6,FALSE))</f>
        <v>4.3899999999999997</v>
      </c>
      <c r="H568" s="39">
        <f>+SUMIF(CUTTING!$B$3:$B$500,'RM-JUNE'!F568,CUTTING!$G$3:$G$500)</f>
        <v>0</v>
      </c>
      <c r="I568" s="39">
        <f>+SUMIF('FORGING+DISPATCH'!$B$3:$B$500,'RM-JUNE'!F568,'FORGING+DISPATCH'!$G$3:$G$500)</f>
        <v>0</v>
      </c>
      <c r="J568" s="40">
        <f t="shared" si="90"/>
        <v>0</v>
      </c>
      <c r="K568" s="39" t="str">
        <f>+IF(ISNA(VLOOKUP(F568,SCH!$C$3:$L$500,9,FALSE)),"0",VLOOKUP(F568,SCH!$C$3:$L$500,9,FALSE))</f>
        <v>0</v>
      </c>
      <c r="L568" s="103">
        <f t="shared" si="89"/>
        <v>0</v>
      </c>
      <c r="M568" s="103">
        <f t="shared" si="107"/>
        <v>0</v>
      </c>
      <c r="N568" s="141"/>
      <c r="O568" s="134"/>
      <c r="P568" s="134"/>
      <c r="Q568" s="134"/>
      <c r="R568" s="111"/>
    </row>
    <row r="569" spans="1:18" s="3" customFormat="1" x14ac:dyDescent="0.25">
      <c r="A569" s="38">
        <v>2</v>
      </c>
      <c r="B569" s="39" t="s">
        <v>353</v>
      </c>
      <c r="C569" s="39" t="s">
        <v>184</v>
      </c>
      <c r="D569" s="39" t="s">
        <v>41</v>
      </c>
      <c r="E569" s="39" t="s">
        <v>399</v>
      </c>
      <c r="F569" s="39">
        <v>5104</v>
      </c>
      <c r="G569" s="41">
        <f>+IF(ISNA(VLOOKUP(F569,'[1]Latest 14.03.2023'!$E$4:$J$1050,6,FALSE)),"0",VLOOKUP(F569,'[1]Latest 14.03.2023'!$E$4:$J$1050,6,FALSE))</f>
        <v>6.1</v>
      </c>
      <c r="H569" s="39">
        <f>+SUMIF(CUTTING!$B$3:$B$500,'RM-JUNE'!F569,CUTTING!$G$3:$G$500)</f>
        <v>0</v>
      </c>
      <c r="I569" s="39">
        <f>+SUMIF('FORGING+DISPATCH'!$B$3:$B$500,'RM-JUNE'!F569,'FORGING+DISPATCH'!$G$3:$G$500)</f>
        <v>0</v>
      </c>
      <c r="J569" s="40">
        <f t="shared" si="90"/>
        <v>0</v>
      </c>
      <c r="K569" s="39" t="str">
        <f>+IF(ISNA(VLOOKUP(F569,SCH!$C$3:$L$500,9,FALSE)),"0",VLOOKUP(F569,SCH!$C$3:$L$500,9,FALSE))</f>
        <v>0</v>
      </c>
      <c r="L569" s="103">
        <f t="shared" si="89"/>
        <v>0</v>
      </c>
      <c r="M569" s="103">
        <f t="shared" si="107"/>
        <v>0</v>
      </c>
      <c r="N569" s="141"/>
      <c r="O569" s="134"/>
      <c r="P569" s="134"/>
      <c r="Q569" s="134"/>
      <c r="R569" s="111"/>
    </row>
    <row r="570" spans="1:18" s="3" customFormat="1" x14ac:dyDescent="0.25">
      <c r="A570" s="38">
        <v>2</v>
      </c>
      <c r="B570" s="39" t="s">
        <v>353</v>
      </c>
      <c r="C570" s="39" t="s">
        <v>184</v>
      </c>
      <c r="D570" s="39" t="s">
        <v>41</v>
      </c>
      <c r="E570" s="39" t="s">
        <v>429</v>
      </c>
      <c r="F570" s="39">
        <v>5105</v>
      </c>
      <c r="G570" s="41">
        <f>+IF(ISNA(VLOOKUP(F570,'[1]Latest 14.03.2023'!$E$4:$J$1050,6,FALSE)),"0",VLOOKUP(F570,'[1]Latest 14.03.2023'!$E$4:$J$1050,6,FALSE))</f>
        <v>4.62</v>
      </c>
      <c r="H570" s="39">
        <f>+SUMIF(CUTTING!$B$3:$B$500,'RM-JUNE'!F570,CUTTING!$G$3:$G$500)</f>
        <v>0</v>
      </c>
      <c r="I570" s="39">
        <f>+SUMIF('FORGING+DISPATCH'!$B$3:$B$500,'RM-JUNE'!F570,'FORGING+DISPATCH'!$G$3:$G$500)</f>
        <v>0</v>
      </c>
      <c r="J570" s="40">
        <f t="shared" si="90"/>
        <v>0</v>
      </c>
      <c r="K570" s="39" t="str">
        <f>+IF(ISNA(VLOOKUP(F570,SCH!$C$3:$L$500,9,FALSE)),"0",VLOOKUP(F570,SCH!$C$3:$L$500,9,FALSE))</f>
        <v>0</v>
      </c>
      <c r="L570" s="103">
        <f t="shared" si="89"/>
        <v>0</v>
      </c>
      <c r="M570" s="103">
        <f t="shared" si="107"/>
        <v>0</v>
      </c>
      <c r="N570" s="141"/>
      <c r="O570" s="134"/>
      <c r="P570" s="134"/>
      <c r="Q570" s="134"/>
      <c r="R570" s="111"/>
    </row>
    <row r="571" spans="1:18" s="3" customFormat="1" x14ac:dyDescent="0.25">
      <c r="A571" s="38">
        <v>2</v>
      </c>
      <c r="B571" s="39" t="s">
        <v>353</v>
      </c>
      <c r="C571" s="39" t="s">
        <v>184</v>
      </c>
      <c r="D571" s="39" t="s">
        <v>41</v>
      </c>
      <c r="E571" s="39" t="s">
        <v>428</v>
      </c>
      <c r="F571" s="39">
        <v>5120</v>
      </c>
      <c r="G571" s="41">
        <f>+IF(ISNA(VLOOKUP(F571,'[1]Latest 14.03.2023'!$E$4:$J$1050,6,FALSE)),"0",VLOOKUP(F571,'[1]Latest 14.03.2023'!$E$4:$J$1050,6,FALSE))</f>
        <v>3.5</v>
      </c>
      <c r="H571" s="39">
        <f>+SUMIF(CUTTING!$B$3:$B$500,'RM-JUNE'!F571,CUTTING!$G$3:$G$500)</f>
        <v>0</v>
      </c>
      <c r="I571" s="39">
        <f>+SUMIF('FORGING+DISPATCH'!$B$3:$B$500,'RM-JUNE'!F571,'FORGING+DISPATCH'!$G$3:$G$500)</f>
        <v>0</v>
      </c>
      <c r="J571" s="40">
        <f t="shared" si="90"/>
        <v>0</v>
      </c>
      <c r="K571" s="39" t="str">
        <f>+IF(ISNA(VLOOKUP(F571,SCH!$C$3:$L$500,9,FALSE)),"0",VLOOKUP(F571,SCH!$C$3:$L$500,9,FALSE))</f>
        <v>0</v>
      </c>
      <c r="L571" s="103">
        <f t="shared" si="89"/>
        <v>0</v>
      </c>
      <c r="M571" s="103">
        <f t="shared" si="107"/>
        <v>0</v>
      </c>
      <c r="N571" s="141"/>
      <c r="O571" s="134"/>
      <c r="P571" s="134"/>
      <c r="Q571" s="134"/>
      <c r="R571" s="111"/>
    </row>
    <row r="572" spans="1:18" s="3" customFormat="1" x14ac:dyDescent="0.25">
      <c r="A572" s="38">
        <v>2</v>
      </c>
      <c r="B572" s="39" t="s">
        <v>353</v>
      </c>
      <c r="C572" s="39" t="s">
        <v>184</v>
      </c>
      <c r="D572" s="39" t="s">
        <v>41</v>
      </c>
      <c r="E572" s="39" t="s">
        <v>427</v>
      </c>
      <c r="F572" s="39">
        <v>5127</v>
      </c>
      <c r="G572" s="41">
        <f>+IF(ISNA(VLOOKUP(F572,'[1]Latest 14.03.2023'!$E$4:$J$1050,6,FALSE)),"0",VLOOKUP(F572,'[1]Latest 14.03.2023'!$E$4:$J$1050,6,FALSE))</f>
        <v>4.4710000000000001</v>
      </c>
      <c r="H572" s="39">
        <f>+SUMIF(CUTTING!$B$3:$B$500,'RM-JUNE'!F572,CUTTING!$G$3:$G$500)</f>
        <v>0</v>
      </c>
      <c r="I572" s="39">
        <f>+SUMIF('FORGING+DISPATCH'!$B$3:$B$500,'RM-JUNE'!F572,'FORGING+DISPATCH'!$G$3:$G$500)</f>
        <v>0</v>
      </c>
      <c r="J572" s="40">
        <f t="shared" si="90"/>
        <v>0</v>
      </c>
      <c r="K572" s="39" t="str">
        <f>+IF(ISNA(VLOOKUP(F572,SCH!$C$3:$L$500,9,FALSE)),"0",VLOOKUP(F572,SCH!$C$3:$L$500,9,FALSE))</f>
        <v>0</v>
      </c>
      <c r="L572" s="103">
        <f t="shared" si="89"/>
        <v>0</v>
      </c>
      <c r="M572" s="103">
        <f t="shared" si="107"/>
        <v>0</v>
      </c>
      <c r="N572" s="141"/>
      <c r="O572" s="134"/>
      <c r="P572" s="134"/>
      <c r="Q572" s="134"/>
      <c r="R572" s="111"/>
    </row>
    <row r="573" spans="1:18" s="3" customFormat="1" x14ac:dyDescent="0.25">
      <c r="A573" s="38">
        <v>2</v>
      </c>
      <c r="B573" s="39" t="s">
        <v>353</v>
      </c>
      <c r="C573" s="39" t="s">
        <v>184</v>
      </c>
      <c r="D573" s="39" t="s">
        <v>41</v>
      </c>
      <c r="E573" s="39" t="s">
        <v>426</v>
      </c>
      <c r="F573" s="39">
        <v>5152</v>
      </c>
      <c r="G573" s="41">
        <f>+IF(ISNA(VLOOKUP(F573,'[1]Latest 14.03.2023'!$E$4:$J$1050,6,FALSE)),"0",VLOOKUP(F573,'[1]Latest 14.03.2023'!$E$4:$J$1050,6,FALSE))</f>
        <v>3.84</v>
      </c>
      <c r="H573" s="39">
        <f>+SUMIF(CUTTING!$B$3:$B$500,'RM-JUNE'!F573,CUTTING!$G$3:$G$500)</f>
        <v>192</v>
      </c>
      <c r="I573" s="39">
        <f>+SUMIF('FORGING+DISPATCH'!$B$3:$B$500,'RM-JUNE'!F573,'FORGING+DISPATCH'!$G$3:$G$500)</f>
        <v>0</v>
      </c>
      <c r="J573" s="40">
        <f t="shared" si="90"/>
        <v>192</v>
      </c>
      <c r="K573" s="39">
        <f>+IF(ISNA(VLOOKUP(F573,SCH!$C$3:$L$500,9,FALSE)),"0",VLOOKUP(F573,SCH!$C$3:$L$500,9,FALSE))</f>
        <v>3624</v>
      </c>
      <c r="L573" s="103">
        <f t="shared" si="89"/>
        <v>13916.16</v>
      </c>
      <c r="M573" s="103">
        <f t="shared" ref="M573:M575" si="108">L573-J573</f>
        <v>13724.16</v>
      </c>
      <c r="N573" s="141"/>
      <c r="O573" s="134"/>
      <c r="P573" s="134"/>
      <c r="Q573" s="134"/>
      <c r="R573" s="111"/>
    </row>
    <row r="574" spans="1:18" s="3" customFormat="1" x14ac:dyDescent="0.25">
      <c r="A574" s="38">
        <v>2</v>
      </c>
      <c r="B574" s="39" t="s">
        <v>353</v>
      </c>
      <c r="C574" s="39" t="s">
        <v>184</v>
      </c>
      <c r="D574" s="39" t="s">
        <v>41</v>
      </c>
      <c r="E574" s="39" t="s">
        <v>425</v>
      </c>
      <c r="F574" s="39">
        <v>5162</v>
      </c>
      <c r="G574" s="41">
        <f>+IF(ISNA(VLOOKUP(F574,'[1]Latest 14.03.2023'!$E$4:$J$1050,6,FALSE)),"0",VLOOKUP(F574,'[1]Latest 14.03.2023'!$E$4:$J$1050,6,FALSE))</f>
        <v>3.64</v>
      </c>
      <c r="H574" s="39">
        <f>+SUMIF(CUTTING!$B$3:$B$500,'RM-JUNE'!F574,CUTTING!$G$3:$G$500)</f>
        <v>0</v>
      </c>
      <c r="I574" s="39">
        <f>+SUMIF('FORGING+DISPATCH'!$B$3:$B$500,'RM-JUNE'!F574,'FORGING+DISPATCH'!$G$3:$G$500)</f>
        <v>0</v>
      </c>
      <c r="J574" s="40">
        <f t="shared" si="90"/>
        <v>0</v>
      </c>
      <c r="K574" s="39" t="str">
        <f>+IF(ISNA(VLOOKUP(F574,SCH!$C$3:$L$500,9,FALSE)),"0",VLOOKUP(F574,SCH!$C$3:$L$500,9,FALSE))</f>
        <v>0</v>
      </c>
      <c r="L574" s="103">
        <f t="shared" si="89"/>
        <v>0</v>
      </c>
      <c r="M574" s="103">
        <f t="shared" si="108"/>
        <v>0</v>
      </c>
      <c r="N574" s="141"/>
      <c r="O574" s="134"/>
      <c r="P574" s="134"/>
      <c r="Q574" s="134"/>
      <c r="R574" s="111"/>
    </row>
    <row r="575" spans="1:18" s="3" customFormat="1" x14ac:dyDescent="0.25">
      <c r="A575" s="38">
        <v>2</v>
      </c>
      <c r="B575" s="39" t="s">
        <v>353</v>
      </c>
      <c r="C575" s="39" t="s">
        <v>184</v>
      </c>
      <c r="D575" s="39" t="s">
        <v>41</v>
      </c>
      <c r="E575" s="39" t="s">
        <v>424</v>
      </c>
      <c r="F575" s="39">
        <v>5165</v>
      </c>
      <c r="G575" s="41">
        <f>+IF(ISNA(VLOOKUP(F575,'[1]Latest 14.03.2023'!$E$4:$J$1050,6,FALSE)),"0",VLOOKUP(F575,'[1]Latest 14.03.2023'!$E$4:$J$1050,6,FALSE))</f>
        <v>4.21</v>
      </c>
      <c r="H575" s="39">
        <f>+SUMIF(CUTTING!$B$3:$B$500,'RM-JUNE'!F575,CUTTING!$G$3:$G$500)</f>
        <v>0</v>
      </c>
      <c r="I575" s="39">
        <f>+SUMIF('FORGING+DISPATCH'!$B$3:$B$500,'RM-JUNE'!F575,'FORGING+DISPATCH'!$G$3:$G$500)</f>
        <v>0</v>
      </c>
      <c r="J575" s="40">
        <f t="shared" si="90"/>
        <v>0</v>
      </c>
      <c r="K575" s="39">
        <f>+IF(ISNA(VLOOKUP(F575,SCH!$C$3:$L$500,9,FALSE)),"0",VLOOKUP(F575,SCH!$C$3:$L$500,9,FALSE))</f>
        <v>1000</v>
      </c>
      <c r="L575" s="103">
        <f t="shared" si="89"/>
        <v>4210</v>
      </c>
      <c r="M575" s="103">
        <f t="shared" si="108"/>
        <v>4210</v>
      </c>
      <c r="N575" s="141"/>
      <c r="O575" s="134"/>
      <c r="P575" s="134"/>
      <c r="Q575" s="134"/>
      <c r="R575" s="111"/>
    </row>
    <row r="576" spans="1:18" s="3" customFormat="1" x14ac:dyDescent="0.25">
      <c r="A576" s="38">
        <v>2</v>
      </c>
      <c r="B576" s="39" t="s">
        <v>353</v>
      </c>
      <c r="C576" s="39" t="s">
        <v>184</v>
      </c>
      <c r="D576" s="39" t="s">
        <v>41</v>
      </c>
      <c r="E576" s="39" t="s">
        <v>423</v>
      </c>
      <c r="F576" s="39">
        <v>5166</v>
      </c>
      <c r="G576" s="41">
        <f>+IF(ISNA(VLOOKUP(F576,'[1]Latest 14.03.2023'!$E$4:$J$1050,6,FALSE)),"0",VLOOKUP(F576,'[1]Latest 14.03.2023'!$E$4:$J$1050,6,FALSE))</f>
        <v>3.32</v>
      </c>
      <c r="H576" s="39">
        <f>+SUMIF(CUTTING!$B$3:$B$500,'RM-JUNE'!F576,CUTTING!$G$3:$G$500)</f>
        <v>0</v>
      </c>
      <c r="I576" s="39">
        <f>+SUMIF('FORGING+DISPATCH'!$B$3:$B$500,'RM-JUNE'!F576,'FORGING+DISPATCH'!$G$3:$G$500)</f>
        <v>0</v>
      </c>
      <c r="J576" s="40">
        <f t="shared" si="90"/>
        <v>0</v>
      </c>
      <c r="K576" s="39" t="str">
        <f>+IF(ISNA(VLOOKUP(F576,SCH!$C$3:$L$500,9,FALSE)),"0",VLOOKUP(F576,SCH!$C$3:$L$500,9,FALSE))</f>
        <v>0</v>
      </c>
      <c r="L576" s="103">
        <f t="shared" si="89"/>
        <v>0</v>
      </c>
      <c r="M576" s="103">
        <f>L576-J576</f>
        <v>0</v>
      </c>
      <c r="N576" s="141"/>
      <c r="O576" s="134"/>
      <c r="P576" s="134"/>
      <c r="Q576" s="134"/>
      <c r="R576" s="111"/>
    </row>
    <row r="577" spans="1:18" s="3" customFormat="1" x14ac:dyDescent="0.25">
      <c r="A577" s="38">
        <v>2</v>
      </c>
      <c r="B577" s="39" t="s">
        <v>353</v>
      </c>
      <c r="C577" s="39" t="s">
        <v>184</v>
      </c>
      <c r="D577" s="39" t="s">
        <v>41</v>
      </c>
      <c r="E577" s="39" t="s">
        <v>422</v>
      </c>
      <c r="F577" s="39">
        <v>5171</v>
      </c>
      <c r="G577" s="41">
        <f>+IF(ISNA(VLOOKUP(F577,'[1]Latest 14.03.2023'!$E$4:$J$1050,6,FALSE)),"0",VLOOKUP(F577,'[1]Latest 14.03.2023'!$E$4:$J$1050,6,FALSE))</f>
        <v>4.05</v>
      </c>
      <c r="H577" s="39">
        <f>+SUMIF(CUTTING!$B$3:$B$500,'RM-JUNE'!F577,CUTTING!$G$3:$G$500)</f>
        <v>0</v>
      </c>
      <c r="I577" s="39">
        <f>+SUMIF('FORGING+DISPATCH'!$B$3:$B$500,'RM-JUNE'!F577,'FORGING+DISPATCH'!$G$3:$G$500)</f>
        <v>0</v>
      </c>
      <c r="J577" s="40">
        <f t="shared" si="90"/>
        <v>0</v>
      </c>
      <c r="K577" s="39" t="str">
        <f>+IF(ISNA(VLOOKUP(F577,SCH!$C$3:$L$500,9,FALSE)),"0",VLOOKUP(F577,SCH!$C$3:$L$500,9,FALSE))</f>
        <v>0</v>
      </c>
      <c r="L577" s="103">
        <f t="shared" si="89"/>
        <v>0</v>
      </c>
      <c r="M577" s="103">
        <f t="shared" ref="M577:M582" si="109">L577-J577</f>
        <v>0</v>
      </c>
      <c r="N577" s="141"/>
      <c r="O577" s="134"/>
      <c r="P577" s="134"/>
      <c r="Q577" s="134"/>
      <c r="R577" s="111"/>
    </row>
    <row r="578" spans="1:18" s="3" customFormat="1" x14ac:dyDescent="0.25">
      <c r="A578" s="38">
        <v>2</v>
      </c>
      <c r="B578" s="39" t="s">
        <v>353</v>
      </c>
      <c r="C578" s="39" t="s">
        <v>184</v>
      </c>
      <c r="D578" s="39" t="s">
        <v>41</v>
      </c>
      <c r="E578" s="39" t="s">
        <v>421</v>
      </c>
      <c r="F578" s="39">
        <v>5175</v>
      </c>
      <c r="G578" s="41">
        <f>+IF(ISNA(VLOOKUP(F578,'[1]Latest 14.03.2023'!$E$4:$J$1050,6,FALSE)),"0",VLOOKUP(F578,'[1]Latest 14.03.2023'!$E$4:$J$1050,6,FALSE))</f>
        <v>4.43</v>
      </c>
      <c r="H578" s="39">
        <f>+SUMIF(CUTTING!$B$3:$B$500,'RM-JUNE'!F578,CUTTING!$G$3:$G$500)</f>
        <v>0</v>
      </c>
      <c r="I578" s="39">
        <f>+SUMIF('FORGING+DISPATCH'!$B$3:$B$500,'RM-JUNE'!F578,'FORGING+DISPATCH'!$G$3:$G$500)</f>
        <v>0</v>
      </c>
      <c r="J578" s="40">
        <f t="shared" si="90"/>
        <v>0</v>
      </c>
      <c r="K578" s="39" t="str">
        <f>+IF(ISNA(VLOOKUP(F578,SCH!$C$3:$L$500,9,FALSE)),"0",VLOOKUP(F578,SCH!$C$3:$L$500,9,FALSE))</f>
        <v>0</v>
      </c>
      <c r="L578" s="103">
        <f t="shared" ref="L578:L647" si="110">+G578*K578</f>
        <v>0</v>
      </c>
      <c r="M578" s="103">
        <f t="shared" si="109"/>
        <v>0</v>
      </c>
      <c r="N578" s="141"/>
      <c r="O578" s="134"/>
      <c r="P578" s="134"/>
      <c r="Q578" s="134"/>
      <c r="R578" s="111"/>
    </row>
    <row r="579" spans="1:18" s="3" customFormat="1" x14ac:dyDescent="0.25">
      <c r="A579" s="38">
        <v>2</v>
      </c>
      <c r="B579" s="39" t="s">
        <v>353</v>
      </c>
      <c r="C579" s="39" t="s">
        <v>184</v>
      </c>
      <c r="D579" s="39" t="s">
        <v>41</v>
      </c>
      <c r="E579" s="39" t="s">
        <v>1026</v>
      </c>
      <c r="F579" s="39">
        <v>5270</v>
      </c>
      <c r="G579" s="41">
        <f>+IF(ISNA(VLOOKUP(F579,'[1]Latest 14.03.2023'!$E$4:$J$1050,6,FALSE)),"0",VLOOKUP(F579,'[1]Latest 14.03.2023'!$E$4:$J$1050,6,FALSE))</f>
        <v>3.78</v>
      </c>
      <c r="H579" s="39">
        <f>+SUMIF(CUTTING!$B$3:$B$500,'RM-JUNE'!F579,CUTTING!$G$3:$G$500)</f>
        <v>0</v>
      </c>
      <c r="I579" s="39">
        <f>+SUMIF('FORGING+DISPATCH'!$B$3:$B$500,'RM-JUNE'!F579,'FORGING+DISPATCH'!$G$3:$G$500)</f>
        <v>0</v>
      </c>
      <c r="J579" s="40">
        <f t="shared" si="90"/>
        <v>0</v>
      </c>
      <c r="K579" s="39" t="str">
        <f>+IF(ISNA(VLOOKUP(F579,SCH!$C$3:$L$500,9,FALSE)),"0",VLOOKUP(F579,SCH!$C$3:$L$500,9,FALSE))</f>
        <v>0</v>
      </c>
      <c r="L579" s="103">
        <f t="shared" si="110"/>
        <v>0</v>
      </c>
      <c r="M579" s="103">
        <f t="shared" si="109"/>
        <v>0</v>
      </c>
      <c r="N579" s="141"/>
      <c r="O579" s="134"/>
      <c r="P579" s="134"/>
      <c r="Q579" s="134"/>
      <c r="R579" s="111"/>
    </row>
    <row r="580" spans="1:18" s="3" customFormat="1" x14ac:dyDescent="0.25">
      <c r="A580" s="38">
        <v>2</v>
      </c>
      <c r="B580" s="39" t="s">
        <v>353</v>
      </c>
      <c r="C580" s="39" t="s">
        <v>184</v>
      </c>
      <c r="D580" s="39" t="s">
        <v>41</v>
      </c>
      <c r="E580" s="39" t="s">
        <v>1027</v>
      </c>
      <c r="F580" s="39">
        <v>5272</v>
      </c>
      <c r="G580" s="41">
        <f>+IF(ISNA(VLOOKUP(F580,'[1]Latest 14.03.2023'!$E$4:$J$1050,6,FALSE)),"0",VLOOKUP(F580,'[1]Latest 14.03.2023'!$E$4:$J$1050,6,FALSE))</f>
        <v>3.89</v>
      </c>
      <c r="H580" s="39">
        <f>+SUMIF(CUTTING!$B$3:$B$500,'RM-JUNE'!F580,CUTTING!$G$3:$G$500)</f>
        <v>0</v>
      </c>
      <c r="I580" s="39">
        <f>+SUMIF('FORGING+DISPATCH'!$B$3:$B$500,'RM-JUNE'!F580,'FORGING+DISPATCH'!$G$3:$G$500)</f>
        <v>0</v>
      </c>
      <c r="J580" s="40">
        <f t="shared" si="90"/>
        <v>0</v>
      </c>
      <c r="K580" s="39" t="str">
        <f>+IF(ISNA(VLOOKUP(F580,SCH!$C$3:$L$500,9,FALSE)),"0",VLOOKUP(F580,SCH!$C$3:$L$500,9,FALSE))</f>
        <v>0</v>
      </c>
      <c r="L580" s="103">
        <f t="shared" si="110"/>
        <v>0</v>
      </c>
      <c r="M580" s="103">
        <f t="shared" si="109"/>
        <v>0</v>
      </c>
      <c r="N580" s="141"/>
      <c r="O580" s="134"/>
      <c r="P580" s="134"/>
      <c r="Q580" s="134"/>
      <c r="R580" s="111"/>
    </row>
    <row r="581" spans="1:18" s="3" customFormat="1" x14ac:dyDescent="0.25">
      <c r="A581" s="38">
        <v>2</v>
      </c>
      <c r="B581" s="39" t="s">
        <v>353</v>
      </c>
      <c r="C581" s="39" t="s">
        <v>184</v>
      </c>
      <c r="D581" s="39" t="s">
        <v>41</v>
      </c>
      <c r="E581" s="39" t="s">
        <v>689</v>
      </c>
      <c r="F581" s="39">
        <v>5521</v>
      </c>
      <c r="G581" s="41">
        <f>+IF(ISNA(VLOOKUP(F581,'[1]Latest 14.03.2023'!$E$4:$J$1050,6,FALSE)),"0",VLOOKUP(F581,'[1]Latest 14.03.2023'!$E$4:$J$1050,6,FALSE))</f>
        <v>4.8600000000000003</v>
      </c>
      <c r="H581" s="39">
        <f>+SUMIF(CUTTING!$B$3:$B$500,'RM-JUNE'!F581,CUTTING!$G$3:$G$500)</f>
        <v>0</v>
      </c>
      <c r="I581" s="39">
        <f>+SUMIF('FORGING+DISPATCH'!$B$3:$B$500,'RM-JUNE'!F581,'FORGING+DISPATCH'!$G$3:$G$500)</f>
        <v>729</v>
      </c>
      <c r="J581" s="40">
        <f t="shared" si="90"/>
        <v>729</v>
      </c>
      <c r="K581" s="39">
        <f>+IF(ISNA(VLOOKUP(F581,SCH!$C$3:$L$500,9,FALSE)),"0",VLOOKUP(F581,SCH!$C$3:$L$500,9,FALSE))</f>
        <v>3023</v>
      </c>
      <c r="L581" s="103">
        <f t="shared" si="110"/>
        <v>14691.78</v>
      </c>
      <c r="M581" s="103">
        <f t="shared" si="109"/>
        <v>13962.78</v>
      </c>
      <c r="N581" s="141"/>
      <c r="O581" s="134"/>
      <c r="P581" s="134"/>
      <c r="Q581" s="134"/>
      <c r="R581" s="111"/>
    </row>
    <row r="582" spans="1:18" s="3" customFormat="1" x14ac:dyDescent="0.25">
      <c r="A582" s="38">
        <v>2</v>
      </c>
      <c r="B582" s="39" t="s">
        <v>353</v>
      </c>
      <c r="C582" s="39" t="s">
        <v>184</v>
      </c>
      <c r="D582" s="39" t="s">
        <v>41</v>
      </c>
      <c r="E582" s="39" t="s">
        <v>420</v>
      </c>
      <c r="F582" s="39">
        <v>5539</v>
      </c>
      <c r="G582" s="41">
        <f>+IF(ISNA(VLOOKUP(F582,'[1]Latest 14.03.2023'!$E$4:$J$1050,6,FALSE)),"0",VLOOKUP(F582,'[1]Latest 14.03.2023'!$E$4:$J$1050,6,FALSE))</f>
        <v>4.3899999999999997</v>
      </c>
      <c r="H582" s="39">
        <f>+SUMIF(CUTTING!$B$3:$B$500,'RM-JUNE'!F582,CUTTING!$G$3:$G$500)</f>
        <v>0</v>
      </c>
      <c r="I582" s="39">
        <f>+SUMIF('FORGING+DISPATCH'!$B$3:$B$500,'RM-JUNE'!F582,'FORGING+DISPATCH'!$G$3:$G$500)</f>
        <v>3643.7</v>
      </c>
      <c r="J582" s="40">
        <f t="shared" si="90"/>
        <v>3643.7</v>
      </c>
      <c r="K582" s="39">
        <f>+IF(ISNA(VLOOKUP(F582,SCH!$C$3:$L$500,9,FALSE)),"0",VLOOKUP(F582,SCH!$C$3:$L$500,9,FALSE))</f>
        <v>2462</v>
      </c>
      <c r="L582" s="103">
        <f t="shared" si="110"/>
        <v>10808.179999999998</v>
      </c>
      <c r="M582" s="103">
        <f t="shared" si="109"/>
        <v>7164.4799999999987</v>
      </c>
      <c r="N582" s="141"/>
      <c r="O582" s="134"/>
      <c r="P582" s="134"/>
      <c r="Q582" s="134"/>
      <c r="R582" s="111"/>
    </row>
    <row r="583" spans="1:18" s="3" customFormat="1" x14ac:dyDescent="0.25">
      <c r="A583" s="38">
        <v>2</v>
      </c>
      <c r="B583" s="39" t="s">
        <v>353</v>
      </c>
      <c r="C583" s="39" t="s">
        <v>184</v>
      </c>
      <c r="D583" s="39" t="s">
        <v>41</v>
      </c>
      <c r="E583" s="39" t="s">
        <v>419</v>
      </c>
      <c r="F583" s="39">
        <v>6009</v>
      </c>
      <c r="G583" s="41">
        <f>+IF(ISNA(VLOOKUP(F583,'[1]Latest 14.03.2023'!$E$4:$J$1050,6,FALSE)),"0",VLOOKUP(F583,'[1]Latest 14.03.2023'!$E$4:$J$1050,6,FALSE))</f>
        <v>3.5</v>
      </c>
      <c r="H583" s="39">
        <f>+SUMIF(CUTTING!$B$3:$B$500,'RM-JUNE'!F583,CUTTING!$G$3:$G$500)</f>
        <v>0</v>
      </c>
      <c r="I583" s="39">
        <f>+SUMIF('FORGING+DISPATCH'!$B$3:$B$500,'RM-JUNE'!F583,'FORGING+DISPATCH'!$G$3:$G$500)</f>
        <v>0</v>
      </c>
      <c r="J583" s="40">
        <f t="shared" si="90"/>
        <v>0</v>
      </c>
      <c r="K583" s="39" t="str">
        <f>+IF(ISNA(VLOOKUP(F583,SCH!$C$3:$L$500,9,FALSE)),"0",VLOOKUP(F583,SCH!$C$3:$L$500,9,FALSE))</f>
        <v>0</v>
      </c>
      <c r="L583" s="103">
        <f t="shared" si="110"/>
        <v>0</v>
      </c>
      <c r="M583" s="103">
        <f t="shared" ref="M583:M615" si="111">L583-J583</f>
        <v>0</v>
      </c>
      <c r="N583" s="141"/>
      <c r="O583" s="134"/>
      <c r="P583" s="134"/>
      <c r="Q583" s="134"/>
      <c r="R583" s="111"/>
    </row>
    <row r="584" spans="1:18" s="3" customFormat="1" x14ac:dyDescent="0.25">
      <c r="A584" s="38">
        <v>2</v>
      </c>
      <c r="B584" s="39" t="s">
        <v>353</v>
      </c>
      <c r="C584" s="39" t="s">
        <v>184</v>
      </c>
      <c r="D584" s="39" t="s">
        <v>41</v>
      </c>
      <c r="E584" s="39" t="s">
        <v>418</v>
      </c>
      <c r="F584" s="39">
        <v>6016</v>
      </c>
      <c r="G584" s="41">
        <f>+IF(ISNA(VLOOKUP(F584,'[1]Latest 14.03.2023'!$E$4:$J$1050,6,FALSE)),"0",VLOOKUP(F584,'[1]Latest 14.03.2023'!$E$4:$J$1050,6,FALSE))</f>
        <v>4.45</v>
      </c>
      <c r="H584" s="39">
        <f>+SUMIF(CUTTING!$B$3:$B$500,'RM-JUNE'!F584,CUTTING!$G$3:$G$500)</f>
        <v>0</v>
      </c>
      <c r="I584" s="39">
        <f>+SUMIF('FORGING+DISPATCH'!$B$3:$B$500,'RM-JUNE'!F584,'FORGING+DISPATCH'!$G$3:$G$500)</f>
        <v>0</v>
      </c>
      <c r="J584" s="40">
        <f t="shared" ref="J584:J653" si="112">H584+I584</f>
        <v>0</v>
      </c>
      <c r="K584" s="39" t="str">
        <f>+IF(ISNA(VLOOKUP(F584,SCH!$C$3:$L$500,9,FALSE)),"0",VLOOKUP(F584,SCH!$C$3:$L$500,9,FALSE))</f>
        <v>0</v>
      </c>
      <c r="L584" s="103">
        <f t="shared" si="110"/>
        <v>0</v>
      </c>
      <c r="M584" s="103">
        <f t="shared" si="111"/>
        <v>0</v>
      </c>
      <c r="N584" s="141"/>
      <c r="O584" s="134"/>
      <c r="P584" s="134"/>
      <c r="Q584" s="134"/>
      <c r="R584" s="111"/>
    </row>
    <row r="585" spans="1:18" s="3" customFormat="1" x14ac:dyDescent="0.25">
      <c r="A585" s="38">
        <v>2</v>
      </c>
      <c r="B585" s="39" t="s">
        <v>353</v>
      </c>
      <c r="C585" s="39" t="s">
        <v>184</v>
      </c>
      <c r="D585" s="39" t="s">
        <v>41</v>
      </c>
      <c r="E585" s="39" t="s">
        <v>417</v>
      </c>
      <c r="F585" s="39">
        <v>6017</v>
      </c>
      <c r="G585" s="41">
        <f>+IF(ISNA(VLOOKUP(F585,'[1]Latest 14.03.2023'!$E$4:$J$1050,6,FALSE)),"0",VLOOKUP(F585,'[1]Latest 14.03.2023'!$E$4:$J$1050,6,FALSE))</f>
        <v>4.66</v>
      </c>
      <c r="H585" s="39">
        <f>+SUMIF(CUTTING!$B$3:$B$500,'RM-JUNE'!F585,CUTTING!$G$3:$G$500)</f>
        <v>0</v>
      </c>
      <c r="I585" s="39">
        <f>+SUMIF('FORGING+DISPATCH'!$B$3:$B$500,'RM-JUNE'!F585,'FORGING+DISPATCH'!$G$3:$G$500)</f>
        <v>0</v>
      </c>
      <c r="J585" s="40">
        <f t="shared" si="112"/>
        <v>0</v>
      </c>
      <c r="K585" s="39" t="str">
        <f>+IF(ISNA(VLOOKUP(F585,SCH!$C$3:$L$500,9,FALSE)),"0",VLOOKUP(F585,SCH!$C$3:$L$500,9,FALSE))</f>
        <v>0</v>
      </c>
      <c r="L585" s="103">
        <f t="shared" si="110"/>
        <v>0</v>
      </c>
      <c r="M585" s="103">
        <f t="shared" si="111"/>
        <v>0</v>
      </c>
      <c r="N585" s="141"/>
      <c r="O585" s="134"/>
      <c r="P585" s="134"/>
      <c r="Q585" s="134"/>
      <c r="R585" s="111"/>
    </row>
    <row r="586" spans="1:18" s="3" customFormat="1" x14ac:dyDescent="0.25">
      <c r="A586" s="38">
        <v>2</v>
      </c>
      <c r="B586" s="39" t="s">
        <v>353</v>
      </c>
      <c r="C586" s="39" t="s">
        <v>184</v>
      </c>
      <c r="D586" s="39" t="s">
        <v>41</v>
      </c>
      <c r="E586" s="39" t="s">
        <v>416</v>
      </c>
      <c r="F586" s="39">
        <v>6052</v>
      </c>
      <c r="G586" s="41">
        <f>+IF(ISNA(VLOOKUP(F586,'[1]Latest 14.03.2023'!$E$4:$J$1050,6,FALSE)),"0",VLOOKUP(F586,'[1]Latest 14.03.2023'!$E$4:$J$1050,6,FALSE))</f>
        <v>4.45</v>
      </c>
      <c r="H586" s="39">
        <f>+SUMIF(CUTTING!$B$3:$B$500,'RM-JUNE'!F586,CUTTING!$G$3:$G$500)</f>
        <v>0</v>
      </c>
      <c r="I586" s="39">
        <f>+SUMIF('FORGING+DISPATCH'!$B$3:$B$500,'RM-JUNE'!F586,'FORGING+DISPATCH'!$G$3:$G$500)</f>
        <v>0</v>
      </c>
      <c r="J586" s="40">
        <f t="shared" si="112"/>
        <v>0</v>
      </c>
      <c r="K586" s="39" t="str">
        <f>+IF(ISNA(VLOOKUP(F586,SCH!$C$3:$L$500,9,FALSE)),"0",VLOOKUP(F586,SCH!$C$3:$L$500,9,FALSE))</f>
        <v>0</v>
      </c>
      <c r="L586" s="103">
        <f t="shared" si="110"/>
        <v>0</v>
      </c>
      <c r="M586" s="103">
        <f t="shared" si="111"/>
        <v>0</v>
      </c>
      <c r="N586" s="141"/>
      <c r="O586" s="134"/>
      <c r="P586" s="134"/>
      <c r="Q586" s="134"/>
      <c r="R586" s="111"/>
    </row>
    <row r="587" spans="1:18" s="3" customFormat="1" x14ac:dyDescent="0.25">
      <c r="A587" s="38">
        <v>2</v>
      </c>
      <c r="B587" s="39" t="s">
        <v>353</v>
      </c>
      <c r="C587" s="39" t="s">
        <v>184</v>
      </c>
      <c r="D587" s="39" t="s">
        <v>41</v>
      </c>
      <c r="E587" s="39" t="s">
        <v>415</v>
      </c>
      <c r="F587" s="39">
        <v>6076</v>
      </c>
      <c r="G587" s="39" t="str">
        <f>+IF(ISNA(VLOOKUP(F587,'[1]Latest 14.03.2023'!$E$4:$J$1050,6,FALSE)),"0",VLOOKUP(F587,'[1]Latest 14.03.2023'!$E$4:$J$1050,6,FALSE))</f>
        <v>0</v>
      </c>
      <c r="H587" s="39">
        <f>+SUMIF(CUTTING!$B$3:$B$500,'RM-JUNE'!F587,CUTTING!$G$3:$G$500)</f>
        <v>0</v>
      </c>
      <c r="I587" s="39">
        <f>+SUMIF('FORGING+DISPATCH'!$B$3:$B$500,'RM-JUNE'!F587,'FORGING+DISPATCH'!$G$3:$G$500)</f>
        <v>0</v>
      </c>
      <c r="J587" s="40">
        <f t="shared" si="112"/>
        <v>0</v>
      </c>
      <c r="K587" s="39" t="str">
        <f>+IF(ISNA(VLOOKUP(F587,SCH!$C$3:$L$500,9,FALSE)),"0",VLOOKUP(F587,SCH!$C$3:$L$500,9,FALSE))</f>
        <v>0</v>
      </c>
      <c r="L587" s="103">
        <f t="shared" si="110"/>
        <v>0</v>
      </c>
      <c r="M587" s="103">
        <f t="shared" si="111"/>
        <v>0</v>
      </c>
      <c r="N587" s="141"/>
      <c r="O587" s="134"/>
      <c r="P587" s="134"/>
      <c r="Q587" s="134"/>
      <c r="R587" s="111"/>
    </row>
    <row r="588" spans="1:18" s="3" customFormat="1" x14ac:dyDescent="0.25">
      <c r="A588" s="38">
        <v>2</v>
      </c>
      <c r="B588" s="39" t="s">
        <v>353</v>
      </c>
      <c r="C588" s="39" t="s">
        <v>184</v>
      </c>
      <c r="D588" s="39" t="s">
        <v>41</v>
      </c>
      <c r="E588" s="39" t="s">
        <v>414</v>
      </c>
      <c r="F588" s="39">
        <v>6082</v>
      </c>
      <c r="G588" s="41">
        <f>+IF(ISNA(VLOOKUP(F588,'[1]Latest 14.03.2023'!$E$4:$J$1050,6,FALSE)),"0",VLOOKUP(F588,'[1]Latest 14.03.2023'!$E$4:$J$1050,6,FALSE))</f>
        <v>4.5599999999999996</v>
      </c>
      <c r="H588" s="39">
        <f>+SUMIF(CUTTING!$B$3:$B$500,'RM-JUNE'!F588,CUTTING!$G$3:$G$500)</f>
        <v>0</v>
      </c>
      <c r="I588" s="39">
        <f>+SUMIF('FORGING+DISPATCH'!$B$3:$B$500,'RM-JUNE'!F588,'FORGING+DISPATCH'!$G$3:$G$500)</f>
        <v>0</v>
      </c>
      <c r="J588" s="40">
        <f t="shared" si="112"/>
        <v>0</v>
      </c>
      <c r="K588" s="39">
        <f>+IF(ISNA(VLOOKUP(F588,SCH!$C$3:$L$500,9,FALSE)),"0",VLOOKUP(F588,SCH!$C$3:$L$500,9,FALSE))</f>
        <v>1000</v>
      </c>
      <c r="L588" s="103">
        <f t="shared" si="110"/>
        <v>4560</v>
      </c>
      <c r="M588" s="103">
        <f t="shared" si="111"/>
        <v>4560</v>
      </c>
      <c r="N588" s="141"/>
      <c r="O588" s="134"/>
      <c r="P588" s="134"/>
      <c r="Q588" s="134"/>
      <c r="R588" s="111"/>
    </row>
    <row r="589" spans="1:18" s="3" customFormat="1" x14ac:dyDescent="0.25">
      <c r="A589" s="38">
        <v>2</v>
      </c>
      <c r="B589" s="39" t="s">
        <v>353</v>
      </c>
      <c r="C589" s="39" t="s">
        <v>184</v>
      </c>
      <c r="D589" s="39" t="s">
        <v>41</v>
      </c>
      <c r="E589" s="39" t="s">
        <v>413</v>
      </c>
      <c r="F589" s="39">
        <v>6126</v>
      </c>
      <c r="G589" s="39" t="str">
        <f>+IF(ISNA(VLOOKUP(F589,'[1]Latest 14.03.2023'!$E$4:$J$1050,6,FALSE)),"0",VLOOKUP(F589,'[1]Latest 14.03.2023'!$E$4:$J$1050,6,FALSE))</f>
        <v>0</v>
      </c>
      <c r="H589" s="39">
        <f>+SUMIF(CUTTING!$B$3:$B$500,'RM-JUNE'!F589,CUTTING!$G$3:$G$500)</f>
        <v>0</v>
      </c>
      <c r="I589" s="39">
        <f>+SUMIF('FORGING+DISPATCH'!$B$3:$B$500,'RM-JUNE'!F589,'FORGING+DISPATCH'!$G$3:$G$500)</f>
        <v>0</v>
      </c>
      <c r="J589" s="40">
        <f t="shared" si="112"/>
        <v>0</v>
      </c>
      <c r="K589" s="39" t="str">
        <f>+IF(ISNA(VLOOKUP(F589,SCH!$C$3:$L$500,9,FALSE)),"0",VLOOKUP(F589,SCH!$C$3:$L$500,9,FALSE))</f>
        <v>0</v>
      </c>
      <c r="L589" s="103">
        <f t="shared" si="110"/>
        <v>0</v>
      </c>
      <c r="M589" s="103">
        <f t="shared" si="111"/>
        <v>0</v>
      </c>
      <c r="N589" s="141"/>
      <c r="O589" s="134"/>
      <c r="P589" s="134"/>
      <c r="Q589" s="134"/>
      <c r="R589" s="111"/>
    </row>
    <row r="590" spans="1:18" s="3" customFormat="1" x14ac:dyDescent="0.25">
      <c r="A590" s="38">
        <v>2</v>
      </c>
      <c r="B590" s="39" t="s">
        <v>353</v>
      </c>
      <c r="C590" s="39" t="s">
        <v>184</v>
      </c>
      <c r="D590" s="39" t="s">
        <v>41</v>
      </c>
      <c r="E590" s="39" t="s">
        <v>412</v>
      </c>
      <c r="F590" s="39">
        <v>6177</v>
      </c>
      <c r="G590" s="41">
        <f>+IF(ISNA(VLOOKUP(F590,'[1]Latest 14.03.2023'!$E$4:$J$1050,6,FALSE)),"0",VLOOKUP(F590,'[1]Latest 14.03.2023'!$E$4:$J$1050,6,FALSE))</f>
        <v>3.58</v>
      </c>
      <c r="H590" s="39">
        <f>+SUMIF(CUTTING!$B$3:$B$500,'RM-JUNE'!F590,CUTTING!$G$3:$G$500)</f>
        <v>680.2</v>
      </c>
      <c r="I590" s="39">
        <f>+SUMIF('FORGING+DISPATCH'!$B$3:$B$500,'RM-JUNE'!F590,'FORGING+DISPATCH'!$G$3:$G$500)</f>
        <v>1503.6000000000001</v>
      </c>
      <c r="J590" s="40">
        <f t="shared" si="112"/>
        <v>2183.8000000000002</v>
      </c>
      <c r="K590" s="39" t="str">
        <f>+IF(ISNA(VLOOKUP(F590,SCH!$C$3:$L$500,9,FALSE)),"0",VLOOKUP(F590,SCH!$C$3:$L$500,9,FALSE))</f>
        <v>0</v>
      </c>
      <c r="L590" s="103">
        <f t="shared" si="110"/>
        <v>0</v>
      </c>
      <c r="M590" s="103">
        <f t="shared" si="111"/>
        <v>-2183.8000000000002</v>
      </c>
      <c r="N590" s="141"/>
      <c r="O590" s="134"/>
      <c r="P590" s="134"/>
      <c r="Q590" s="134"/>
      <c r="R590" s="111"/>
    </row>
    <row r="591" spans="1:18" s="3" customFormat="1" x14ac:dyDescent="0.25">
      <c r="A591" s="38">
        <v>2</v>
      </c>
      <c r="B591" s="39" t="s">
        <v>353</v>
      </c>
      <c r="C591" s="39" t="s">
        <v>184</v>
      </c>
      <c r="D591" s="39" t="s">
        <v>41</v>
      </c>
      <c r="E591" s="39" t="s">
        <v>411</v>
      </c>
      <c r="F591" s="39">
        <v>6178</v>
      </c>
      <c r="G591" s="41">
        <f>+IF(ISNA(VLOOKUP(F591,'[1]Latest 14.03.2023'!$E$4:$J$1050,6,FALSE)),"0",VLOOKUP(F591,'[1]Latest 14.03.2023'!$E$4:$J$1050,6,FALSE))</f>
        <v>4.96</v>
      </c>
      <c r="H591" s="39">
        <f>+SUMIF(CUTTING!$B$3:$B$500,'RM-JUNE'!F591,CUTTING!$G$3:$G$500)</f>
        <v>0</v>
      </c>
      <c r="I591" s="39">
        <f>+SUMIF('FORGING+DISPATCH'!$B$3:$B$500,'RM-JUNE'!F591,'FORGING+DISPATCH'!$G$3:$G$500)</f>
        <v>0</v>
      </c>
      <c r="J591" s="40">
        <f t="shared" si="112"/>
        <v>0</v>
      </c>
      <c r="K591" s="39" t="str">
        <f>+IF(ISNA(VLOOKUP(F591,SCH!$C$3:$L$500,9,FALSE)),"0",VLOOKUP(F591,SCH!$C$3:$L$500,9,FALSE))</f>
        <v>0</v>
      </c>
      <c r="L591" s="103">
        <f t="shared" si="110"/>
        <v>0</v>
      </c>
      <c r="M591" s="103">
        <f t="shared" si="111"/>
        <v>0</v>
      </c>
      <c r="N591" s="141"/>
      <c r="O591" s="134"/>
      <c r="P591" s="134"/>
      <c r="Q591" s="134"/>
      <c r="R591" s="111"/>
    </row>
    <row r="592" spans="1:18" s="3" customFormat="1" x14ac:dyDescent="0.25">
      <c r="A592" s="38">
        <v>2</v>
      </c>
      <c r="B592" s="39" t="s">
        <v>353</v>
      </c>
      <c r="C592" s="39" t="s">
        <v>184</v>
      </c>
      <c r="D592" s="39" t="s">
        <v>41</v>
      </c>
      <c r="E592" s="39" t="s">
        <v>410</v>
      </c>
      <c r="F592" s="39">
        <v>6531</v>
      </c>
      <c r="G592" s="41">
        <f>+IF(ISNA(VLOOKUP(F592,'[1]Latest 14.03.2023'!$E$4:$J$1050,6,FALSE)),"0",VLOOKUP(F592,'[1]Latest 14.03.2023'!$E$4:$J$1050,6,FALSE))</f>
        <v>4.76</v>
      </c>
      <c r="H592" s="39">
        <f>+SUMIF(CUTTING!$B$3:$B$500,'RM-JUNE'!F592,CUTTING!$G$3:$G$500)</f>
        <v>0</v>
      </c>
      <c r="I592" s="39">
        <f>+SUMIF('FORGING+DISPATCH'!$B$3:$B$500,'RM-JUNE'!F592,'FORGING+DISPATCH'!$G$3:$G$500)</f>
        <v>0</v>
      </c>
      <c r="J592" s="40">
        <f t="shared" si="112"/>
        <v>0</v>
      </c>
      <c r="K592" s="39">
        <f>+IF(ISNA(VLOOKUP(F592,SCH!$C$3:$L$500,9,FALSE)),"0",VLOOKUP(F592,SCH!$C$3:$L$500,9,FALSE))</f>
        <v>1012</v>
      </c>
      <c r="L592" s="103">
        <f t="shared" si="110"/>
        <v>4817.12</v>
      </c>
      <c r="M592" s="103">
        <f t="shared" si="111"/>
        <v>4817.12</v>
      </c>
      <c r="N592" s="141"/>
      <c r="O592" s="134"/>
      <c r="P592" s="134"/>
      <c r="Q592" s="134"/>
      <c r="R592" s="111"/>
    </row>
    <row r="593" spans="1:18" s="3" customFormat="1" x14ac:dyDescent="0.25">
      <c r="A593" s="38">
        <v>2</v>
      </c>
      <c r="B593" s="39" t="s">
        <v>353</v>
      </c>
      <c r="C593" s="39" t="s">
        <v>184</v>
      </c>
      <c r="D593" s="39" t="s">
        <v>41</v>
      </c>
      <c r="E593" s="39" t="s">
        <v>409</v>
      </c>
      <c r="F593" s="39">
        <v>6537</v>
      </c>
      <c r="G593" s="41">
        <f>+IF(ISNA(VLOOKUP(F593,'[1]Latest 14.03.2023'!$E$4:$J$1050,6,FALSE)),"0",VLOOKUP(F593,'[1]Latest 14.03.2023'!$E$4:$J$1050,6,FALSE))</f>
        <v>4.5</v>
      </c>
      <c r="H593" s="39">
        <f>+SUMIF(CUTTING!$B$3:$B$500,'RM-JUNE'!F593,CUTTING!$G$3:$G$500)</f>
        <v>0</v>
      </c>
      <c r="I593" s="39">
        <f>+SUMIF('FORGING+DISPATCH'!$B$3:$B$500,'RM-JUNE'!F593,'FORGING+DISPATCH'!$G$3:$G$500)</f>
        <v>0</v>
      </c>
      <c r="J593" s="40">
        <f t="shared" si="112"/>
        <v>0</v>
      </c>
      <c r="K593" s="39" t="str">
        <f>+IF(ISNA(VLOOKUP(F593,SCH!$C$3:$L$500,9,FALSE)),"0",VLOOKUP(F593,SCH!$C$3:$L$500,9,FALSE))</f>
        <v>0</v>
      </c>
      <c r="L593" s="103">
        <f t="shared" si="110"/>
        <v>0</v>
      </c>
      <c r="M593" s="103">
        <f t="shared" si="111"/>
        <v>0</v>
      </c>
      <c r="N593" s="141"/>
      <c r="O593" s="134"/>
      <c r="P593" s="134"/>
      <c r="Q593" s="134"/>
      <c r="R593" s="111"/>
    </row>
    <row r="594" spans="1:18" s="3" customFormat="1" x14ac:dyDescent="0.25">
      <c r="A594" s="38">
        <v>2</v>
      </c>
      <c r="B594" s="39" t="s">
        <v>353</v>
      </c>
      <c r="C594" s="39" t="s">
        <v>184</v>
      </c>
      <c r="D594" s="39" t="s">
        <v>41</v>
      </c>
      <c r="E594" s="39" t="s">
        <v>408</v>
      </c>
      <c r="F594" s="39">
        <v>6543</v>
      </c>
      <c r="G594" s="41">
        <f>+IF(ISNA(VLOOKUP(F594,'[1]Latest 14.03.2023'!$E$4:$J$1050,6,FALSE)),"0",VLOOKUP(F594,'[1]Latest 14.03.2023'!$E$4:$J$1050,6,FALSE))</f>
        <v>5.15</v>
      </c>
      <c r="H594" s="39">
        <f>+SUMIF(CUTTING!$B$3:$B$500,'RM-JUNE'!F594,CUTTING!$G$3:$G$500)</f>
        <v>463.50000000000006</v>
      </c>
      <c r="I594" s="39">
        <f>+SUMIF('FORGING+DISPATCH'!$B$3:$B$500,'RM-JUNE'!F594,'FORGING+DISPATCH'!$G$3:$G$500)</f>
        <v>0</v>
      </c>
      <c r="J594" s="40">
        <f t="shared" si="112"/>
        <v>463.50000000000006</v>
      </c>
      <c r="K594" s="39" t="str">
        <f>+IF(ISNA(VLOOKUP(F594,SCH!$C$3:$L$500,9,FALSE)),"0",VLOOKUP(F594,SCH!$C$3:$L$500,9,FALSE))</f>
        <v>0</v>
      </c>
      <c r="L594" s="103">
        <f t="shared" si="110"/>
        <v>0</v>
      </c>
      <c r="M594" s="103">
        <f t="shared" si="111"/>
        <v>-463.50000000000006</v>
      </c>
      <c r="N594" s="141"/>
      <c r="O594" s="134"/>
      <c r="P594" s="134"/>
      <c r="Q594" s="134"/>
      <c r="R594" s="111"/>
    </row>
    <row r="595" spans="1:18" s="3" customFormat="1" x14ac:dyDescent="0.25">
      <c r="A595" s="38">
        <v>2</v>
      </c>
      <c r="B595" s="39" t="s">
        <v>353</v>
      </c>
      <c r="C595" s="39" t="s">
        <v>184</v>
      </c>
      <c r="D595" s="39" t="s">
        <v>41</v>
      </c>
      <c r="E595" s="39" t="s">
        <v>407</v>
      </c>
      <c r="F595" s="39">
        <v>6546</v>
      </c>
      <c r="G595" s="41">
        <f>+IF(ISNA(VLOOKUP(F595,'[1]Latest 14.03.2023'!$E$4:$J$1050,6,FALSE)),"0",VLOOKUP(F595,'[1]Latest 14.03.2023'!$E$4:$J$1050,6,FALSE))</f>
        <v>4.18</v>
      </c>
      <c r="H595" s="39">
        <f>+SUMIF(CUTTING!$B$3:$B$500,'RM-JUNE'!F595,CUTTING!$G$3:$G$500)</f>
        <v>0</v>
      </c>
      <c r="I595" s="39">
        <f>+SUMIF('FORGING+DISPATCH'!$B$3:$B$500,'RM-JUNE'!F595,'FORGING+DISPATCH'!$G$3:$G$500)</f>
        <v>0</v>
      </c>
      <c r="J595" s="40">
        <f t="shared" si="112"/>
        <v>0</v>
      </c>
      <c r="K595" s="39" t="str">
        <f>+IF(ISNA(VLOOKUP(F595,SCH!$C$3:$L$500,9,FALSE)),"0",VLOOKUP(F595,SCH!$C$3:$L$500,9,FALSE))</f>
        <v>0</v>
      </c>
      <c r="L595" s="103">
        <f t="shared" si="110"/>
        <v>0</v>
      </c>
      <c r="M595" s="103">
        <f t="shared" si="111"/>
        <v>0</v>
      </c>
      <c r="N595" s="141"/>
      <c r="O595" s="134"/>
      <c r="P595" s="134"/>
      <c r="Q595" s="134"/>
      <c r="R595" s="111"/>
    </row>
    <row r="596" spans="1:18" s="3" customFormat="1" x14ac:dyDescent="0.25">
      <c r="A596" s="38">
        <v>2</v>
      </c>
      <c r="B596" s="39" t="s">
        <v>353</v>
      </c>
      <c r="C596" s="39" t="s">
        <v>184</v>
      </c>
      <c r="D596" s="39" t="s">
        <v>41</v>
      </c>
      <c r="E596" s="39" t="s">
        <v>406</v>
      </c>
      <c r="F596" s="39">
        <v>820</v>
      </c>
      <c r="G596" s="41">
        <f>+IF(ISNA(VLOOKUP(F596,'[1]Latest 14.03.2023'!$E$4:$J$1050,6,FALSE)),"0",VLOOKUP(F596,'[1]Latest 14.03.2023'!$E$4:$J$1050,6,FALSE))</f>
        <v>4.04</v>
      </c>
      <c r="H596" s="39">
        <f>+SUMIF(CUTTING!$B$3:$B$500,'RM-JUNE'!F596,CUTTING!$G$3:$G$500)</f>
        <v>0</v>
      </c>
      <c r="I596" s="39">
        <f>+SUMIF('FORGING+DISPATCH'!$B$3:$B$500,'RM-JUNE'!F596,'FORGING+DISPATCH'!$G$3:$G$500)</f>
        <v>0</v>
      </c>
      <c r="J596" s="40">
        <f t="shared" si="112"/>
        <v>0</v>
      </c>
      <c r="K596" s="39" t="str">
        <f>+IF(ISNA(VLOOKUP(F596,SCH!$C$3:$L$500,9,FALSE)),"0",VLOOKUP(F596,SCH!$C$3:$L$500,9,FALSE))</f>
        <v>0</v>
      </c>
      <c r="L596" s="103">
        <f t="shared" si="110"/>
        <v>0</v>
      </c>
      <c r="M596" s="103">
        <f t="shared" si="111"/>
        <v>0</v>
      </c>
      <c r="N596" s="141"/>
      <c r="O596" s="134"/>
      <c r="P596" s="134"/>
      <c r="Q596" s="134"/>
      <c r="R596" s="111"/>
    </row>
    <row r="597" spans="1:18" s="3" customFormat="1" x14ac:dyDescent="0.25">
      <c r="A597" s="87">
        <v>1</v>
      </c>
      <c r="B597" s="88" t="s">
        <v>811</v>
      </c>
      <c r="C597" s="88" t="s">
        <v>184</v>
      </c>
      <c r="D597" s="88" t="s">
        <v>97</v>
      </c>
      <c r="E597" s="88" t="s">
        <v>815</v>
      </c>
      <c r="F597" s="88">
        <v>2193</v>
      </c>
      <c r="G597" s="88" t="str">
        <f>+IF(ISNA(VLOOKUP(F597,'[1]Latest 14.03.2023'!$E$4:$J$1050,6,FALSE)),"0",VLOOKUP(F597,'[1]Latest 14.03.2023'!$E$4:$J$1050,6,FALSE))</f>
        <v>0</v>
      </c>
      <c r="H597" s="88">
        <f>+SUMIF(CUTTING!$B$3:$B$500,'RM-JUNE'!F597,CUTTING!$G$3:$G$500)</f>
        <v>0</v>
      </c>
      <c r="I597" s="88">
        <f>+SUMIF('FORGING+DISPATCH'!$B$3:$B$500,'RM-JUNE'!F597,'FORGING+DISPATCH'!$G$3:$G$500)</f>
        <v>0</v>
      </c>
      <c r="J597" s="90">
        <f t="shared" si="112"/>
        <v>0</v>
      </c>
      <c r="K597" s="88" t="str">
        <f>+IF(ISNA(VLOOKUP(F597,SCH!$C$3:$L$500,9,FALSE)),"0",VLOOKUP(F597,SCH!$C$3:$L$500,9,FALSE))</f>
        <v>0</v>
      </c>
      <c r="L597" s="102">
        <f t="shared" si="110"/>
        <v>0</v>
      </c>
      <c r="M597" s="102">
        <f t="shared" si="111"/>
        <v>0</v>
      </c>
      <c r="N597" s="132"/>
      <c r="O597" s="133">
        <f>SUMIF(M597:M606,"&gt;0")-N597</f>
        <v>0</v>
      </c>
      <c r="P597" s="133"/>
      <c r="Q597" s="133">
        <f>O597-P597</f>
        <v>0</v>
      </c>
      <c r="R597" s="111"/>
    </row>
    <row r="598" spans="1:18" s="3" customFormat="1" x14ac:dyDescent="0.25">
      <c r="A598" s="87">
        <v>1</v>
      </c>
      <c r="B598" s="88" t="s">
        <v>811</v>
      </c>
      <c r="C598" s="88" t="s">
        <v>184</v>
      </c>
      <c r="D598" s="88" t="s">
        <v>97</v>
      </c>
      <c r="E598" s="88" t="s">
        <v>814</v>
      </c>
      <c r="F598" s="88">
        <v>6107</v>
      </c>
      <c r="G598" s="88" t="str">
        <f>+IF(ISNA(VLOOKUP(F598,'[1]Latest 14.03.2023'!$E$4:$J$1050,6,FALSE)),"0",VLOOKUP(F598,'[1]Latest 14.03.2023'!$E$4:$J$1050,6,FALSE))</f>
        <v>0</v>
      </c>
      <c r="H598" s="88">
        <f>+SUMIF(CUTTING!$B$3:$B$500,'RM-JUNE'!F598,CUTTING!$G$3:$G$500)</f>
        <v>0</v>
      </c>
      <c r="I598" s="88">
        <f>+SUMIF('FORGING+DISPATCH'!$B$3:$B$500,'RM-JUNE'!F598,'FORGING+DISPATCH'!$G$3:$G$500)</f>
        <v>0</v>
      </c>
      <c r="J598" s="90">
        <f t="shared" si="112"/>
        <v>0</v>
      </c>
      <c r="K598" s="88" t="str">
        <f>+IF(ISNA(VLOOKUP(F598,SCH!$C$3:$L$500,9,FALSE)),"0",VLOOKUP(F598,SCH!$C$3:$L$500,9,FALSE))</f>
        <v>0</v>
      </c>
      <c r="L598" s="102">
        <f t="shared" si="110"/>
        <v>0</v>
      </c>
      <c r="M598" s="102">
        <f t="shared" si="111"/>
        <v>0</v>
      </c>
      <c r="N598" s="132"/>
      <c r="O598" s="133"/>
      <c r="P598" s="133"/>
      <c r="Q598" s="133"/>
      <c r="R598" s="111"/>
    </row>
    <row r="599" spans="1:18" s="3" customFormat="1" x14ac:dyDescent="0.25">
      <c r="A599" s="87">
        <v>1</v>
      </c>
      <c r="B599" s="88" t="s">
        <v>811</v>
      </c>
      <c r="C599" s="88" t="s">
        <v>184</v>
      </c>
      <c r="D599" s="88" t="s">
        <v>97</v>
      </c>
      <c r="E599" s="88" t="s">
        <v>813</v>
      </c>
      <c r="F599" s="88">
        <v>6161</v>
      </c>
      <c r="G599" s="88" t="str">
        <f>+IF(ISNA(VLOOKUP(F599,'[1]Latest 14.03.2023'!$E$4:$J$1050,6,FALSE)),"0",VLOOKUP(F599,'[1]Latest 14.03.2023'!$E$4:$J$1050,6,FALSE))</f>
        <v>0</v>
      </c>
      <c r="H599" s="88">
        <f>+SUMIF(CUTTING!$B$3:$B$500,'RM-JUNE'!F599,CUTTING!$G$3:$G$500)</f>
        <v>0</v>
      </c>
      <c r="I599" s="88">
        <f>+SUMIF('FORGING+DISPATCH'!$B$3:$B$500,'RM-JUNE'!F599,'FORGING+DISPATCH'!$G$3:$G$500)</f>
        <v>0</v>
      </c>
      <c r="J599" s="90">
        <f t="shared" si="112"/>
        <v>0</v>
      </c>
      <c r="K599" s="88" t="str">
        <f>+IF(ISNA(VLOOKUP(F599,SCH!$C$3:$L$500,9,FALSE)),"0",VLOOKUP(F599,SCH!$C$3:$L$500,9,FALSE))</f>
        <v>0</v>
      </c>
      <c r="L599" s="102">
        <f t="shared" si="110"/>
        <v>0</v>
      </c>
      <c r="M599" s="102">
        <f t="shared" si="111"/>
        <v>0</v>
      </c>
      <c r="N599" s="132"/>
      <c r="O599" s="133"/>
      <c r="P599" s="133"/>
      <c r="Q599" s="133"/>
      <c r="R599" s="111"/>
    </row>
    <row r="600" spans="1:18" s="3" customFormat="1" x14ac:dyDescent="0.25">
      <c r="A600" s="87">
        <v>1</v>
      </c>
      <c r="B600" s="88" t="s">
        <v>811</v>
      </c>
      <c r="C600" s="88" t="s">
        <v>184</v>
      </c>
      <c r="D600" s="88" t="s">
        <v>97</v>
      </c>
      <c r="E600" s="88" t="s">
        <v>812</v>
      </c>
      <c r="F600" s="88">
        <v>6163</v>
      </c>
      <c r="G600" s="88" t="str">
        <f>+IF(ISNA(VLOOKUP(F600,'[1]Latest 14.03.2023'!$E$4:$J$1050,6,FALSE)),"0",VLOOKUP(F600,'[1]Latest 14.03.2023'!$E$4:$J$1050,6,FALSE))</f>
        <v>0</v>
      </c>
      <c r="H600" s="88">
        <f>+SUMIF(CUTTING!$B$3:$B$500,'RM-JUNE'!F600,CUTTING!$G$3:$G$500)</f>
        <v>0</v>
      </c>
      <c r="I600" s="88">
        <f>+SUMIF('FORGING+DISPATCH'!$B$3:$B$500,'RM-JUNE'!F600,'FORGING+DISPATCH'!$G$3:$G$500)</f>
        <v>0</v>
      </c>
      <c r="J600" s="90">
        <f t="shared" si="112"/>
        <v>0</v>
      </c>
      <c r="K600" s="88" t="str">
        <f>+IF(ISNA(VLOOKUP(F600,SCH!$C$3:$L$500,9,FALSE)),"0",VLOOKUP(F600,SCH!$C$3:$L$500,9,FALSE))</f>
        <v>0</v>
      </c>
      <c r="L600" s="102">
        <f t="shared" si="110"/>
        <v>0</v>
      </c>
      <c r="M600" s="102">
        <f t="shared" si="111"/>
        <v>0</v>
      </c>
      <c r="N600" s="132"/>
      <c r="O600" s="133"/>
      <c r="P600" s="133"/>
      <c r="Q600" s="133"/>
      <c r="R600" s="111"/>
    </row>
    <row r="601" spans="1:18" s="3" customFormat="1" x14ac:dyDescent="0.25">
      <c r="A601" s="87">
        <v>2</v>
      </c>
      <c r="B601" s="88" t="s">
        <v>353</v>
      </c>
      <c r="C601" s="88" t="s">
        <v>184</v>
      </c>
      <c r="D601" s="88" t="s">
        <v>97</v>
      </c>
      <c r="E601" s="88" t="s">
        <v>405</v>
      </c>
      <c r="F601" s="88">
        <v>1080</v>
      </c>
      <c r="G601" s="91">
        <f>+IF(ISNA(VLOOKUP(F601,'[1]Latest 14.03.2023'!$E$4:$J$1050,6,FALSE)),"0",VLOOKUP(F601,'[1]Latest 14.03.2023'!$E$4:$J$1050,6,FALSE))</f>
        <v>9.9499999999999993</v>
      </c>
      <c r="H601" s="88">
        <f>+SUMIF(CUTTING!$B$3:$B$500,'RM-JUNE'!F601,CUTTING!$G$3:$G$500)</f>
        <v>0</v>
      </c>
      <c r="I601" s="88">
        <f>+SUMIF('FORGING+DISPATCH'!$B$3:$B$500,'RM-JUNE'!F601,'FORGING+DISPATCH'!$G$3:$G$500)</f>
        <v>0</v>
      </c>
      <c r="J601" s="90">
        <f t="shared" ref="J601" si="113">H601+I601</f>
        <v>0</v>
      </c>
      <c r="K601" s="88" t="str">
        <f>+IF(ISNA(VLOOKUP(F601,SCH!$C$3:$L$500,9,FALSE)),"0",VLOOKUP(F601,SCH!$C$3:$L$500,9,FALSE))</f>
        <v>0</v>
      </c>
      <c r="L601" s="102">
        <f t="shared" ref="L601" si="114">+G601*K601</f>
        <v>0</v>
      </c>
      <c r="M601" s="102">
        <f t="shared" ref="M601" si="115">L601-J601</f>
        <v>0</v>
      </c>
      <c r="N601" s="132"/>
      <c r="O601" s="133"/>
      <c r="P601" s="133"/>
      <c r="Q601" s="133"/>
      <c r="R601" s="111"/>
    </row>
    <row r="602" spans="1:18" s="3" customFormat="1" x14ac:dyDescent="0.25">
      <c r="A602" s="87">
        <v>2</v>
      </c>
      <c r="B602" s="88" t="s">
        <v>353</v>
      </c>
      <c r="C602" s="88" t="s">
        <v>184</v>
      </c>
      <c r="D602" s="88" t="s">
        <v>97</v>
      </c>
      <c r="E602" s="88" t="s">
        <v>404</v>
      </c>
      <c r="F602" s="88">
        <v>2225</v>
      </c>
      <c r="G602" s="88" t="str">
        <f>+IF(ISNA(VLOOKUP(F602,'[1]Latest 14.03.2023'!$E$4:$J$1050,6,FALSE)),"0",VLOOKUP(F602,'[1]Latest 14.03.2023'!$E$4:$J$1050,6,FALSE))</f>
        <v>0</v>
      </c>
      <c r="H602" s="88">
        <f>+SUMIF(CUTTING!$B$3:$B$500,'RM-JUNE'!F602,CUTTING!$G$3:$G$500)</f>
        <v>0</v>
      </c>
      <c r="I602" s="88">
        <f>+SUMIF('FORGING+DISPATCH'!$B$3:$B$500,'RM-JUNE'!F602,'FORGING+DISPATCH'!$G$3:$G$500)</f>
        <v>0</v>
      </c>
      <c r="J602" s="90">
        <f t="shared" si="112"/>
        <v>0</v>
      </c>
      <c r="K602" s="88" t="str">
        <f>+IF(ISNA(VLOOKUP(F602,SCH!$C$3:$L$500,9,FALSE)),"0",VLOOKUP(F602,SCH!$C$3:$L$500,9,FALSE))</f>
        <v>0</v>
      </c>
      <c r="L602" s="102">
        <f t="shared" si="110"/>
        <v>0</v>
      </c>
      <c r="M602" s="102">
        <f t="shared" si="111"/>
        <v>0</v>
      </c>
      <c r="N602" s="132"/>
      <c r="O602" s="133"/>
      <c r="P602" s="133"/>
      <c r="Q602" s="133"/>
      <c r="R602" s="111"/>
    </row>
    <row r="603" spans="1:18" s="3" customFormat="1" x14ac:dyDescent="0.25">
      <c r="A603" s="87">
        <v>2</v>
      </c>
      <c r="B603" s="88" t="s">
        <v>353</v>
      </c>
      <c r="C603" s="88" t="s">
        <v>184</v>
      </c>
      <c r="D603" s="88" t="s">
        <v>97</v>
      </c>
      <c r="E603" s="88" t="s">
        <v>401</v>
      </c>
      <c r="F603" s="88">
        <v>5046</v>
      </c>
      <c r="G603" s="91">
        <f>+IF(ISNA(VLOOKUP(F603,'[1]Latest 14.03.2023'!$E$4:$J$1050,6,FALSE)),"0",VLOOKUP(F603,'[1]Latest 14.03.2023'!$E$4:$J$1050,6,FALSE))</f>
        <v>6.6</v>
      </c>
      <c r="H603" s="88">
        <f>+SUMIF(CUTTING!$B$3:$B$500,'RM-JUNE'!F603,CUTTING!$G$3:$G$500)</f>
        <v>0</v>
      </c>
      <c r="I603" s="88">
        <f>+SUMIF('FORGING+DISPATCH'!$B$3:$B$500,'RM-JUNE'!F603,'FORGING+DISPATCH'!$G$3:$G$500)</f>
        <v>0</v>
      </c>
      <c r="J603" s="90">
        <f t="shared" si="112"/>
        <v>0</v>
      </c>
      <c r="K603" s="88" t="str">
        <f>+IF(ISNA(VLOOKUP(F603,SCH!$C$3:$L$500,9,FALSE)),"0",VLOOKUP(F603,SCH!$C$3:$L$500,9,FALSE))</f>
        <v>0</v>
      </c>
      <c r="L603" s="102">
        <f t="shared" si="110"/>
        <v>0</v>
      </c>
      <c r="M603" s="102">
        <f t="shared" si="111"/>
        <v>0</v>
      </c>
      <c r="N603" s="132"/>
      <c r="O603" s="133"/>
      <c r="P603" s="133"/>
      <c r="Q603" s="133"/>
      <c r="R603" s="111"/>
    </row>
    <row r="604" spans="1:18" s="3" customFormat="1" x14ac:dyDescent="0.25">
      <c r="A604" s="87">
        <v>2</v>
      </c>
      <c r="B604" s="88" t="s">
        <v>353</v>
      </c>
      <c r="C604" s="88" t="s">
        <v>184</v>
      </c>
      <c r="D604" s="88" t="s">
        <v>97</v>
      </c>
      <c r="E604" s="88" t="s">
        <v>400</v>
      </c>
      <c r="F604" s="88">
        <v>5126</v>
      </c>
      <c r="G604" s="88" t="str">
        <f>+IF(ISNA(VLOOKUP(F604,'[1]Latest 14.03.2023'!$E$4:$J$1050,6,FALSE)),"0",VLOOKUP(F604,'[1]Latest 14.03.2023'!$E$4:$J$1050,6,FALSE))</f>
        <v>0</v>
      </c>
      <c r="H604" s="88">
        <f>+SUMIF(CUTTING!$B$3:$B$500,'RM-JUNE'!F604,CUTTING!$G$3:$G$500)</f>
        <v>0</v>
      </c>
      <c r="I604" s="88">
        <f>+SUMIF('FORGING+DISPATCH'!$B$3:$B$500,'RM-JUNE'!F604,'FORGING+DISPATCH'!$G$3:$G$500)</f>
        <v>0</v>
      </c>
      <c r="J604" s="90">
        <f t="shared" si="112"/>
        <v>0</v>
      </c>
      <c r="K604" s="88" t="str">
        <f>+IF(ISNA(VLOOKUP(F604,SCH!$C$3:$L$500,9,FALSE)),"0",VLOOKUP(F604,SCH!$C$3:$L$500,9,FALSE))</f>
        <v>0</v>
      </c>
      <c r="L604" s="102">
        <f t="shared" si="110"/>
        <v>0</v>
      </c>
      <c r="M604" s="102">
        <f t="shared" si="111"/>
        <v>0</v>
      </c>
      <c r="N604" s="132"/>
      <c r="O604" s="133"/>
      <c r="P604" s="133"/>
      <c r="Q604" s="133"/>
      <c r="R604" s="111"/>
    </row>
    <row r="605" spans="1:18" s="3" customFormat="1" x14ac:dyDescent="0.25">
      <c r="A605" s="87">
        <v>2</v>
      </c>
      <c r="B605" s="88" t="s">
        <v>353</v>
      </c>
      <c r="C605" s="88" t="s">
        <v>184</v>
      </c>
      <c r="D605" s="88" t="s">
        <v>97</v>
      </c>
      <c r="E605" s="88" t="s">
        <v>398</v>
      </c>
      <c r="F605" s="88">
        <v>6043</v>
      </c>
      <c r="G605" s="88" t="str">
        <f>+IF(ISNA(VLOOKUP(F605,'[1]Latest 14.03.2023'!$E$4:$J$1050,6,FALSE)),"0",VLOOKUP(F605,'[1]Latest 14.03.2023'!$E$4:$J$1050,6,FALSE))</f>
        <v>0</v>
      </c>
      <c r="H605" s="88">
        <f>+SUMIF(CUTTING!$B$3:$B$500,'RM-JUNE'!F605,CUTTING!$G$3:$G$500)</f>
        <v>0</v>
      </c>
      <c r="I605" s="88">
        <f>+SUMIF('FORGING+DISPATCH'!$B$3:$B$500,'RM-JUNE'!F605,'FORGING+DISPATCH'!$G$3:$G$500)</f>
        <v>0</v>
      </c>
      <c r="J605" s="90">
        <f t="shared" si="112"/>
        <v>0</v>
      </c>
      <c r="K605" s="88" t="str">
        <f>+IF(ISNA(VLOOKUP(F605,SCH!$C$3:$L$500,9,FALSE)),"0",VLOOKUP(F605,SCH!$C$3:$L$500,9,FALSE))</f>
        <v>0</v>
      </c>
      <c r="L605" s="102">
        <f t="shared" si="110"/>
        <v>0</v>
      </c>
      <c r="M605" s="102">
        <f t="shared" si="111"/>
        <v>0</v>
      </c>
      <c r="N605" s="132"/>
      <c r="O605" s="133"/>
      <c r="P605" s="133"/>
      <c r="Q605" s="133"/>
      <c r="R605" s="111"/>
    </row>
    <row r="606" spans="1:18" s="3" customFormat="1" x14ac:dyDescent="0.25">
      <c r="A606" s="87">
        <v>2</v>
      </c>
      <c r="B606" s="88" t="s">
        <v>353</v>
      </c>
      <c r="C606" s="88" t="s">
        <v>184</v>
      </c>
      <c r="D606" s="88" t="s">
        <v>97</v>
      </c>
      <c r="E606" s="88" t="s">
        <v>397</v>
      </c>
      <c r="F606" s="88">
        <v>844</v>
      </c>
      <c r="G606" s="91">
        <f>+IF(ISNA(VLOOKUP(F606,'[1]Latest 14.03.2023'!$E$4:$J$1050,6,FALSE)),"0",VLOOKUP(F606,'[1]Latest 14.03.2023'!$E$4:$J$1050,6,FALSE))</f>
        <v>6.53</v>
      </c>
      <c r="H606" s="88">
        <f>+SUMIF(CUTTING!$B$3:$B$500,'RM-JUNE'!F606,CUTTING!$G$3:$G$500)</f>
        <v>0</v>
      </c>
      <c r="I606" s="88">
        <f>+SUMIF('FORGING+DISPATCH'!$B$3:$B$500,'RM-JUNE'!F606,'FORGING+DISPATCH'!$G$3:$G$500)</f>
        <v>0</v>
      </c>
      <c r="J606" s="90">
        <f t="shared" si="112"/>
        <v>0</v>
      </c>
      <c r="K606" s="88" t="str">
        <f>+IF(ISNA(VLOOKUP(F606,SCH!$C$3:$L$500,9,FALSE)),"0",VLOOKUP(F606,SCH!$C$3:$L$500,9,FALSE))</f>
        <v>0</v>
      </c>
      <c r="L606" s="102">
        <f t="shared" si="110"/>
        <v>0</v>
      </c>
      <c r="M606" s="102">
        <f t="shared" si="111"/>
        <v>0</v>
      </c>
      <c r="N606" s="132"/>
      <c r="O606" s="133"/>
      <c r="P606" s="133"/>
      <c r="Q606" s="133"/>
      <c r="R606" s="111"/>
    </row>
    <row r="607" spans="1:18" s="3" customFormat="1" x14ac:dyDescent="0.25">
      <c r="A607" s="38">
        <v>2</v>
      </c>
      <c r="B607" s="39" t="s">
        <v>353</v>
      </c>
      <c r="C607" s="39" t="s">
        <v>184</v>
      </c>
      <c r="D607" s="39" t="s">
        <v>104</v>
      </c>
      <c r="E607" s="39" t="s">
        <v>396</v>
      </c>
      <c r="F607" s="39">
        <v>138</v>
      </c>
      <c r="G607" s="41">
        <f>+IF(ISNA(VLOOKUP(F607,'[1]Latest 14.03.2023'!$E$4:$J$1050,6,FALSE)),"0",VLOOKUP(F607,'[1]Latest 14.03.2023'!$E$4:$J$1050,6,FALSE))</f>
        <v>7</v>
      </c>
      <c r="H607" s="39">
        <f>+SUMIF(CUTTING!$B$3:$B$500,'RM-JUNE'!F607,CUTTING!$G$3:$G$500)</f>
        <v>0</v>
      </c>
      <c r="I607" s="39">
        <f>+SUMIF('FORGING+DISPATCH'!$B$3:$B$500,'RM-JUNE'!F607,'FORGING+DISPATCH'!$G$3:$G$500)</f>
        <v>0</v>
      </c>
      <c r="J607" s="40">
        <f t="shared" si="112"/>
        <v>0</v>
      </c>
      <c r="K607" s="39" t="str">
        <f>+IF(ISNA(VLOOKUP(F607,SCH!$C$3:$L$500,9,FALSE)),"0",VLOOKUP(F607,SCH!$C$3:$L$500,9,FALSE))</f>
        <v>0</v>
      </c>
      <c r="L607" s="103">
        <f t="shared" si="110"/>
        <v>0</v>
      </c>
      <c r="M607" s="103">
        <f t="shared" si="111"/>
        <v>0</v>
      </c>
      <c r="N607" s="141">
        <f>98635</f>
        <v>98635</v>
      </c>
      <c r="O607" s="134">
        <f>SUMIF(M607:M634,"&gt;0")-N607</f>
        <v>-78705</v>
      </c>
      <c r="P607" s="134"/>
      <c r="Q607" s="134">
        <f>O607-P607</f>
        <v>-78705</v>
      </c>
      <c r="R607" s="111"/>
    </row>
    <row r="608" spans="1:18" s="3" customFormat="1" x14ac:dyDescent="0.25">
      <c r="A608" s="38">
        <v>2</v>
      </c>
      <c r="B608" s="39" t="s">
        <v>353</v>
      </c>
      <c r="C608" s="39" t="s">
        <v>184</v>
      </c>
      <c r="D608" s="39" t="s">
        <v>104</v>
      </c>
      <c r="E608" s="39" t="s">
        <v>36</v>
      </c>
      <c r="F608" s="39">
        <v>1835</v>
      </c>
      <c r="G608" s="41">
        <f>+IF(ISNA(VLOOKUP(F608,'[1]Latest 14.03.2023'!$E$4:$J$1050,6,FALSE)),"0",VLOOKUP(F608,'[1]Latest 14.03.2023'!$E$4:$J$1050,6,FALSE))</f>
        <v>7.32</v>
      </c>
      <c r="H608" s="39">
        <f>+SUMIF(CUTTING!$B$3:$B$500,'RM-JUNE'!F608,CUTTING!$G$3:$G$500)</f>
        <v>0</v>
      </c>
      <c r="I608" s="39">
        <f>+SUMIF('FORGING+DISPATCH'!$B$3:$B$500,'RM-JUNE'!F608,'FORGING+DISPATCH'!$G$3:$G$500)</f>
        <v>34184.400000000001</v>
      </c>
      <c r="J608" s="40">
        <f t="shared" si="112"/>
        <v>34184.400000000001</v>
      </c>
      <c r="K608" s="39">
        <f>+IF(ISNA(VLOOKUP(F608,SCH!$C$3:$L$500,9,FALSE)),"0",VLOOKUP(F608,SCH!$C$3:$L$500,9,FALSE))</f>
        <v>3039</v>
      </c>
      <c r="L608" s="103">
        <f t="shared" si="110"/>
        <v>22245.48</v>
      </c>
      <c r="M608" s="103">
        <f t="shared" si="111"/>
        <v>-11938.920000000002</v>
      </c>
      <c r="N608" s="141"/>
      <c r="O608" s="134"/>
      <c r="P608" s="134"/>
      <c r="Q608" s="134"/>
      <c r="R608" s="111"/>
    </row>
    <row r="609" spans="1:18" s="3" customFormat="1" x14ac:dyDescent="0.25">
      <c r="A609" s="38">
        <v>2</v>
      </c>
      <c r="B609" s="39" t="s">
        <v>353</v>
      </c>
      <c r="C609" s="39" t="s">
        <v>184</v>
      </c>
      <c r="D609" s="39" t="s">
        <v>104</v>
      </c>
      <c r="E609" s="39" t="s">
        <v>395</v>
      </c>
      <c r="F609" s="39">
        <v>1895</v>
      </c>
      <c r="G609" s="41">
        <f>+IF(ISNA(VLOOKUP(F609,'[1]Latest 14.03.2023'!$E$4:$J$1050,6,FALSE)),"0",VLOOKUP(F609,'[1]Latest 14.03.2023'!$E$4:$J$1050,6,FALSE))</f>
        <v>6.9</v>
      </c>
      <c r="H609" s="39">
        <f>+SUMIF(CUTTING!$B$3:$B$500,'RM-JUNE'!F609,CUTTING!$G$3:$G$500)</f>
        <v>0</v>
      </c>
      <c r="I609" s="39">
        <f>+SUMIF('FORGING+DISPATCH'!$B$3:$B$500,'RM-JUNE'!F609,'FORGING+DISPATCH'!$G$3:$G$500)</f>
        <v>0</v>
      </c>
      <c r="J609" s="40">
        <f t="shared" si="112"/>
        <v>0</v>
      </c>
      <c r="K609" s="39" t="str">
        <f>+IF(ISNA(VLOOKUP(F609,SCH!$C$3:$L$500,9,FALSE)),"0",VLOOKUP(F609,SCH!$C$3:$L$500,9,FALSE))</f>
        <v>0</v>
      </c>
      <c r="L609" s="103">
        <f t="shared" si="110"/>
        <v>0</v>
      </c>
      <c r="M609" s="103">
        <f t="shared" si="111"/>
        <v>0</v>
      </c>
      <c r="N609" s="141"/>
      <c r="O609" s="134"/>
      <c r="P609" s="134"/>
      <c r="Q609" s="134"/>
      <c r="R609" s="111"/>
    </row>
    <row r="610" spans="1:18" s="3" customFormat="1" x14ac:dyDescent="0.25">
      <c r="A610" s="38">
        <v>2</v>
      </c>
      <c r="B610" s="39" t="s">
        <v>353</v>
      </c>
      <c r="C610" s="39" t="s">
        <v>184</v>
      </c>
      <c r="D610" s="39" t="s">
        <v>104</v>
      </c>
      <c r="E610" s="39" t="s">
        <v>394</v>
      </c>
      <c r="F610" s="39">
        <v>2205</v>
      </c>
      <c r="G610" s="41">
        <f>+IF(ISNA(VLOOKUP(F610,'[1]Latest 14.03.2023'!$E$4:$J$1050,6,FALSE)),"0",VLOOKUP(F610,'[1]Latest 14.03.2023'!$E$4:$J$1050,6,FALSE))</f>
        <v>6.36</v>
      </c>
      <c r="H610" s="39">
        <f>+SUMIF(CUTTING!$B$3:$B$500,'RM-JUNE'!F610,CUTTING!$G$3:$G$500)</f>
        <v>0</v>
      </c>
      <c r="I610" s="39">
        <f>+SUMIF('FORGING+DISPATCH'!$B$3:$B$500,'RM-JUNE'!F610,'FORGING+DISPATCH'!$G$3:$G$500)</f>
        <v>0</v>
      </c>
      <c r="J610" s="40">
        <f t="shared" si="112"/>
        <v>0</v>
      </c>
      <c r="K610" s="39" t="str">
        <f>+IF(ISNA(VLOOKUP(F610,SCH!$C$3:$L$500,9,FALSE)),"0",VLOOKUP(F610,SCH!$C$3:$L$500,9,FALSE))</f>
        <v>0</v>
      </c>
      <c r="L610" s="103">
        <f t="shared" si="110"/>
        <v>0</v>
      </c>
      <c r="M610" s="103">
        <f t="shared" si="111"/>
        <v>0</v>
      </c>
      <c r="N610" s="141"/>
      <c r="O610" s="134"/>
      <c r="P610" s="134"/>
      <c r="Q610" s="134"/>
      <c r="R610" s="111"/>
    </row>
    <row r="611" spans="1:18" s="3" customFormat="1" x14ac:dyDescent="0.25">
      <c r="A611" s="38">
        <v>2</v>
      </c>
      <c r="B611" s="39" t="s">
        <v>353</v>
      </c>
      <c r="C611" s="39" t="s">
        <v>184</v>
      </c>
      <c r="D611" s="39" t="s">
        <v>104</v>
      </c>
      <c r="E611" s="39" t="s">
        <v>393</v>
      </c>
      <c r="F611" s="39">
        <v>2206</v>
      </c>
      <c r="G611" s="41">
        <f>+IF(ISNA(VLOOKUP(F611,'[1]Latest 14.03.2023'!$E$4:$J$1050,6,FALSE)),"0",VLOOKUP(F611,'[1]Latest 14.03.2023'!$E$4:$J$1050,6,FALSE))</f>
        <v>5.7</v>
      </c>
      <c r="H611" s="39">
        <f>+SUMIF(CUTTING!$B$3:$B$500,'RM-JUNE'!F611,CUTTING!$G$3:$G$500)</f>
        <v>0</v>
      </c>
      <c r="I611" s="39">
        <f>+SUMIF('FORGING+DISPATCH'!$B$3:$B$500,'RM-JUNE'!F611,'FORGING+DISPATCH'!$G$3:$G$500)</f>
        <v>0</v>
      </c>
      <c r="J611" s="40">
        <f t="shared" si="112"/>
        <v>0</v>
      </c>
      <c r="K611" s="39" t="str">
        <f>+IF(ISNA(VLOOKUP(F611,SCH!$C$3:$L$500,9,FALSE)),"0",VLOOKUP(F611,SCH!$C$3:$L$500,9,FALSE))</f>
        <v>0</v>
      </c>
      <c r="L611" s="103">
        <f t="shared" si="110"/>
        <v>0</v>
      </c>
      <c r="M611" s="103">
        <f t="shared" si="111"/>
        <v>0</v>
      </c>
      <c r="N611" s="141"/>
      <c r="O611" s="134"/>
      <c r="P611" s="134"/>
      <c r="Q611" s="134"/>
      <c r="R611" s="111"/>
    </row>
    <row r="612" spans="1:18" s="3" customFormat="1" x14ac:dyDescent="0.25">
      <c r="A612" s="38">
        <v>2</v>
      </c>
      <c r="B612" s="39" t="s">
        <v>353</v>
      </c>
      <c r="C612" s="39" t="s">
        <v>184</v>
      </c>
      <c r="D612" s="39" t="s">
        <v>104</v>
      </c>
      <c r="E612" s="39" t="s">
        <v>392</v>
      </c>
      <c r="F612" s="39">
        <v>3014</v>
      </c>
      <c r="G612" s="41">
        <f>+IF(ISNA(VLOOKUP(F612,'[1]Latest 14.03.2023'!$E$4:$J$1050,6,FALSE)),"0",VLOOKUP(F612,'[1]Latest 14.03.2023'!$E$4:$J$1050,6,FALSE))</f>
        <v>6.75</v>
      </c>
      <c r="H612" s="39">
        <f>+SUMIF(CUTTING!$B$3:$B$500,'RM-JUNE'!F612,CUTTING!$G$3:$G$500)</f>
        <v>0</v>
      </c>
      <c r="I612" s="39">
        <f>+SUMIF('FORGING+DISPATCH'!$B$3:$B$500,'RM-JUNE'!F612,'FORGING+DISPATCH'!$G$3:$G$500)</f>
        <v>0</v>
      </c>
      <c r="J612" s="40">
        <f t="shared" si="112"/>
        <v>0</v>
      </c>
      <c r="K612" s="39" t="str">
        <f>+IF(ISNA(VLOOKUP(F612,SCH!$C$3:$L$500,9,FALSE)),"0",VLOOKUP(F612,SCH!$C$3:$L$500,9,FALSE))</f>
        <v>0</v>
      </c>
      <c r="L612" s="103">
        <f t="shared" si="110"/>
        <v>0</v>
      </c>
      <c r="M612" s="103">
        <f t="shared" si="111"/>
        <v>0</v>
      </c>
      <c r="N612" s="141"/>
      <c r="O612" s="134"/>
      <c r="P612" s="134"/>
      <c r="Q612" s="134"/>
      <c r="R612" s="111"/>
    </row>
    <row r="613" spans="1:18" s="3" customFormat="1" x14ac:dyDescent="0.25">
      <c r="A613" s="38">
        <v>2</v>
      </c>
      <c r="B613" s="39" t="s">
        <v>353</v>
      </c>
      <c r="C613" s="39" t="s">
        <v>184</v>
      </c>
      <c r="D613" s="39" t="s">
        <v>104</v>
      </c>
      <c r="E613" s="39" t="s">
        <v>391</v>
      </c>
      <c r="F613" s="39">
        <v>4028</v>
      </c>
      <c r="G613" s="41">
        <f>+IF(ISNA(VLOOKUP(F613,'[1]Latest 14.03.2023'!$E$4:$J$1050,6,FALSE)),"0",VLOOKUP(F613,'[1]Latest 14.03.2023'!$E$4:$J$1050,6,FALSE))</f>
        <v>9.6</v>
      </c>
      <c r="H613" s="39">
        <f>+SUMIF(CUTTING!$B$3:$B$500,'RM-JUNE'!F613,CUTTING!$G$3:$G$500)</f>
        <v>0</v>
      </c>
      <c r="I613" s="39">
        <f>+SUMIF('FORGING+DISPATCH'!$B$3:$B$500,'RM-JUNE'!F613,'FORGING+DISPATCH'!$G$3:$G$500)</f>
        <v>0</v>
      </c>
      <c r="J613" s="40">
        <f t="shared" si="112"/>
        <v>0</v>
      </c>
      <c r="K613" s="39" t="str">
        <f>+IF(ISNA(VLOOKUP(F613,SCH!$C$3:$L$500,9,FALSE)),"0",VLOOKUP(F613,SCH!$C$3:$L$500,9,FALSE))</f>
        <v>0</v>
      </c>
      <c r="L613" s="103">
        <f t="shared" si="110"/>
        <v>0</v>
      </c>
      <c r="M613" s="103">
        <f t="shared" si="111"/>
        <v>0</v>
      </c>
      <c r="N613" s="141"/>
      <c r="O613" s="134"/>
      <c r="P613" s="134"/>
      <c r="Q613" s="134"/>
      <c r="R613" s="111"/>
    </row>
    <row r="614" spans="1:18" s="3" customFormat="1" x14ac:dyDescent="0.25">
      <c r="A614" s="38">
        <v>2</v>
      </c>
      <c r="B614" s="39" t="s">
        <v>353</v>
      </c>
      <c r="C614" s="39" t="s">
        <v>184</v>
      </c>
      <c r="D614" s="39" t="s">
        <v>104</v>
      </c>
      <c r="E614" s="39" t="s">
        <v>390</v>
      </c>
      <c r="F614" s="39">
        <v>5072</v>
      </c>
      <c r="G614" s="41">
        <f>+IF(ISNA(VLOOKUP(F614,'[1]Latest 14.03.2023'!$E$4:$J$1050,6,FALSE)),"0",VLOOKUP(F614,'[1]Latest 14.03.2023'!$E$4:$J$1050,6,FALSE))</f>
        <v>7.05</v>
      </c>
      <c r="H614" s="39">
        <f>+SUMIF(CUTTING!$B$3:$B$500,'RM-JUNE'!F614,CUTTING!$G$3:$G$500)</f>
        <v>0</v>
      </c>
      <c r="I614" s="39">
        <f>+SUMIF('FORGING+DISPATCH'!$B$3:$B$500,'RM-JUNE'!F614,'FORGING+DISPATCH'!$G$3:$G$500)</f>
        <v>0</v>
      </c>
      <c r="J614" s="40">
        <f t="shared" si="112"/>
        <v>0</v>
      </c>
      <c r="K614" s="39" t="str">
        <f>+IF(ISNA(VLOOKUP(F614,SCH!$C$3:$L$500,9,FALSE)),"0",VLOOKUP(F614,SCH!$C$3:$L$500,9,FALSE))</f>
        <v>0</v>
      </c>
      <c r="L614" s="103">
        <f t="shared" si="110"/>
        <v>0</v>
      </c>
      <c r="M614" s="103">
        <f t="shared" si="111"/>
        <v>0</v>
      </c>
      <c r="N614" s="141"/>
      <c r="O614" s="134"/>
      <c r="P614" s="134"/>
      <c r="Q614" s="134"/>
      <c r="R614" s="111"/>
    </row>
    <row r="615" spans="1:18" s="3" customFormat="1" x14ac:dyDescent="0.25">
      <c r="A615" s="38">
        <v>2</v>
      </c>
      <c r="B615" s="39" t="s">
        <v>353</v>
      </c>
      <c r="C615" s="39" t="s">
        <v>184</v>
      </c>
      <c r="D615" s="39" t="s">
        <v>104</v>
      </c>
      <c r="E615" s="39" t="s">
        <v>389</v>
      </c>
      <c r="F615" s="39">
        <v>5077</v>
      </c>
      <c r="G615" s="41">
        <f>+IF(ISNA(VLOOKUP(F615,'[1]Latest 14.03.2023'!$E$4:$J$1050,6,FALSE)),"0",VLOOKUP(F615,'[1]Latest 14.03.2023'!$E$4:$J$1050,6,FALSE))</f>
        <v>5.52</v>
      </c>
      <c r="H615" s="39">
        <f>+SUMIF(CUTTING!$B$3:$B$500,'RM-JUNE'!F615,CUTTING!$G$3:$G$500)</f>
        <v>0</v>
      </c>
      <c r="I615" s="39">
        <f>+SUMIF('FORGING+DISPATCH'!$B$3:$B$500,'RM-JUNE'!F615,'FORGING+DISPATCH'!$G$3:$G$500)</f>
        <v>0</v>
      </c>
      <c r="J615" s="40">
        <f t="shared" si="112"/>
        <v>0</v>
      </c>
      <c r="K615" s="39" t="str">
        <f>+IF(ISNA(VLOOKUP(F615,SCH!$C$3:$L$500,9,FALSE)),"0",VLOOKUP(F615,SCH!$C$3:$L$500,9,FALSE))</f>
        <v>0</v>
      </c>
      <c r="L615" s="103">
        <f t="shared" si="110"/>
        <v>0</v>
      </c>
      <c r="M615" s="103">
        <f t="shared" si="111"/>
        <v>0</v>
      </c>
      <c r="N615" s="141"/>
      <c r="O615" s="134"/>
      <c r="P615" s="134"/>
      <c r="Q615" s="134"/>
      <c r="R615" s="111"/>
    </row>
    <row r="616" spans="1:18" s="3" customFormat="1" x14ac:dyDescent="0.25">
      <c r="A616" s="38">
        <v>2</v>
      </c>
      <c r="B616" s="39" t="s">
        <v>353</v>
      </c>
      <c r="C616" s="39" t="s">
        <v>184</v>
      </c>
      <c r="D616" s="39" t="s">
        <v>104</v>
      </c>
      <c r="E616" s="39" t="s">
        <v>388</v>
      </c>
      <c r="F616" s="39">
        <v>5097</v>
      </c>
      <c r="G616" s="41">
        <f>+IF(ISNA(VLOOKUP(F616,'[1]Latest 14.03.2023'!$E$4:$J$1050,6,FALSE)),"0",VLOOKUP(F616,'[1]Latest 14.03.2023'!$E$4:$J$1050,6,FALSE))</f>
        <v>5.53</v>
      </c>
      <c r="H616" s="39">
        <f>+SUMIF(CUTTING!$B$3:$B$500,'RM-JUNE'!F616,CUTTING!$G$3:$G$500)</f>
        <v>0</v>
      </c>
      <c r="I616" s="39">
        <f>+SUMIF('FORGING+DISPATCH'!$B$3:$B$500,'RM-JUNE'!F616,'FORGING+DISPATCH'!$G$3:$G$500)</f>
        <v>0</v>
      </c>
      <c r="J616" s="40">
        <f t="shared" si="112"/>
        <v>0</v>
      </c>
      <c r="K616" s="39" t="str">
        <f>+IF(ISNA(VLOOKUP(F616,SCH!$C$3:$L$500,9,FALSE)),"0",VLOOKUP(F616,SCH!$C$3:$L$500,9,FALSE))</f>
        <v>0</v>
      </c>
      <c r="L616" s="103">
        <f t="shared" si="110"/>
        <v>0</v>
      </c>
      <c r="M616" s="103">
        <f t="shared" ref="M616:M642" si="116">L616-J616</f>
        <v>0</v>
      </c>
      <c r="N616" s="141"/>
      <c r="O616" s="134"/>
      <c r="P616" s="134"/>
      <c r="Q616" s="134"/>
      <c r="R616" s="111"/>
    </row>
    <row r="617" spans="1:18" s="3" customFormat="1" x14ac:dyDescent="0.25">
      <c r="A617" s="38">
        <v>2</v>
      </c>
      <c r="B617" s="39" t="s">
        <v>353</v>
      </c>
      <c r="C617" s="39" t="s">
        <v>184</v>
      </c>
      <c r="D617" s="39" t="s">
        <v>104</v>
      </c>
      <c r="E617" s="39" t="s">
        <v>387</v>
      </c>
      <c r="F617" s="39">
        <v>5098</v>
      </c>
      <c r="G617" s="41">
        <f>+IF(ISNA(VLOOKUP(F617,'[1]Latest 14.03.2023'!$E$4:$J$1050,6,FALSE)),"0",VLOOKUP(F617,'[1]Latest 14.03.2023'!$E$4:$J$1050,6,FALSE))</f>
        <v>5.38</v>
      </c>
      <c r="H617" s="39">
        <f>+SUMIF(CUTTING!$B$3:$B$500,'RM-JUNE'!F617,CUTTING!$G$3:$G$500)</f>
        <v>0</v>
      </c>
      <c r="I617" s="39">
        <f>+SUMIF('FORGING+DISPATCH'!$B$3:$B$500,'RM-JUNE'!F617,'FORGING+DISPATCH'!$G$3:$G$500)</f>
        <v>0</v>
      </c>
      <c r="J617" s="40">
        <f t="shared" si="112"/>
        <v>0</v>
      </c>
      <c r="K617" s="39">
        <f>+IF(ISNA(VLOOKUP(F617,SCH!$C$3:$L$500,9,FALSE)),"0",VLOOKUP(F617,SCH!$C$3:$L$500,9,FALSE))</f>
        <v>1000</v>
      </c>
      <c r="L617" s="103">
        <f t="shared" si="110"/>
        <v>5380</v>
      </c>
      <c r="M617" s="103">
        <f t="shared" si="116"/>
        <v>5380</v>
      </c>
      <c r="N617" s="141"/>
      <c r="O617" s="134"/>
      <c r="P617" s="134"/>
      <c r="Q617" s="134"/>
      <c r="R617" s="111"/>
    </row>
    <row r="618" spans="1:18" s="3" customFormat="1" x14ac:dyDescent="0.25">
      <c r="A618" s="38">
        <v>2</v>
      </c>
      <c r="B618" s="39" t="s">
        <v>353</v>
      </c>
      <c r="C618" s="39" t="s">
        <v>184</v>
      </c>
      <c r="D618" s="39" t="s">
        <v>104</v>
      </c>
      <c r="E618" s="39" t="s">
        <v>386</v>
      </c>
      <c r="F618" s="39">
        <v>5128</v>
      </c>
      <c r="G618" s="41">
        <f>+IF(ISNA(VLOOKUP(F618,'[1]Latest 14.03.2023'!$E$4:$J$1050,6,FALSE)),"0",VLOOKUP(F618,'[1]Latest 14.03.2023'!$E$4:$J$1050,6,FALSE))</f>
        <v>5.7149999999999999</v>
      </c>
      <c r="H618" s="39">
        <f>+SUMIF(CUTTING!$B$3:$B$500,'RM-JUNE'!F618,CUTTING!$G$3:$G$500)</f>
        <v>0</v>
      </c>
      <c r="I618" s="39">
        <f>+SUMIF('FORGING+DISPATCH'!$B$3:$B$500,'RM-JUNE'!F618,'FORGING+DISPATCH'!$G$3:$G$500)</f>
        <v>0</v>
      </c>
      <c r="J618" s="40">
        <f t="shared" si="112"/>
        <v>0</v>
      </c>
      <c r="K618" s="39" t="str">
        <f>+IF(ISNA(VLOOKUP(F618,SCH!$C$3:$L$500,9,FALSE)),"0",VLOOKUP(F618,SCH!$C$3:$L$500,9,FALSE))</f>
        <v>0</v>
      </c>
      <c r="L618" s="103">
        <f t="shared" si="110"/>
        <v>0</v>
      </c>
      <c r="M618" s="103">
        <f t="shared" si="116"/>
        <v>0</v>
      </c>
      <c r="N618" s="141"/>
      <c r="O618" s="134"/>
      <c r="P618" s="134"/>
      <c r="Q618" s="134"/>
      <c r="R618" s="111"/>
    </row>
    <row r="619" spans="1:18" s="3" customFormat="1" x14ac:dyDescent="0.25">
      <c r="A619" s="38">
        <v>2</v>
      </c>
      <c r="B619" s="39" t="s">
        <v>353</v>
      </c>
      <c r="C619" s="39" t="s">
        <v>184</v>
      </c>
      <c r="D619" s="39" t="s">
        <v>104</v>
      </c>
      <c r="E619" s="39" t="s">
        <v>385</v>
      </c>
      <c r="F619" s="39">
        <v>2304</v>
      </c>
      <c r="G619" s="41">
        <f>+IF(ISNA(VLOOKUP(F619,'[1]Latest 14.03.2023'!$E$4:$J$1050,6,FALSE)),"0",VLOOKUP(F619,'[1]Latest 14.03.2023'!$E$4:$J$1050,6,FALSE))</f>
        <v>6.55</v>
      </c>
      <c r="H619" s="39">
        <f>+SUMIF(CUTTING!$B$3:$B$500,'RM-JUNE'!F619,CUTTING!$G$3:$G$500)</f>
        <v>0</v>
      </c>
      <c r="I619" s="39">
        <f>+SUMIF('FORGING+DISPATCH'!$B$3:$B$500,'RM-JUNE'!F619,'FORGING+DISPATCH'!$G$3:$G$500)</f>
        <v>0</v>
      </c>
      <c r="J619" s="40">
        <f t="shared" si="112"/>
        <v>0</v>
      </c>
      <c r="K619" s="39" t="str">
        <f>+IF(ISNA(VLOOKUP(F619,SCH!$C$3:$L$500,9,FALSE)),"0",VLOOKUP(F619,SCH!$C$3:$L$500,9,FALSE))</f>
        <v>0</v>
      </c>
      <c r="L619" s="103">
        <f t="shared" si="110"/>
        <v>0</v>
      </c>
      <c r="M619" s="103">
        <f t="shared" si="116"/>
        <v>0</v>
      </c>
      <c r="N619" s="141"/>
      <c r="O619" s="134"/>
      <c r="P619" s="134"/>
      <c r="Q619" s="134"/>
      <c r="R619" s="111"/>
    </row>
    <row r="620" spans="1:18" s="3" customFormat="1" x14ac:dyDescent="0.25">
      <c r="A620" s="38">
        <v>2</v>
      </c>
      <c r="B620" s="39" t="s">
        <v>353</v>
      </c>
      <c r="C620" s="39" t="s">
        <v>184</v>
      </c>
      <c r="D620" s="39" t="s">
        <v>104</v>
      </c>
      <c r="E620" s="39" t="s">
        <v>1019</v>
      </c>
      <c r="F620" s="39">
        <v>2308</v>
      </c>
      <c r="G620" s="41">
        <f>+IF(ISNA(VLOOKUP(F620,'[1]Latest 14.03.2023'!$E$4:$J$1050,6,FALSE)),"0",VLOOKUP(F620,'[1]Latest 14.03.2023'!$E$4:$J$1050,6,FALSE))</f>
        <v>8.4499999999999993</v>
      </c>
      <c r="H620" s="39">
        <f>+SUMIF(CUTTING!$B$3:$B$500,'RM-JUNE'!F620,CUTTING!$G$3:$G$500)</f>
        <v>0</v>
      </c>
      <c r="I620" s="39">
        <f>+SUMIF('FORGING+DISPATCH'!$B$3:$B$500,'RM-JUNE'!F620,'FORGING+DISPATCH'!$G$3:$G$500)</f>
        <v>0</v>
      </c>
      <c r="J620" s="40">
        <f t="shared" si="112"/>
        <v>0</v>
      </c>
      <c r="K620" s="39" t="str">
        <f>+IF(ISNA(VLOOKUP(F620,SCH!$C$3:$L$500,9,FALSE)),"0",VLOOKUP(F620,SCH!$C$3:$L$500,9,FALSE))</f>
        <v>0</v>
      </c>
      <c r="L620" s="103">
        <f t="shared" si="110"/>
        <v>0</v>
      </c>
      <c r="M620" s="103">
        <f t="shared" si="116"/>
        <v>0</v>
      </c>
      <c r="N620" s="141"/>
      <c r="O620" s="134"/>
      <c r="P620" s="134"/>
      <c r="Q620" s="134"/>
      <c r="R620" s="111"/>
    </row>
    <row r="621" spans="1:18" s="3" customFormat="1" x14ac:dyDescent="0.25">
      <c r="A621" s="38">
        <v>2</v>
      </c>
      <c r="B621" s="39" t="s">
        <v>353</v>
      </c>
      <c r="C621" s="39" t="s">
        <v>184</v>
      </c>
      <c r="D621" s="39" t="s">
        <v>104</v>
      </c>
      <c r="E621" s="39" t="s">
        <v>384</v>
      </c>
      <c r="F621" s="39">
        <v>2332</v>
      </c>
      <c r="G621" s="41">
        <f>+IF(ISNA(VLOOKUP(F621,'[1]Latest 14.03.2023'!$E$4:$J$1050,6,FALSE)),"0",VLOOKUP(F621,'[1]Latest 14.03.2023'!$E$4:$J$1050,6,FALSE))</f>
        <v>6.05</v>
      </c>
      <c r="H621" s="39">
        <f>+SUMIF(CUTTING!$B$3:$B$500,'RM-JUNE'!F621,CUTTING!$G$3:$G$500)</f>
        <v>0</v>
      </c>
      <c r="I621" s="39">
        <f>+SUMIF('FORGING+DISPATCH'!$B$3:$B$500,'RM-JUNE'!F621,'FORGING+DISPATCH'!$G$3:$G$500)</f>
        <v>0</v>
      </c>
      <c r="J621" s="40">
        <f t="shared" si="112"/>
        <v>0</v>
      </c>
      <c r="K621" s="39" t="str">
        <f>+IF(ISNA(VLOOKUP(F621,SCH!$C$3:$L$500,9,FALSE)),"0",VLOOKUP(F621,SCH!$C$3:$L$500,9,FALSE))</f>
        <v>0</v>
      </c>
      <c r="L621" s="103">
        <f t="shared" si="110"/>
        <v>0</v>
      </c>
      <c r="M621" s="103">
        <f t="shared" si="116"/>
        <v>0</v>
      </c>
      <c r="N621" s="141"/>
      <c r="O621" s="134"/>
      <c r="P621" s="134"/>
      <c r="Q621" s="134"/>
      <c r="R621" s="111"/>
    </row>
    <row r="622" spans="1:18" s="3" customFormat="1" x14ac:dyDescent="0.25">
      <c r="A622" s="38">
        <v>2</v>
      </c>
      <c r="B622" s="39" t="s">
        <v>353</v>
      </c>
      <c r="C622" s="39" t="s">
        <v>184</v>
      </c>
      <c r="D622" s="39" t="s">
        <v>104</v>
      </c>
      <c r="E622" s="39" t="s">
        <v>383</v>
      </c>
      <c r="F622" s="39">
        <v>2334</v>
      </c>
      <c r="G622" s="41">
        <f>+IF(ISNA(VLOOKUP(F622,'[1]Latest 14.03.2023'!$E$4:$J$1050,6,FALSE)),"0",VLOOKUP(F622,'[1]Latest 14.03.2023'!$E$4:$J$1050,6,FALSE))</f>
        <v>4.9000000000000004</v>
      </c>
      <c r="H622" s="39">
        <f>+SUMIF(CUTTING!$B$3:$B$500,'RM-JUNE'!F622,CUTTING!$G$3:$G$500)</f>
        <v>0</v>
      </c>
      <c r="I622" s="39">
        <f>+SUMIF('FORGING+DISPATCH'!$B$3:$B$500,'RM-JUNE'!F622,'FORGING+DISPATCH'!$G$3:$G$500)</f>
        <v>0</v>
      </c>
      <c r="J622" s="40">
        <f t="shared" si="112"/>
        <v>0</v>
      </c>
      <c r="K622" s="39" t="str">
        <f>+IF(ISNA(VLOOKUP(F622,SCH!$C$3:$L$500,9,FALSE)),"0",VLOOKUP(F622,SCH!$C$3:$L$500,9,FALSE))</f>
        <v>0</v>
      </c>
      <c r="L622" s="103">
        <f t="shared" si="110"/>
        <v>0</v>
      </c>
      <c r="M622" s="103">
        <f t="shared" si="116"/>
        <v>0</v>
      </c>
      <c r="N622" s="141"/>
      <c r="O622" s="134"/>
      <c r="P622" s="134"/>
      <c r="Q622" s="134"/>
      <c r="R622" s="111"/>
    </row>
    <row r="623" spans="1:18" s="3" customFormat="1" x14ac:dyDescent="0.25">
      <c r="A623" s="38">
        <v>2</v>
      </c>
      <c r="B623" s="39" t="s">
        <v>353</v>
      </c>
      <c r="C623" s="39" t="s">
        <v>184</v>
      </c>
      <c r="D623" s="39" t="s">
        <v>104</v>
      </c>
      <c r="E623" s="39" t="s">
        <v>382</v>
      </c>
      <c r="F623" s="39">
        <v>5242</v>
      </c>
      <c r="G623" s="41">
        <f>+IF(ISNA(VLOOKUP(F623,'[1]Latest 14.03.2023'!$E$4:$J$1050,6,FALSE)),"0",VLOOKUP(F623,'[1]Latest 14.03.2023'!$E$4:$J$1050,6,FALSE))</f>
        <v>4.91</v>
      </c>
      <c r="H623" s="39">
        <f>+SUMIF(CUTTING!$B$3:$B$500,'RM-JUNE'!F623,CUTTING!$G$3:$G$500)</f>
        <v>0</v>
      </c>
      <c r="I623" s="39">
        <f>+SUMIF('FORGING+DISPATCH'!$B$3:$B$500,'RM-JUNE'!F623,'FORGING+DISPATCH'!$G$3:$G$500)</f>
        <v>0</v>
      </c>
      <c r="J623" s="40">
        <f t="shared" si="112"/>
        <v>0</v>
      </c>
      <c r="K623" s="39" t="str">
        <f>+IF(ISNA(VLOOKUP(F623,SCH!$C$3:$L$500,9,FALSE)),"0",VLOOKUP(F623,SCH!$C$3:$L$500,9,FALSE))</f>
        <v>0</v>
      </c>
      <c r="L623" s="103">
        <f t="shared" si="110"/>
        <v>0</v>
      </c>
      <c r="M623" s="103">
        <f t="shared" si="116"/>
        <v>0</v>
      </c>
      <c r="N623" s="141"/>
      <c r="O623" s="134"/>
      <c r="P623" s="134"/>
      <c r="Q623" s="134"/>
      <c r="R623" s="111"/>
    </row>
    <row r="624" spans="1:18" s="3" customFormat="1" x14ac:dyDescent="0.25">
      <c r="A624" s="38">
        <v>2</v>
      </c>
      <c r="B624" s="39" t="s">
        <v>353</v>
      </c>
      <c r="C624" s="39" t="s">
        <v>184</v>
      </c>
      <c r="D624" s="39" t="s">
        <v>104</v>
      </c>
      <c r="E624" s="39" t="s">
        <v>381</v>
      </c>
      <c r="F624" s="39">
        <v>5159</v>
      </c>
      <c r="G624" s="41">
        <f>+IF(ISNA(VLOOKUP(F624,'[1]Latest 14.03.2023'!$E$4:$J$1050,6,FALSE)),"0",VLOOKUP(F624,'[1]Latest 14.03.2023'!$E$4:$J$1050,6,FALSE))</f>
        <v>7.5</v>
      </c>
      <c r="H624" s="39">
        <f>+SUMIF(CUTTING!$B$3:$B$500,'RM-JUNE'!F624,CUTTING!$G$3:$G$500)</f>
        <v>0</v>
      </c>
      <c r="I624" s="39">
        <f>+SUMIF('FORGING+DISPATCH'!$B$3:$B$500,'RM-JUNE'!F624,'FORGING+DISPATCH'!$G$3:$G$500)</f>
        <v>0</v>
      </c>
      <c r="J624" s="40">
        <f t="shared" si="112"/>
        <v>0</v>
      </c>
      <c r="K624" s="39">
        <f>+IF(ISNA(VLOOKUP(F624,SCH!$C$3:$L$500,9,FALSE)),"0",VLOOKUP(F624,SCH!$C$3:$L$500,9,FALSE))</f>
        <v>1000</v>
      </c>
      <c r="L624" s="103">
        <f t="shared" si="110"/>
        <v>7500</v>
      </c>
      <c r="M624" s="103">
        <f t="shared" si="116"/>
        <v>7500</v>
      </c>
      <c r="N624" s="141"/>
      <c r="O624" s="134"/>
      <c r="P624" s="134"/>
      <c r="Q624" s="134"/>
      <c r="R624" s="111"/>
    </row>
    <row r="625" spans="1:18" s="3" customFormat="1" x14ac:dyDescent="0.25">
      <c r="A625" s="38">
        <v>2</v>
      </c>
      <c r="B625" s="39" t="s">
        <v>353</v>
      </c>
      <c r="C625" s="39" t="s">
        <v>184</v>
      </c>
      <c r="D625" s="39" t="s">
        <v>104</v>
      </c>
      <c r="E625" s="39" t="s">
        <v>380</v>
      </c>
      <c r="F625" s="39">
        <v>6004</v>
      </c>
      <c r="G625" s="41">
        <f>+IF(ISNA(VLOOKUP(F625,'[1]Latest 14.03.2023'!$E$4:$J$1050,6,FALSE)),"0",VLOOKUP(F625,'[1]Latest 14.03.2023'!$E$4:$J$1050,6,FALSE))</f>
        <v>6.63</v>
      </c>
      <c r="H625" s="39">
        <f>+SUMIF(CUTTING!$B$3:$B$500,'RM-JUNE'!F625,CUTTING!$G$3:$G$500)</f>
        <v>0</v>
      </c>
      <c r="I625" s="39">
        <f>+SUMIF('FORGING+DISPATCH'!$B$3:$B$500,'RM-JUNE'!F625,'FORGING+DISPATCH'!$G$3:$G$500)</f>
        <v>0</v>
      </c>
      <c r="J625" s="40">
        <f t="shared" si="112"/>
        <v>0</v>
      </c>
      <c r="K625" s="39" t="str">
        <f>+IF(ISNA(VLOOKUP(F625,SCH!$C$3:$L$500,9,FALSE)),"0",VLOOKUP(F625,SCH!$C$3:$L$500,9,FALSE))</f>
        <v>0</v>
      </c>
      <c r="L625" s="103">
        <f t="shared" si="110"/>
        <v>0</v>
      </c>
      <c r="M625" s="103">
        <f t="shared" si="116"/>
        <v>0</v>
      </c>
      <c r="N625" s="141"/>
      <c r="O625" s="134"/>
      <c r="P625" s="134"/>
      <c r="Q625" s="134"/>
      <c r="R625" s="111"/>
    </row>
    <row r="626" spans="1:18" s="3" customFormat="1" x14ac:dyDescent="0.25">
      <c r="A626" s="38">
        <v>2</v>
      </c>
      <c r="B626" s="39" t="s">
        <v>353</v>
      </c>
      <c r="C626" s="39" t="s">
        <v>184</v>
      </c>
      <c r="D626" s="39" t="s">
        <v>104</v>
      </c>
      <c r="E626" s="39" t="s">
        <v>379</v>
      </c>
      <c r="F626" s="39">
        <v>6024</v>
      </c>
      <c r="G626" s="41">
        <f>+IF(ISNA(VLOOKUP(F626,'[1]Latest 14.03.2023'!$E$4:$J$1050,6,FALSE)),"0",VLOOKUP(F626,'[1]Latest 14.03.2023'!$E$4:$J$1050,6,FALSE))</f>
        <v>7.32</v>
      </c>
      <c r="H626" s="39">
        <f>+SUMIF(CUTTING!$B$3:$B$500,'RM-JUNE'!F626,CUTTING!$G$3:$G$500)</f>
        <v>0</v>
      </c>
      <c r="I626" s="39">
        <f>+SUMIF('FORGING+DISPATCH'!$B$3:$B$500,'RM-JUNE'!F626,'FORGING+DISPATCH'!$G$3:$G$500)</f>
        <v>0</v>
      </c>
      <c r="J626" s="40">
        <f t="shared" si="112"/>
        <v>0</v>
      </c>
      <c r="K626" s="39" t="str">
        <f>+IF(ISNA(VLOOKUP(F626,SCH!$C$3:$L$500,9,FALSE)),"0",VLOOKUP(F626,SCH!$C$3:$L$500,9,FALSE))</f>
        <v>0</v>
      </c>
      <c r="L626" s="103">
        <f t="shared" si="110"/>
        <v>0</v>
      </c>
      <c r="M626" s="103">
        <f t="shared" si="116"/>
        <v>0</v>
      </c>
      <c r="N626" s="141"/>
      <c r="O626" s="134"/>
      <c r="P626" s="134"/>
      <c r="Q626" s="134"/>
      <c r="R626" s="111"/>
    </row>
    <row r="627" spans="1:18" s="3" customFormat="1" x14ac:dyDescent="0.25">
      <c r="A627" s="38">
        <v>2</v>
      </c>
      <c r="B627" s="39" t="s">
        <v>353</v>
      </c>
      <c r="C627" s="39" t="s">
        <v>184</v>
      </c>
      <c r="D627" s="39" t="s">
        <v>104</v>
      </c>
      <c r="E627" s="39" t="s">
        <v>378</v>
      </c>
      <c r="F627" s="39">
        <v>6074</v>
      </c>
      <c r="G627" s="41">
        <f>+IF(ISNA(VLOOKUP(F627,'[1]Latest 14.03.2023'!$E$4:$J$1050,6,FALSE)),"0",VLOOKUP(F627,'[1]Latest 14.03.2023'!$E$4:$J$1050,6,FALSE))</f>
        <v>6.55</v>
      </c>
      <c r="H627" s="39">
        <f>+SUMIF(CUTTING!$B$3:$B$500,'RM-JUNE'!F627,CUTTING!$G$3:$G$500)</f>
        <v>0</v>
      </c>
      <c r="I627" s="39">
        <f>+SUMIF('FORGING+DISPATCH'!$B$3:$B$500,'RM-JUNE'!F627,'FORGING+DISPATCH'!$G$3:$G$500)</f>
        <v>0</v>
      </c>
      <c r="J627" s="40">
        <f t="shared" si="112"/>
        <v>0</v>
      </c>
      <c r="K627" s="39">
        <f>+IF(ISNA(VLOOKUP(F627,SCH!$C$3:$L$500,9,FALSE)),"0",VLOOKUP(F627,SCH!$C$3:$L$500,9,FALSE))</f>
        <v>1000</v>
      </c>
      <c r="L627" s="103">
        <f t="shared" si="110"/>
        <v>6550</v>
      </c>
      <c r="M627" s="103">
        <f t="shared" si="116"/>
        <v>6550</v>
      </c>
      <c r="N627" s="141"/>
      <c r="O627" s="134"/>
      <c r="P627" s="134"/>
      <c r="Q627" s="134"/>
      <c r="R627" s="111"/>
    </row>
    <row r="628" spans="1:18" s="3" customFormat="1" x14ac:dyDescent="0.25">
      <c r="A628" s="38">
        <v>2</v>
      </c>
      <c r="B628" s="39" t="s">
        <v>353</v>
      </c>
      <c r="C628" s="39" t="s">
        <v>184</v>
      </c>
      <c r="D628" s="39" t="s">
        <v>104</v>
      </c>
      <c r="E628" s="39" t="s">
        <v>377</v>
      </c>
      <c r="F628" s="39">
        <v>6079</v>
      </c>
      <c r="G628" s="39" t="str">
        <f>+IF(ISNA(VLOOKUP(F628,'[1]Latest 14.03.2023'!$E$4:$J$1050,6,FALSE)),"0",VLOOKUP(F628,'[1]Latest 14.03.2023'!$E$4:$J$1050,6,FALSE))</f>
        <v>0</v>
      </c>
      <c r="H628" s="39">
        <f>+SUMIF(CUTTING!$B$3:$B$500,'RM-JUNE'!F628,CUTTING!$G$3:$G$500)</f>
        <v>0</v>
      </c>
      <c r="I628" s="39">
        <f>+SUMIF('FORGING+DISPATCH'!$B$3:$B$500,'RM-JUNE'!F628,'FORGING+DISPATCH'!$G$3:$G$500)</f>
        <v>0</v>
      </c>
      <c r="J628" s="40">
        <f t="shared" si="112"/>
        <v>0</v>
      </c>
      <c r="K628" s="39" t="str">
        <f>+IF(ISNA(VLOOKUP(F628,SCH!$C$3:$L$500,9,FALSE)),"0",VLOOKUP(F628,SCH!$C$3:$L$500,9,FALSE))</f>
        <v>0</v>
      </c>
      <c r="L628" s="103">
        <f t="shared" si="110"/>
        <v>0</v>
      </c>
      <c r="M628" s="103">
        <f t="shared" si="116"/>
        <v>0</v>
      </c>
      <c r="N628" s="141"/>
      <c r="O628" s="134"/>
      <c r="P628" s="134"/>
      <c r="Q628" s="134"/>
      <c r="R628" s="111"/>
    </row>
    <row r="629" spans="1:18" s="3" customFormat="1" x14ac:dyDescent="0.25">
      <c r="A629" s="38">
        <v>2</v>
      </c>
      <c r="B629" s="39" t="s">
        <v>353</v>
      </c>
      <c r="C629" s="39" t="s">
        <v>184</v>
      </c>
      <c r="D629" s="39" t="s">
        <v>104</v>
      </c>
      <c r="E629" s="39" t="s">
        <v>376</v>
      </c>
      <c r="F629" s="39">
        <v>6087</v>
      </c>
      <c r="G629" s="39" t="str">
        <f>+IF(ISNA(VLOOKUP(F629,'[1]Latest 14.03.2023'!$E$4:$J$1050,6,FALSE)),"0",VLOOKUP(F629,'[1]Latest 14.03.2023'!$E$4:$J$1050,6,FALSE))</f>
        <v>0</v>
      </c>
      <c r="H629" s="39">
        <f>+SUMIF(CUTTING!$B$3:$B$500,'RM-JUNE'!F629,CUTTING!$G$3:$G$500)</f>
        <v>0</v>
      </c>
      <c r="I629" s="39">
        <f>+SUMIF('FORGING+DISPATCH'!$B$3:$B$500,'RM-JUNE'!F629,'FORGING+DISPATCH'!$G$3:$G$500)</f>
        <v>0</v>
      </c>
      <c r="J629" s="40">
        <f t="shared" si="112"/>
        <v>0</v>
      </c>
      <c r="K629" s="39" t="str">
        <f>+IF(ISNA(VLOOKUP(F629,SCH!$C$3:$L$500,9,FALSE)),"0",VLOOKUP(F629,SCH!$C$3:$L$500,9,FALSE))</f>
        <v>0</v>
      </c>
      <c r="L629" s="103">
        <f t="shared" si="110"/>
        <v>0</v>
      </c>
      <c r="M629" s="103">
        <f t="shared" si="116"/>
        <v>0</v>
      </c>
      <c r="N629" s="141"/>
      <c r="O629" s="134"/>
      <c r="P629" s="134"/>
      <c r="Q629" s="134"/>
      <c r="R629" s="111"/>
    </row>
    <row r="630" spans="1:18" s="3" customFormat="1" x14ac:dyDescent="0.25">
      <c r="A630" s="38">
        <v>2</v>
      </c>
      <c r="B630" s="39" t="s">
        <v>353</v>
      </c>
      <c r="C630" s="39" t="s">
        <v>184</v>
      </c>
      <c r="D630" s="39" t="s">
        <v>104</v>
      </c>
      <c r="E630" s="39" t="s">
        <v>375</v>
      </c>
      <c r="F630" s="39">
        <v>6113</v>
      </c>
      <c r="G630" s="41">
        <f>+IF(ISNA(VLOOKUP(F630,'[1]Latest 14.03.2023'!$E$4:$J$1050,6,FALSE)),"0",VLOOKUP(F630,'[1]Latest 14.03.2023'!$E$4:$J$1050,6,FALSE))</f>
        <v>5.26</v>
      </c>
      <c r="H630" s="39">
        <f>+SUMIF(CUTTING!$B$3:$B$500,'RM-JUNE'!F630,CUTTING!$G$3:$G$500)</f>
        <v>0</v>
      </c>
      <c r="I630" s="39">
        <f>+SUMIF('FORGING+DISPATCH'!$B$3:$B$500,'RM-JUNE'!F630,'FORGING+DISPATCH'!$G$3:$G$500)</f>
        <v>0</v>
      </c>
      <c r="J630" s="40">
        <f t="shared" si="112"/>
        <v>0</v>
      </c>
      <c r="K630" s="39" t="str">
        <f>+IF(ISNA(VLOOKUP(F630,SCH!$C$3:$L$500,9,FALSE)),"0",VLOOKUP(F630,SCH!$C$3:$L$500,9,FALSE))</f>
        <v>0</v>
      </c>
      <c r="L630" s="103">
        <f t="shared" si="110"/>
        <v>0</v>
      </c>
      <c r="M630" s="103">
        <f t="shared" si="116"/>
        <v>0</v>
      </c>
      <c r="N630" s="141"/>
      <c r="O630" s="134"/>
      <c r="P630" s="134"/>
      <c r="Q630" s="134"/>
      <c r="R630" s="111"/>
    </row>
    <row r="631" spans="1:18" s="3" customFormat="1" x14ac:dyDescent="0.25">
      <c r="A631" s="38">
        <v>2</v>
      </c>
      <c r="B631" s="39" t="s">
        <v>353</v>
      </c>
      <c r="C631" s="39" t="s">
        <v>184</v>
      </c>
      <c r="D631" s="39" t="s">
        <v>104</v>
      </c>
      <c r="E631" s="39" t="s">
        <v>374</v>
      </c>
      <c r="F631" s="39">
        <v>6535</v>
      </c>
      <c r="G631" s="41">
        <f>+IF(ISNA(VLOOKUP(F631,'[1]Latest 14.03.2023'!$E$4:$J$1050,6,FALSE)),"0",VLOOKUP(F631,'[1]Latest 14.03.2023'!$E$4:$J$1050,6,FALSE))</f>
        <v>6.51</v>
      </c>
      <c r="H631" s="39">
        <f>+SUMIF(CUTTING!$B$3:$B$500,'RM-JUNE'!F631,CUTTING!$G$3:$G$500)</f>
        <v>0</v>
      </c>
      <c r="I631" s="39">
        <f>+SUMIF('FORGING+DISPATCH'!$B$3:$B$500,'RM-JUNE'!F631,'FORGING+DISPATCH'!$G$3:$G$500)</f>
        <v>0</v>
      </c>
      <c r="J631" s="40">
        <f t="shared" si="112"/>
        <v>0</v>
      </c>
      <c r="K631" s="39" t="str">
        <f>+IF(ISNA(VLOOKUP(F631,SCH!$C$3:$L$500,9,FALSE)),"0",VLOOKUP(F631,SCH!$C$3:$L$500,9,FALSE))</f>
        <v>0</v>
      </c>
      <c r="L631" s="103">
        <f t="shared" si="110"/>
        <v>0</v>
      </c>
      <c r="M631" s="103">
        <f t="shared" si="116"/>
        <v>0</v>
      </c>
      <c r="N631" s="141"/>
      <c r="O631" s="134"/>
      <c r="P631" s="134"/>
      <c r="Q631" s="134"/>
      <c r="R631" s="111"/>
    </row>
    <row r="632" spans="1:18" s="3" customFormat="1" x14ac:dyDescent="0.25">
      <c r="A632" s="38">
        <v>2</v>
      </c>
      <c r="B632" s="39" t="s">
        <v>353</v>
      </c>
      <c r="C632" s="39" t="s">
        <v>184</v>
      </c>
      <c r="D632" s="39" t="s">
        <v>104</v>
      </c>
      <c r="E632" s="39" t="s">
        <v>373</v>
      </c>
      <c r="F632" s="39">
        <v>6545</v>
      </c>
      <c r="G632" s="41">
        <f>+IF(ISNA(VLOOKUP(F632,'[1]Latest 14.03.2023'!$E$4:$J$1050,6,FALSE)),"0",VLOOKUP(F632,'[1]Latest 14.03.2023'!$E$4:$J$1050,6,FALSE))</f>
        <v>6.82</v>
      </c>
      <c r="H632" s="39">
        <f>+SUMIF(CUTTING!$B$3:$B$500,'RM-JUNE'!F632,CUTTING!$G$3:$G$500)</f>
        <v>0</v>
      </c>
      <c r="I632" s="39">
        <f>+SUMIF('FORGING+DISPATCH'!$B$3:$B$500,'RM-JUNE'!F632,'FORGING+DISPATCH'!$G$3:$G$500)</f>
        <v>0</v>
      </c>
      <c r="J632" s="40">
        <f t="shared" si="112"/>
        <v>0</v>
      </c>
      <c r="K632" s="39" t="str">
        <f>+IF(ISNA(VLOOKUP(F632,SCH!$C$3:$L$500,9,FALSE)),"0",VLOOKUP(F632,SCH!$C$3:$L$500,9,FALSE))</f>
        <v>0</v>
      </c>
      <c r="L632" s="103">
        <f t="shared" si="110"/>
        <v>0</v>
      </c>
      <c r="M632" s="103">
        <f t="shared" si="116"/>
        <v>0</v>
      </c>
      <c r="N632" s="141"/>
      <c r="O632" s="134"/>
      <c r="P632" s="134"/>
      <c r="Q632" s="134"/>
      <c r="R632" s="111"/>
    </row>
    <row r="633" spans="1:18" s="3" customFormat="1" x14ac:dyDescent="0.25">
      <c r="A633" s="38">
        <v>2</v>
      </c>
      <c r="B633" s="39" t="s">
        <v>353</v>
      </c>
      <c r="C633" s="39" t="s">
        <v>184</v>
      </c>
      <c r="D633" s="39" t="s">
        <v>104</v>
      </c>
      <c r="E633" s="39" t="s">
        <v>1086</v>
      </c>
      <c r="F633" s="39">
        <v>8003</v>
      </c>
      <c r="G633" s="41" t="str">
        <f>+IF(ISNA(VLOOKUP(F633,'[1]Latest 14.03.2023'!$E$4:$J$1050,6,FALSE)),"0",VLOOKUP(F633,'[1]Latest 14.03.2023'!$E$4:$J$1050,6,FALSE))</f>
        <v>0</v>
      </c>
      <c r="H633" s="39">
        <f>+SUMIF(CUTTING!$B$3:$B$500,'RM-JUNE'!F633,CUTTING!$G$3:$G$500)</f>
        <v>0</v>
      </c>
      <c r="I633" s="39">
        <f>+SUMIF('FORGING+DISPATCH'!$B$3:$B$500,'RM-JUNE'!F633,'FORGING+DISPATCH'!$G$3:$G$500)</f>
        <v>0</v>
      </c>
      <c r="J633" s="40">
        <f t="shared" si="112"/>
        <v>0</v>
      </c>
      <c r="K633" s="39">
        <f>+IF(ISNA(VLOOKUP(F633,SCH!$C$3:$L$500,9,FALSE)),"0",VLOOKUP(F633,SCH!$C$3:$L$500,9,FALSE))</f>
        <v>120</v>
      </c>
      <c r="L633" s="103">
        <f t="shared" si="110"/>
        <v>0</v>
      </c>
      <c r="M633" s="108">
        <v>500</v>
      </c>
      <c r="N633" s="141"/>
      <c r="O633" s="134"/>
      <c r="P633" s="134"/>
      <c r="Q633" s="134"/>
      <c r="R633" s="111"/>
    </row>
    <row r="634" spans="1:18" s="3" customFormat="1" x14ac:dyDescent="0.25">
      <c r="A634" s="38">
        <v>2</v>
      </c>
      <c r="B634" s="39" t="s">
        <v>353</v>
      </c>
      <c r="C634" s="39" t="s">
        <v>184</v>
      </c>
      <c r="D634" s="39" t="s">
        <v>104</v>
      </c>
      <c r="E634" s="39" t="s">
        <v>372</v>
      </c>
      <c r="F634" s="39">
        <v>763</v>
      </c>
      <c r="G634" s="41">
        <f>+IF(ISNA(VLOOKUP(F634,'[1]Latest 14.03.2023'!$E$4:$J$1050,6,FALSE)),"0",VLOOKUP(F634,'[1]Latest 14.03.2023'!$E$4:$J$1050,6,FALSE))</f>
        <v>5.93</v>
      </c>
      <c r="H634" s="39">
        <f>+SUMIF(CUTTING!$B$3:$B$500,'RM-JUNE'!F634,CUTTING!$G$3:$G$500)</f>
        <v>0</v>
      </c>
      <c r="I634" s="39">
        <f>+SUMIF('FORGING+DISPATCH'!$B$3:$B$500,'RM-JUNE'!F634,'FORGING+DISPATCH'!$G$3:$G$500)</f>
        <v>0</v>
      </c>
      <c r="J634" s="40">
        <f t="shared" si="112"/>
        <v>0</v>
      </c>
      <c r="K634" s="39" t="str">
        <f>+IF(ISNA(VLOOKUP(F634,SCH!$C$3:$L$500,9,FALSE)),"0",VLOOKUP(F634,SCH!$C$3:$L$500,9,FALSE))</f>
        <v>0</v>
      </c>
      <c r="L634" s="103">
        <f t="shared" si="110"/>
        <v>0</v>
      </c>
      <c r="M634" s="103">
        <f t="shared" si="116"/>
        <v>0</v>
      </c>
      <c r="N634" s="141"/>
      <c r="O634" s="134"/>
      <c r="P634" s="134"/>
      <c r="Q634" s="134"/>
      <c r="R634" s="111"/>
    </row>
    <row r="635" spans="1:18" s="3" customFormat="1" x14ac:dyDescent="0.25">
      <c r="A635" s="87">
        <v>2</v>
      </c>
      <c r="B635" s="88" t="s">
        <v>353</v>
      </c>
      <c r="C635" s="88" t="s">
        <v>184</v>
      </c>
      <c r="D635" s="88" t="s">
        <v>53</v>
      </c>
      <c r="E635" s="88" t="s">
        <v>371</v>
      </c>
      <c r="F635" s="88">
        <v>6010</v>
      </c>
      <c r="G635" s="91">
        <f>+IF(ISNA(VLOOKUP(F635,'[1]Latest 14.03.2023'!$E$4:$J$1050,6,FALSE)),"0",VLOOKUP(F635,'[1]Latest 14.03.2023'!$E$4:$J$1050,6,FALSE))</f>
        <v>9.16</v>
      </c>
      <c r="H635" s="88">
        <f>+SUMIF(CUTTING!$B$3:$B$500,'RM-JUNE'!F635,CUTTING!$G$3:$G$500)</f>
        <v>0</v>
      </c>
      <c r="I635" s="88">
        <f>+SUMIF('FORGING+DISPATCH'!$B$3:$B$500,'RM-JUNE'!F635,'FORGING+DISPATCH'!$G$3:$G$500)</f>
        <v>0</v>
      </c>
      <c r="J635" s="90">
        <f t="shared" si="112"/>
        <v>0</v>
      </c>
      <c r="K635" s="88" t="str">
        <f>+IF(ISNA(VLOOKUP(F635,SCH!$C$3:$L$500,9,FALSE)),"0",VLOOKUP(F635,SCH!$C$3:$L$500,9,FALSE))</f>
        <v>0</v>
      </c>
      <c r="L635" s="102">
        <f t="shared" si="110"/>
        <v>0</v>
      </c>
      <c r="M635" s="102">
        <f t="shared" si="116"/>
        <v>0</v>
      </c>
      <c r="N635" s="132"/>
      <c r="O635" s="133">
        <f>SUMIF(M635:M636,"&gt;0")-N635</f>
        <v>0</v>
      </c>
      <c r="P635" s="133"/>
      <c r="Q635" s="133">
        <f>O635-P635</f>
        <v>0</v>
      </c>
      <c r="R635" s="111"/>
    </row>
    <row r="636" spans="1:18" s="3" customFormat="1" x14ac:dyDescent="0.25">
      <c r="A636" s="87">
        <v>2</v>
      </c>
      <c r="B636" s="88" t="s">
        <v>353</v>
      </c>
      <c r="C636" s="88" t="s">
        <v>184</v>
      </c>
      <c r="D636" s="88" t="s">
        <v>53</v>
      </c>
      <c r="E636" s="88" t="s">
        <v>370</v>
      </c>
      <c r="F636" s="88">
        <v>6055</v>
      </c>
      <c r="G636" s="91">
        <f>+IF(ISNA(VLOOKUP(F636,'[1]Latest 14.03.2023'!$E$4:$J$1050,6,FALSE)),"0",VLOOKUP(F636,'[1]Latest 14.03.2023'!$E$4:$J$1050,6,FALSE))</f>
        <v>7.76</v>
      </c>
      <c r="H636" s="88">
        <f>+SUMIF(CUTTING!$B$3:$B$500,'RM-JUNE'!F636,CUTTING!$G$3:$G$500)</f>
        <v>0</v>
      </c>
      <c r="I636" s="88">
        <f>+SUMIF('FORGING+DISPATCH'!$B$3:$B$500,'RM-JUNE'!F636,'FORGING+DISPATCH'!$G$3:$G$500)</f>
        <v>0</v>
      </c>
      <c r="J636" s="90">
        <f t="shared" si="112"/>
        <v>0</v>
      </c>
      <c r="K636" s="88" t="str">
        <f>+IF(ISNA(VLOOKUP(F636,SCH!$C$3:$L$500,9,FALSE)),"0",VLOOKUP(F636,SCH!$C$3:$L$500,9,FALSE))</f>
        <v>0</v>
      </c>
      <c r="L636" s="102">
        <f t="shared" si="110"/>
        <v>0</v>
      </c>
      <c r="M636" s="102">
        <f t="shared" si="116"/>
        <v>0</v>
      </c>
      <c r="N636" s="132"/>
      <c r="O636" s="133"/>
      <c r="P636" s="133"/>
      <c r="Q636" s="133"/>
      <c r="R636" s="111"/>
    </row>
    <row r="637" spans="1:18" s="3" customFormat="1" x14ac:dyDescent="0.25">
      <c r="A637" s="38">
        <v>2</v>
      </c>
      <c r="B637" s="39" t="s">
        <v>353</v>
      </c>
      <c r="C637" s="39" t="s">
        <v>184</v>
      </c>
      <c r="D637" s="39" t="s">
        <v>230</v>
      </c>
      <c r="E637" s="39" t="s">
        <v>369</v>
      </c>
      <c r="F637" s="39">
        <v>6122</v>
      </c>
      <c r="G637" s="41">
        <f>+IF(ISNA(VLOOKUP(F637,'[1]Latest 14.03.2023'!$E$4:$J$1050,6,FALSE)),"0",VLOOKUP(F637,'[1]Latest 14.03.2023'!$E$4:$J$1050,6,FALSE))</f>
        <v>10.57</v>
      </c>
      <c r="H637" s="39">
        <f>+SUMIF(CUTTING!$B$3:$B$500,'RM-JUNE'!F637,CUTTING!$G$3:$G$500)</f>
        <v>0</v>
      </c>
      <c r="I637" s="39">
        <f>+SUMIF('FORGING+DISPATCH'!$B$3:$B$500,'RM-JUNE'!F637,'FORGING+DISPATCH'!$G$3:$G$500)</f>
        <v>0</v>
      </c>
      <c r="J637" s="40">
        <f t="shared" si="112"/>
        <v>0</v>
      </c>
      <c r="K637" s="39" t="str">
        <f>+IF(ISNA(VLOOKUP(F637,SCH!$C$3:$L$500,9,FALSE)),"0",VLOOKUP(F637,SCH!$C$3:$L$500,9,FALSE))</f>
        <v>0</v>
      </c>
      <c r="L637" s="103">
        <f t="shared" si="110"/>
        <v>0</v>
      </c>
      <c r="M637" s="103">
        <f t="shared" si="116"/>
        <v>0</v>
      </c>
      <c r="N637" s="103"/>
      <c r="O637" s="104">
        <f>SUMIF(M637,"&gt;0")-N637</f>
        <v>0</v>
      </c>
      <c r="P637" s="104"/>
      <c r="Q637" s="104">
        <f>O637-P637</f>
        <v>0</v>
      </c>
      <c r="R637" s="111"/>
    </row>
    <row r="638" spans="1:18" s="3" customFormat="1" x14ac:dyDescent="0.25">
      <c r="A638" s="87">
        <v>2</v>
      </c>
      <c r="B638" s="88" t="s">
        <v>353</v>
      </c>
      <c r="C638" s="88" t="s">
        <v>184</v>
      </c>
      <c r="D638" s="88" t="s">
        <v>365</v>
      </c>
      <c r="E638" s="88" t="s">
        <v>368</v>
      </c>
      <c r="F638" s="88">
        <v>1843</v>
      </c>
      <c r="G638" s="91">
        <f>+IF(ISNA(VLOOKUP(F638,'[1]Latest 14.03.2023'!$E$4:$J$1050,6,FALSE)),"0",VLOOKUP(F638,'[1]Latest 14.03.2023'!$E$4:$J$1050,6,FALSE))</f>
        <v>13.9</v>
      </c>
      <c r="H638" s="88">
        <f>+SUMIF(CUTTING!$B$3:$B$500,'RM-JUNE'!F638,CUTTING!$G$3:$G$500)</f>
        <v>0</v>
      </c>
      <c r="I638" s="88">
        <f>+SUMIF('FORGING+DISPATCH'!$B$3:$B$500,'RM-JUNE'!F638,'FORGING+DISPATCH'!$G$3:$G$500)</f>
        <v>0</v>
      </c>
      <c r="J638" s="90">
        <f t="shared" si="112"/>
        <v>0</v>
      </c>
      <c r="K638" s="88" t="str">
        <f>+IF(ISNA(VLOOKUP(F638,SCH!$C$3:$L$500,9,FALSE)),"0",VLOOKUP(F638,SCH!$C$3:$L$500,9,FALSE))</f>
        <v>0</v>
      </c>
      <c r="L638" s="102">
        <f t="shared" si="110"/>
        <v>0</v>
      </c>
      <c r="M638" s="102">
        <f t="shared" si="116"/>
        <v>0</v>
      </c>
      <c r="N638" s="132">
        <f>28610</f>
        <v>28610</v>
      </c>
      <c r="O638" s="133">
        <f>SUMIF(M638:M641,"&gt;0")-N638</f>
        <v>-28610</v>
      </c>
      <c r="P638" s="133"/>
      <c r="Q638" s="133">
        <f>O638-P638</f>
        <v>-28610</v>
      </c>
      <c r="R638" s="111"/>
    </row>
    <row r="639" spans="1:18" s="3" customFormat="1" x14ac:dyDescent="0.25">
      <c r="A639" s="87">
        <v>2</v>
      </c>
      <c r="B639" s="88" t="s">
        <v>353</v>
      </c>
      <c r="C639" s="88" t="s">
        <v>184</v>
      </c>
      <c r="D639" s="88" t="s">
        <v>365</v>
      </c>
      <c r="E639" s="88" t="s">
        <v>367</v>
      </c>
      <c r="F639" s="88">
        <v>6013</v>
      </c>
      <c r="G639" s="91">
        <f>+IF(ISNA(VLOOKUP(F639,'[1]Latest 14.03.2023'!$E$4:$J$1050,6,FALSE)),"0",VLOOKUP(F639,'[1]Latest 14.03.2023'!$E$4:$J$1050,6,FALSE))</f>
        <v>8.9700000000000006</v>
      </c>
      <c r="H639" s="88">
        <f>+SUMIF(CUTTING!$B$3:$B$500,'RM-JUNE'!F639,CUTTING!$G$3:$G$500)</f>
        <v>0</v>
      </c>
      <c r="I639" s="88">
        <f>+SUMIF('FORGING+DISPATCH'!$B$3:$B$500,'RM-JUNE'!F639,'FORGING+DISPATCH'!$G$3:$G$500)</f>
        <v>0</v>
      </c>
      <c r="J639" s="90">
        <f t="shared" si="112"/>
        <v>0</v>
      </c>
      <c r="K639" s="88" t="str">
        <f>+IF(ISNA(VLOOKUP(F639,SCH!$C$3:$L$500,9,FALSE)),"0",VLOOKUP(F639,SCH!$C$3:$L$500,9,FALSE))</f>
        <v>0</v>
      </c>
      <c r="L639" s="102">
        <f t="shared" si="110"/>
        <v>0</v>
      </c>
      <c r="M639" s="102">
        <f t="shared" si="116"/>
        <v>0</v>
      </c>
      <c r="N639" s="132"/>
      <c r="O639" s="133"/>
      <c r="P639" s="133"/>
      <c r="Q639" s="133"/>
      <c r="R639" s="111"/>
    </row>
    <row r="640" spans="1:18" s="3" customFormat="1" x14ac:dyDescent="0.25">
      <c r="A640" s="87">
        <v>2</v>
      </c>
      <c r="B640" s="88" t="s">
        <v>353</v>
      </c>
      <c r="C640" s="88" t="s">
        <v>184</v>
      </c>
      <c r="D640" s="88" t="s">
        <v>365</v>
      </c>
      <c r="E640" s="88" t="s">
        <v>366</v>
      </c>
      <c r="F640" s="88">
        <v>6532</v>
      </c>
      <c r="G640" s="91">
        <f>+IF(ISNA(VLOOKUP(F640,'[1]Latest 14.03.2023'!$E$4:$J$1050,6,FALSE)),"0",VLOOKUP(F640,'[1]Latest 14.03.2023'!$E$4:$J$1050,6,FALSE))</f>
        <v>9.4</v>
      </c>
      <c r="H640" s="88">
        <f>+SUMIF(CUTTING!$B$3:$B$500,'RM-JUNE'!F640,CUTTING!$G$3:$G$500)</f>
        <v>0</v>
      </c>
      <c r="I640" s="88">
        <f>+SUMIF('FORGING+DISPATCH'!$B$3:$B$500,'RM-JUNE'!F640,'FORGING+DISPATCH'!$G$3:$G$500)</f>
        <v>0</v>
      </c>
      <c r="J640" s="90">
        <f t="shared" si="112"/>
        <v>0</v>
      </c>
      <c r="K640" s="88" t="str">
        <f>+IF(ISNA(VLOOKUP(F640,SCH!$C$3:$L$500,9,FALSE)),"0",VLOOKUP(F640,SCH!$C$3:$L$500,9,FALSE))</f>
        <v>0</v>
      </c>
      <c r="L640" s="102">
        <f t="shared" si="110"/>
        <v>0</v>
      </c>
      <c r="M640" s="102">
        <f t="shared" si="116"/>
        <v>0</v>
      </c>
      <c r="N640" s="132"/>
      <c r="O640" s="133"/>
      <c r="P640" s="133"/>
      <c r="Q640" s="133"/>
      <c r="R640" s="111"/>
    </row>
    <row r="641" spans="1:18" s="3" customFormat="1" x14ac:dyDescent="0.25">
      <c r="A641" s="87">
        <v>2</v>
      </c>
      <c r="B641" s="88" t="s">
        <v>353</v>
      </c>
      <c r="C641" s="88" t="s">
        <v>184</v>
      </c>
      <c r="D641" s="88" t="s">
        <v>365</v>
      </c>
      <c r="E641" s="88" t="s">
        <v>364</v>
      </c>
      <c r="F641" s="88">
        <v>2330</v>
      </c>
      <c r="G641" s="91">
        <f>+IF(ISNA(VLOOKUP(F641,'[1]Latest 14.03.2023'!$E$4:$J$1050,6,FALSE)),"0",VLOOKUP(F641,'[1]Latest 14.03.2023'!$E$4:$J$1050,6,FALSE))</f>
        <v>12.14</v>
      </c>
      <c r="H641" s="88">
        <f>+SUMIF(CUTTING!$B$3:$B$500,'RM-JUNE'!F641,CUTTING!$G$3:$G$500)</f>
        <v>0</v>
      </c>
      <c r="I641" s="88">
        <f>+SUMIF('FORGING+DISPATCH'!$B$3:$B$500,'RM-JUNE'!F641,'FORGING+DISPATCH'!$G$3:$G$500)</f>
        <v>0</v>
      </c>
      <c r="J641" s="90">
        <f t="shared" si="112"/>
        <v>0</v>
      </c>
      <c r="K641" s="88" t="str">
        <f>+IF(ISNA(VLOOKUP(F641,SCH!$C$3:$L$500,9,FALSE)),"0",VLOOKUP(F641,SCH!$C$3:$L$500,9,FALSE))</f>
        <v>0</v>
      </c>
      <c r="L641" s="102">
        <f t="shared" si="110"/>
        <v>0</v>
      </c>
      <c r="M641" s="102">
        <f t="shared" si="116"/>
        <v>0</v>
      </c>
      <c r="N641" s="132"/>
      <c r="O641" s="133"/>
      <c r="P641" s="133"/>
      <c r="Q641" s="133"/>
      <c r="R641" s="111"/>
    </row>
    <row r="642" spans="1:18" s="3" customFormat="1" x14ac:dyDescent="0.25">
      <c r="A642" s="38">
        <v>2</v>
      </c>
      <c r="B642" s="39" t="s">
        <v>353</v>
      </c>
      <c r="C642" s="39" t="s">
        <v>47</v>
      </c>
      <c r="D642" s="39" t="s">
        <v>93</v>
      </c>
      <c r="E642" s="39" t="s">
        <v>1001</v>
      </c>
      <c r="F642" s="39">
        <v>10088</v>
      </c>
      <c r="G642" s="41">
        <f>+IF(ISNA(VLOOKUP(F642,'[1]Latest 14.03.2023'!$E$4:$J$1050,6,FALSE)),"0",VLOOKUP(F642,'[1]Latest 14.03.2023'!$E$4:$J$1050,6,FALSE))</f>
        <v>2.35</v>
      </c>
      <c r="H642" s="39">
        <f>+SUMIF(CUTTING!$B$3:$B$500,'RM-JUNE'!F642,CUTTING!$G$3:$G$500)</f>
        <v>0</v>
      </c>
      <c r="I642" s="39">
        <f>+SUMIF('FORGING+DISPATCH'!$B$3:$B$500,'RM-JUNE'!F642,'FORGING+DISPATCH'!$G$3:$G$500)</f>
        <v>0</v>
      </c>
      <c r="J642" s="40">
        <f t="shared" si="112"/>
        <v>0</v>
      </c>
      <c r="K642" s="39" t="str">
        <f>+IF(ISNA(VLOOKUP(F642,SCH!$C$3:$L$500,9,FALSE)),"0",VLOOKUP(F642,SCH!$C$3:$L$500,9,FALSE))</f>
        <v>0</v>
      </c>
      <c r="L642" s="103">
        <f t="shared" si="110"/>
        <v>0</v>
      </c>
      <c r="M642" s="103">
        <f t="shared" si="116"/>
        <v>0</v>
      </c>
      <c r="N642" s="103">
        <f>3278</f>
        <v>3278</v>
      </c>
      <c r="O642" s="104">
        <f>SUMIF(M642,"&gt;0")-N642</f>
        <v>-3278</v>
      </c>
      <c r="P642" s="104"/>
      <c r="Q642" s="104">
        <f>O642-P642</f>
        <v>-3278</v>
      </c>
      <c r="R642" s="111"/>
    </row>
    <row r="643" spans="1:18" s="3" customFormat="1" x14ac:dyDescent="0.25">
      <c r="A643" s="87">
        <v>2</v>
      </c>
      <c r="B643" s="88" t="s">
        <v>353</v>
      </c>
      <c r="C643" s="88" t="s">
        <v>47</v>
      </c>
      <c r="D643" s="88" t="s">
        <v>87</v>
      </c>
      <c r="E643" s="88" t="s">
        <v>1095</v>
      </c>
      <c r="F643" s="88">
        <v>8012</v>
      </c>
      <c r="G643" s="91" t="str">
        <f>+IF(ISNA(VLOOKUP(F643,'[1]Latest 14.03.2023'!$E$4:$J$1050,6,FALSE)),"0",VLOOKUP(F643,'[1]Latest 14.03.2023'!$E$4:$J$1050,6,FALSE))</f>
        <v>0</v>
      </c>
      <c r="H643" s="88">
        <f>+SUMIF(CUTTING!$B$3:$B$500,'RM-JUNE'!F643,CUTTING!$G$3:$G$500)</f>
        <v>0</v>
      </c>
      <c r="I643" s="88">
        <f>+SUMIF('FORGING+DISPATCH'!$B$3:$B$500,'RM-JUNE'!F643,'FORGING+DISPATCH'!$G$3:$G$500)</f>
        <v>0</v>
      </c>
      <c r="J643" s="90">
        <f t="shared" si="112"/>
        <v>0</v>
      </c>
      <c r="K643" s="88">
        <f>+IF(ISNA(VLOOKUP(F643,SCH!$C$3:$L$500,9,FALSE)),"0",VLOOKUP(F643,SCH!$C$3:$L$500,9,FALSE))</f>
        <v>120</v>
      </c>
      <c r="L643" s="102">
        <f t="shared" si="110"/>
        <v>0</v>
      </c>
      <c r="M643" s="102">
        <v>500</v>
      </c>
      <c r="N643" s="132">
        <f>146615+7000+1918+35190+5479</f>
        <v>196202</v>
      </c>
      <c r="O643" s="133">
        <f>SUMIF(M643:M649,"&gt;0")-N643</f>
        <v>66708.460000000021</v>
      </c>
      <c r="P643" s="133"/>
      <c r="Q643" s="133">
        <f>O643-P643</f>
        <v>66708.460000000021</v>
      </c>
      <c r="R643" s="111"/>
    </row>
    <row r="644" spans="1:18" s="3" customFormat="1" x14ac:dyDescent="0.25">
      <c r="A644" s="87">
        <v>2</v>
      </c>
      <c r="B644" s="88" t="s">
        <v>353</v>
      </c>
      <c r="C644" s="88" t="s">
        <v>47</v>
      </c>
      <c r="D644" s="88" t="s">
        <v>87</v>
      </c>
      <c r="E644" s="88" t="s">
        <v>363</v>
      </c>
      <c r="F644" s="88">
        <v>10050</v>
      </c>
      <c r="G644" s="91">
        <f>+IF(ISNA(VLOOKUP(F644,'[1]Latest 14.03.2023'!$E$4:$J$1050,6,FALSE)),"0",VLOOKUP(F644,'[1]Latest 14.03.2023'!$E$4:$J$1050,6,FALSE))</f>
        <v>1.73</v>
      </c>
      <c r="H644" s="88">
        <f>+SUMIF(CUTTING!$B$3:$B$500,'RM-JUNE'!F644,CUTTING!$G$3:$G$500)</f>
        <v>0</v>
      </c>
      <c r="I644" s="88">
        <f>+SUMIF('FORGING+DISPATCH'!$B$3:$B$500,'RM-JUNE'!F644,'FORGING+DISPATCH'!$G$3:$G$500)</f>
        <v>0</v>
      </c>
      <c r="J644" s="90">
        <f t="shared" si="112"/>
        <v>0</v>
      </c>
      <c r="K644" s="88">
        <f>+IF(ISNA(VLOOKUP(F644,SCH!$C$3:$L$500,9,FALSE)),"0",VLOOKUP(F644,SCH!$C$3:$L$500,9,FALSE))</f>
        <v>1222</v>
      </c>
      <c r="L644" s="102">
        <f t="shared" si="110"/>
        <v>2114.06</v>
      </c>
      <c r="M644" s="102">
        <f t="shared" ref="M644:M649" si="117">L644-J644</f>
        <v>2114.06</v>
      </c>
      <c r="N644" s="132"/>
      <c r="O644" s="133"/>
      <c r="P644" s="133"/>
      <c r="Q644" s="133"/>
      <c r="R644" s="111"/>
    </row>
    <row r="645" spans="1:18" s="3" customFormat="1" x14ac:dyDescent="0.25">
      <c r="A645" s="87">
        <v>2</v>
      </c>
      <c r="B645" s="88" t="s">
        <v>353</v>
      </c>
      <c r="C645" s="88" t="s">
        <v>47</v>
      </c>
      <c r="D645" s="88" t="s">
        <v>87</v>
      </c>
      <c r="E645" s="88" t="s">
        <v>362</v>
      </c>
      <c r="F645" s="88">
        <v>10056</v>
      </c>
      <c r="G645" s="91">
        <f>+IF(ISNA(VLOOKUP(F645,'[1]Latest 14.03.2023'!$E$4:$J$1050,6,FALSE)),"0",VLOOKUP(F645,'[1]Latest 14.03.2023'!$E$4:$J$1050,6,FALSE))</f>
        <v>1.74</v>
      </c>
      <c r="H645" s="88">
        <f>+SUMIF(CUTTING!$B$3:$B$500,'RM-JUNE'!F645,CUTTING!$G$3:$G$500)</f>
        <v>0</v>
      </c>
      <c r="I645" s="88">
        <f>+SUMIF('FORGING+DISPATCH'!$B$3:$B$500,'RM-JUNE'!F645,'FORGING+DISPATCH'!$G$3:$G$500)</f>
        <v>0</v>
      </c>
      <c r="J645" s="90">
        <f t="shared" si="112"/>
        <v>0</v>
      </c>
      <c r="K645" s="88" t="str">
        <f>+IF(ISNA(VLOOKUP(F645,SCH!$C$3:$L$500,9,FALSE)),"0",VLOOKUP(F645,SCH!$C$3:$L$500,9,FALSE))</f>
        <v>0</v>
      </c>
      <c r="L645" s="102">
        <f t="shared" si="110"/>
        <v>0</v>
      </c>
      <c r="M645" s="102">
        <f t="shared" si="117"/>
        <v>0</v>
      </c>
      <c r="N645" s="132"/>
      <c r="O645" s="133"/>
      <c r="P645" s="133"/>
      <c r="Q645" s="133"/>
      <c r="R645" s="111"/>
    </row>
    <row r="646" spans="1:18" s="3" customFormat="1" x14ac:dyDescent="0.25">
      <c r="A646" s="87">
        <v>2</v>
      </c>
      <c r="B646" s="88" t="s">
        <v>353</v>
      </c>
      <c r="C646" s="88" t="s">
        <v>47</v>
      </c>
      <c r="D646" s="88" t="s">
        <v>87</v>
      </c>
      <c r="E646" s="88" t="s">
        <v>361</v>
      </c>
      <c r="F646" s="88">
        <v>10059</v>
      </c>
      <c r="G646" s="91">
        <f>+IF(ISNA(VLOOKUP(F646,'[1]Latest 14.03.2023'!$E$4:$J$1050,6,FALSE)),"0",VLOOKUP(F646,'[1]Latest 14.03.2023'!$E$4:$J$1050,6,FALSE))</f>
        <v>1.62</v>
      </c>
      <c r="H646" s="88">
        <f>+SUMIF(CUTTING!$B$3:$B$500,'RM-JUNE'!F646,CUTTING!$G$3:$G$500)</f>
        <v>0</v>
      </c>
      <c r="I646" s="88">
        <f>+SUMIF('FORGING+DISPATCH'!$B$3:$B$500,'RM-JUNE'!F646,'FORGING+DISPATCH'!$G$3:$G$500)</f>
        <v>0</v>
      </c>
      <c r="J646" s="90">
        <f t="shared" si="112"/>
        <v>0</v>
      </c>
      <c r="K646" s="88" t="str">
        <f>+IF(ISNA(VLOOKUP(F646,SCH!$C$3:$L$500,9,FALSE)),"0",VLOOKUP(F646,SCH!$C$3:$L$500,9,FALSE))</f>
        <v>0</v>
      </c>
      <c r="L646" s="102">
        <f t="shared" si="110"/>
        <v>0</v>
      </c>
      <c r="M646" s="102">
        <f t="shared" si="117"/>
        <v>0</v>
      </c>
      <c r="N646" s="132"/>
      <c r="O646" s="133"/>
      <c r="P646" s="133"/>
      <c r="Q646" s="133"/>
      <c r="R646" s="111"/>
    </row>
    <row r="647" spans="1:18" s="3" customFormat="1" x14ac:dyDescent="0.25">
      <c r="A647" s="87">
        <v>2</v>
      </c>
      <c r="B647" s="88" t="s">
        <v>353</v>
      </c>
      <c r="C647" s="88" t="s">
        <v>47</v>
      </c>
      <c r="D647" s="88" t="s">
        <v>87</v>
      </c>
      <c r="E647" s="88" t="s">
        <v>360</v>
      </c>
      <c r="F647" s="88">
        <v>10068</v>
      </c>
      <c r="G647" s="91">
        <f>+IF(ISNA(VLOOKUP(F647,'[1]Latest 14.03.2023'!$E$4:$J$1050,6,FALSE)),"0",VLOOKUP(F647,'[1]Latest 14.03.2023'!$E$4:$J$1050,6,FALSE))</f>
        <v>2</v>
      </c>
      <c r="H647" s="88">
        <f>+SUMIF(CUTTING!$B$3:$B$500,'RM-JUNE'!F647,CUTTING!$G$3:$G$500)</f>
        <v>4000</v>
      </c>
      <c r="I647" s="88">
        <f>+SUMIF('FORGING+DISPATCH'!$B$3:$B$500,'RM-JUNE'!F647,'FORGING+DISPATCH'!$G$3:$G$500)</f>
        <v>0</v>
      </c>
      <c r="J647" s="90">
        <f t="shared" si="112"/>
        <v>4000</v>
      </c>
      <c r="K647" s="88">
        <f>+IF(ISNA(VLOOKUP(F647,SCH!$C$3:$L$500,9,FALSE)),"0",VLOOKUP(F647,SCH!$C$3:$L$500,9,FALSE))</f>
        <v>131346</v>
      </c>
      <c r="L647" s="102">
        <f t="shared" si="110"/>
        <v>262692</v>
      </c>
      <c r="M647" s="102">
        <f t="shared" si="117"/>
        <v>258692</v>
      </c>
      <c r="N647" s="132"/>
      <c r="O647" s="133"/>
      <c r="P647" s="133"/>
      <c r="Q647" s="133"/>
      <c r="R647" s="111"/>
    </row>
    <row r="648" spans="1:18" s="3" customFormat="1" x14ac:dyDescent="0.25">
      <c r="A648" s="87">
        <v>2</v>
      </c>
      <c r="B648" s="88" t="s">
        <v>353</v>
      </c>
      <c r="C648" s="88" t="s">
        <v>47</v>
      </c>
      <c r="D648" s="88" t="s">
        <v>87</v>
      </c>
      <c r="E648" s="88" t="s">
        <v>359</v>
      </c>
      <c r="F648" s="88">
        <v>10069</v>
      </c>
      <c r="G648" s="91">
        <f>+IF(ISNA(VLOOKUP(F648,'[1]Latest 14.03.2023'!$E$4:$J$1050,6,FALSE)),"0",VLOOKUP(F648,'[1]Latest 14.03.2023'!$E$4:$J$1050,6,FALSE))</f>
        <v>1.94</v>
      </c>
      <c r="H648" s="88">
        <f>+SUMIF(CUTTING!$B$3:$B$500,'RM-JUNE'!F648,CUTTING!$G$3:$G$500)</f>
        <v>0</v>
      </c>
      <c r="I648" s="88">
        <f>+SUMIF('FORGING+DISPATCH'!$B$3:$B$500,'RM-JUNE'!F648,'FORGING+DISPATCH'!$G$3:$G$500)</f>
        <v>0</v>
      </c>
      <c r="J648" s="90">
        <f t="shared" si="112"/>
        <v>0</v>
      </c>
      <c r="K648" s="88" t="str">
        <f>+IF(ISNA(VLOOKUP(F648,SCH!$C$3:$L$500,9,FALSE)),"0",VLOOKUP(F648,SCH!$C$3:$L$500,9,FALSE))</f>
        <v>0</v>
      </c>
      <c r="L648" s="102">
        <f t="shared" ref="L648:L714" si="118">+G648*K648</f>
        <v>0</v>
      </c>
      <c r="M648" s="102">
        <f t="shared" si="117"/>
        <v>0</v>
      </c>
      <c r="N648" s="132"/>
      <c r="O648" s="133"/>
      <c r="P648" s="133"/>
      <c r="Q648" s="133"/>
      <c r="R648" s="111"/>
    </row>
    <row r="649" spans="1:18" s="3" customFormat="1" x14ac:dyDescent="0.25">
      <c r="A649" s="87">
        <v>2</v>
      </c>
      <c r="B649" s="88" t="s">
        <v>353</v>
      </c>
      <c r="C649" s="88" t="s">
        <v>47</v>
      </c>
      <c r="D649" s="88" t="s">
        <v>87</v>
      </c>
      <c r="E649" s="88" t="s">
        <v>358</v>
      </c>
      <c r="F649" s="88">
        <v>10071</v>
      </c>
      <c r="G649" s="91">
        <f>+IF(ISNA(VLOOKUP(F649,'[1]Latest 14.03.2023'!$E$4:$J$1050,6,FALSE)),"0",VLOOKUP(F649,'[1]Latest 14.03.2023'!$E$4:$J$1050,6,FALSE))</f>
        <v>1.4</v>
      </c>
      <c r="H649" s="88">
        <f>+SUMIF(CUTTING!$B$3:$B$500,'RM-JUNE'!F649,CUTTING!$G$3:$G$500)</f>
        <v>1638</v>
      </c>
      <c r="I649" s="88">
        <f>+SUMIF('FORGING+DISPATCH'!$B$3:$B$500,'RM-JUNE'!F649,'FORGING+DISPATCH'!$G$3:$G$500)</f>
        <v>0</v>
      </c>
      <c r="J649" s="90">
        <f t="shared" si="112"/>
        <v>1638</v>
      </c>
      <c r="K649" s="88">
        <f>+IF(ISNA(VLOOKUP(F649,SCH!$C$3:$L$500,9,FALSE)),"0",VLOOKUP(F649,SCH!$C$3:$L$500,9,FALSE))</f>
        <v>2316</v>
      </c>
      <c r="L649" s="102">
        <f t="shared" si="118"/>
        <v>3242.3999999999996</v>
      </c>
      <c r="M649" s="102">
        <f t="shared" si="117"/>
        <v>1604.3999999999996</v>
      </c>
      <c r="N649" s="132"/>
      <c r="O649" s="133"/>
      <c r="P649" s="133"/>
      <c r="Q649" s="133"/>
      <c r="R649" s="111"/>
    </row>
    <row r="650" spans="1:18" s="3" customFormat="1" x14ac:dyDescent="0.25">
      <c r="A650" s="38">
        <v>2</v>
      </c>
      <c r="B650" s="39" t="s">
        <v>353</v>
      </c>
      <c r="C650" s="39" t="s">
        <v>47</v>
      </c>
      <c r="D650" s="39" t="s">
        <v>97</v>
      </c>
      <c r="E650" s="39" t="s">
        <v>357</v>
      </c>
      <c r="F650" s="39">
        <v>5106</v>
      </c>
      <c r="G650" s="41">
        <f>+IF(ISNA(VLOOKUP(F650,'[1]Latest 14.03.2023'!$E$4:$J$1050,6,FALSE)),"0",VLOOKUP(F650,'[1]Latest 14.03.2023'!$E$4:$J$1050,6,FALSE))</f>
        <v>12.84</v>
      </c>
      <c r="H650" s="39">
        <f>+SUMIF(CUTTING!$B$3:$B$500,'RM-JUNE'!F650,CUTTING!$G$3:$G$500)</f>
        <v>0</v>
      </c>
      <c r="I650" s="39">
        <f>+SUMIF('FORGING+DISPATCH'!$B$3:$B$500,'RM-JUNE'!F650,'FORGING+DISPATCH'!$G$3:$G$500)</f>
        <v>0</v>
      </c>
      <c r="J650" s="40">
        <f t="shared" si="112"/>
        <v>0</v>
      </c>
      <c r="K650" s="39" t="str">
        <f>+IF(ISNA(VLOOKUP(F650,SCH!$C$3:$L$500,9,FALSE)),"0",VLOOKUP(F650,SCH!$C$3:$L$500,9,FALSE))</f>
        <v>0</v>
      </c>
      <c r="L650" s="103">
        <f t="shared" si="118"/>
        <v>0</v>
      </c>
      <c r="M650" s="103">
        <f t="shared" ref="M650:M657" si="119">L650-J650</f>
        <v>0</v>
      </c>
      <c r="N650" s="103"/>
      <c r="O650" s="104">
        <f>SUMIF(M650,"&gt;0")-N650</f>
        <v>0</v>
      </c>
      <c r="P650" s="104"/>
      <c r="Q650" s="104">
        <f>O650-P650</f>
        <v>0</v>
      </c>
      <c r="R650" s="111"/>
    </row>
    <row r="651" spans="1:18" s="3" customFormat="1" x14ac:dyDescent="0.25">
      <c r="A651" s="87">
        <v>2</v>
      </c>
      <c r="B651" s="88" t="s">
        <v>353</v>
      </c>
      <c r="C651" s="88" t="s">
        <v>47</v>
      </c>
      <c r="D651" s="88" t="s">
        <v>104</v>
      </c>
      <c r="E651" s="88" t="s">
        <v>356</v>
      </c>
      <c r="F651" s="88">
        <v>5091</v>
      </c>
      <c r="G651" s="91">
        <f>+IF(ISNA(VLOOKUP(F651,'[1]Latest 14.03.2023'!$E$4:$J$1050,6,FALSE)),"0",VLOOKUP(F651,'[1]Latest 14.03.2023'!$E$4:$J$1050,6,FALSE))</f>
        <v>5.92</v>
      </c>
      <c r="H651" s="88">
        <f>+SUMIF(CUTTING!$B$3:$B$500,'RM-JUNE'!F651,CUTTING!$G$3:$G$500)</f>
        <v>0</v>
      </c>
      <c r="I651" s="88">
        <f>+SUMIF('FORGING+DISPATCH'!$B$3:$B$500,'RM-JUNE'!F651,'FORGING+DISPATCH'!$G$3:$G$500)</f>
        <v>1480</v>
      </c>
      <c r="J651" s="90">
        <f t="shared" si="112"/>
        <v>1480</v>
      </c>
      <c r="K651" s="88">
        <f>+IF(ISNA(VLOOKUP(F651,SCH!$C$3:$L$500,9,FALSE)),"0",VLOOKUP(F651,SCH!$C$3:$L$500,9,FALSE))</f>
        <v>250</v>
      </c>
      <c r="L651" s="102">
        <f t="shared" si="118"/>
        <v>1480</v>
      </c>
      <c r="M651" s="102">
        <f t="shared" si="119"/>
        <v>0</v>
      </c>
      <c r="N651" s="102"/>
      <c r="O651" s="105">
        <f>SUMIF(M651,"&gt;0")-N651</f>
        <v>0</v>
      </c>
      <c r="P651" s="105"/>
      <c r="Q651" s="105">
        <f>O651-P651</f>
        <v>0</v>
      </c>
      <c r="R651" s="111"/>
    </row>
    <row r="652" spans="1:18" s="3" customFormat="1" x14ac:dyDescent="0.25">
      <c r="A652" s="38">
        <v>2</v>
      </c>
      <c r="B652" s="39" t="s">
        <v>353</v>
      </c>
      <c r="C652" s="39" t="s">
        <v>47</v>
      </c>
      <c r="D652" s="39" t="s">
        <v>53</v>
      </c>
      <c r="E652" s="39" t="s">
        <v>355</v>
      </c>
      <c r="F652" s="39">
        <v>10049</v>
      </c>
      <c r="G652" s="41">
        <f>+IF(ISNA(VLOOKUP(F652,'[1]Latest 14.03.2023'!$E$4:$J$1050,6,FALSE)),"0",VLOOKUP(F652,'[1]Latest 14.03.2023'!$E$4:$J$1050,6,FALSE))</f>
        <v>4.78</v>
      </c>
      <c r="H652" s="39">
        <f>+SUMIF(CUTTING!$B$3:$B$500,'RM-JUNE'!F652,CUTTING!$G$3:$G$500)</f>
        <v>0</v>
      </c>
      <c r="I652" s="39">
        <f>+SUMIF('FORGING+DISPATCH'!$B$3:$B$500,'RM-JUNE'!F652,'FORGING+DISPATCH'!$G$3:$G$500)</f>
        <v>0</v>
      </c>
      <c r="J652" s="40">
        <f t="shared" si="112"/>
        <v>0</v>
      </c>
      <c r="K652" s="39">
        <f>+IF(ISNA(VLOOKUP(F652,SCH!$C$3:$L$500,9,FALSE)),"0",VLOOKUP(F652,SCH!$C$3:$L$500,9,FALSE))</f>
        <v>1475</v>
      </c>
      <c r="L652" s="103">
        <f t="shared" si="118"/>
        <v>7050.5</v>
      </c>
      <c r="M652" s="103">
        <f t="shared" si="119"/>
        <v>7050.5</v>
      </c>
      <c r="N652" s="141"/>
      <c r="O652" s="134">
        <f>SUMIF(M652:M654,"&gt;0")-N652</f>
        <v>46069.86</v>
      </c>
      <c r="P652" s="134"/>
      <c r="Q652" s="134">
        <f>O652-P652</f>
        <v>46069.86</v>
      </c>
      <c r="R652" s="111"/>
    </row>
    <row r="653" spans="1:18" s="3" customFormat="1" x14ac:dyDescent="0.25">
      <c r="A653" s="38">
        <v>2</v>
      </c>
      <c r="B653" s="39" t="s">
        <v>353</v>
      </c>
      <c r="C653" s="39" t="s">
        <v>47</v>
      </c>
      <c r="D653" s="39" t="s">
        <v>53</v>
      </c>
      <c r="E653" s="39" t="s">
        <v>354</v>
      </c>
      <c r="F653" s="39">
        <v>10053</v>
      </c>
      <c r="G653" s="41">
        <f>+IF(ISNA(VLOOKUP(F653,'[1]Latest 14.03.2023'!$E$4:$J$1050,6,FALSE)),"0",VLOOKUP(F653,'[1]Latest 14.03.2023'!$E$4:$J$1050,6,FALSE))</f>
        <v>9.75</v>
      </c>
      <c r="H653" s="39">
        <f>+SUMIF(CUTTING!$B$3:$B$500,'RM-JUNE'!F653,CUTTING!$G$3:$G$500)</f>
        <v>0</v>
      </c>
      <c r="I653" s="39">
        <f>+SUMIF('FORGING+DISPATCH'!$B$3:$B$500,'RM-JUNE'!F653,'FORGING+DISPATCH'!$G$3:$G$500)</f>
        <v>0</v>
      </c>
      <c r="J653" s="40">
        <f t="shared" si="112"/>
        <v>0</v>
      </c>
      <c r="K653" s="39">
        <f>+IF(ISNA(VLOOKUP(F653,SCH!$C$3:$L$500,9,FALSE)),"0",VLOOKUP(F653,SCH!$C$3:$L$500,9,FALSE))</f>
        <v>3304</v>
      </c>
      <c r="L653" s="103">
        <f t="shared" si="118"/>
        <v>32214</v>
      </c>
      <c r="M653" s="103">
        <f t="shared" si="119"/>
        <v>32214</v>
      </c>
      <c r="N653" s="141"/>
      <c r="O653" s="134"/>
      <c r="P653" s="134"/>
      <c r="Q653" s="134"/>
      <c r="R653" s="111"/>
    </row>
    <row r="654" spans="1:18" s="3" customFormat="1" x14ac:dyDescent="0.25">
      <c r="A654" s="38">
        <v>2</v>
      </c>
      <c r="B654" s="39" t="s">
        <v>353</v>
      </c>
      <c r="C654" s="39" t="s">
        <v>47</v>
      </c>
      <c r="D654" s="39" t="s">
        <v>53</v>
      </c>
      <c r="E654" s="39" t="s">
        <v>352</v>
      </c>
      <c r="F654" s="39">
        <v>10065</v>
      </c>
      <c r="G654" s="41">
        <f>+IF(ISNA(VLOOKUP(F654,'[1]Latest 14.03.2023'!$E$4:$J$1050,6,FALSE)),"0",VLOOKUP(F654,'[1]Latest 14.03.2023'!$E$4:$J$1050,6,FALSE))</f>
        <v>5.14</v>
      </c>
      <c r="H654" s="39">
        <f>+SUMIF(CUTTING!$B$3:$B$500,'RM-JUNE'!F654,CUTTING!$G$3:$G$500)</f>
        <v>0</v>
      </c>
      <c r="I654" s="39">
        <f>+SUMIF('FORGING+DISPATCH'!$B$3:$B$500,'RM-JUNE'!F654,'FORGING+DISPATCH'!$G$3:$G$500)</f>
        <v>0</v>
      </c>
      <c r="J654" s="40">
        <f t="shared" ref="J654:J727" si="120">H654+I654</f>
        <v>0</v>
      </c>
      <c r="K654" s="39">
        <f>+IF(ISNA(VLOOKUP(F654,SCH!$C$3:$L$500,9,FALSE)),"0",VLOOKUP(F654,SCH!$C$3:$L$500,9,FALSE))</f>
        <v>1324</v>
      </c>
      <c r="L654" s="103">
        <f t="shared" si="118"/>
        <v>6805.36</v>
      </c>
      <c r="M654" s="103">
        <f t="shared" si="119"/>
        <v>6805.36</v>
      </c>
      <c r="N654" s="141"/>
      <c r="O654" s="134"/>
      <c r="P654" s="134"/>
      <c r="Q654" s="134"/>
      <c r="R654" s="111"/>
    </row>
    <row r="655" spans="1:18" s="3" customFormat="1" x14ac:dyDescent="0.25">
      <c r="A655" s="87">
        <v>3</v>
      </c>
      <c r="B655" s="88" t="s">
        <v>287</v>
      </c>
      <c r="C655" s="88" t="s">
        <v>193</v>
      </c>
      <c r="D655" s="88" t="s">
        <v>50</v>
      </c>
      <c r="E655" s="88" t="s">
        <v>351</v>
      </c>
      <c r="F655" s="88">
        <v>4020</v>
      </c>
      <c r="G655" s="91">
        <f>+IF(ISNA(VLOOKUP(F655,'[1]Latest 14.03.2023'!$E$4:$J$1050,6,FALSE)),"0",VLOOKUP(F655,'[1]Latest 14.03.2023'!$E$4:$J$1050,6,FALSE))</f>
        <v>2.66</v>
      </c>
      <c r="H655" s="88">
        <f>+SUMIF(CUTTING!$B$3:$B$500,'RM-JUNE'!F655,CUTTING!$G$3:$G$500)</f>
        <v>0</v>
      </c>
      <c r="I655" s="88">
        <f>+SUMIF('FORGING+DISPATCH'!$B$3:$B$500,'RM-JUNE'!F655,'FORGING+DISPATCH'!$G$3:$G$500)</f>
        <v>0</v>
      </c>
      <c r="J655" s="90">
        <f t="shared" si="120"/>
        <v>0</v>
      </c>
      <c r="K655" s="88" t="str">
        <f>+IF(ISNA(VLOOKUP(F655,SCH!$C$3:$L$500,9,FALSE)),"0",VLOOKUP(F655,SCH!$C$3:$L$500,9,FALSE))</f>
        <v>0</v>
      </c>
      <c r="L655" s="102">
        <f t="shared" si="118"/>
        <v>0</v>
      </c>
      <c r="M655" s="102">
        <f t="shared" si="119"/>
        <v>0</v>
      </c>
      <c r="N655" s="132">
        <f>4675</f>
        <v>4675</v>
      </c>
      <c r="O655" s="133">
        <f>SUMIF(M655:M661,"&gt;0")-N655</f>
        <v>688.69000000000051</v>
      </c>
      <c r="P655" s="133"/>
      <c r="Q655" s="133">
        <f>O655-P655</f>
        <v>688.69000000000051</v>
      </c>
      <c r="R655" s="111"/>
    </row>
    <row r="656" spans="1:18" s="3" customFormat="1" x14ac:dyDescent="0.25">
      <c r="A656" s="87">
        <v>3</v>
      </c>
      <c r="B656" s="88" t="s">
        <v>287</v>
      </c>
      <c r="C656" s="88" t="s">
        <v>193</v>
      </c>
      <c r="D656" s="88" t="s">
        <v>50</v>
      </c>
      <c r="E656" s="88" t="s">
        <v>345</v>
      </c>
      <c r="F656" s="88">
        <v>4041</v>
      </c>
      <c r="G656" s="91">
        <f>+IF(ISNA(VLOOKUP(F656,'[1]Latest 14.03.2023'!$E$4:$J$1050,6,FALSE)),"0",VLOOKUP(F656,'[1]Latest 14.03.2023'!$E$4:$J$1050,6,FALSE))</f>
        <v>2.75</v>
      </c>
      <c r="H656" s="88">
        <f>+SUMIF(CUTTING!$B$3:$B$500,'RM-JUNE'!F656,CUTTING!$G$3:$G$500)</f>
        <v>0</v>
      </c>
      <c r="I656" s="88">
        <f>+SUMIF('FORGING+DISPATCH'!$B$3:$B$500,'RM-JUNE'!F656,'FORGING+DISPATCH'!$G$3:$G$500)</f>
        <v>0</v>
      </c>
      <c r="J656" s="90">
        <f t="shared" si="120"/>
        <v>0</v>
      </c>
      <c r="K656" s="88" t="str">
        <f>+IF(ISNA(VLOOKUP(F656,SCH!$C$3:$L$500,9,FALSE)),"0",VLOOKUP(F656,SCH!$C$3:$L$500,9,FALSE))</f>
        <v>0</v>
      </c>
      <c r="L656" s="102">
        <f t="shared" si="118"/>
        <v>0</v>
      </c>
      <c r="M656" s="102">
        <f t="shared" si="119"/>
        <v>0</v>
      </c>
      <c r="N656" s="132"/>
      <c r="O656" s="133"/>
      <c r="P656" s="133"/>
      <c r="Q656" s="133"/>
      <c r="R656" s="111"/>
    </row>
    <row r="657" spans="1:18" s="3" customFormat="1" x14ac:dyDescent="0.25">
      <c r="A657" s="87">
        <v>3</v>
      </c>
      <c r="B657" s="88" t="s">
        <v>287</v>
      </c>
      <c r="C657" s="88" t="s">
        <v>193</v>
      </c>
      <c r="D657" s="88" t="s">
        <v>50</v>
      </c>
      <c r="E657" s="88" t="s">
        <v>350</v>
      </c>
      <c r="F657" s="88">
        <v>4049</v>
      </c>
      <c r="G657" s="88" t="str">
        <f>+IF(ISNA(VLOOKUP(F657,'[1]Latest 14.03.2023'!$E$4:$J$1050,6,FALSE)),"0",VLOOKUP(F657,'[1]Latest 14.03.2023'!$E$4:$J$1050,6,FALSE))</f>
        <v>0</v>
      </c>
      <c r="H657" s="88">
        <f>+SUMIF(CUTTING!$B$3:$B$500,'RM-JUNE'!F657,CUTTING!$G$3:$G$500)</f>
        <v>0</v>
      </c>
      <c r="I657" s="88">
        <f>+SUMIF('FORGING+DISPATCH'!$B$3:$B$500,'RM-JUNE'!F657,'FORGING+DISPATCH'!$G$3:$G$500)</f>
        <v>0</v>
      </c>
      <c r="J657" s="90">
        <f t="shared" si="120"/>
        <v>0</v>
      </c>
      <c r="K657" s="88" t="str">
        <f>+IF(ISNA(VLOOKUP(F657,SCH!$C$3:$L$500,9,FALSE)),"0",VLOOKUP(F657,SCH!$C$3:$L$500,9,FALSE))</f>
        <v>0</v>
      </c>
      <c r="L657" s="102">
        <f t="shared" si="118"/>
        <v>0</v>
      </c>
      <c r="M657" s="102">
        <f t="shared" si="119"/>
        <v>0</v>
      </c>
      <c r="N657" s="132"/>
      <c r="O657" s="133"/>
      <c r="P657" s="133"/>
      <c r="Q657" s="133"/>
      <c r="R657" s="111"/>
    </row>
    <row r="658" spans="1:18" s="3" customFormat="1" x14ac:dyDescent="0.25">
      <c r="A658" s="87">
        <v>3</v>
      </c>
      <c r="B658" s="88" t="s">
        <v>287</v>
      </c>
      <c r="C658" s="88" t="s">
        <v>193</v>
      </c>
      <c r="D658" s="88" t="s">
        <v>50</v>
      </c>
      <c r="E658" s="88" t="s">
        <v>349</v>
      </c>
      <c r="F658" s="88">
        <v>4245</v>
      </c>
      <c r="G658" s="91">
        <f>+IF(ISNA(VLOOKUP(F658,'[1]Latest 14.03.2023'!$E$4:$J$1050,6,FALSE)),"0",VLOOKUP(F658,'[1]Latest 14.03.2023'!$E$4:$J$1050,6,FALSE))</f>
        <v>1.51</v>
      </c>
      <c r="H658" s="88">
        <f>+SUMIF(CUTTING!$B$3:$B$500,'RM-JUNE'!F658,CUTTING!$G$3:$G$500)</f>
        <v>0</v>
      </c>
      <c r="I658" s="88">
        <f>+SUMIF('FORGING+DISPATCH'!$B$3:$B$500,'RM-JUNE'!F658,'FORGING+DISPATCH'!$G$3:$G$500)</f>
        <v>0</v>
      </c>
      <c r="J658" s="90">
        <f t="shared" si="120"/>
        <v>0</v>
      </c>
      <c r="K658" s="88">
        <f>+IF(ISNA(VLOOKUP(F658,SCH!$C$3:$L$500,9,FALSE)),"0",VLOOKUP(F658,SCH!$C$3:$L$500,9,FALSE))</f>
        <v>1959</v>
      </c>
      <c r="L658" s="102">
        <f t="shared" si="118"/>
        <v>2958.09</v>
      </c>
      <c r="M658" s="102">
        <f t="shared" ref="M658:M659" si="121">L658-J658</f>
        <v>2958.09</v>
      </c>
      <c r="N658" s="132"/>
      <c r="O658" s="133"/>
      <c r="P658" s="133"/>
      <c r="Q658" s="133"/>
      <c r="R658" s="111"/>
    </row>
    <row r="659" spans="1:18" s="3" customFormat="1" x14ac:dyDescent="0.25">
      <c r="A659" s="87">
        <v>3</v>
      </c>
      <c r="B659" s="88" t="s">
        <v>287</v>
      </c>
      <c r="C659" s="88" t="s">
        <v>193</v>
      </c>
      <c r="D659" s="88" t="s">
        <v>50</v>
      </c>
      <c r="E659" s="88" t="s">
        <v>348</v>
      </c>
      <c r="F659" s="88">
        <v>4251</v>
      </c>
      <c r="G659" s="91">
        <f>+IF(ISNA(VLOOKUP(F659,'[1]Latest 14.03.2023'!$E$4:$J$1050,6,FALSE)),"0",VLOOKUP(F659,'[1]Latest 14.03.2023'!$E$4:$J$1050,6,FALSE))</f>
        <v>1.94</v>
      </c>
      <c r="H659" s="88">
        <f>+SUMIF(CUTTING!$B$3:$B$500,'RM-JUNE'!F659,CUTTING!$G$3:$G$500)</f>
        <v>0</v>
      </c>
      <c r="I659" s="88">
        <f>+SUMIF('FORGING+DISPATCH'!$B$3:$B$500,'RM-JUNE'!F659,'FORGING+DISPATCH'!$G$3:$G$500)</f>
        <v>0</v>
      </c>
      <c r="J659" s="90">
        <f t="shared" si="120"/>
        <v>0</v>
      </c>
      <c r="K659" s="88">
        <f>+IF(ISNA(VLOOKUP(F659,SCH!$C$3:$L$500,9,FALSE)),"0",VLOOKUP(F659,SCH!$C$3:$L$500,9,FALSE))</f>
        <v>1240</v>
      </c>
      <c r="L659" s="102">
        <f t="shared" si="118"/>
        <v>2405.6</v>
      </c>
      <c r="M659" s="102">
        <f t="shared" si="121"/>
        <v>2405.6</v>
      </c>
      <c r="N659" s="132"/>
      <c r="O659" s="133"/>
      <c r="P659" s="133"/>
      <c r="Q659" s="133"/>
      <c r="R659" s="111"/>
    </row>
    <row r="660" spans="1:18" s="3" customFormat="1" x14ac:dyDescent="0.25">
      <c r="A660" s="87">
        <v>3</v>
      </c>
      <c r="B660" s="88" t="s">
        <v>287</v>
      </c>
      <c r="C660" s="88" t="s">
        <v>193</v>
      </c>
      <c r="D660" s="88" t="s">
        <v>50</v>
      </c>
      <c r="E660" s="88" t="s">
        <v>347</v>
      </c>
      <c r="F660" s="88">
        <v>639</v>
      </c>
      <c r="G660" s="91">
        <f>+IF(ISNA(VLOOKUP(F660,'[1]Latest 14.03.2023'!$E$4:$J$1050,6,FALSE)),"0",VLOOKUP(F660,'[1]Latest 14.03.2023'!$E$4:$J$1050,6,FALSE))</f>
        <v>2.37</v>
      </c>
      <c r="H660" s="88">
        <f>+SUMIF(CUTTING!$B$3:$B$500,'RM-JUNE'!F660,CUTTING!$G$3:$G$500)</f>
        <v>0</v>
      </c>
      <c r="I660" s="88">
        <f>+SUMIF('FORGING+DISPATCH'!$B$3:$B$500,'RM-JUNE'!F660,'FORGING+DISPATCH'!$G$3:$G$500)</f>
        <v>0</v>
      </c>
      <c r="J660" s="90">
        <f t="shared" si="120"/>
        <v>0</v>
      </c>
      <c r="K660" s="88" t="str">
        <f>+IF(ISNA(VLOOKUP(F660,SCH!$C$3:$L$500,9,FALSE)),"0",VLOOKUP(F660,SCH!$C$3:$L$500,9,FALSE))</f>
        <v>0</v>
      </c>
      <c r="L660" s="102">
        <f t="shared" si="118"/>
        <v>0</v>
      </c>
      <c r="M660" s="102">
        <f t="shared" ref="M660:M665" si="122">L660-J660</f>
        <v>0</v>
      </c>
      <c r="N660" s="132"/>
      <c r="O660" s="133"/>
      <c r="P660" s="133"/>
      <c r="Q660" s="133"/>
      <c r="R660" s="111"/>
    </row>
    <row r="661" spans="1:18" s="3" customFormat="1" x14ac:dyDescent="0.25">
      <c r="A661" s="87">
        <v>3</v>
      </c>
      <c r="B661" s="88" t="s">
        <v>287</v>
      </c>
      <c r="C661" s="88" t="s">
        <v>193</v>
      </c>
      <c r="D661" s="88" t="s">
        <v>50</v>
      </c>
      <c r="E661" s="88" t="s">
        <v>344</v>
      </c>
      <c r="F661" s="88">
        <v>777</v>
      </c>
      <c r="G661" s="91">
        <f>+IF(ISNA(VLOOKUP(F661,'[1]Latest 14.03.2023'!$E$4:$J$1050,6,FALSE)),"0",VLOOKUP(F661,'[1]Latest 14.03.2023'!$E$4:$J$1050,6,FALSE))</f>
        <v>2.31</v>
      </c>
      <c r="H661" s="88">
        <f>+SUMIF(CUTTING!$B$3:$B$500,'RM-JUNE'!F661,CUTTING!$G$3:$G$500)</f>
        <v>0</v>
      </c>
      <c r="I661" s="88">
        <f>+SUMIF('FORGING+DISPATCH'!$B$3:$B$500,'RM-JUNE'!F661,'FORGING+DISPATCH'!$G$3:$G$500)</f>
        <v>0</v>
      </c>
      <c r="J661" s="90">
        <f t="shared" si="120"/>
        <v>0</v>
      </c>
      <c r="K661" s="88" t="str">
        <f>+IF(ISNA(VLOOKUP(F661,SCH!$C$3:$L$500,9,FALSE)),"0",VLOOKUP(F661,SCH!$C$3:$L$500,9,FALSE))</f>
        <v>0</v>
      </c>
      <c r="L661" s="102">
        <f t="shared" si="118"/>
        <v>0</v>
      </c>
      <c r="M661" s="102">
        <f t="shared" si="122"/>
        <v>0</v>
      </c>
      <c r="N661" s="132"/>
      <c r="O661" s="133"/>
      <c r="P661" s="133"/>
      <c r="Q661" s="133"/>
      <c r="R661" s="111"/>
    </row>
    <row r="662" spans="1:18" s="3" customFormat="1" x14ac:dyDescent="0.25">
      <c r="A662" s="38">
        <v>3</v>
      </c>
      <c r="B662" s="39" t="s">
        <v>287</v>
      </c>
      <c r="C662" s="39" t="s">
        <v>193</v>
      </c>
      <c r="D662" s="39" t="s">
        <v>252</v>
      </c>
      <c r="E662" s="39" t="s">
        <v>346</v>
      </c>
      <c r="F662" s="39">
        <v>1708</v>
      </c>
      <c r="G662" s="41">
        <f>+IF(ISNA(VLOOKUP(F662,'[1]Latest 14.03.2023'!$E$4:$J$1050,6,FALSE)),"0",VLOOKUP(F662,'[1]Latest 14.03.2023'!$E$4:$J$1050,6,FALSE))</f>
        <v>3.35</v>
      </c>
      <c r="H662" s="39">
        <f>+SUMIF(CUTTING!$B$3:$B$500,'RM-JUNE'!F662,CUTTING!$G$3:$G$500)</f>
        <v>0</v>
      </c>
      <c r="I662" s="39">
        <f>+SUMIF('FORGING+DISPATCH'!$B$3:$B$500,'RM-JUNE'!F662,'FORGING+DISPATCH'!$G$3:$G$500)</f>
        <v>0</v>
      </c>
      <c r="J662" s="40">
        <f t="shared" si="120"/>
        <v>0</v>
      </c>
      <c r="K662" s="39" t="str">
        <f>+IF(ISNA(VLOOKUP(F662,SCH!$C$3:$L$500,9,FALSE)),"0",VLOOKUP(F662,SCH!$C$3:$L$500,9,FALSE))</f>
        <v>0</v>
      </c>
      <c r="L662" s="103">
        <f t="shared" si="118"/>
        <v>0</v>
      </c>
      <c r="M662" s="103">
        <f t="shared" si="122"/>
        <v>0</v>
      </c>
      <c r="N662" s="103"/>
      <c r="O662" s="104">
        <f>SUMIF(M662,"&gt;0")-N662</f>
        <v>0</v>
      </c>
      <c r="P662" s="104"/>
      <c r="Q662" s="104">
        <f>O662-P662</f>
        <v>0</v>
      </c>
      <c r="R662" s="111"/>
    </row>
    <row r="663" spans="1:18" s="3" customFormat="1" x14ac:dyDescent="0.25">
      <c r="A663" s="87">
        <v>3</v>
      </c>
      <c r="B663" s="88" t="s">
        <v>287</v>
      </c>
      <c r="C663" s="88" t="s">
        <v>193</v>
      </c>
      <c r="D663" s="88" t="s">
        <v>41</v>
      </c>
      <c r="E663" s="88" t="s">
        <v>343</v>
      </c>
      <c r="F663" s="88">
        <v>2107</v>
      </c>
      <c r="G663" s="91">
        <f>+IF(ISNA(VLOOKUP(F663,'[1]Latest 14.03.2023'!$E$4:$J$1050,6,FALSE)),"0",VLOOKUP(F663,'[1]Latest 14.03.2023'!$E$4:$J$1050,6,FALSE))</f>
        <v>3.13</v>
      </c>
      <c r="H663" s="88">
        <f>+SUMIF(CUTTING!$B$3:$B$500,'RM-JUNE'!F663,CUTTING!$G$3:$G$500)</f>
        <v>0</v>
      </c>
      <c r="I663" s="88">
        <f>+SUMIF('FORGING+DISPATCH'!$B$3:$B$500,'RM-JUNE'!F663,'FORGING+DISPATCH'!$G$3:$G$500)</f>
        <v>0</v>
      </c>
      <c r="J663" s="90">
        <f t="shared" si="120"/>
        <v>0</v>
      </c>
      <c r="K663" s="88">
        <f>+IF(ISNA(VLOOKUP(F663,SCH!$C$3:$L$500,9,FALSE)),"0",VLOOKUP(F663,SCH!$C$3:$L$500,9,FALSE))</f>
        <v>1000</v>
      </c>
      <c r="L663" s="102">
        <f t="shared" si="118"/>
        <v>3130</v>
      </c>
      <c r="M663" s="102">
        <f t="shared" si="122"/>
        <v>3130</v>
      </c>
      <c r="N663" s="132">
        <f>4500</f>
        <v>4500</v>
      </c>
      <c r="O663" s="133">
        <f>SUMIF(M663:M670,"&gt;0")-N663</f>
        <v>64046.61</v>
      </c>
      <c r="P663" s="133"/>
      <c r="Q663" s="133">
        <f>O663-P663</f>
        <v>64046.61</v>
      </c>
      <c r="R663" s="111"/>
    </row>
    <row r="664" spans="1:18" s="3" customFormat="1" x14ac:dyDescent="0.25">
      <c r="A664" s="87">
        <v>3</v>
      </c>
      <c r="B664" s="88" t="s">
        <v>287</v>
      </c>
      <c r="C664" s="88" t="s">
        <v>193</v>
      </c>
      <c r="D664" s="88" t="s">
        <v>41</v>
      </c>
      <c r="E664" s="88" t="s">
        <v>342</v>
      </c>
      <c r="F664" s="88">
        <v>2199</v>
      </c>
      <c r="G664" s="91">
        <f>+IF(ISNA(VLOOKUP(F664,'[1]Latest 14.03.2023'!$E$4:$J$1050,6,FALSE)),"0",VLOOKUP(F664,'[1]Latest 14.03.2023'!$E$4:$J$1050,6,FALSE))</f>
        <v>3.9</v>
      </c>
      <c r="H664" s="88">
        <f>+SUMIF(CUTTING!$B$3:$B$500,'RM-JUNE'!F664,CUTTING!$G$3:$G$500)</f>
        <v>0</v>
      </c>
      <c r="I664" s="88">
        <f>+SUMIF('FORGING+DISPATCH'!$B$3:$B$500,'RM-JUNE'!F664,'FORGING+DISPATCH'!$G$3:$G$500)</f>
        <v>0</v>
      </c>
      <c r="J664" s="90">
        <f t="shared" si="120"/>
        <v>0</v>
      </c>
      <c r="K664" s="88">
        <f>+IF(ISNA(VLOOKUP(F664,SCH!$C$3:$L$500,9,FALSE)),"0",VLOOKUP(F664,SCH!$C$3:$L$500,9,FALSE))</f>
        <v>1310</v>
      </c>
      <c r="L664" s="102">
        <f t="shared" si="118"/>
        <v>5109</v>
      </c>
      <c r="M664" s="102">
        <f t="shared" si="122"/>
        <v>5109</v>
      </c>
      <c r="N664" s="132"/>
      <c r="O664" s="133"/>
      <c r="P664" s="133"/>
      <c r="Q664" s="133"/>
      <c r="R664" s="111"/>
    </row>
    <row r="665" spans="1:18" s="3" customFormat="1" x14ac:dyDescent="0.25">
      <c r="A665" s="87">
        <v>3</v>
      </c>
      <c r="B665" s="88" t="s">
        <v>287</v>
      </c>
      <c r="C665" s="88" t="s">
        <v>193</v>
      </c>
      <c r="D665" s="88" t="s">
        <v>41</v>
      </c>
      <c r="E665" s="88" t="s">
        <v>341</v>
      </c>
      <c r="F665" s="88">
        <v>4042</v>
      </c>
      <c r="G665" s="91">
        <f>+IF(ISNA(VLOOKUP(F665,'[1]Latest 14.03.2023'!$E$4:$J$1050,6,FALSE)),"0",VLOOKUP(F665,'[1]Latest 14.03.2023'!$E$4:$J$1050,6,FALSE))</f>
        <v>3.85</v>
      </c>
      <c r="H665" s="88">
        <f>+SUMIF(CUTTING!$B$3:$B$500,'RM-JUNE'!F665,CUTTING!$G$3:$G$500)</f>
        <v>0</v>
      </c>
      <c r="I665" s="88">
        <f>+SUMIF('FORGING+DISPATCH'!$B$3:$B$500,'RM-JUNE'!F665,'FORGING+DISPATCH'!$G$3:$G$500)</f>
        <v>0</v>
      </c>
      <c r="J665" s="90">
        <f t="shared" si="120"/>
        <v>0</v>
      </c>
      <c r="K665" s="88" t="str">
        <f>+IF(ISNA(VLOOKUP(F665,SCH!$C$3:$L$500,9,FALSE)),"0",VLOOKUP(F665,SCH!$C$3:$L$500,9,FALSE))</f>
        <v>0</v>
      </c>
      <c r="L665" s="102">
        <f t="shared" si="118"/>
        <v>0</v>
      </c>
      <c r="M665" s="102">
        <f t="shared" si="122"/>
        <v>0</v>
      </c>
      <c r="N665" s="132"/>
      <c r="O665" s="133"/>
      <c r="P665" s="133"/>
      <c r="Q665" s="133"/>
      <c r="R665" s="111"/>
    </row>
    <row r="666" spans="1:18" s="3" customFormat="1" x14ac:dyDescent="0.25">
      <c r="A666" s="87">
        <v>3</v>
      </c>
      <c r="B666" s="88" t="s">
        <v>287</v>
      </c>
      <c r="C666" s="88" t="s">
        <v>193</v>
      </c>
      <c r="D666" s="88" t="s">
        <v>41</v>
      </c>
      <c r="E666" s="88" t="s">
        <v>340</v>
      </c>
      <c r="F666" s="88">
        <v>4046</v>
      </c>
      <c r="G666" s="91">
        <f>+IF(ISNA(VLOOKUP(F666,'[1]Latest 14.03.2023'!$E$4:$J$1050,6,FALSE)),"0",VLOOKUP(F666,'[1]Latest 14.03.2023'!$E$4:$J$1050,6,FALSE))</f>
        <v>3.04</v>
      </c>
      <c r="H666" s="88">
        <f>+SUMIF(CUTTING!$B$3:$B$500,'RM-JUNE'!F666,CUTTING!$G$3:$G$500)</f>
        <v>0</v>
      </c>
      <c r="I666" s="88">
        <f>+SUMIF('FORGING+DISPATCH'!$B$3:$B$500,'RM-JUNE'!F666,'FORGING+DISPATCH'!$G$3:$G$500)</f>
        <v>82.08</v>
      </c>
      <c r="J666" s="90">
        <f t="shared" si="120"/>
        <v>82.08</v>
      </c>
      <c r="K666" s="88">
        <f>+IF(ISNA(VLOOKUP(F666,SCH!$C$3:$L$500,9,FALSE)),"0",VLOOKUP(F666,SCH!$C$3:$L$500,9,FALSE))</f>
        <v>1967</v>
      </c>
      <c r="L666" s="102">
        <f t="shared" si="118"/>
        <v>5979.68</v>
      </c>
      <c r="M666" s="102">
        <f t="shared" ref="M666:M670" si="123">L666-J666</f>
        <v>5897.6</v>
      </c>
      <c r="N666" s="132"/>
      <c r="O666" s="133"/>
      <c r="P666" s="133"/>
      <c r="Q666" s="133"/>
      <c r="R666" s="111"/>
    </row>
    <row r="667" spans="1:18" s="3" customFormat="1" x14ac:dyDescent="0.25">
      <c r="A667" s="87">
        <v>3</v>
      </c>
      <c r="B667" s="88" t="s">
        <v>287</v>
      </c>
      <c r="C667" s="88" t="s">
        <v>193</v>
      </c>
      <c r="D667" s="88" t="s">
        <v>41</v>
      </c>
      <c r="E667" s="88" t="s">
        <v>339</v>
      </c>
      <c r="F667" s="88">
        <v>4135</v>
      </c>
      <c r="G667" s="91">
        <f>+IF(ISNA(VLOOKUP(F667,'[1]Latest 14.03.2023'!$E$4:$J$1050,6,FALSE)),"0",VLOOKUP(F667,'[1]Latest 14.03.2023'!$E$4:$J$1050,6,FALSE))</f>
        <v>3</v>
      </c>
      <c r="H667" s="88">
        <f>+SUMIF(CUTTING!$B$3:$B$500,'RM-JUNE'!F667,CUTTING!$G$3:$G$500)</f>
        <v>645</v>
      </c>
      <c r="I667" s="88">
        <f>+SUMIF('FORGING+DISPATCH'!$B$3:$B$500,'RM-JUNE'!F667,'FORGING+DISPATCH'!$G$3:$G$500)</f>
        <v>1152</v>
      </c>
      <c r="J667" s="90">
        <f t="shared" si="120"/>
        <v>1797</v>
      </c>
      <c r="K667" s="88">
        <f>+IF(ISNA(VLOOKUP(F667,SCH!$C$3:$L$500,9,FALSE)),"0",VLOOKUP(F667,SCH!$C$3:$L$500,9,FALSE))</f>
        <v>3817</v>
      </c>
      <c r="L667" s="102">
        <f t="shared" si="118"/>
        <v>11451</v>
      </c>
      <c r="M667" s="102">
        <f t="shared" si="123"/>
        <v>9654</v>
      </c>
      <c r="N667" s="132"/>
      <c r="O667" s="133"/>
      <c r="P667" s="133"/>
      <c r="Q667" s="133"/>
      <c r="R667" s="111"/>
    </row>
    <row r="668" spans="1:18" s="3" customFormat="1" x14ac:dyDescent="0.25">
      <c r="A668" s="87">
        <v>3</v>
      </c>
      <c r="B668" s="88" t="s">
        <v>287</v>
      </c>
      <c r="C668" s="88" t="s">
        <v>193</v>
      </c>
      <c r="D668" s="88" t="s">
        <v>41</v>
      </c>
      <c r="E668" s="88" t="s">
        <v>338</v>
      </c>
      <c r="F668" s="88">
        <v>4137</v>
      </c>
      <c r="G668" s="91">
        <f>+IF(ISNA(VLOOKUP(F668,'[1]Latest 14.03.2023'!$E$4:$J$1050,6,FALSE)),"0",VLOOKUP(F668,'[1]Latest 14.03.2023'!$E$4:$J$1050,6,FALSE))</f>
        <v>3.46</v>
      </c>
      <c r="H668" s="88">
        <f>+SUMIF(CUTTING!$B$3:$B$500,'RM-JUNE'!F668,CUTTING!$G$3:$G$500)</f>
        <v>0</v>
      </c>
      <c r="I668" s="88">
        <f>+SUMIF('FORGING+DISPATCH'!$B$3:$B$500,'RM-JUNE'!F668,'FORGING+DISPATCH'!$G$3:$G$500)</f>
        <v>484.4</v>
      </c>
      <c r="J668" s="90">
        <f t="shared" si="120"/>
        <v>484.4</v>
      </c>
      <c r="K668" s="88">
        <f>+IF(ISNA(VLOOKUP(F668,SCH!$C$3:$L$500,9,FALSE)),"0",VLOOKUP(F668,SCH!$C$3:$L$500,9,FALSE))</f>
        <v>4558</v>
      </c>
      <c r="L668" s="102">
        <f t="shared" si="118"/>
        <v>15770.68</v>
      </c>
      <c r="M668" s="102">
        <f t="shared" si="123"/>
        <v>15286.28</v>
      </c>
      <c r="N668" s="132"/>
      <c r="O668" s="133"/>
      <c r="P668" s="133"/>
      <c r="Q668" s="133"/>
      <c r="R668" s="111"/>
    </row>
    <row r="669" spans="1:18" s="3" customFormat="1" x14ac:dyDescent="0.25">
      <c r="A669" s="87">
        <v>3</v>
      </c>
      <c r="B669" s="88" t="s">
        <v>287</v>
      </c>
      <c r="C669" s="88" t="s">
        <v>193</v>
      </c>
      <c r="D669" s="88" t="s">
        <v>41</v>
      </c>
      <c r="E669" s="88" t="s">
        <v>337</v>
      </c>
      <c r="F669" s="88">
        <v>4140</v>
      </c>
      <c r="G669" s="91">
        <f>+IF(ISNA(VLOOKUP(F669,'[1]Latest 14.03.2023'!$E$4:$J$1050,6,FALSE)),"0",VLOOKUP(F669,'[1]Latest 14.03.2023'!$E$4:$J$1050,6,FALSE))</f>
        <v>4.5599999999999996</v>
      </c>
      <c r="H669" s="88">
        <f>+SUMIF(CUTTING!$B$3:$B$500,'RM-JUNE'!F669,CUTTING!$G$3:$G$500)</f>
        <v>0</v>
      </c>
      <c r="I669" s="88">
        <f>+SUMIF('FORGING+DISPATCH'!$B$3:$B$500,'RM-JUNE'!F669,'FORGING+DISPATCH'!$G$3:$G$500)</f>
        <v>0</v>
      </c>
      <c r="J669" s="90">
        <f t="shared" si="120"/>
        <v>0</v>
      </c>
      <c r="K669" s="88">
        <f>+IF(ISNA(VLOOKUP(F669,SCH!$C$3:$L$500,9,FALSE)),"0",VLOOKUP(F669,SCH!$C$3:$L$500,9,FALSE))</f>
        <v>3144</v>
      </c>
      <c r="L669" s="102">
        <f t="shared" si="118"/>
        <v>14336.64</v>
      </c>
      <c r="M669" s="102">
        <f t="shared" si="123"/>
        <v>14336.64</v>
      </c>
      <c r="N669" s="132"/>
      <c r="O669" s="133"/>
      <c r="P669" s="133"/>
      <c r="Q669" s="133"/>
      <c r="R669" s="111"/>
    </row>
    <row r="670" spans="1:18" s="3" customFormat="1" x14ac:dyDescent="0.25">
      <c r="A670" s="87">
        <v>3</v>
      </c>
      <c r="B670" s="88" t="s">
        <v>287</v>
      </c>
      <c r="C670" s="88" t="s">
        <v>193</v>
      </c>
      <c r="D670" s="88" t="s">
        <v>41</v>
      </c>
      <c r="E670" s="88" t="s">
        <v>336</v>
      </c>
      <c r="F670" s="88">
        <v>4146</v>
      </c>
      <c r="G670" s="91">
        <f>+IF(ISNA(VLOOKUP(F670,'[1]Latest 14.03.2023'!$E$4:$J$1050,6,FALSE)),"0",VLOOKUP(F670,'[1]Latest 14.03.2023'!$E$4:$J$1050,6,FALSE))</f>
        <v>3.71</v>
      </c>
      <c r="H670" s="88">
        <f>+SUMIF(CUTTING!$B$3:$B$500,'RM-JUNE'!F670,CUTTING!$G$3:$G$500)</f>
        <v>0</v>
      </c>
      <c r="I670" s="88">
        <f>+SUMIF('FORGING+DISPATCH'!$B$3:$B$500,'RM-JUNE'!F670,'FORGING+DISPATCH'!$G$3:$G$500)</f>
        <v>990.56999999999994</v>
      </c>
      <c r="J670" s="90">
        <f t="shared" si="120"/>
        <v>990.56999999999994</v>
      </c>
      <c r="K670" s="88">
        <f>+IF(ISNA(VLOOKUP(F670,SCH!$C$3:$L$500,9,FALSE)),"0",VLOOKUP(F670,SCH!$C$3:$L$500,9,FALSE))</f>
        <v>4346</v>
      </c>
      <c r="L670" s="102">
        <f t="shared" si="118"/>
        <v>16123.66</v>
      </c>
      <c r="M670" s="102">
        <f t="shared" si="123"/>
        <v>15133.09</v>
      </c>
      <c r="N670" s="132"/>
      <c r="O670" s="133"/>
      <c r="P670" s="133"/>
      <c r="Q670" s="133"/>
      <c r="R670" s="111"/>
    </row>
    <row r="671" spans="1:18" s="3" customFormat="1" x14ac:dyDescent="0.25">
      <c r="A671" s="38">
        <v>3</v>
      </c>
      <c r="B671" s="39" t="s">
        <v>287</v>
      </c>
      <c r="C671" s="39" t="s">
        <v>193</v>
      </c>
      <c r="D671" s="39" t="s">
        <v>97</v>
      </c>
      <c r="E671" s="39" t="s">
        <v>335</v>
      </c>
      <c r="F671" s="39">
        <v>1721</v>
      </c>
      <c r="G671" s="39" t="str">
        <f>+IF(ISNA(VLOOKUP(F671,'[1]Latest 14.03.2023'!$E$4:$J$1050,6,FALSE)),"0",VLOOKUP(F671,'[1]Latest 14.03.2023'!$E$4:$J$1050,6,FALSE))</f>
        <v>0</v>
      </c>
      <c r="H671" s="39">
        <f>+SUMIF(CUTTING!$B$3:$B$500,'RM-JUNE'!F671,CUTTING!$G$3:$G$500)</f>
        <v>0</v>
      </c>
      <c r="I671" s="39">
        <f>+SUMIF('FORGING+DISPATCH'!$B$3:$B$500,'RM-JUNE'!F671,'FORGING+DISPATCH'!$G$3:$G$500)</f>
        <v>0</v>
      </c>
      <c r="J671" s="40">
        <f t="shared" si="120"/>
        <v>0</v>
      </c>
      <c r="K671" s="39" t="str">
        <f>+IF(ISNA(VLOOKUP(F671,SCH!$C$3:$L$500,9,FALSE)),"0",VLOOKUP(F671,SCH!$C$3:$L$500,9,FALSE))</f>
        <v>0</v>
      </c>
      <c r="L671" s="103">
        <f t="shared" si="118"/>
        <v>0</v>
      </c>
      <c r="M671" s="103">
        <f t="shared" ref="M671:M677" si="124">L671-J671</f>
        <v>0</v>
      </c>
      <c r="N671" s="141"/>
      <c r="O671" s="134">
        <f>SUMIF(M671:M674,"&gt;0")-N671</f>
        <v>0</v>
      </c>
      <c r="P671" s="134"/>
      <c r="Q671" s="134">
        <f>O671-P671</f>
        <v>0</v>
      </c>
      <c r="R671" s="111"/>
    </row>
    <row r="672" spans="1:18" s="3" customFormat="1" x14ac:dyDescent="0.25">
      <c r="A672" s="38">
        <v>3</v>
      </c>
      <c r="B672" s="39" t="s">
        <v>287</v>
      </c>
      <c r="C672" s="39" t="s">
        <v>193</v>
      </c>
      <c r="D672" s="39" t="s">
        <v>97</v>
      </c>
      <c r="E672" s="39" t="s">
        <v>334</v>
      </c>
      <c r="F672" s="39">
        <v>4093</v>
      </c>
      <c r="G672" s="39" t="str">
        <f>+IF(ISNA(VLOOKUP(F672,'[1]Latest 14.03.2023'!$E$4:$J$1050,6,FALSE)),"0",VLOOKUP(F672,'[1]Latest 14.03.2023'!$E$4:$J$1050,6,FALSE))</f>
        <v>0</v>
      </c>
      <c r="H672" s="39">
        <f>+SUMIF(CUTTING!$B$3:$B$500,'RM-JUNE'!F672,CUTTING!$G$3:$G$500)</f>
        <v>0</v>
      </c>
      <c r="I672" s="39">
        <f>+SUMIF('FORGING+DISPATCH'!$B$3:$B$500,'RM-JUNE'!F672,'FORGING+DISPATCH'!$G$3:$G$500)</f>
        <v>0</v>
      </c>
      <c r="J672" s="40">
        <f t="shared" si="120"/>
        <v>0</v>
      </c>
      <c r="K672" s="39" t="str">
        <f>+IF(ISNA(VLOOKUP(F672,SCH!$C$3:$L$500,9,FALSE)),"0",VLOOKUP(F672,SCH!$C$3:$L$500,9,FALSE))</f>
        <v>0</v>
      </c>
      <c r="L672" s="103">
        <f t="shared" si="118"/>
        <v>0</v>
      </c>
      <c r="M672" s="103">
        <f t="shared" si="124"/>
        <v>0</v>
      </c>
      <c r="N672" s="141"/>
      <c r="O672" s="134"/>
      <c r="P672" s="134"/>
      <c r="Q672" s="134"/>
      <c r="R672" s="111"/>
    </row>
    <row r="673" spans="1:18" s="3" customFormat="1" x14ac:dyDescent="0.25">
      <c r="A673" s="38">
        <v>3</v>
      </c>
      <c r="B673" s="39" t="s">
        <v>287</v>
      </c>
      <c r="C673" s="39" t="s">
        <v>193</v>
      </c>
      <c r="D673" s="39" t="s">
        <v>97</v>
      </c>
      <c r="E673" s="39" t="s">
        <v>333</v>
      </c>
      <c r="F673" s="39">
        <v>836</v>
      </c>
      <c r="G673" s="39" t="str">
        <f>+IF(ISNA(VLOOKUP(F673,'[1]Latest 14.03.2023'!$E$4:$J$1050,6,FALSE)),"0",VLOOKUP(F673,'[1]Latest 14.03.2023'!$E$4:$J$1050,6,FALSE))</f>
        <v>0</v>
      </c>
      <c r="H673" s="39">
        <f>+SUMIF(CUTTING!$B$3:$B$500,'RM-JUNE'!F673,CUTTING!$G$3:$G$500)</f>
        <v>0</v>
      </c>
      <c r="I673" s="39">
        <f>+SUMIF('FORGING+DISPATCH'!$B$3:$B$500,'RM-JUNE'!F673,'FORGING+DISPATCH'!$G$3:$G$500)</f>
        <v>0</v>
      </c>
      <c r="J673" s="40">
        <f t="shared" si="120"/>
        <v>0</v>
      </c>
      <c r="K673" s="39" t="str">
        <f>+IF(ISNA(VLOOKUP(F673,SCH!$C$3:$L$500,9,FALSE)),"0",VLOOKUP(F673,SCH!$C$3:$L$500,9,FALSE))</f>
        <v>0</v>
      </c>
      <c r="L673" s="103">
        <f t="shared" si="118"/>
        <v>0</v>
      </c>
      <c r="M673" s="103">
        <f t="shared" si="124"/>
        <v>0</v>
      </c>
      <c r="N673" s="141"/>
      <c r="O673" s="134"/>
      <c r="P673" s="134"/>
      <c r="Q673" s="134"/>
      <c r="R673" s="111"/>
    </row>
    <row r="674" spans="1:18" s="3" customFormat="1" x14ac:dyDescent="0.25">
      <c r="A674" s="38">
        <v>3</v>
      </c>
      <c r="B674" s="39" t="s">
        <v>287</v>
      </c>
      <c r="C674" s="39" t="s">
        <v>193</v>
      </c>
      <c r="D674" s="39" t="s">
        <v>97</v>
      </c>
      <c r="E674" s="39" t="s">
        <v>332</v>
      </c>
      <c r="F674" s="39">
        <v>843</v>
      </c>
      <c r="G674" s="39" t="str">
        <f>+IF(ISNA(VLOOKUP(F674,'[1]Latest 14.03.2023'!$E$4:$J$1050,6,FALSE)),"0",VLOOKUP(F674,'[1]Latest 14.03.2023'!$E$4:$J$1050,6,FALSE))</f>
        <v>0</v>
      </c>
      <c r="H674" s="39">
        <f>+SUMIF(CUTTING!$B$3:$B$500,'RM-JUNE'!F674,CUTTING!$G$3:$G$500)</f>
        <v>0</v>
      </c>
      <c r="I674" s="39">
        <f>+SUMIF('FORGING+DISPATCH'!$B$3:$B$500,'RM-JUNE'!F674,'FORGING+DISPATCH'!$G$3:$G$500)</f>
        <v>0</v>
      </c>
      <c r="J674" s="40">
        <f t="shared" si="120"/>
        <v>0</v>
      </c>
      <c r="K674" s="39" t="str">
        <f>+IF(ISNA(VLOOKUP(F674,SCH!$C$3:$L$500,9,FALSE)),"0",VLOOKUP(F674,SCH!$C$3:$L$500,9,FALSE))</f>
        <v>0</v>
      </c>
      <c r="L674" s="103">
        <f t="shared" si="118"/>
        <v>0</v>
      </c>
      <c r="M674" s="103">
        <f t="shared" si="124"/>
        <v>0</v>
      </c>
      <c r="N674" s="141"/>
      <c r="O674" s="134"/>
      <c r="P674" s="134"/>
      <c r="Q674" s="134"/>
      <c r="R674" s="111"/>
    </row>
    <row r="675" spans="1:18" s="3" customFormat="1" x14ac:dyDescent="0.25">
      <c r="A675" s="87">
        <v>3</v>
      </c>
      <c r="B675" s="88" t="s">
        <v>287</v>
      </c>
      <c r="C675" s="88" t="s">
        <v>193</v>
      </c>
      <c r="D675" s="88" t="s">
        <v>104</v>
      </c>
      <c r="E675" s="88" t="s">
        <v>331</v>
      </c>
      <c r="F675" s="88">
        <v>4013</v>
      </c>
      <c r="G675" s="91">
        <f>+IF(ISNA(VLOOKUP(F675,'[1]Latest 14.03.2023'!$E$4:$J$1050,6,FALSE)),"0",VLOOKUP(F675,'[1]Latest 14.03.2023'!$E$4:$J$1050,6,FALSE))</f>
        <v>5.29</v>
      </c>
      <c r="H675" s="88">
        <f>+SUMIF(CUTTING!$B$3:$B$500,'RM-JUNE'!F675,CUTTING!$G$3:$G$500)</f>
        <v>0</v>
      </c>
      <c r="I675" s="88">
        <f>+SUMIF('FORGING+DISPATCH'!$B$3:$B$500,'RM-JUNE'!F675,'FORGING+DISPATCH'!$G$3:$G$500)</f>
        <v>0</v>
      </c>
      <c r="J675" s="90">
        <f t="shared" si="120"/>
        <v>0</v>
      </c>
      <c r="K675" s="88">
        <f>+IF(ISNA(VLOOKUP(F675,SCH!$C$3:$L$500,9,FALSE)),"0",VLOOKUP(F675,SCH!$C$3:$L$500,9,FALSE))</f>
        <v>2888</v>
      </c>
      <c r="L675" s="102">
        <f t="shared" si="118"/>
        <v>15277.52</v>
      </c>
      <c r="M675" s="102">
        <f t="shared" si="124"/>
        <v>15277.52</v>
      </c>
      <c r="N675" s="132">
        <f>237428+2209+10000+22890</f>
        <v>272527</v>
      </c>
      <c r="O675" s="133">
        <f>SUMIF(M675:M685,"&gt;0")-N675</f>
        <v>-185500.24</v>
      </c>
      <c r="P675" s="133"/>
      <c r="Q675" s="133">
        <f>O675-P675</f>
        <v>-185500.24</v>
      </c>
      <c r="R675" s="111"/>
    </row>
    <row r="676" spans="1:18" s="3" customFormat="1" ht="15" customHeight="1" x14ac:dyDescent="0.25">
      <c r="A676" s="87">
        <v>3</v>
      </c>
      <c r="B676" s="88" t="s">
        <v>287</v>
      </c>
      <c r="C676" s="88" t="s">
        <v>193</v>
      </c>
      <c r="D676" s="88" t="s">
        <v>104</v>
      </c>
      <c r="E676" s="88" t="s">
        <v>330</v>
      </c>
      <c r="F676" s="88">
        <v>4039</v>
      </c>
      <c r="G676" s="91">
        <f>+IF(ISNA(VLOOKUP(F676,'[1]Latest 14.03.2023'!$E$4:$J$1050,6,FALSE)),"0",VLOOKUP(F676,'[1]Latest 14.03.2023'!$E$4:$J$1050,6,FALSE))</f>
        <v>7.46</v>
      </c>
      <c r="H676" s="88">
        <f>+SUMIF(CUTTING!$B$3:$B$500,'RM-JUNE'!F676,CUTTING!$G$3:$G$500)</f>
        <v>0</v>
      </c>
      <c r="I676" s="88">
        <f>+SUMIF('FORGING+DISPATCH'!$B$3:$B$500,'RM-JUNE'!F676,'FORGING+DISPATCH'!$G$3:$G$500)</f>
        <v>0</v>
      </c>
      <c r="J676" s="90">
        <f t="shared" si="120"/>
        <v>0</v>
      </c>
      <c r="K676" s="88" t="str">
        <f>+IF(ISNA(VLOOKUP(F676,SCH!$C$3:$L$500,9,FALSE)),"0",VLOOKUP(F676,SCH!$C$3:$L$500,9,FALSE))</f>
        <v>0</v>
      </c>
      <c r="L676" s="102">
        <f t="shared" si="118"/>
        <v>0</v>
      </c>
      <c r="M676" s="102">
        <f t="shared" si="124"/>
        <v>0</v>
      </c>
      <c r="N676" s="132"/>
      <c r="O676" s="133"/>
      <c r="P676" s="133"/>
      <c r="Q676" s="133"/>
      <c r="R676" s="111"/>
    </row>
    <row r="677" spans="1:18" s="3" customFormat="1" ht="15" customHeight="1" x14ac:dyDescent="0.25">
      <c r="A677" s="87">
        <v>3</v>
      </c>
      <c r="B677" s="88" t="s">
        <v>287</v>
      </c>
      <c r="C677" s="88" t="s">
        <v>193</v>
      </c>
      <c r="D677" s="88" t="s">
        <v>104</v>
      </c>
      <c r="E677" s="88" t="s">
        <v>329</v>
      </c>
      <c r="F677" s="88">
        <v>4040</v>
      </c>
      <c r="G677" s="91">
        <f>+IF(ISNA(VLOOKUP(F677,'[1]Latest 14.03.2023'!$E$4:$J$1050,6,FALSE)),"0",VLOOKUP(F677,'[1]Latest 14.03.2023'!$E$4:$J$1050,6,FALSE))</f>
        <v>5.3</v>
      </c>
      <c r="H677" s="88">
        <f>+SUMIF(CUTTING!$B$3:$B$500,'RM-JUNE'!F677,CUTTING!$G$3:$G$500)</f>
        <v>0</v>
      </c>
      <c r="I677" s="88">
        <f>+SUMIF('FORGING+DISPATCH'!$B$3:$B$500,'RM-JUNE'!F677,'FORGING+DISPATCH'!$G$3:$G$500)</f>
        <v>0</v>
      </c>
      <c r="J677" s="90">
        <f t="shared" si="120"/>
        <v>0</v>
      </c>
      <c r="K677" s="88" t="str">
        <f>+IF(ISNA(VLOOKUP(F677,SCH!$C$3:$L$500,9,FALSE)),"0",VLOOKUP(F677,SCH!$C$3:$L$500,9,FALSE))</f>
        <v>0</v>
      </c>
      <c r="L677" s="102">
        <f t="shared" si="118"/>
        <v>0</v>
      </c>
      <c r="M677" s="102">
        <f t="shared" si="124"/>
        <v>0</v>
      </c>
      <c r="N677" s="132"/>
      <c r="O677" s="133"/>
      <c r="P677" s="133"/>
      <c r="Q677" s="133"/>
      <c r="R677" s="111"/>
    </row>
    <row r="678" spans="1:18" s="3" customFormat="1" ht="15" customHeight="1" x14ac:dyDescent="0.25">
      <c r="A678" s="87">
        <v>3</v>
      </c>
      <c r="B678" s="88" t="s">
        <v>287</v>
      </c>
      <c r="C678" s="88" t="s">
        <v>193</v>
      </c>
      <c r="D678" s="88" t="s">
        <v>104</v>
      </c>
      <c r="E678" s="88" t="s">
        <v>328</v>
      </c>
      <c r="F678" s="88">
        <v>4045</v>
      </c>
      <c r="G678" s="91">
        <f>+IF(ISNA(VLOOKUP(F678,'[1]Latest 14.03.2023'!$E$4:$J$1050,6,FALSE)),"0",VLOOKUP(F678,'[1]Latest 14.03.2023'!$E$4:$J$1050,6,FALSE))</f>
        <v>8.1300000000000008</v>
      </c>
      <c r="H678" s="88">
        <f>+SUMIF(CUTTING!$B$3:$B$500,'RM-JUNE'!F678,CUTTING!$G$3:$G$500)</f>
        <v>0</v>
      </c>
      <c r="I678" s="88">
        <f>+SUMIF('FORGING+DISPATCH'!$B$3:$B$500,'RM-JUNE'!F678,'FORGING+DISPATCH'!$G$3:$G$500)</f>
        <v>0</v>
      </c>
      <c r="J678" s="90">
        <f t="shared" si="120"/>
        <v>0</v>
      </c>
      <c r="K678" s="88" t="str">
        <f>+IF(ISNA(VLOOKUP(F678,SCH!$C$3:$L$500,9,FALSE)),"0",VLOOKUP(F678,SCH!$C$3:$L$500,9,FALSE))</f>
        <v>0</v>
      </c>
      <c r="L678" s="102">
        <f t="shared" si="118"/>
        <v>0</v>
      </c>
      <c r="M678" s="102">
        <f t="shared" ref="M678:M681" si="125">L678-J678</f>
        <v>0</v>
      </c>
      <c r="N678" s="132"/>
      <c r="O678" s="133"/>
      <c r="P678" s="133"/>
      <c r="Q678" s="133"/>
      <c r="R678" s="111"/>
    </row>
    <row r="679" spans="1:18" s="3" customFormat="1" ht="15" customHeight="1" x14ac:dyDescent="0.25">
      <c r="A679" s="87">
        <v>3</v>
      </c>
      <c r="B679" s="88" t="s">
        <v>287</v>
      </c>
      <c r="C679" s="88" t="s">
        <v>193</v>
      </c>
      <c r="D679" s="88" t="s">
        <v>104</v>
      </c>
      <c r="E679" s="88" t="s">
        <v>327</v>
      </c>
      <c r="F679" s="88">
        <v>4136</v>
      </c>
      <c r="G679" s="91">
        <f>+IF(ISNA(VLOOKUP(F679,'[1]Latest 14.03.2023'!$E$4:$J$1050,6,FALSE)),"0",VLOOKUP(F679,'[1]Latest 14.03.2023'!$E$4:$J$1050,6,FALSE))</f>
        <v>4.92</v>
      </c>
      <c r="H679" s="88">
        <f>+SUMIF(CUTTING!$B$3:$B$500,'RM-JUNE'!F679,CUTTING!$G$3:$G$500)</f>
        <v>0</v>
      </c>
      <c r="I679" s="88">
        <f>+SUMIF('FORGING+DISPATCH'!$B$3:$B$500,'RM-JUNE'!F679,'FORGING+DISPATCH'!$G$3:$G$500)</f>
        <v>4846.2</v>
      </c>
      <c r="J679" s="90">
        <f t="shared" si="120"/>
        <v>4846.2</v>
      </c>
      <c r="K679" s="88">
        <f>+IF(ISNA(VLOOKUP(F679,SCH!$C$3:$L$500,9,FALSE)),"0",VLOOKUP(F679,SCH!$C$3:$L$500,9,FALSE))</f>
        <v>2230</v>
      </c>
      <c r="L679" s="102">
        <f t="shared" si="118"/>
        <v>10971.6</v>
      </c>
      <c r="M679" s="102">
        <f t="shared" si="125"/>
        <v>6125.4000000000005</v>
      </c>
      <c r="N679" s="132"/>
      <c r="O679" s="133"/>
      <c r="P679" s="133"/>
      <c r="Q679" s="133"/>
      <c r="R679" s="111"/>
    </row>
    <row r="680" spans="1:18" s="3" customFormat="1" ht="15" customHeight="1" x14ac:dyDescent="0.25">
      <c r="A680" s="87">
        <v>3</v>
      </c>
      <c r="B680" s="88" t="s">
        <v>287</v>
      </c>
      <c r="C680" s="88" t="s">
        <v>193</v>
      </c>
      <c r="D680" s="88" t="s">
        <v>104</v>
      </c>
      <c r="E680" s="88" t="s">
        <v>326</v>
      </c>
      <c r="F680" s="88">
        <v>4138</v>
      </c>
      <c r="G680" s="91">
        <f>+IF(ISNA(VLOOKUP(F680,'[1]Latest 14.03.2023'!$E$4:$J$1050,6,FALSE)),"0",VLOOKUP(F680,'[1]Latest 14.03.2023'!$E$4:$J$1050,6,FALSE))</f>
        <v>6.66</v>
      </c>
      <c r="H680" s="88">
        <f>+SUMIF(CUTTING!$B$3:$B$500,'RM-JUNE'!F680,CUTTING!$G$3:$G$500)</f>
        <v>0</v>
      </c>
      <c r="I680" s="88">
        <f>+SUMIF('FORGING+DISPATCH'!$B$3:$B$500,'RM-JUNE'!F680,'FORGING+DISPATCH'!$G$3:$G$500)</f>
        <v>0</v>
      </c>
      <c r="J680" s="90">
        <f t="shared" si="120"/>
        <v>0</v>
      </c>
      <c r="K680" s="88">
        <f>+IF(ISNA(VLOOKUP(F680,SCH!$C$3:$L$500,9,FALSE)),"0",VLOOKUP(F680,SCH!$C$3:$L$500,9,FALSE))</f>
        <v>5344</v>
      </c>
      <c r="L680" s="102">
        <f t="shared" si="118"/>
        <v>35591.040000000001</v>
      </c>
      <c r="M680" s="102">
        <f t="shared" si="125"/>
        <v>35591.040000000001</v>
      </c>
      <c r="N680" s="132"/>
      <c r="O680" s="133"/>
      <c r="P680" s="133"/>
      <c r="Q680" s="133"/>
      <c r="R680" s="111"/>
    </row>
    <row r="681" spans="1:18" s="3" customFormat="1" ht="15" customHeight="1" x14ac:dyDescent="0.25">
      <c r="A681" s="87">
        <v>3</v>
      </c>
      <c r="B681" s="88" t="s">
        <v>287</v>
      </c>
      <c r="C681" s="88" t="s">
        <v>193</v>
      </c>
      <c r="D681" s="88" t="s">
        <v>104</v>
      </c>
      <c r="E681" s="88" t="s">
        <v>325</v>
      </c>
      <c r="F681" s="88">
        <v>4139</v>
      </c>
      <c r="G681" s="91">
        <f>+IF(ISNA(VLOOKUP(F681,'[1]Latest 14.03.2023'!$E$4:$J$1050,6,FALSE)),"0",VLOOKUP(F681,'[1]Latest 14.03.2023'!$E$4:$J$1050,6,FALSE))</f>
        <v>6.8</v>
      </c>
      <c r="H681" s="88">
        <f>+SUMIF(CUTTING!$B$3:$B$500,'RM-JUNE'!F681,CUTTING!$G$3:$G$500)</f>
        <v>1360</v>
      </c>
      <c r="I681" s="88">
        <f>+SUMIF('FORGING+DISPATCH'!$B$3:$B$500,'RM-JUNE'!F681,'FORGING+DISPATCH'!$G$3:$G$500)</f>
        <v>210.79999999999998</v>
      </c>
      <c r="J681" s="90">
        <f t="shared" si="120"/>
        <v>1570.8</v>
      </c>
      <c r="K681" s="88">
        <f>+IF(ISNA(VLOOKUP(F681,SCH!$C$3:$L$500,9,FALSE)),"0",VLOOKUP(F681,SCH!$C$3:$L$500,9,FALSE))</f>
        <v>2995</v>
      </c>
      <c r="L681" s="102">
        <f t="shared" si="118"/>
        <v>20366</v>
      </c>
      <c r="M681" s="102">
        <f t="shared" si="125"/>
        <v>18795.2</v>
      </c>
      <c r="N681" s="132"/>
      <c r="O681" s="133"/>
      <c r="P681" s="133"/>
      <c r="Q681" s="133"/>
      <c r="R681" s="111"/>
    </row>
    <row r="682" spans="1:18" s="3" customFormat="1" ht="15.75" customHeight="1" x14ac:dyDescent="0.25">
      <c r="A682" s="87">
        <v>3</v>
      </c>
      <c r="B682" s="88" t="s">
        <v>287</v>
      </c>
      <c r="C682" s="88" t="s">
        <v>193</v>
      </c>
      <c r="D682" s="88" t="s">
        <v>104</v>
      </c>
      <c r="E682" s="88" t="s">
        <v>324</v>
      </c>
      <c r="F682" s="88">
        <v>852</v>
      </c>
      <c r="G682" s="91">
        <f>+IF(ISNA(VLOOKUP(F682,'[1]Latest 14.03.2023'!$E$4:$J$1050,6,FALSE)),"0",VLOOKUP(F682,'[1]Latest 14.03.2023'!$E$4:$J$1050,6,FALSE))</f>
        <v>5.6</v>
      </c>
      <c r="H682" s="88">
        <f>+SUMIF(CUTTING!$B$3:$B$500,'RM-JUNE'!F682,CUTTING!$G$3:$G$500)</f>
        <v>0</v>
      </c>
      <c r="I682" s="88">
        <f>+SUMIF('FORGING+DISPATCH'!$B$3:$B$500,'RM-JUNE'!F682,'FORGING+DISPATCH'!$G$3:$G$500)</f>
        <v>0</v>
      </c>
      <c r="J682" s="90">
        <f t="shared" si="120"/>
        <v>0</v>
      </c>
      <c r="K682" s="88" t="str">
        <f>+IF(ISNA(VLOOKUP(F682,SCH!$C$3:$L$500,9,FALSE)),"0",VLOOKUP(F682,SCH!$C$3:$L$500,9,FALSE))</f>
        <v>0</v>
      </c>
      <c r="L682" s="102">
        <f t="shared" si="118"/>
        <v>0</v>
      </c>
      <c r="M682" s="102">
        <f t="shared" ref="M682:M707" si="126">L682-J682</f>
        <v>0</v>
      </c>
      <c r="N682" s="132"/>
      <c r="O682" s="133"/>
      <c r="P682" s="133"/>
      <c r="Q682" s="133"/>
      <c r="R682" s="111"/>
    </row>
    <row r="683" spans="1:18" s="3" customFormat="1" ht="15" customHeight="1" x14ac:dyDescent="0.25">
      <c r="A683" s="87">
        <v>3</v>
      </c>
      <c r="B683" s="88" t="s">
        <v>287</v>
      </c>
      <c r="C683" s="88" t="s">
        <v>193</v>
      </c>
      <c r="D683" s="88" t="s">
        <v>104</v>
      </c>
      <c r="E683" s="88" t="s">
        <v>323</v>
      </c>
      <c r="F683" s="88">
        <v>2200</v>
      </c>
      <c r="G683" s="91">
        <f>+IF(ISNA(VLOOKUP(F683,'[1]Latest 14.03.2023'!$E$4:$J$1050,6,FALSE)),"0",VLOOKUP(F683,'[1]Latest 14.03.2023'!$E$4:$J$1050,6,FALSE))</f>
        <v>7.8</v>
      </c>
      <c r="H683" s="88">
        <f>+SUMIF(CUTTING!$B$3:$B$500,'RM-JUNE'!F683,CUTTING!$G$3:$G$500)</f>
        <v>0</v>
      </c>
      <c r="I683" s="88">
        <f>+SUMIF('FORGING+DISPATCH'!$B$3:$B$500,'RM-JUNE'!F683,'FORGING+DISPATCH'!$G$3:$G$500)</f>
        <v>0</v>
      </c>
      <c r="J683" s="90">
        <f t="shared" si="120"/>
        <v>0</v>
      </c>
      <c r="K683" s="88" t="str">
        <f>+IF(ISNA(VLOOKUP(F683,SCH!$C$3:$L$500,9,FALSE)),"0",VLOOKUP(F683,SCH!$C$3:$L$500,9,FALSE))</f>
        <v>0</v>
      </c>
      <c r="L683" s="102">
        <f t="shared" si="118"/>
        <v>0</v>
      </c>
      <c r="M683" s="102">
        <f t="shared" si="126"/>
        <v>0</v>
      </c>
      <c r="N683" s="132"/>
      <c r="O683" s="133"/>
      <c r="P683" s="133"/>
      <c r="Q683" s="133"/>
      <c r="R683" s="111"/>
    </row>
    <row r="684" spans="1:18" s="3" customFormat="1" ht="15" customHeight="1" x14ac:dyDescent="0.25">
      <c r="A684" s="87">
        <v>3</v>
      </c>
      <c r="B684" s="88" t="s">
        <v>287</v>
      </c>
      <c r="C684" s="88" t="s">
        <v>193</v>
      </c>
      <c r="D684" s="88" t="s">
        <v>104</v>
      </c>
      <c r="E684" s="88" t="s">
        <v>322</v>
      </c>
      <c r="F684" s="88">
        <v>2201</v>
      </c>
      <c r="G684" s="91">
        <f>+IF(ISNA(VLOOKUP(F684,'[1]Latest 14.03.2023'!$E$4:$J$1050,6,FALSE)),"0",VLOOKUP(F684,'[1]Latest 14.03.2023'!$E$4:$J$1050,6,FALSE))</f>
        <v>7.77</v>
      </c>
      <c r="H684" s="88">
        <f>+SUMIF(CUTTING!$B$3:$B$500,'RM-JUNE'!F684,CUTTING!$G$3:$G$500)</f>
        <v>0</v>
      </c>
      <c r="I684" s="88">
        <f>+SUMIF('FORGING+DISPATCH'!$B$3:$B$500,'RM-JUNE'!F684,'FORGING+DISPATCH'!$G$3:$G$500)</f>
        <v>0</v>
      </c>
      <c r="J684" s="90">
        <f t="shared" si="120"/>
        <v>0</v>
      </c>
      <c r="K684" s="88" t="str">
        <f>+IF(ISNA(VLOOKUP(F684,SCH!$C$3:$L$500,9,FALSE)),"0",VLOOKUP(F684,SCH!$C$3:$L$500,9,FALSE))</f>
        <v>0</v>
      </c>
      <c r="L684" s="102">
        <f t="shared" si="118"/>
        <v>0</v>
      </c>
      <c r="M684" s="102">
        <f t="shared" si="126"/>
        <v>0</v>
      </c>
      <c r="N684" s="132"/>
      <c r="O684" s="133"/>
      <c r="P684" s="133"/>
      <c r="Q684" s="133"/>
      <c r="R684" s="111"/>
    </row>
    <row r="685" spans="1:18" s="3" customFormat="1" ht="15.75" customHeight="1" x14ac:dyDescent="0.25">
      <c r="A685" s="87">
        <v>3</v>
      </c>
      <c r="B685" s="88" t="s">
        <v>287</v>
      </c>
      <c r="C685" s="88" t="s">
        <v>193</v>
      </c>
      <c r="D685" s="88" t="s">
        <v>104</v>
      </c>
      <c r="E685" s="88" t="s">
        <v>321</v>
      </c>
      <c r="F685" s="88">
        <v>4134</v>
      </c>
      <c r="G685" s="91">
        <f>+IF(ISNA(VLOOKUP(F685,'[1]Latest 14.03.2023'!$E$4:$J$1050,6,FALSE)),"0",VLOOKUP(F685,'[1]Latest 14.03.2023'!$E$4:$J$1050,6,FALSE))</f>
        <v>8.8000000000000007</v>
      </c>
      <c r="H685" s="88">
        <f>+SUMIF(CUTTING!$B$3:$B$500,'RM-JUNE'!F685,CUTTING!$G$3:$G$500)</f>
        <v>17952</v>
      </c>
      <c r="I685" s="88">
        <f>+SUMIF('FORGING+DISPATCH'!$B$3:$B$500,'RM-JUNE'!F685,'FORGING+DISPATCH'!$G$3:$G$500)</f>
        <v>4435.2000000000007</v>
      </c>
      <c r="J685" s="90">
        <f t="shared" si="120"/>
        <v>22387.200000000001</v>
      </c>
      <c r="K685" s="88">
        <f>+IF(ISNA(VLOOKUP(F685,SCH!$C$3:$L$500,9,FALSE)),"0",VLOOKUP(F685,SCH!$C$3:$L$500,9,FALSE))</f>
        <v>3821</v>
      </c>
      <c r="L685" s="102">
        <f t="shared" si="118"/>
        <v>33624.800000000003</v>
      </c>
      <c r="M685" s="102">
        <f t="shared" si="126"/>
        <v>11237.600000000002</v>
      </c>
      <c r="N685" s="132"/>
      <c r="O685" s="133"/>
      <c r="P685" s="133"/>
      <c r="Q685" s="133"/>
      <c r="R685" s="111"/>
    </row>
    <row r="686" spans="1:18" s="3" customFormat="1" x14ac:dyDescent="0.25">
      <c r="A686" s="38">
        <v>3</v>
      </c>
      <c r="B686" s="39" t="s">
        <v>287</v>
      </c>
      <c r="C686" s="39" t="s">
        <v>320</v>
      </c>
      <c r="D686" s="39" t="s">
        <v>104</v>
      </c>
      <c r="E686" s="39" t="s">
        <v>319</v>
      </c>
      <c r="F686" s="39">
        <v>2148</v>
      </c>
      <c r="G686" s="41">
        <f>+IF(ISNA(VLOOKUP(F686,'[1]Latest 14.03.2023'!$E$4:$J$1050,6,FALSE)),"0",VLOOKUP(F686,'[1]Latest 14.03.2023'!$E$4:$J$1050,6,FALSE))</f>
        <v>5.2</v>
      </c>
      <c r="H686" s="39">
        <f>+SUMIF(CUTTING!$B$3:$B$500,'RM-JUNE'!F686,CUTTING!$G$3:$G$500)</f>
        <v>4160</v>
      </c>
      <c r="I686" s="39">
        <f>+SUMIF('FORGING+DISPATCH'!$B$3:$B$500,'RM-JUNE'!F686,'FORGING+DISPATCH'!$G$3:$G$500)</f>
        <v>0</v>
      </c>
      <c r="J686" s="40">
        <f t="shared" si="120"/>
        <v>4160</v>
      </c>
      <c r="K686" s="39">
        <f>+IF(ISNA(VLOOKUP(F686,SCH!$C$3:$L$500,9,FALSE)),"0",VLOOKUP(F686,SCH!$C$3:$L$500,9,FALSE))</f>
        <v>2896</v>
      </c>
      <c r="L686" s="103">
        <f t="shared" si="118"/>
        <v>15059.2</v>
      </c>
      <c r="M686" s="103">
        <f t="shared" si="126"/>
        <v>10899.2</v>
      </c>
      <c r="N686" s="103">
        <f>11484</f>
        <v>11484</v>
      </c>
      <c r="O686" s="104">
        <f>SUMIF(M686,"&gt;0")-N686</f>
        <v>-584.79999999999927</v>
      </c>
      <c r="P686" s="104"/>
      <c r="Q686" s="104">
        <f>O686-P686</f>
        <v>-584.79999999999927</v>
      </c>
      <c r="R686" s="111"/>
    </row>
    <row r="687" spans="1:18" s="3" customFormat="1" ht="14.45" customHeight="1" x14ac:dyDescent="0.25">
      <c r="A687" s="87">
        <v>4</v>
      </c>
      <c r="B687" s="88" t="s">
        <v>244</v>
      </c>
      <c r="C687" s="88" t="s">
        <v>267</v>
      </c>
      <c r="D687" s="88" t="s">
        <v>230</v>
      </c>
      <c r="E687" s="88" t="s">
        <v>266</v>
      </c>
      <c r="F687" s="88">
        <v>2527</v>
      </c>
      <c r="G687" s="91">
        <f>+IF(ISNA(VLOOKUP(F687,'[1]Latest 14.03.2023'!$E$4:$J$1050,6,FALSE)),"0",VLOOKUP(F687,'[1]Latest 14.03.2023'!$E$4:$J$1050,6,FALSE))</f>
        <v>13.06</v>
      </c>
      <c r="H687" s="88">
        <f>+SUMIF(CUTTING!$B$3:$B$500,'RM-JUNE'!F687,CUTTING!$G$3:$G$500)</f>
        <v>0</v>
      </c>
      <c r="I687" s="88">
        <f>+SUMIF('FORGING+DISPATCH'!$B$3:$B$500,'RM-JUNE'!F687,'FORGING+DISPATCH'!$G$3:$G$500)</f>
        <v>1175.4000000000001</v>
      </c>
      <c r="J687" s="90">
        <f t="shared" si="120"/>
        <v>1175.4000000000001</v>
      </c>
      <c r="K687" s="88">
        <f>+IF(ISNA(VLOOKUP(F687,SCH!$C$3:$L$500,9,FALSE)),"0",VLOOKUP(F687,SCH!$C$3:$L$500,9,FALSE))</f>
        <v>4702</v>
      </c>
      <c r="L687" s="102">
        <f t="shared" si="118"/>
        <v>61408.12</v>
      </c>
      <c r="M687" s="102">
        <f t="shared" si="126"/>
        <v>60232.72</v>
      </c>
      <c r="N687" s="132">
        <f>84220</f>
        <v>84220</v>
      </c>
      <c r="O687" s="133">
        <f>SUMIF(M687:M688,"&gt;0")-N687</f>
        <v>-23987.279999999999</v>
      </c>
      <c r="P687" s="133"/>
      <c r="Q687" s="133">
        <f>O687-P687</f>
        <v>-23987.279999999999</v>
      </c>
      <c r="R687" s="111"/>
    </row>
    <row r="688" spans="1:18" s="3" customFormat="1" x14ac:dyDescent="0.25">
      <c r="A688" s="87">
        <v>3</v>
      </c>
      <c r="B688" s="88" t="s">
        <v>287</v>
      </c>
      <c r="C688" s="88" t="s">
        <v>267</v>
      </c>
      <c r="D688" s="88" t="s">
        <v>230</v>
      </c>
      <c r="E688" s="88" t="s">
        <v>318</v>
      </c>
      <c r="F688" s="88">
        <v>4063</v>
      </c>
      <c r="G688" s="91">
        <f>+IF(ISNA(VLOOKUP(F688,'[1]Latest 14.03.2023'!$E$4:$J$1050,6,FALSE)),"0",VLOOKUP(F688,'[1]Latest 14.03.2023'!$E$4:$J$1050,6,FALSE))</f>
        <v>10.18</v>
      </c>
      <c r="H688" s="88">
        <f>+SUMIF(CUTTING!$B$3:$B$500,'RM-JUNE'!F688,CUTTING!$G$3:$G$500)</f>
        <v>0</v>
      </c>
      <c r="I688" s="88">
        <f>+SUMIF('FORGING+DISPATCH'!$B$3:$B$500,'RM-JUNE'!F688,'FORGING+DISPATCH'!$G$3:$G$500)</f>
        <v>0</v>
      </c>
      <c r="J688" s="90">
        <f t="shared" si="120"/>
        <v>0</v>
      </c>
      <c r="K688" s="88" t="str">
        <f>+IF(ISNA(VLOOKUP(F688,SCH!$C$3:$L$500,9,FALSE)),"0",VLOOKUP(F688,SCH!$C$3:$L$500,9,FALSE))</f>
        <v>0</v>
      </c>
      <c r="L688" s="102">
        <f t="shared" si="118"/>
        <v>0</v>
      </c>
      <c r="M688" s="102">
        <f t="shared" si="126"/>
        <v>0</v>
      </c>
      <c r="N688" s="132"/>
      <c r="O688" s="133"/>
      <c r="P688" s="133"/>
      <c r="Q688" s="133"/>
      <c r="R688" s="111"/>
    </row>
    <row r="689" spans="1:18" s="3" customFormat="1" x14ac:dyDescent="0.25">
      <c r="A689" s="38">
        <v>3</v>
      </c>
      <c r="B689" s="39" t="s">
        <v>287</v>
      </c>
      <c r="C689" s="39" t="s">
        <v>184</v>
      </c>
      <c r="D689" s="39" t="s">
        <v>44</v>
      </c>
      <c r="E689" s="39" t="s">
        <v>317</v>
      </c>
      <c r="F689" s="39">
        <v>2102</v>
      </c>
      <c r="G689" s="41">
        <f>+IF(ISNA(VLOOKUP(F689,'[1]Latest 14.03.2023'!$E$4:$J$1050,6,FALSE)),"0",VLOOKUP(F689,'[1]Latest 14.03.2023'!$E$4:$J$1050,6,FALSE))</f>
        <v>0.64</v>
      </c>
      <c r="H689" s="39">
        <f>+SUMIF(CUTTING!$B$3:$B$500,'RM-JUNE'!F689,CUTTING!$G$3:$G$500)</f>
        <v>204.8</v>
      </c>
      <c r="I689" s="39">
        <f>+SUMIF('FORGING+DISPATCH'!$B$3:$B$500,'RM-JUNE'!F689,'FORGING+DISPATCH'!$G$3:$G$500)</f>
        <v>0</v>
      </c>
      <c r="J689" s="40">
        <f t="shared" si="120"/>
        <v>204.8</v>
      </c>
      <c r="K689" s="39">
        <f>+IF(ISNA(VLOOKUP(F689,SCH!$C$3:$L$500,9,FALSE)),"0",VLOOKUP(F689,SCH!$C$3:$L$500,9,FALSE))</f>
        <v>5246</v>
      </c>
      <c r="L689" s="103">
        <f t="shared" si="118"/>
        <v>3357.44</v>
      </c>
      <c r="M689" s="103">
        <f t="shared" si="126"/>
        <v>3152.64</v>
      </c>
      <c r="N689" s="141">
        <f>29050+2000</f>
        <v>31050</v>
      </c>
      <c r="O689" s="134">
        <f>SUMIF(M689:M701,"&gt;0")-N689</f>
        <v>-12497.800000000003</v>
      </c>
      <c r="P689" s="134"/>
      <c r="Q689" s="134">
        <f>O689-P689</f>
        <v>-12497.800000000003</v>
      </c>
      <c r="R689" s="111"/>
    </row>
    <row r="690" spans="1:18" s="3" customFormat="1" x14ac:dyDescent="0.25">
      <c r="A690" s="38">
        <v>3</v>
      </c>
      <c r="B690" s="39" t="s">
        <v>287</v>
      </c>
      <c r="C690" s="39" t="s">
        <v>184</v>
      </c>
      <c r="D690" s="39" t="s">
        <v>44</v>
      </c>
      <c r="E690" s="39" t="s">
        <v>316</v>
      </c>
      <c r="F690" s="39">
        <v>2105</v>
      </c>
      <c r="G690" s="39" t="str">
        <f>+IF(ISNA(VLOOKUP(F690,'[1]Latest 14.03.2023'!$E$4:$J$1050,6,FALSE)),"0",VLOOKUP(F690,'[1]Latest 14.03.2023'!$E$4:$J$1050,6,FALSE))</f>
        <v>0</v>
      </c>
      <c r="H690" s="39">
        <f>+SUMIF(CUTTING!$B$3:$B$500,'RM-JUNE'!F690,CUTTING!$G$3:$G$500)</f>
        <v>0</v>
      </c>
      <c r="I690" s="39">
        <f>+SUMIF('FORGING+DISPATCH'!$B$3:$B$500,'RM-JUNE'!F690,'FORGING+DISPATCH'!$G$3:$G$500)</f>
        <v>0</v>
      </c>
      <c r="J690" s="40">
        <f t="shared" si="120"/>
        <v>0</v>
      </c>
      <c r="K690" s="39" t="str">
        <f>+IF(ISNA(VLOOKUP(F690,SCH!$C$3:$L$500,9,FALSE)),"0",VLOOKUP(F690,SCH!$C$3:$L$500,9,FALSE))</f>
        <v>0</v>
      </c>
      <c r="L690" s="103">
        <f t="shared" si="118"/>
        <v>0</v>
      </c>
      <c r="M690" s="103">
        <f t="shared" si="126"/>
        <v>0</v>
      </c>
      <c r="N690" s="141"/>
      <c r="O690" s="134"/>
      <c r="P690" s="134"/>
      <c r="Q690" s="134"/>
      <c r="R690" s="111"/>
    </row>
    <row r="691" spans="1:18" s="3" customFormat="1" x14ac:dyDescent="0.25">
      <c r="A691" s="38">
        <v>3</v>
      </c>
      <c r="B691" s="39" t="s">
        <v>287</v>
      </c>
      <c r="C691" s="39" t="s">
        <v>184</v>
      </c>
      <c r="D691" s="39" t="s">
        <v>44</v>
      </c>
      <c r="E691" s="39" t="s">
        <v>315</v>
      </c>
      <c r="F691" s="39">
        <v>2198</v>
      </c>
      <c r="G691" s="41">
        <f>+IF(ISNA(VLOOKUP(F691,'[1]Latest 14.03.2023'!$E$4:$J$1050,6,FALSE)),"0",VLOOKUP(F691,'[1]Latest 14.03.2023'!$E$4:$J$1050,6,FALSE))</f>
        <v>0.75</v>
      </c>
      <c r="H691" s="39">
        <f>+SUMIF(CUTTING!$B$3:$B$500,'RM-JUNE'!F691,CUTTING!$G$3:$G$500)</f>
        <v>0</v>
      </c>
      <c r="I691" s="39">
        <f>+SUMIF('FORGING+DISPATCH'!$B$3:$B$500,'RM-JUNE'!F691,'FORGING+DISPATCH'!$G$3:$G$500)</f>
        <v>0</v>
      </c>
      <c r="J691" s="40">
        <f t="shared" si="120"/>
        <v>0</v>
      </c>
      <c r="K691" s="39">
        <f>+IF(ISNA(VLOOKUP(F691,SCH!$C$3:$L$500,9,FALSE)),"0",VLOOKUP(F691,SCH!$C$3:$L$500,9,FALSE))</f>
        <v>5509</v>
      </c>
      <c r="L691" s="103">
        <f t="shared" si="118"/>
        <v>4131.75</v>
      </c>
      <c r="M691" s="103">
        <f t="shared" si="126"/>
        <v>4131.75</v>
      </c>
      <c r="N691" s="141"/>
      <c r="O691" s="134"/>
      <c r="P691" s="134"/>
      <c r="Q691" s="134"/>
      <c r="R691" s="111"/>
    </row>
    <row r="692" spans="1:18" s="3" customFormat="1" x14ac:dyDescent="0.25">
      <c r="A692" s="38">
        <v>3</v>
      </c>
      <c r="B692" s="39" t="s">
        <v>287</v>
      </c>
      <c r="C692" s="39" t="s">
        <v>184</v>
      </c>
      <c r="D692" s="39" t="s">
        <v>44</v>
      </c>
      <c r="E692" s="39" t="s">
        <v>314</v>
      </c>
      <c r="F692" s="39">
        <v>4018</v>
      </c>
      <c r="G692" s="39" t="str">
        <f>+IF(ISNA(VLOOKUP(F692,'[1]Latest 14.03.2023'!$E$4:$J$1050,6,FALSE)),"0",VLOOKUP(F692,'[1]Latest 14.03.2023'!$E$4:$J$1050,6,FALSE))</f>
        <v>0</v>
      </c>
      <c r="H692" s="39">
        <f>+SUMIF(CUTTING!$B$3:$B$500,'RM-JUNE'!F692,CUTTING!$G$3:$G$500)</f>
        <v>0</v>
      </c>
      <c r="I692" s="39">
        <f>+SUMIF('FORGING+DISPATCH'!$B$3:$B$500,'RM-JUNE'!F692,'FORGING+DISPATCH'!$G$3:$G$500)</f>
        <v>0</v>
      </c>
      <c r="J692" s="40">
        <f t="shared" si="120"/>
        <v>0</v>
      </c>
      <c r="K692" s="39" t="str">
        <f>+IF(ISNA(VLOOKUP(F692,SCH!$C$3:$L$500,9,FALSE)),"0",VLOOKUP(F692,SCH!$C$3:$L$500,9,FALSE))</f>
        <v>0</v>
      </c>
      <c r="L692" s="103">
        <f t="shared" si="118"/>
        <v>0</v>
      </c>
      <c r="M692" s="103">
        <f t="shared" si="126"/>
        <v>0</v>
      </c>
      <c r="N692" s="141"/>
      <c r="O692" s="134"/>
      <c r="P692" s="134"/>
      <c r="Q692" s="134"/>
      <c r="R692" s="111"/>
    </row>
    <row r="693" spans="1:18" s="3" customFormat="1" x14ac:dyDescent="0.25">
      <c r="A693" s="38">
        <v>3</v>
      </c>
      <c r="B693" s="39" t="s">
        <v>287</v>
      </c>
      <c r="C693" s="39" t="s">
        <v>184</v>
      </c>
      <c r="D693" s="39" t="s">
        <v>44</v>
      </c>
      <c r="E693" s="39" t="s">
        <v>313</v>
      </c>
      <c r="F693" s="39">
        <v>4019</v>
      </c>
      <c r="G693" s="41">
        <f>+IF(ISNA(VLOOKUP(F693,'[1]Latest 14.03.2023'!$E$4:$J$1050,6,FALSE)),"0",VLOOKUP(F693,'[1]Latest 14.03.2023'!$E$4:$J$1050,6,FALSE))</f>
        <v>0.77</v>
      </c>
      <c r="H693" s="39">
        <f>+SUMIF(CUTTING!$B$3:$B$500,'RM-JUNE'!F693,CUTTING!$G$3:$G$500)</f>
        <v>0</v>
      </c>
      <c r="I693" s="39">
        <f>+SUMIF('FORGING+DISPATCH'!$B$3:$B$500,'RM-JUNE'!F693,'FORGING+DISPATCH'!$G$3:$G$500)</f>
        <v>0</v>
      </c>
      <c r="J693" s="40">
        <f t="shared" si="120"/>
        <v>0</v>
      </c>
      <c r="K693" s="39" t="str">
        <f>+IF(ISNA(VLOOKUP(F693,SCH!$C$3:$L$500,9,FALSE)),"0",VLOOKUP(F693,SCH!$C$3:$L$500,9,FALSE))</f>
        <v>0</v>
      </c>
      <c r="L693" s="103">
        <f t="shared" si="118"/>
        <v>0</v>
      </c>
      <c r="M693" s="103">
        <f t="shared" si="126"/>
        <v>0</v>
      </c>
      <c r="N693" s="141"/>
      <c r="O693" s="134"/>
      <c r="P693" s="134"/>
      <c r="Q693" s="134"/>
      <c r="R693" s="111"/>
    </row>
    <row r="694" spans="1:18" s="3" customFormat="1" x14ac:dyDescent="0.25">
      <c r="A694" s="38">
        <v>3</v>
      </c>
      <c r="B694" s="39" t="s">
        <v>287</v>
      </c>
      <c r="C694" s="39" t="s">
        <v>184</v>
      </c>
      <c r="D694" s="39" t="s">
        <v>44</v>
      </c>
      <c r="E694" s="39" t="s">
        <v>311</v>
      </c>
      <c r="F694" s="39">
        <v>4064</v>
      </c>
      <c r="G694" s="41">
        <f>+IF(ISNA(VLOOKUP(F694,'[1]Latest 14.03.2023'!$E$4:$J$1050,6,FALSE)),"0",VLOOKUP(F694,'[1]Latest 14.03.2023'!$E$4:$J$1050,6,FALSE))</f>
        <v>0.94</v>
      </c>
      <c r="H694" s="39">
        <f>+SUMIF(CUTTING!$B$3:$B$500,'RM-JUNE'!F694,CUTTING!$G$3:$G$500)</f>
        <v>0</v>
      </c>
      <c r="I694" s="39">
        <f>+SUMIF('FORGING+DISPATCH'!$B$3:$B$500,'RM-JUNE'!F694,'FORGING+DISPATCH'!$G$3:$G$500)</f>
        <v>1.88</v>
      </c>
      <c r="J694" s="40">
        <f t="shared" ref="J694" si="127">H694+I694</f>
        <v>1.88</v>
      </c>
      <c r="K694" s="39" t="str">
        <f>+IF(ISNA(VLOOKUP(F694,SCH!$C$3:$L$500,9,FALSE)),"0",VLOOKUP(F694,SCH!$C$3:$L$500,9,FALSE))</f>
        <v>0</v>
      </c>
      <c r="L694" s="103">
        <f t="shared" si="118"/>
        <v>0</v>
      </c>
      <c r="M694" s="103">
        <f t="shared" ref="M694" si="128">L694-J694</f>
        <v>-1.88</v>
      </c>
      <c r="N694" s="141"/>
      <c r="O694" s="134"/>
      <c r="P694" s="134"/>
      <c r="Q694" s="134"/>
      <c r="R694" s="111"/>
    </row>
    <row r="695" spans="1:18" s="3" customFormat="1" x14ac:dyDescent="0.25">
      <c r="A695" s="38">
        <v>3</v>
      </c>
      <c r="B695" s="39" t="s">
        <v>287</v>
      </c>
      <c r="C695" s="39" t="s">
        <v>184</v>
      </c>
      <c r="D695" s="39" t="s">
        <v>44</v>
      </c>
      <c r="E695" s="39" t="s">
        <v>312</v>
      </c>
      <c r="F695" s="39">
        <v>4066</v>
      </c>
      <c r="G695" s="39" t="str">
        <f>+IF(ISNA(VLOOKUP(F695,'[1]Latest 14.03.2023'!$E$4:$J$1050,6,FALSE)),"0",VLOOKUP(F695,'[1]Latest 14.03.2023'!$E$4:$J$1050,6,FALSE))</f>
        <v>0</v>
      </c>
      <c r="H695" s="39">
        <f>+SUMIF(CUTTING!$B$3:$B$500,'RM-JUNE'!F695,CUTTING!$G$3:$G$500)</f>
        <v>0</v>
      </c>
      <c r="I695" s="39">
        <f>+SUMIF('FORGING+DISPATCH'!$B$3:$B$500,'RM-JUNE'!F695,'FORGING+DISPATCH'!$G$3:$G$500)</f>
        <v>0</v>
      </c>
      <c r="J695" s="40">
        <f t="shared" si="120"/>
        <v>0</v>
      </c>
      <c r="K695" s="39" t="str">
        <f>+IF(ISNA(VLOOKUP(F695,SCH!$C$3:$L$500,9,FALSE)),"0",VLOOKUP(F695,SCH!$C$3:$L$500,9,FALSE))</f>
        <v>0</v>
      </c>
      <c r="L695" s="103">
        <f t="shared" si="118"/>
        <v>0</v>
      </c>
      <c r="M695" s="103">
        <f t="shared" si="126"/>
        <v>0</v>
      </c>
      <c r="N695" s="141"/>
      <c r="O695" s="134"/>
      <c r="P695" s="134"/>
      <c r="Q695" s="134"/>
      <c r="R695" s="111"/>
    </row>
    <row r="696" spans="1:18" s="3" customFormat="1" x14ac:dyDescent="0.25">
      <c r="A696" s="38">
        <v>3</v>
      </c>
      <c r="B696" s="39" t="s">
        <v>287</v>
      </c>
      <c r="C696" s="39" t="s">
        <v>184</v>
      </c>
      <c r="D696" s="39" t="s">
        <v>44</v>
      </c>
      <c r="E696" s="39" t="s">
        <v>309</v>
      </c>
      <c r="F696" s="39">
        <v>4070</v>
      </c>
      <c r="G696" s="39">
        <f>+IF(ISNA(VLOOKUP(F696,'[1]Latest 14.03.2023'!$E$4:$J$1050,6,FALSE)),"0",VLOOKUP(F696,'[1]Latest 14.03.2023'!$E$4:$J$1050,6,FALSE))</f>
        <v>0.98</v>
      </c>
      <c r="H696" s="39">
        <f>+SUMIF(CUTTING!$B$3:$B$500,'RM-JUNE'!F696,CUTTING!$G$3:$G$500)</f>
        <v>0</v>
      </c>
      <c r="I696" s="39">
        <f>+SUMIF('FORGING+DISPATCH'!$B$3:$B$500,'RM-JUNE'!F696,'FORGING+DISPATCH'!$G$3:$G$500)</f>
        <v>0</v>
      </c>
      <c r="J696" s="40">
        <f t="shared" si="120"/>
        <v>0</v>
      </c>
      <c r="K696" s="39">
        <f>+IF(ISNA(VLOOKUP(F696,SCH!$C$3:$L$500,9,FALSE)),"0",VLOOKUP(F696,SCH!$C$3:$L$500,9,FALSE))</f>
        <v>1000</v>
      </c>
      <c r="L696" s="103">
        <f t="shared" si="118"/>
        <v>980</v>
      </c>
      <c r="M696" s="103">
        <f t="shared" si="126"/>
        <v>980</v>
      </c>
      <c r="N696" s="141"/>
      <c r="O696" s="134"/>
      <c r="P696" s="134"/>
      <c r="Q696" s="134"/>
      <c r="R696" s="111"/>
    </row>
    <row r="697" spans="1:18" s="3" customFormat="1" x14ac:dyDescent="0.25">
      <c r="A697" s="38">
        <v>3</v>
      </c>
      <c r="B697" s="39" t="s">
        <v>287</v>
      </c>
      <c r="C697" s="39" t="s">
        <v>184</v>
      </c>
      <c r="D697" s="39" t="s">
        <v>44</v>
      </c>
      <c r="E697" s="39" t="s">
        <v>310</v>
      </c>
      <c r="F697" s="39">
        <v>4072</v>
      </c>
      <c r="G697" s="39" t="str">
        <f>+IF(ISNA(VLOOKUP(F697,'[1]Latest 14.03.2023'!$E$4:$J$1050,6,FALSE)),"0",VLOOKUP(F697,'[1]Latest 14.03.2023'!$E$4:$J$1050,6,FALSE))</f>
        <v>0</v>
      </c>
      <c r="H697" s="39">
        <f>+SUMIF(CUTTING!$B$3:$B$500,'RM-JUNE'!F697,CUTTING!$G$3:$G$500)</f>
        <v>0</v>
      </c>
      <c r="I697" s="39">
        <f>+SUMIF('FORGING+DISPATCH'!$B$3:$B$500,'RM-JUNE'!F697,'FORGING+DISPATCH'!$G$3:$G$500)</f>
        <v>0</v>
      </c>
      <c r="J697" s="40">
        <f t="shared" si="120"/>
        <v>0</v>
      </c>
      <c r="K697" s="39" t="str">
        <f>+IF(ISNA(VLOOKUP(F697,SCH!$C$3:$L$500,9,FALSE)),"0",VLOOKUP(F697,SCH!$C$3:$L$500,9,FALSE))</f>
        <v>0</v>
      </c>
      <c r="L697" s="103">
        <f t="shared" si="118"/>
        <v>0</v>
      </c>
      <c r="M697" s="103">
        <f t="shared" si="126"/>
        <v>0</v>
      </c>
      <c r="N697" s="141"/>
      <c r="O697" s="134"/>
      <c r="P697" s="134"/>
      <c r="Q697" s="134"/>
      <c r="R697" s="111"/>
    </row>
    <row r="698" spans="1:18" s="3" customFormat="1" x14ac:dyDescent="0.25">
      <c r="A698" s="38">
        <v>3</v>
      </c>
      <c r="B698" s="39" t="s">
        <v>287</v>
      </c>
      <c r="C698" s="39" t="s">
        <v>184</v>
      </c>
      <c r="D698" s="39" t="s">
        <v>44</v>
      </c>
      <c r="E698" s="39" t="s">
        <v>308</v>
      </c>
      <c r="F698" s="39">
        <v>4252</v>
      </c>
      <c r="G698" s="41">
        <f>+IF(ISNA(VLOOKUP(F698,'[1]Latest 14.03.2023'!$E$4:$J$1050,6,FALSE)),"0",VLOOKUP(F698,'[1]Latest 14.03.2023'!$E$4:$J$1050,6,FALSE))</f>
        <v>1.17</v>
      </c>
      <c r="H698" s="39">
        <f>+SUMIF(CUTTING!$B$3:$B$500,'RM-JUNE'!F698,CUTTING!$G$3:$G$500)</f>
        <v>0</v>
      </c>
      <c r="I698" s="39">
        <f>+SUMIF('FORGING+DISPATCH'!$B$3:$B$500,'RM-JUNE'!F698,'FORGING+DISPATCH'!$G$3:$G$500)</f>
        <v>0</v>
      </c>
      <c r="J698" s="40">
        <f t="shared" si="120"/>
        <v>0</v>
      </c>
      <c r="K698" s="39">
        <f>+IF(ISNA(VLOOKUP(F698,SCH!$C$3:$L$500,9,FALSE)),"0",VLOOKUP(F698,SCH!$C$3:$L$500,9,FALSE))</f>
        <v>8793</v>
      </c>
      <c r="L698" s="103">
        <f t="shared" si="118"/>
        <v>10287.81</v>
      </c>
      <c r="M698" s="103">
        <f t="shared" si="126"/>
        <v>10287.81</v>
      </c>
      <c r="N698" s="141"/>
      <c r="O698" s="134"/>
      <c r="P698" s="134"/>
      <c r="Q698" s="134"/>
      <c r="R698" s="111"/>
    </row>
    <row r="699" spans="1:18" s="3" customFormat="1" x14ac:dyDescent="0.25">
      <c r="A699" s="38">
        <v>3</v>
      </c>
      <c r="B699" s="39" t="s">
        <v>287</v>
      </c>
      <c r="C699" s="39" t="s">
        <v>184</v>
      </c>
      <c r="D699" s="39" t="s">
        <v>44</v>
      </c>
      <c r="E699" s="39" t="s">
        <v>1022</v>
      </c>
      <c r="F699" s="39">
        <v>4270</v>
      </c>
      <c r="G699" s="41">
        <f>+IF(ISNA(VLOOKUP(F699,'[1]Latest 14.03.2023'!$E$4:$J$1050,6,FALSE)),"0",VLOOKUP(F699,'[1]Latest 14.03.2023'!$E$4:$J$1050,6,FALSE))</f>
        <v>0.73</v>
      </c>
      <c r="H699" s="39">
        <f>+SUMIF(CUTTING!$B$3:$B$500,'RM-JUNE'!F699,CUTTING!$G$3:$G$500)</f>
        <v>0</v>
      </c>
      <c r="I699" s="39">
        <f>+SUMIF('FORGING+DISPATCH'!$B$3:$B$500,'RM-JUNE'!F699,'FORGING+DISPATCH'!$G$3:$G$500)</f>
        <v>0</v>
      </c>
      <c r="J699" s="40">
        <f t="shared" si="120"/>
        <v>0</v>
      </c>
      <c r="K699" s="39" t="str">
        <f>+IF(ISNA(VLOOKUP(F699,SCH!$C$3:$L$500,9,FALSE)),"0",VLOOKUP(F699,SCH!$C$3:$L$500,9,FALSE))</f>
        <v>0</v>
      </c>
      <c r="L699" s="103">
        <f t="shared" si="118"/>
        <v>0</v>
      </c>
      <c r="M699" s="103">
        <f t="shared" si="126"/>
        <v>0</v>
      </c>
      <c r="N699" s="141"/>
      <c r="O699" s="134"/>
      <c r="P699" s="134"/>
      <c r="Q699" s="134"/>
      <c r="R699" s="111"/>
    </row>
    <row r="700" spans="1:18" s="3" customFormat="1" x14ac:dyDescent="0.25">
      <c r="A700" s="38">
        <v>3</v>
      </c>
      <c r="B700" s="39" t="s">
        <v>287</v>
      </c>
      <c r="C700" s="39" t="s">
        <v>184</v>
      </c>
      <c r="D700" s="39" t="s">
        <v>44</v>
      </c>
      <c r="E700" s="39" t="s">
        <v>307</v>
      </c>
      <c r="F700" s="39">
        <v>861</v>
      </c>
      <c r="G700" s="41">
        <f>+IF(ISNA(VLOOKUP(F700,'[1]Latest 14.03.2023'!$E$4:$J$1050,6,FALSE)),"0",VLOOKUP(F700,'[1]Latest 14.03.2023'!$E$4:$J$1050,6,FALSE))</f>
        <v>1</v>
      </c>
      <c r="H700" s="39">
        <f>+SUMIF(CUTTING!$B$3:$B$500,'RM-JUNE'!F700,CUTTING!$G$3:$G$500)</f>
        <v>0</v>
      </c>
      <c r="I700" s="39">
        <f>+SUMIF('FORGING+DISPATCH'!$B$3:$B$500,'RM-JUNE'!F700,'FORGING+DISPATCH'!$G$3:$G$500)</f>
        <v>0</v>
      </c>
      <c r="J700" s="40">
        <f t="shared" si="120"/>
        <v>0</v>
      </c>
      <c r="K700" s="39" t="str">
        <f>+IF(ISNA(VLOOKUP(F700,SCH!$C$3:$L$500,9,FALSE)),"0",VLOOKUP(F700,SCH!$C$3:$L$500,9,FALSE))</f>
        <v>0</v>
      </c>
      <c r="L700" s="103">
        <f t="shared" si="118"/>
        <v>0</v>
      </c>
      <c r="M700" s="103">
        <f t="shared" si="126"/>
        <v>0</v>
      </c>
      <c r="N700" s="141"/>
      <c r="O700" s="134"/>
      <c r="P700" s="134"/>
      <c r="Q700" s="134"/>
      <c r="R700" s="111"/>
    </row>
    <row r="701" spans="1:18" s="3" customFormat="1" x14ac:dyDescent="0.25">
      <c r="A701" s="38">
        <v>3</v>
      </c>
      <c r="B701" s="39" t="s">
        <v>287</v>
      </c>
      <c r="C701" s="39" t="s">
        <v>184</v>
      </c>
      <c r="D701" s="39" t="s">
        <v>44</v>
      </c>
      <c r="E701" s="39" t="s">
        <v>306</v>
      </c>
      <c r="F701" s="39">
        <v>879</v>
      </c>
      <c r="G701" s="39" t="str">
        <f>+IF(ISNA(VLOOKUP(F701,'[1]Latest 14.03.2023'!$E$4:$J$1050,6,FALSE)),"0",VLOOKUP(F701,'[1]Latest 14.03.2023'!$E$4:$J$1050,6,FALSE))</f>
        <v>0</v>
      </c>
      <c r="H701" s="39">
        <f>+SUMIF(CUTTING!$B$3:$B$500,'RM-JUNE'!F701,CUTTING!$G$3:$G$500)</f>
        <v>0</v>
      </c>
      <c r="I701" s="39">
        <f>+SUMIF('FORGING+DISPATCH'!$B$3:$B$500,'RM-JUNE'!F701,'FORGING+DISPATCH'!$G$3:$G$500)</f>
        <v>0</v>
      </c>
      <c r="J701" s="40">
        <f t="shared" si="120"/>
        <v>0</v>
      </c>
      <c r="K701" s="39" t="str">
        <f>+IF(ISNA(VLOOKUP(F701,SCH!$C$3:$L$500,9,FALSE)),"0",VLOOKUP(F701,SCH!$C$3:$L$500,9,FALSE))</f>
        <v>0</v>
      </c>
      <c r="L701" s="103">
        <f t="shared" si="118"/>
        <v>0</v>
      </c>
      <c r="M701" s="103">
        <f t="shared" si="126"/>
        <v>0</v>
      </c>
      <c r="N701" s="141"/>
      <c r="O701" s="134"/>
      <c r="P701" s="134"/>
      <c r="Q701" s="134"/>
      <c r="R701" s="111"/>
    </row>
    <row r="702" spans="1:18" s="3" customFormat="1" x14ac:dyDescent="0.25">
      <c r="A702" s="87">
        <v>3</v>
      </c>
      <c r="B702" s="88" t="s">
        <v>287</v>
      </c>
      <c r="C702" s="88" t="s">
        <v>184</v>
      </c>
      <c r="D702" s="88" t="s">
        <v>304</v>
      </c>
      <c r="E702" s="88" t="s">
        <v>305</v>
      </c>
      <c r="F702" s="88">
        <v>2196</v>
      </c>
      <c r="G702" s="88" t="str">
        <f>+IF(ISNA(VLOOKUP(F702,'[1]Latest 14.03.2023'!$E$4:$J$1050,6,FALSE)),"0",VLOOKUP(F702,'[1]Latest 14.03.2023'!$E$4:$J$1050,6,FALSE))</f>
        <v>0</v>
      </c>
      <c r="H702" s="88">
        <f>+SUMIF(CUTTING!$B$3:$B$500,'RM-JUNE'!F702,CUTTING!$G$3:$G$500)</f>
        <v>0</v>
      </c>
      <c r="I702" s="88">
        <f>+SUMIF('FORGING+DISPATCH'!$B$3:$B$500,'RM-JUNE'!F702,'FORGING+DISPATCH'!$G$3:$G$500)</f>
        <v>0</v>
      </c>
      <c r="J702" s="90">
        <f t="shared" si="120"/>
        <v>0</v>
      </c>
      <c r="K702" s="88" t="str">
        <f>+IF(ISNA(VLOOKUP(F702,SCH!$C$3:$L$500,9,FALSE)),"0",VLOOKUP(F702,SCH!$C$3:$L$500,9,FALSE))</f>
        <v>0</v>
      </c>
      <c r="L702" s="102">
        <f t="shared" si="118"/>
        <v>0</v>
      </c>
      <c r="M702" s="102">
        <f t="shared" si="126"/>
        <v>0</v>
      </c>
      <c r="N702" s="132"/>
      <c r="O702" s="133">
        <f>SUMIF(M702:M703,"&gt;0")-N702</f>
        <v>0</v>
      </c>
      <c r="P702" s="133"/>
      <c r="Q702" s="133">
        <f>O702-P702</f>
        <v>0</v>
      </c>
      <c r="R702" s="111"/>
    </row>
    <row r="703" spans="1:18" s="3" customFormat="1" x14ac:dyDescent="0.25">
      <c r="A703" s="87">
        <v>3</v>
      </c>
      <c r="B703" s="88" t="s">
        <v>287</v>
      </c>
      <c r="C703" s="88" t="s">
        <v>184</v>
      </c>
      <c r="D703" s="88" t="s">
        <v>304</v>
      </c>
      <c r="E703" s="88" t="s">
        <v>303</v>
      </c>
      <c r="F703" s="88">
        <v>2202</v>
      </c>
      <c r="G703" s="88" t="str">
        <f>+IF(ISNA(VLOOKUP(F703,'[1]Latest 14.03.2023'!$E$4:$J$1050,6,FALSE)),"0",VLOOKUP(F703,'[1]Latest 14.03.2023'!$E$4:$J$1050,6,FALSE))</f>
        <v>0</v>
      </c>
      <c r="H703" s="88">
        <f>+SUMIF(CUTTING!$B$3:$B$500,'RM-JUNE'!F703,CUTTING!$G$3:$G$500)</f>
        <v>0</v>
      </c>
      <c r="I703" s="88">
        <f>+SUMIF('FORGING+DISPATCH'!$B$3:$B$500,'RM-JUNE'!F703,'FORGING+DISPATCH'!$G$3:$G$500)</f>
        <v>0</v>
      </c>
      <c r="J703" s="90">
        <f t="shared" si="120"/>
        <v>0</v>
      </c>
      <c r="K703" s="88" t="str">
        <f>+IF(ISNA(VLOOKUP(F703,SCH!$C$3:$L$500,9,FALSE)),"0",VLOOKUP(F703,SCH!$C$3:$L$500,9,FALSE))</f>
        <v>0</v>
      </c>
      <c r="L703" s="102">
        <f t="shared" si="118"/>
        <v>0</v>
      </c>
      <c r="M703" s="102">
        <f t="shared" si="126"/>
        <v>0</v>
      </c>
      <c r="N703" s="132"/>
      <c r="O703" s="133"/>
      <c r="P703" s="133"/>
      <c r="Q703" s="133"/>
      <c r="R703" s="111"/>
    </row>
    <row r="704" spans="1:18" s="3" customFormat="1" x14ac:dyDescent="0.25">
      <c r="A704" s="38">
        <v>3</v>
      </c>
      <c r="B704" s="39" t="s">
        <v>287</v>
      </c>
      <c r="C704" s="39" t="s">
        <v>184</v>
      </c>
      <c r="D704" s="39" t="s">
        <v>50</v>
      </c>
      <c r="E704" s="39" t="s">
        <v>302</v>
      </c>
      <c r="F704" s="39">
        <v>1704</v>
      </c>
      <c r="G704" s="41">
        <f>+IF(ISNA(VLOOKUP(F704,'[1]Latest 14.03.2023'!$E$4:$J$1050,6,FALSE)),"0",VLOOKUP(F704,'[1]Latest 14.03.2023'!$E$4:$J$1050,6,FALSE))</f>
        <v>1.88</v>
      </c>
      <c r="H704" s="39">
        <f>+SUMIF(CUTTING!$B$3:$B$500,'RM-JUNE'!F704,CUTTING!$G$3:$G$500)</f>
        <v>0</v>
      </c>
      <c r="I704" s="39">
        <f>+SUMIF('FORGING+DISPATCH'!$B$3:$B$500,'RM-JUNE'!F704,'FORGING+DISPATCH'!$G$3:$G$500)</f>
        <v>0</v>
      </c>
      <c r="J704" s="40">
        <f t="shared" si="120"/>
        <v>0</v>
      </c>
      <c r="K704" s="39" t="str">
        <f>+IF(ISNA(VLOOKUP(F704,SCH!$C$3:$L$500,9,FALSE)),"0",VLOOKUP(F704,SCH!$C$3:$L$500,9,FALSE))</f>
        <v>0</v>
      </c>
      <c r="L704" s="103">
        <f t="shared" si="118"/>
        <v>0</v>
      </c>
      <c r="M704" s="103">
        <f t="shared" si="126"/>
        <v>0</v>
      </c>
      <c r="N704" s="141">
        <f>14230+4500+14068</f>
        <v>32798</v>
      </c>
      <c r="O704" s="134">
        <f>SUMIF(M704:M721,"&gt;0")-N704</f>
        <v>-3065.1999999999971</v>
      </c>
      <c r="P704" s="134"/>
      <c r="Q704" s="134">
        <f>O704-P704</f>
        <v>-3065.1999999999971</v>
      </c>
      <c r="R704" s="111"/>
    </row>
    <row r="705" spans="1:18" s="3" customFormat="1" x14ac:dyDescent="0.25">
      <c r="A705" s="38">
        <v>3</v>
      </c>
      <c r="B705" s="39" t="s">
        <v>287</v>
      </c>
      <c r="C705" s="39" t="s">
        <v>184</v>
      </c>
      <c r="D705" s="39" t="s">
        <v>50</v>
      </c>
      <c r="E705" s="39" t="s">
        <v>293</v>
      </c>
      <c r="F705" s="39">
        <v>1707</v>
      </c>
      <c r="G705" s="41">
        <f>+IF(ISNA(VLOOKUP(F705,'[1]Latest 14.03.2023'!$E$4:$J$1050,6,FALSE)),"0",VLOOKUP(F705,'[1]Latest 14.03.2023'!$E$4:$J$1050,6,FALSE))</f>
        <v>2.6</v>
      </c>
      <c r="H705" s="39">
        <f>+SUMIF(CUTTING!$B$3:$B$500,'RM-JUNE'!F705,CUTTING!$G$3:$G$500)</f>
        <v>0</v>
      </c>
      <c r="I705" s="39">
        <f>+SUMIF('FORGING+DISPATCH'!$B$3:$B$500,'RM-JUNE'!F705,'FORGING+DISPATCH'!$G$3:$G$500)</f>
        <v>0</v>
      </c>
      <c r="J705" s="40">
        <f t="shared" si="120"/>
        <v>0</v>
      </c>
      <c r="K705" s="39">
        <f>+IF(ISNA(VLOOKUP(F705,SCH!$C$3:$L$500,9,FALSE)),"0",VLOOKUP(F705,SCH!$C$3:$L$500,9,FALSE))</f>
        <v>1109</v>
      </c>
      <c r="L705" s="103">
        <f t="shared" si="118"/>
        <v>2883.4</v>
      </c>
      <c r="M705" s="103">
        <f t="shared" si="126"/>
        <v>2883.4</v>
      </c>
      <c r="N705" s="141"/>
      <c r="O705" s="134"/>
      <c r="P705" s="134"/>
      <c r="Q705" s="134"/>
      <c r="R705" s="111"/>
    </row>
    <row r="706" spans="1:18" s="3" customFormat="1" x14ac:dyDescent="0.25">
      <c r="A706" s="38">
        <v>3</v>
      </c>
      <c r="B706" s="39" t="s">
        <v>287</v>
      </c>
      <c r="C706" s="39" t="s">
        <v>184</v>
      </c>
      <c r="D706" s="39" t="s">
        <v>50</v>
      </c>
      <c r="E706" s="39" t="s">
        <v>301</v>
      </c>
      <c r="F706" s="39">
        <v>1728</v>
      </c>
      <c r="G706" s="39" t="str">
        <f>+IF(ISNA(VLOOKUP(F706,'[1]Latest 14.03.2023'!$E$4:$J$1050,6,FALSE)),"0",VLOOKUP(F706,'[1]Latest 14.03.2023'!$E$4:$J$1050,6,FALSE))</f>
        <v>0</v>
      </c>
      <c r="H706" s="39">
        <f>+SUMIF(CUTTING!$B$3:$B$500,'RM-JUNE'!F706,CUTTING!$G$3:$G$500)</f>
        <v>0</v>
      </c>
      <c r="I706" s="39">
        <f>+SUMIF('FORGING+DISPATCH'!$B$3:$B$500,'RM-JUNE'!F706,'FORGING+DISPATCH'!$G$3:$G$500)</f>
        <v>0</v>
      </c>
      <c r="J706" s="40">
        <f t="shared" si="120"/>
        <v>0</v>
      </c>
      <c r="K706" s="39" t="str">
        <f>+IF(ISNA(VLOOKUP(F706,SCH!$C$3:$L$500,9,FALSE)),"0",VLOOKUP(F706,SCH!$C$3:$L$500,9,FALSE))</f>
        <v>0</v>
      </c>
      <c r="L706" s="103">
        <f t="shared" si="118"/>
        <v>0</v>
      </c>
      <c r="M706" s="103">
        <f t="shared" si="126"/>
        <v>0</v>
      </c>
      <c r="N706" s="141"/>
      <c r="O706" s="134"/>
      <c r="P706" s="134"/>
      <c r="Q706" s="134"/>
      <c r="R706" s="111"/>
    </row>
    <row r="707" spans="1:18" s="3" customFormat="1" x14ac:dyDescent="0.25">
      <c r="A707" s="38">
        <v>3</v>
      </c>
      <c r="B707" s="39" t="s">
        <v>287</v>
      </c>
      <c r="C707" s="39" t="s">
        <v>184</v>
      </c>
      <c r="D707" s="39" t="s">
        <v>50</v>
      </c>
      <c r="E707" s="39" t="s">
        <v>300</v>
      </c>
      <c r="F707" s="39">
        <v>2101</v>
      </c>
      <c r="G707" s="41">
        <f>+IF(ISNA(VLOOKUP(F707,'[1]Latest 14.03.2023'!$E$4:$J$1050,6,FALSE)),"0",VLOOKUP(F707,'[1]Latest 14.03.2023'!$E$4:$J$1050,6,FALSE))</f>
        <v>2.21</v>
      </c>
      <c r="H707" s="39">
        <f>+SUMIF(CUTTING!$B$3:$B$500,'RM-JUNE'!F707,CUTTING!$G$3:$G$500)</f>
        <v>0</v>
      </c>
      <c r="I707" s="39">
        <f>+SUMIF('FORGING+DISPATCH'!$B$3:$B$500,'RM-JUNE'!F707,'FORGING+DISPATCH'!$G$3:$G$500)</f>
        <v>0</v>
      </c>
      <c r="J707" s="40">
        <f t="shared" si="120"/>
        <v>0</v>
      </c>
      <c r="K707" s="39">
        <f>+IF(ISNA(VLOOKUP(F707,SCH!$C$3:$L$500,9,FALSE)),"0",VLOOKUP(F707,SCH!$C$3:$L$500,9,FALSE))</f>
        <v>1000</v>
      </c>
      <c r="L707" s="103">
        <f t="shared" si="118"/>
        <v>2210</v>
      </c>
      <c r="M707" s="103">
        <f t="shared" si="126"/>
        <v>2210</v>
      </c>
      <c r="N707" s="141"/>
      <c r="O707" s="134"/>
      <c r="P707" s="134"/>
      <c r="Q707" s="134"/>
      <c r="R707" s="111"/>
    </row>
    <row r="708" spans="1:18" s="3" customFormat="1" x14ac:dyDescent="0.25">
      <c r="A708" s="38">
        <v>3</v>
      </c>
      <c r="B708" s="39" t="s">
        <v>287</v>
      </c>
      <c r="C708" s="39" t="s">
        <v>184</v>
      </c>
      <c r="D708" s="39" t="s">
        <v>50</v>
      </c>
      <c r="E708" s="39" t="s">
        <v>299</v>
      </c>
      <c r="F708" s="39">
        <v>2195</v>
      </c>
      <c r="G708" s="41">
        <f>+IF(ISNA(VLOOKUP(F708,'[1]Latest 14.03.2023'!$E$4:$J$1050,6,FALSE)),"0",VLOOKUP(F708,'[1]Latest 14.03.2023'!$E$4:$J$1050,6,FALSE))</f>
        <v>2.63</v>
      </c>
      <c r="H708" s="39">
        <f>+SUMIF(CUTTING!$B$3:$B$500,'RM-JUNE'!F708,CUTTING!$G$3:$G$500)</f>
        <v>0</v>
      </c>
      <c r="I708" s="39">
        <f>+SUMIF('FORGING+DISPATCH'!$B$3:$B$500,'RM-JUNE'!F708,'FORGING+DISPATCH'!$G$3:$G$500)</f>
        <v>1315</v>
      </c>
      <c r="J708" s="40">
        <f t="shared" si="120"/>
        <v>1315</v>
      </c>
      <c r="K708" s="39">
        <f>+IF(ISNA(VLOOKUP(F708,SCH!$C$3:$L$500,9,FALSE)),"0",VLOOKUP(F708,SCH!$C$3:$L$500,9,FALSE))</f>
        <v>5125</v>
      </c>
      <c r="L708" s="103">
        <f t="shared" si="118"/>
        <v>13478.75</v>
      </c>
      <c r="M708" s="103">
        <f t="shared" ref="M708:M709" si="129">L708-J708</f>
        <v>12163.75</v>
      </c>
      <c r="N708" s="141"/>
      <c r="O708" s="134"/>
      <c r="P708" s="134"/>
      <c r="Q708" s="134"/>
      <c r="R708" s="111"/>
    </row>
    <row r="709" spans="1:18" s="3" customFormat="1" x14ac:dyDescent="0.25">
      <c r="A709" s="38">
        <v>3</v>
      </c>
      <c r="B709" s="39" t="s">
        <v>287</v>
      </c>
      <c r="C709" s="39" t="s">
        <v>184</v>
      </c>
      <c r="D709" s="39" t="s">
        <v>50</v>
      </c>
      <c r="E709" s="39" t="s">
        <v>298</v>
      </c>
      <c r="F709" s="39">
        <v>2203</v>
      </c>
      <c r="G709" s="41">
        <f>+IF(ISNA(VLOOKUP(F709,'[1]Latest 14.03.2023'!$E$4:$J$1050,6,FALSE)),"0",VLOOKUP(F709,'[1]Latest 14.03.2023'!$E$4:$J$1050,6,FALSE))</f>
        <v>2.66</v>
      </c>
      <c r="H709" s="39">
        <f>+SUMIF(CUTTING!$B$3:$B$500,'RM-JUNE'!F709,CUTTING!$G$3:$G$500)</f>
        <v>0</v>
      </c>
      <c r="I709" s="39">
        <f>+SUMIF('FORGING+DISPATCH'!$B$3:$B$500,'RM-JUNE'!F709,'FORGING+DISPATCH'!$G$3:$G$500)</f>
        <v>0</v>
      </c>
      <c r="J709" s="40">
        <f t="shared" si="120"/>
        <v>0</v>
      </c>
      <c r="K709" s="39">
        <f>+IF(ISNA(VLOOKUP(F709,SCH!$C$3:$L$500,9,FALSE)),"0",VLOOKUP(F709,SCH!$C$3:$L$500,9,FALSE))</f>
        <v>3068</v>
      </c>
      <c r="L709" s="103">
        <f t="shared" si="118"/>
        <v>8160.88</v>
      </c>
      <c r="M709" s="103">
        <f t="shared" si="129"/>
        <v>8160.88</v>
      </c>
      <c r="N709" s="141"/>
      <c r="O709" s="134"/>
      <c r="P709" s="134"/>
      <c r="Q709" s="134"/>
      <c r="R709" s="111"/>
    </row>
    <row r="710" spans="1:18" s="3" customFormat="1" x14ac:dyDescent="0.25">
      <c r="A710" s="38">
        <v>3</v>
      </c>
      <c r="B710" s="39" t="s">
        <v>287</v>
      </c>
      <c r="C710" s="39" t="s">
        <v>184</v>
      </c>
      <c r="D710" s="39" t="s">
        <v>50</v>
      </c>
      <c r="E710" s="39" t="s">
        <v>297</v>
      </c>
      <c r="F710" s="39">
        <v>4048</v>
      </c>
      <c r="G710" s="39" t="str">
        <f>+IF(ISNA(VLOOKUP(F710,'[1]Latest 14.03.2023'!$E$4:$J$1050,6,FALSE)),"0",VLOOKUP(F710,'[1]Latest 14.03.2023'!$E$4:$J$1050,6,FALSE))</f>
        <v>0</v>
      </c>
      <c r="H710" s="39">
        <f>+SUMIF(CUTTING!$B$3:$B$500,'RM-JUNE'!F710,CUTTING!$G$3:$G$500)</f>
        <v>0</v>
      </c>
      <c r="I710" s="39">
        <f>+SUMIF('FORGING+DISPATCH'!$B$3:$B$500,'RM-JUNE'!F710,'FORGING+DISPATCH'!$G$3:$G$500)</f>
        <v>0</v>
      </c>
      <c r="J710" s="40">
        <f t="shared" si="120"/>
        <v>0</v>
      </c>
      <c r="K710" s="39" t="str">
        <f>+IF(ISNA(VLOOKUP(F710,SCH!$C$3:$L$500,9,FALSE)),"0",VLOOKUP(F710,SCH!$C$3:$L$500,9,FALSE))</f>
        <v>0</v>
      </c>
      <c r="L710" s="103">
        <f t="shared" si="118"/>
        <v>0</v>
      </c>
      <c r="M710" s="103">
        <f t="shared" ref="M710:M735" si="130">L710-J710</f>
        <v>0</v>
      </c>
      <c r="N710" s="141"/>
      <c r="O710" s="134"/>
      <c r="P710" s="134"/>
      <c r="Q710" s="134"/>
      <c r="R710" s="111"/>
    </row>
    <row r="711" spans="1:18" s="3" customFormat="1" x14ac:dyDescent="0.25">
      <c r="A711" s="38">
        <v>3</v>
      </c>
      <c r="B711" s="39" t="s">
        <v>287</v>
      </c>
      <c r="C711" s="39" t="s">
        <v>184</v>
      </c>
      <c r="D711" s="39" t="s">
        <v>50</v>
      </c>
      <c r="E711" s="39" t="s">
        <v>296</v>
      </c>
      <c r="F711" s="39">
        <v>4077</v>
      </c>
      <c r="G711" s="41">
        <f>+IF(ISNA(VLOOKUP(F711,'[1]Latest 14.03.2023'!$E$4:$J$1050,6,FALSE)),"0",VLOOKUP(F711,'[1]Latest 14.03.2023'!$E$4:$J$1050,6,FALSE))</f>
        <v>2</v>
      </c>
      <c r="H711" s="39">
        <f>+SUMIF(CUTTING!$B$3:$B$500,'RM-JUNE'!F711,CUTTING!$G$3:$G$500)</f>
        <v>0</v>
      </c>
      <c r="I711" s="39">
        <f>+SUMIF('FORGING+DISPATCH'!$B$3:$B$500,'RM-JUNE'!F711,'FORGING+DISPATCH'!$G$3:$G$500)</f>
        <v>0</v>
      </c>
      <c r="J711" s="40">
        <f t="shared" si="120"/>
        <v>0</v>
      </c>
      <c r="K711" s="39" t="str">
        <f>+IF(ISNA(VLOOKUP(F711,SCH!$C$3:$L$500,9,FALSE)),"0",VLOOKUP(F711,SCH!$C$3:$L$500,9,FALSE))</f>
        <v>0</v>
      </c>
      <c r="L711" s="103">
        <f t="shared" si="118"/>
        <v>0</v>
      </c>
      <c r="M711" s="103">
        <f t="shared" si="130"/>
        <v>0</v>
      </c>
      <c r="N711" s="141"/>
      <c r="O711" s="134"/>
      <c r="P711" s="134"/>
      <c r="Q711" s="134"/>
      <c r="R711" s="111"/>
    </row>
    <row r="712" spans="1:18" s="3" customFormat="1" x14ac:dyDescent="0.25">
      <c r="A712" s="38">
        <v>3</v>
      </c>
      <c r="B712" s="39" t="s">
        <v>287</v>
      </c>
      <c r="C712" s="39" t="s">
        <v>184</v>
      </c>
      <c r="D712" s="39" t="s">
        <v>50</v>
      </c>
      <c r="E712" s="39" t="s">
        <v>295</v>
      </c>
      <c r="F712" s="39">
        <v>4242</v>
      </c>
      <c r="G712" s="41">
        <f>+IF(ISNA(VLOOKUP(F712,'[1]Latest 14.03.2023'!$E$4:$J$1050,6,FALSE)),"0",VLOOKUP(F712,'[1]Latest 14.03.2023'!$E$4:$J$1050,6,FALSE))</f>
        <v>1.49</v>
      </c>
      <c r="H712" s="39">
        <f>+SUMIF(CUTTING!$B$3:$B$500,'RM-JUNE'!F712,CUTTING!$G$3:$G$500)</f>
        <v>0</v>
      </c>
      <c r="I712" s="39">
        <f>+SUMIF('FORGING+DISPATCH'!$B$3:$B$500,'RM-JUNE'!F712,'FORGING+DISPATCH'!$G$3:$G$500)</f>
        <v>0</v>
      </c>
      <c r="J712" s="40">
        <f t="shared" si="120"/>
        <v>0</v>
      </c>
      <c r="K712" s="39">
        <f>+IF(ISNA(VLOOKUP(F712,SCH!$C$3:$L$500,9,FALSE)),"0",VLOOKUP(F712,SCH!$C$3:$L$500,9,FALSE))</f>
        <v>1473</v>
      </c>
      <c r="L712" s="103">
        <f t="shared" si="118"/>
        <v>2194.77</v>
      </c>
      <c r="M712" s="103">
        <f t="shared" si="130"/>
        <v>2194.77</v>
      </c>
      <c r="N712" s="141"/>
      <c r="O712" s="134"/>
      <c r="P712" s="134"/>
      <c r="Q712" s="134"/>
      <c r="R712" s="111"/>
    </row>
    <row r="713" spans="1:18" s="3" customFormat="1" x14ac:dyDescent="0.25">
      <c r="A713" s="38">
        <v>3</v>
      </c>
      <c r="B713" s="39" t="s">
        <v>287</v>
      </c>
      <c r="C713" s="39" t="s">
        <v>184</v>
      </c>
      <c r="D713" s="39" t="s">
        <v>50</v>
      </c>
      <c r="E713" s="39" t="s">
        <v>294</v>
      </c>
      <c r="F713" s="39">
        <v>860</v>
      </c>
      <c r="G713" s="41">
        <f>+IF(ISNA(VLOOKUP(F713,'[1]Latest 14.03.2023'!$E$4:$J$1050,6,FALSE)),"0",VLOOKUP(F713,'[1]Latest 14.03.2023'!$E$4:$J$1050,6,FALSE))</f>
        <v>1.89</v>
      </c>
      <c r="H713" s="39">
        <f>+SUMIF(CUTTING!$B$3:$B$500,'RM-JUNE'!F713,CUTTING!$G$3:$G$500)</f>
        <v>0</v>
      </c>
      <c r="I713" s="39">
        <f>+SUMIF('FORGING+DISPATCH'!$B$3:$B$500,'RM-JUNE'!F713,'FORGING+DISPATCH'!$G$3:$G$500)</f>
        <v>0</v>
      </c>
      <c r="J713" s="40">
        <f t="shared" si="120"/>
        <v>0</v>
      </c>
      <c r="K713" s="39" t="str">
        <f>+IF(ISNA(VLOOKUP(F713,SCH!$C$3:$L$500,9,FALSE)),"0",VLOOKUP(F713,SCH!$C$3:$L$500,9,FALSE))</f>
        <v>0</v>
      </c>
      <c r="L713" s="103">
        <f t="shared" si="118"/>
        <v>0</v>
      </c>
      <c r="M713" s="103">
        <f t="shared" si="130"/>
        <v>0</v>
      </c>
      <c r="N713" s="141"/>
      <c r="O713" s="134"/>
      <c r="P713" s="134"/>
      <c r="Q713" s="134"/>
      <c r="R713" s="111"/>
    </row>
    <row r="714" spans="1:18" s="3" customFormat="1" x14ac:dyDescent="0.25">
      <c r="A714" s="38">
        <v>3</v>
      </c>
      <c r="B714" s="39" t="s">
        <v>287</v>
      </c>
      <c r="C714" s="39" t="s">
        <v>184</v>
      </c>
      <c r="D714" s="39" t="s">
        <v>50</v>
      </c>
      <c r="E714" s="39" t="s">
        <v>288</v>
      </c>
      <c r="F714" s="39">
        <v>864</v>
      </c>
      <c r="G714" s="41">
        <f>+IF(ISNA(VLOOKUP(F714,'[1]Latest 14.03.2023'!$E$4:$J$1050,6,FALSE)),"0",VLOOKUP(F714,'[1]Latest 14.03.2023'!$E$4:$J$1050,6,FALSE))</f>
        <v>2.56</v>
      </c>
      <c r="H714" s="39">
        <f>+SUMIF(CUTTING!$B$3:$B$500,'RM-JUNE'!F714,CUTTING!$G$3:$G$500)</f>
        <v>0</v>
      </c>
      <c r="I714" s="39">
        <f>+SUMIF('FORGING+DISPATCH'!$B$3:$B$500,'RM-JUNE'!F714,'FORGING+DISPATCH'!$G$3:$G$500)</f>
        <v>2.56</v>
      </c>
      <c r="J714" s="40">
        <f t="shared" si="120"/>
        <v>2.56</v>
      </c>
      <c r="K714" s="39" t="str">
        <f>+IF(ISNA(VLOOKUP(F714,SCH!$C$3:$L$500,9,FALSE)),"0",VLOOKUP(F714,SCH!$C$3:$L$500,9,FALSE))</f>
        <v>0</v>
      </c>
      <c r="L714" s="103">
        <f t="shared" si="118"/>
        <v>0</v>
      </c>
      <c r="M714" s="103">
        <f t="shared" si="130"/>
        <v>-2.56</v>
      </c>
      <c r="N714" s="141"/>
      <c r="O714" s="134"/>
      <c r="P714" s="134"/>
      <c r="Q714" s="134"/>
      <c r="R714" s="111"/>
    </row>
    <row r="715" spans="1:18" s="3" customFormat="1" x14ac:dyDescent="0.25">
      <c r="A715" s="38">
        <v>3</v>
      </c>
      <c r="B715" s="39" t="s">
        <v>287</v>
      </c>
      <c r="C715" s="39" t="s">
        <v>184</v>
      </c>
      <c r="D715" s="39" t="s">
        <v>50</v>
      </c>
      <c r="E715" s="39" t="s">
        <v>1094</v>
      </c>
      <c r="F715" s="39">
        <v>8010</v>
      </c>
      <c r="G715" s="41" t="str">
        <f>+IF(ISNA(VLOOKUP(F715,'[1]Latest 14.03.2023'!$E$4:$J$1050,6,FALSE)),"0",VLOOKUP(F715,'[1]Latest 14.03.2023'!$E$4:$J$1050,6,FALSE))</f>
        <v>0</v>
      </c>
      <c r="H715" s="39">
        <f>+SUMIF(CUTTING!$B$3:$B$500,'RM-JUNE'!F715,CUTTING!$G$3:$G$500)</f>
        <v>0</v>
      </c>
      <c r="I715" s="39">
        <f>+SUMIF('FORGING+DISPATCH'!$B$3:$B$500,'RM-JUNE'!F715,'FORGING+DISPATCH'!$G$3:$G$500)</f>
        <v>0</v>
      </c>
      <c r="J715" s="40">
        <f t="shared" ref="J715:J721" si="131">H715+I715</f>
        <v>0</v>
      </c>
      <c r="K715" s="39">
        <f>+IF(ISNA(VLOOKUP(F715,SCH!$C$3:$L$500,9,FALSE)),"0",VLOOKUP(F715,SCH!$C$3:$L$500,9,FALSE))</f>
        <v>120</v>
      </c>
      <c r="L715" s="103">
        <f t="shared" ref="L715:L721" si="132">+G715*K715</f>
        <v>0</v>
      </c>
      <c r="M715" s="108">
        <v>500</v>
      </c>
      <c r="N715" s="141"/>
      <c r="O715" s="134"/>
      <c r="P715" s="134"/>
      <c r="Q715" s="134"/>
      <c r="R715" s="111"/>
    </row>
    <row r="716" spans="1:18" s="3" customFormat="1" x14ac:dyDescent="0.25">
      <c r="A716" s="38">
        <v>4</v>
      </c>
      <c r="B716" s="39" t="s">
        <v>244</v>
      </c>
      <c r="C716" s="39" t="s">
        <v>184</v>
      </c>
      <c r="D716" s="39" t="s">
        <v>50</v>
      </c>
      <c r="E716" s="39" t="s">
        <v>265</v>
      </c>
      <c r="F716" s="39">
        <v>5511</v>
      </c>
      <c r="G716" s="41">
        <f>+IF(ISNA(VLOOKUP(F716,'[1]Latest 14.03.2023'!$E$4:$J$1050,6,FALSE)),"0",VLOOKUP(F716,'[1]Latest 14.03.2023'!$E$4:$J$1050,6,FALSE))</f>
        <v>1.62</v>
      </c>
      <c r="H716" s="39">
        <f>+SUMIF(CUTTING!$B$3:$B$500,'RM-JUNE'!F716,CUTTING!$G$3:$G$500)</f>
        <v>0</v>
      </c>
      <c r="I716" s="39">
        <f>+SUMIF('FORGING+DISPATCH'!$B$3:$B$500,'RM-JUNE'!F716,'FORGING+DISPATCH'!$G$3:$G$500)</f>
        <v>0</v>
      </c>
      <c r="J716" s="40">
        <f t="shared" si="131"/>
        <v>0</v>
      </c>
      <c r="K716" s="39">
        <f>+IF(ISNA(VLOOKUP(F716,SCH!$C$3:$L$500,9,FALSE)),"0",VLOOKUP(F716,SCH!$C$3:$L$500,9,FALSE))</f>
        <v>1000</v>
      </c>
      <c r="L716" s="103">
        <f t="shared" si="132"/>
        <v>1620</v>
      </c>
      <c r="M716" s="103">
        <f t="shared" ref="M716:M721" si="133">L716-J716</f>
        <v>1620</v>
      </c>
      <c r="N716" s="141"/>
      <c r="O716" s="134"/>
      <c r="P716" s="134"/>
      <c r="Q716" s="134"/>
      <c r="R716" s="111"/>
    </row>
    <row r="717" spans="1:18" s="3" customFormat="1" x14ac:dyDescent="0.25">
      <c r="A717" s="38">
        <v>4</v>
      </c>
      <c r="B717" s="39" t="s">
        <v>244</v>
      </c>
      <c r="C717" s="39" t="s">
        <v>184</v>
      </c>
      <c r="D717" s="39" t="s">
        <v>50</v>
      </c>
      <c r="E717" s="39" t="s">
        <v>264</v>
      </c>
      <c r="F717" s="39">
        <v>5540</v>
      </c>
      <c r="G717" s="39" t="str">
        <f>+IF(ISNA(VLOOKUP(F717,'[1]Latest 14.03.2023'!$E$4:$J$1050,6,FALSE)),"0",VLOOKUP(F717,'[1]Latest 14.03.2023'!$E$4:$J$1050,6,FALSE))</f>
        <v>0</v>
      </c>
      <c r="H717" s="39">
        <f>+SUMIF(CUTTING!$B$3:$B$500,'RM-JUNE'!F717,CUTTING!$G$3:$G$500)</f>
        <v>0</v>
      </c>
      <c r="I717" s="39">
        <f>+SUMIF('FORGING+DISPATCH'!$B$3:$B$500,'RM-JUNE'!F717,'FORGING+DISPATCH'!$G$3:$G$500)</f>
        <v>0</v>
      </c>
      <c r="J717" s="40">
        <f t="shared" si="131"/>
        <v>0</v>
      </c>
      <c r="K717" s="39" t="str">
        <f>+IF(ISNA(VLOOKUP(F717,SCH!$C$3:$L$500,9,FALSE)),"0",VLOOKUP(F717,SCH!$C$3:$L$500,9,FALSE))</f>
        <v>0</v>
      </c>
      <c r="L717" s="103">
        <f t="shared" si="132"/>
        <v>0</v>
      </c>
      <c r="M717" s="103">
        <f t="shared" si="133"/>
        <v>0</v>
      </c>
      <c r="N717" s="141"/>
      <c r="O717" s="134"/>
      <c r="P717" s="134"/>
      <c r="Q717" s="134"/>
      <c r="R717" s="111"/>
    </row>
    <row r="718" spans="1:18" s="3" customFormat="1" x14ac:dyDescent="0.25">
      <c r="A718" s="38">
        <v>4</v>
      </c>
      <c r="B718" s="39" t="s">
        <v>244</v>
      </c>
      <c r="C718" s="39" t="s">
        <v>184</v>
      </c>
      <c r="D718" s="39" t="s">
        <v>50</v>
      </c>
      <c r="E718" s="39" t="s">
        <v>263</v>
      </c>
      <c r="F718" s="39">
        <v>6005</v>
      </c>
      <c r="G718" s="41">
        <f>+IF(ISNA(VLOOKUP(F718,'[1]Latest 14.03.2023'!$E$4:$J$1050,6,FALSE)),"0",VLOOKUP(F718,'[1]Latest 14.03.2023'!$E$4:$J$1050,6,FALSE))</f>
        <v>2.58</v>
      </c>
      <c r="H718" s="39">
        <f>+SUMIF(CUTTING!$B$3:$B$500,'RM-JUNE'!F718,CUTTING!$G$3:$G$500)</f>
        <v>0</v>
      </c>
      <c r="I718" s="39">
        <f>+SUMIF('FORGING+DISPATCH'!$B$3:$B$500,'RM-JUNE'!F718,'FORGING+DISPATCH'!$G$3:$G$500)</f>
        <v>0</v>
      </c>
      <c r="J718" s="40">
        <f t="shared" si="131"/>
        <v>0</v>
      </c>
      <c r="K718" s="39" t="str">
        <f>+IF(ISNA(VLOOKUP(F718,SCH!$C$3:$L$500,9,FALSE)),"0",VLOOKUP(F718,SCH!$C$3:$L$500,9,FALSE))</f>
        <v>0</v>
      </c>
      <c r="L718" s="103">
        <f t="shared" si="132"/>
        <v>0</v>
      </c>
      <c r="M718" s="103">
        <f t="shared" si="133"/>
        <v>0</v>
      </c>
      <c r="N718" s="141"/>
      <c r="O718" s="134"/>
      <c r="P718" s="134"/>
      <c r="Q718" s="134"/>
      <c r="R718" s="111"/>
    </row>
    <row r="719" spans="1:18" s="3" customFormat="1" x14ac:dyDescent="0.25">
      <c r="A719" s="38">
        <v>4</v>
      </c>
      <c r="B719" s="39" t="s">
        <v>244</v>
      </c>
      <c r="C719" s="39" t="s">
        <v>184</v>
      </c>
      <c r="D719" s="39" t="s">
        <v>50</v>
      </c>
      <c r="E719" s="39" t="s">
        <v>262</v>
      </c>
      <c r="F719" s="39">
        <v>6014</v>
      </c>
      <c r="G719" s="41">
        <f>+IF(ISNA(VLOOKUP(F719,'[1]Latest 14.03.2023'!$E$4:$J$1050,6,FALSE)),"0",VLOOKUP(F719,'[1]Latest 14.03.2023'!$E$4:$J$1050,6,FALSE))</f>
        <v>2.37</v>
      </c>
      <c r="H719" s="39">
        <f>+SUMIF(CUTTING!$B$3:$B$500,'RM-JUNE'!F719,CUTTING!$G$3:$G$500)</f>
        <v>0</v>
      </c>
      <c r="I719" s="39">
        <f>+SUMIF('FORGING+DISPATCH'!$B$3:$B$500,'RM-JUNE'!F719,'FORGING+DISPATCH'!$G$3:$G$500)</f>
        <v>0</v>
      </c>
      <c r="J719" s="40">
        <f t="shared" si="131"/>
        <v>0</v>
      </c>
      <c r="K719" s="39" t="str">
        <f>+IF(ISNA(VLOOKUP(F719,SCH!$C$3:$L$500,9,FALSE)),"0",VLOOKUP(F719,SCH!$C$3:$L$500,9,FALSE))</f>
        <v>0</v>
      </c>
      <c r="L719" s="103">
        <f t="shared" si="132"/>
        <v>0</v>
      </c>
      <c r="M719" s="103">
        <f t="shared" si="133"/>
        <v>0</v>
      </c>
      <c r="N719" s="141"/>
      <c r="O719" s="134"/>
      <c r="P719" s="134"/>
      <c r="Q719" s="134"/>
      <c r="R719" s="111"/>
    </row>
    <row r="720" spans="1:18" s="3" customFormat="1" x14ac:dyDescent="0.25">
      <c r="A720" s="38">
        <v>4</v>
      </c>
      <c r="B720" s="39" t="s">
        <v>244</v>
      </c>
      <c r="C720" s="39" t="s">
        <v>184</v>
      </c>
      <c r="D720" s="39" t="s">
        <v>50</v>
      </c>
      <c r="E720" s="39" t="s">
        <v>261</v>
      </c>
      <c r="F720" s="39">
        <v>6015</v>
      </c>
      <c r="G720" s="41">
        <f>+IF(ISNA(VLOOKUP(F720,'[1]Latest 14.03.2023'!$E$4:$J$1050,6,FALSE)),"0",VLOOKUP(F720,'[1]Latest 14.03.2023'!$E$4:$J$1050,6,FALSE))</f>
        <v>2.5499999999999998</v>
      </c>
      <c r="H720" s="39">
        <f>+SUMIF(CUTTING!$B$3:$B$500,'RM-JUNE'!F720,CUTTING!$G$3:$G$500)</f>
        <v>0</v>
      </c>
      <c r="I720" s="39">
        <f>+SUMIF('FORGING+DISPATCH'!$B$3:$B$500,'RM-JUNE'!F720,'FORGING+DISPATCH'!$G$3:$G$500)</f>
        <v>0</v>
      </c>
      <c r="J720" s="40">
        <f t="shared" si="131"/>
        <v>0</v>
      </c>
      <c r="K720" s="39" t="str">
        <f>+IF(ISNA(VLOOKUP(F720,SCH!$C$3:$L$500,9,FALSE)),"0",VLOOKUP(F720,SCH!$C$3:$L$500,9,FALSE))</f>
        <v>0</v>
      </c>
      <c r="L720" s="103">
        <f t="shared" si="132"/>
        <v>0</v>
      </c>
      <c r="M720" s="103">
        <f t="shared" si="133"/>
        <v>0</v>
      </c>
      <c r="N720" s="141"/>
      <c r="O720" s="134"/>
      <c r="P720" s="134"/>
      <c r="Q720" s="134"/>
      <c r="R720" s="111"/>
    </row>
    <row r="721" spans="1:18" s="3" customFormat="1" x14ac:dyDescent="0.25">
      <c r="A721" s="38">
        <v>4</v>
      </c>
      <c r="B721" s="39" t="s">
        <v>244</v>
      </c>
      <c r="C721" s="39" t="s">
        <v>184</v>
      </c>
      <c r="D721" s="39" t="s">
        <v>50</v>
      </c>
      <c r="E721" s="39" t="s">
        <v>260</v>
      </c>
      <c r="F721" s="39">
        <v>6044</v>
      </c>
      <c r="G721" s="41">
        <f>+IF(ISNA(VLOOKUP(F721,'[1]Latest 14.03.2023'!$E$4:$J$1050,6,FALSE)),"0",VLOOKUP(F721,'[1]Latest 14.03.2023'!$E$4:$J$1050,6,FALSE))</f>
        <v>1.74</v>
      </c>
      <c r="H721" s="39">
        <f>+SUMIF(CUTTING!$B$3:$B$500,'RM-JUNE'!F721,CUTTING!$G$3:$G$500)</f>
        <v>0</v>
      </c>
      <c r="I721" s="39">
        <f>+SUMIF('FORGING+DISPATCH'!$B$3:$B$500,'RM-JUNE'!F721,'FORGING+DISPATCH'!$G$3:$G$500)</f>
        <v>0</v>
      </c>
      <c r="J721" s="40">
        <f t="shared" si="131"/>
        <v>0</v>
      </c>
      <c r="K721" s="39" t="str">
        <f>+IF(ISNA(VLOOKUP(F721,SCH!$C$3:$L$500,9,FALSE)),"0",VLOOKUP(F721,SCH!$C$3:$L$500,9,FALSE))</f>
        <v>0</v>
      </c>
      <c r="L721" s="103">
        <f t="shared" si="132"/>
        <v>0</v>
      </c>
      <c r="M721" s="103">
        <f t="shared" si="133"/>
        <v>0</v>
      </c>
      <c r="N721" s="141"/>
      <c r="O721" s="134"/>
      <c r="P721" s="134"/>
      <c r="Q721" s="134"/>
      <c r="R721" s="111"/>
    </row>
    <row r="722" spans="1:18" s="3" customFormat="1" x14ac:dyDescent="0.25">
      <c r="A722" s="87">
        <v>3</v>
      </c>
      <c r="B722" s="88" t="s">
        <v>287</v>
      </c>
      <c r="C722" s="88" t="s">
        <v>184</v>
      </c>
      <c r="D722" s="88" t="s">
        <v>252</v>
      </c>
      <c r="E722" s="88" t="s">
        <v>292</v>
      </c>
      <c r="F722" s="88">
        <v>1762</v>
      </c>
      <c r="G722" s="88" t="str">
        <f>+IF(ISNA(VLOOKUP(F722,'[1]Latest 14.03.2023'!$E$4:$J$1050,6,FALSE)),"0",VLOOKUP(F722,'[1]Latest 14.03.2023'!$E$4:$J$1050,6,FALSE))</f>
        <v>0</v>
      </c>
      <c r="H722" s="88">
        <f>+SUMIF(CUTTING!$B$3:$B$500,'RM-JUNE'!F722,CUTTING!$G$3:$G$500)</f>
        <v>0</v>
      </c>
      <c r="I722" s="88">
        <f>+SUMIF('FORGING+DISPATCH'!$B$3:$B$500,'RM-JUNE'!F722,'FORGING+DISPATCH'!$G$3:$G$500)</f>
        <v>0</v>
      </c>
      <c r="J722" s="90">
        <f t="shared" si="120"/>
        <v>0</v>
      </c>
      <c r="K722" s="88" t="str">
        <f>+IF(ISNA(VLOOKUP(F722,SCH!$C$3:$L$500,9,FALSE)),"0",VLOOKUP(F722,SCH!$C$3:$L$500,9,FALSE))</f>
        <v>0</v>
      </c>
      <c r="L722" s="102">
        <f t="shared" ref="L722:L781" si="134">+G722*K722</f>
        <v>0</v>
      </c>
      <c r="M722" s="102">
        <f t="shared" si="130"/>
        <v>0</v>
      </c>
      <c r="N722" s="132"/>
      <c r="O722" s="133">
        <f>SUMIF(M722:M725,"&gt;0")-N722</f>
        <v>0</v>
      </c>
      <c r="P722" s="133"/>
      <c r="Q722" s="133">
        <f>O722-P722</f>
        <v>0</v>
      </c>
      <c r="R722" s="111"/>
    </row>
    <row r="723" spans="1:18" s="3" customFormat="1" x14ac:dyDescent="0.25">
      <c r="A723" s="87">
        <v>3</v>
      </c>
      <c r="B723" s="88" t="s">
        <v>287</v>
      </c>
      <c r="C723" s="88" t="s">
        <v>184</v>
      </c>
      <c r="D723" s="88" t="s">
        <v>252</v>
      </c>
      <c r="E723" s="88" t="s">
        <v>291</v>
      </c>
      <c r="F723" s="88">
        <v>1797</v>
      </c>
      <c r="G723" s="88" t="str">
        <f>+IF(ISNA(VLOOKUP(F723,'[1]Latest 14.03.2023'!$E$4:$J$1050,6,FALSE)),"0",VLOOKUP(F723,'[1]Latest 14.03.2023'!$E$4:$J$1050,6,FALSE))</f>
        <v>0</v>
      </c>
      <c r="H723" s="88">
        <f>+SUMIF(CUTTING!$B$3:$B$500,'RM-JUNE'!F723,CUTTING!$G$3:$G$500)</f>
        <v>0</v>
      </c>
      <c r="I723" s="88">
        <f>+SUMIF('FORGING+DISPATCH'!$B$3:$B$500,'RM-JUNE'!F723,'FORGING+DISPATCH'!$G$3:$G$500)</f>
        <v>0</v>
      </c>
      <c r="J723" s="90">
        <f t="shared" si="120"/>
        <v>0</v>
      </c>
      <c r="K723" s="88" t="str">
        <f>+IF(ISNA(VLOOKUP(F723,SCH!$C$3:$L$500,9,FALSE)),"0",VLOOKUP(F723,SCH!$C$3:$L$500,9,FALSE))</f>
        <v>0</v>
      </c>
      <c r="L723" s="102">
        <f t="shared" si="134"/>
        <v>0</v>
      </c>
      <c r="M723" s="102">
        <f t="shared" si="130"/>
        <v>0</v>
      </c>
      <c r="N723" s="132"/>
      <c r="O723" s="133"/>
      <c r="P723" s="133"/>
      <c r="Q723" s="133"/>
      <c r="R723" s="111"/>
    </row>
    <row r="724" spans="1:18" s="3" customFormat="1" x14ac:dyDescent="0.25">
      <c r="A724" s="87">
        <v>3</v>
      </c>
      <c r="B724" s="88" t="s">
        <v>287</v>
      </c>
      <c r="C724" s="88" t="s">
        <v>184</v>
      </c>
      <c r="D724" s="88" t="s">
        <v>252</v>
      </c>
      <c r="E724" s="88" t="s">
        <v>290</v>
      </c>
      <c r="F724" s="88">
        <v>4156</v>
      </c>
      <c r="G724" s="91">
        <f>+IF(ISNA(VLOOKUP(F724,'[1]Latest 14.03.2023'!$E$4:$J$1050,6,FALSE)),"0",VLOOKUP(F724,'[1]Latest 14.03.2023'!$E$4:$J$1050,6,FALSE))</f>
        <v>2.35</v>
      </c>
      <c r="H724" s="88">
        <f>+SUMIF(CUTTING!$B$3:$B$500,'RM-JUNE'!F724,CUTTING!$G$3:$G$500)</f>
        <v>0</v>
      </c>
      <c r="I724" s="88">
        <f>+SUMIF('FORGING+DISPATCH'!$B$3:$B$500,'RM-JUNE'!F724,'FORGING+DISPATCH'!$G$3:$G$500)</f>
        <v>0</v>
      </c>
      <c r="J724" s="90">
        <f t="shared" si="120"/>
        <v>0</v>
      </c>
      <c r="K724" s="88" t="str">
        <f>+IF(ISNA(VLOOKUP(F724,SCH!$C$3:$L$500,9,FALSE)),"0",VLOOKUP(F724,SCH!$C$3:$L$500,9,FALSE))</f>
        <v>0</v>
      </c>
      <c r="L724" s="102">
        <f t="shared" si="134"/>
        <v>0</v>
      </c>
      <c r="M724" s="102">
        <f t="shared" si="130"/>
        <v>0</v>
      </c>
      <c r="N724" s="132"/>
      <c r="O724" s="133"/>
      <c r="P724" s="133"/>
      <c r="Q724" s="133"/>
      <c r="R724" s="111"/>
    </row>
    <row r="725" spans="1:18" s="3" customFormat="1" x14ac:dyDescent="0.25">
      <c r="A725" s="87">
        <v>3</v>
      </c>
      <c r="B725" s="88" t="s">
        <v>287</v>
      </c>
      <c r="C725" s="88" t="s">
        <v>184</v>
      </c>
      <c r="D725" s="88" t="s">
        <v>252</v>
      </c>
      <c r="E725" s="88" t="s">
        <v>289</v>
      </c>
      <c r="F725" s="88">
        <v>846</v>
      </c>
      <c r="G725" s="91">
        <f>+IF(ISNA(VLOOKUP(F725,'[1]Latest 14.03.2023'!$E$4:$J$1050,6,FALSE)),"0",VLOOKUP(F725,'[1]Latest 14.03.2023'!$E$4:$J$1050,6,FALSE))</f>
        <v>3.36</v>
      </c>
      <c r="H725" s="88">
        <f>+SUMIF(CUTTING!$B$3:$B$500,'RM-JUNE'!F725,CUTTING!$G$3:$G$500)</f>
        <v>0</v>
      </c>
      <c r="I725" s="88">
        <f>+SUMIF('FORGING+DISPATCH'!$B$3:$B$500,'RM-JUNE'!F725,'FORGING+DISPATCH'!$G$3:$G$500)</f>
        <v>0</v>
      </c>
      <c r="J725" s="90">
        <f t="shared" si="120"/>
        <v>0</v>
      </c>
      <c r="K725" s="88" t="str">
        <f>+IF(ISNA(VLOOKUP(F725,SCH!$C$3:$L$500,9,FALSE)),"0",VLOOKUP(F725,SCH!$C$3:$L$500,9,FALSE))</f>
        <v>0</v>
      </c>
      <c r="L725" s="102">
        <f t="shared" si="134"/>
        <v>0</v>
      </c>
      <c r="M725" s="102">
        <f t="shared" si="130"/>
        <v>0</v>
      </c>
      <c r="N725" s="132"/>
      <c r="O725" s="133"/>
      <c r="P725" s="133"/>
      <c r="Q725" s="133"/>
      <c r="R725" s="111"/>
    </row>
    <row r="726" spans="1:18" s="3" customFormat="1" x14ac:dyDescent="0.25">
      <c r="A726" s="38">
        <v>3</v>
      </c>
      <c r="B726" s="39" t="s">
        <v>287</v>
      </c>
      <c r="C726" s="39" t="s">
        <v>184</v>
      </c>
      <c r="D726" s="39" t="s">
        <v>97</v>
      </c>
      <c r="E726" s="39" t="s">
        <v>286</v>
      </c>
      <c r="F726" s="39">
        <v>1774</v>
      </c>
      <c r="G726" s="39" t="str">
        <f>+IF(ISNA(VLOOKUP(F726,'[1]Latest 14.03.2023'!$E$4:$J$1050,6,FALSE)),"0",VLOOKUP(F726,'[1]Latest 14.03.2023'!$E$4:$J$1050,6,FALSE))</f>
        <v>0</v>
      </c>
      <c r="H726" s="39">
        <f>+SUMIF(CUTTING!$B$3:$B$500,'RM-JUNE'!F726,CUTTING!$G$3:$G$500)</f>
        <v>0</v>
      </c>
      <c r="I726" s="39">
        <f>+SUMIF('FORGING+DISPATCH'!$B$3:$B$500,'RM-JUNE'!F726,'FORGING+DISPATCH'!$G$3:$G$500)</f>
        <v>0</v>
      </c>
      <c r="J726" s="40">
        <f t="shared" si="120"/>
        <v>0</v>
      </c>
      <c r="K726" s="39" t="str">
        <f>+IF(ISNA(VLOOKUP(F726,SCH!$C$3:$L$500,9,FALSE)),"0",VLOOKUP(F726,SCH!$C$3:$L$500,9,FALSE))</f>
        <v>0</v>
      </c>
      <c r="L726" s="103">
        <f t="shared" si="134"/>
        <v>0</v>
      </c>
      <c r="M726" s="103">
        <f t="shared" si="130"/>
        <v>0</v>
      </c>
      <c r="N726" s="103"/>
      <c r="O726" s="104">
        <f>SUMIF(M726,"&gt;0")-N726</f>
        <v>0</v>
      </c>
      <c r="P726" s="104"/>
      <c r="Q726" s="104">
        <f>O726-P726</f>
        <v>0</v>
      </c>
      <c r="R726" s="111"/>
    </row>
    <row r="727" spans="1:18" s="3" customFormat="1" x14ac:dyDescent="0.25">
      <c r="A727" s="87">
        <v>4</v>
      </c>
      <c r="B727" s="88" t="s">
        <v>244</v>
      </c>
      <c r="C727" s="88" t="s">
        <v>267</v>
      </c>
      <c r="D727" s="88" t="s">
        <v>41</v>
      </c>
      <c r="E727" s="88" t="s">
        <v>285</v>
      </c>
      <c r="F727" s="88">
        <v>2559</v>
      </c>
      <c r="G727" s="91">
        <f>+IF(ISNA(VLOOKUP(F727,'[1]Latest 14.03.2023'!$E$4:$J$1050,6,FALSE)),"0",VLOOKUP(F727,'[1]Latest 14.03.2023'!$E$4:$J$1050,6,FALSE))</f>
        <v>4.41</v>
      </c>
      <c r="H727" s="88">
        <f>+SUMIF(CUTTING!$B$3:$B$500,'RM-JUNE'!F727,CUTTING!$G$3:$G$500)</f>
        <v>0</v>
      </c>
      <c r="I727" s="88">
        <f>+SUMIF('FORGING+DISPATCH'!$B$3:$B$500,'RM-JUNE'!F727,'FORGING+DISPATCH'!$G$3:$G$500)</f>
        <v>0</v>
      </c>
      <c r="J727" s="90">
        <f t="shared" si="120"/>
        <v>0</v>
      </c>
      <c r="K727" s="88" t="str">
        <f>+IF(ISNA(VLOOKUP(F727,SCH!$C$3:$L$500,9,FALSE)),"0",VLOOKUP(F727,SCH!$C$3:$L$500,9,FALSE))</f>
        <v>0</v>
      </c>
      <c r="L727" s="102">
        <f t="shared" si="134"/>
        <v>0</v>
      </c>
      <c r="M727" s="102">
        <f t="shared" si="130"/>
        <v>0</v>
      </c>
      <c r="N727" s="132"/>
      <c r="O727" s="133">
        <f>SUMIF(M727:M730,"&gt;0")-N727</f>
        <v>2790</v>
      </c>
      <c r="P727" s="133"/>
      <c r="Q727" s="133">
        <f>O727-P727</f>
        <v>2790</v>
      </c>
      <c r="R727" s="111"/>
    </row>
    <row r="728" spans="1:18" s="3" customFormat="1" x14ac:dyDescent="0.25">
      <c r="A728" s="87">
        <v>4</v>
      </c>
      <c r="B728" s="88" t="s">
        <v>244</v>
      </c>
      <c r="C728" s="88" t="s">
        <v>267</v>
      </c>
      <c r="D728" s="88" t="s">
        <v>41</v>
      </c>
      <c r="E728" s="88" t="s">
        <v>284</v>
      </c>
      <c r="F728" s="88">
        <v>2560</v>
      </c>
      <c r="G728" s="91">
        <f>+IF(ISNA(VLOOKUP(F728,'[1]Latest 14.03.2023'!$E$4:$J$1050,6,FALSE)),"0",VLOOKUP(F728,'[1]Latest 14.03.2023'!$E$4:$J$1050,6,FALSE))</f>
        <v>5.58</v>
      </c>
      <c r="H728" s="88">
        <f>+SUMIF(CUTTING!$B$3:$B$500,'RM-JUNE'!F728,CUTTING!$G$3:$G$500)</f>
        <v>0</v>
      </c>
      <c r="I728" s="88">
        <f>+SUMIF('FORGING+DISPATCH'!$B$3:$B$500,'RM-JUNE'!F728,'FORGING+DISPATCH'!$G$3:$G$500)</f>
        <v>0</v>
      </c>
      <c r="J728" s="90">
        <f t="shared" ref="J728:J792" si="135">H728+I728</f>
        <v>0</v>
      </c>
      <c r="K728" s="88">
        <f>+IF(ISNA(VLOOKUP(F728,SCH!$C$3:$L$500,9,FALSE)),"0",VLOOKUP(F728,SCH!$C$3:$L$500,9,FALSE))</f>
        <v>500</v>
      </c>
      <c r="L728" s="102">
        <f t="shared" si="134"/>
        <v>2790</v>
      </c>
      <c r="M728" s="102">
        <f t="shared" si="130"/>
        <v>2790</v>
      </c>
      <c r="N728" s="132"/>
      <c r="O728" s="133"/>
      <c r="P728" s="133"/>
      <c r="Q728" s="133"/>
      <c r="R728" s="111"/>
    </row>
    <row r="729" spans="1:18" s="3" customFormat="1" x14ac:dyDescent="0.25">
      <c r="A729" s="87">
        <v>4</v>
      </c>
      <c r="B729" s="88" t="s">
        <v>244</v>
      </c>
      <c r="C729" s="88" t="s">
        <v>267</v>
      </c>
      <c r="D729" s="88" t="s">
        <v>41</v>
      </c>
      <c r="E729" s="88" t="s">
        <v>283</v>
      </c>
      <c r="F729" s="88">
        <v>2568</v>
      </c>
      <c r="G729" s="91">
        <f>+IF(ISNA(VLOOKUP(F729,'[1]Latest 14.03.2023'!$E$4:$J$1050,6,FALSE)),"0",VLOOKUP(F729,'[1]Latest 14.03.2023'!$E$4:$J$1050,6,FALSE))</f>
        <v>4.5999999999999996</v>
      </c>
      <c r="H729" s="88">
        <f>+SUMIF(CUTTING!$B$3:$B$500,'RM-JUNE'!F729,CUTTING!$G$3:$G$500)</f>
        <v>0</v>
      </c>
      <c r="I729" s="88">
        <f>+SUMIF('FORGING+DISPATCH'!$B$3:$B$500,'RM-JUNE'!F729,'FORGING+DISPATCH'!$G$3:$G$500)</f>
        <v>0</v>
      </c>
      <c r="J729" s="90">
        <f t="shared" si="135"/>
        <v>0</v>
      </c>
      <c r="K729" s="88" t="str">
        <f>+IF(ISNA(VLOOKUP(F729,SCH!$C$3:$L$500,9,FALSE)),"0",VLOOKUP(F729,SCH!$C$3:$L$500,9,FALSE))</f>
        <v>0</v>
      </c>
      <c r="L729" s="102">
        <f t="shared" si="134"/>
        <v>0</v>
      </c>
      <c r="M729" s="102">
        <f t="shared" si="130"/>
        <v>0</v>
      </c>
      <c r="N729" s="132"/>
      <c r="O729" s="133"/>
      <c r="P729" s="133"/>
      <c r="Q729" s="133"/>
      <c r="R729" s="111"/>
    </row>
    <row r="730" spans="1:18" s="3" customFormat="1" x14ac:dyDescent="0.25">
      <c r="A730" s="87">
        <v>4</v>
      </c>
      <c r="B730" s="88" t="s">
        <v>244</v>
      </c>
      <c r="C730" s="88" t="s">
        <v>267</v>
      </c>
      <c r="D730" s="88" t="s">
        <v>41</v>
      </c>
      <c r="E730" s="88" t="s">
        <v>282</v>
      </c>
      <c r="F730" s="88">
        <v>2569</v>
      </c>
      <c r="G730" s="91">
        <f>+IF(ISNA(VLOOKUP(F730,'[1]Latest 14.03.2023'!$E$4:$J$1050,6,FALSE)),"0",VLOOKUP(F730,'[1]Latest 14.03.2023'!$E$4:$J$1050,6,FALSE))</f>
        <v>3.43</v>
      </c>
      <c r="H730" s="88">
        <f>+SUMIF(CUTTING!$B$3:$B$500,'RM-JUNE'!F730,CUTTING!$G$3:$G$500)</f>
        <v>0</v>
      </c>
      <c r="I730" s="88">
        <f>+SUMIF('FORGING+DISPATCH'!$B$3:$B$500,'RM-JUNE'!F730,'FORGING+DISPATCH'!$G$3:$G$500)</f>
        <v>0</v>
      </c>
      <c r="J730" s="90">
        <f t="shared" si="135"/>
        <v>0</v>
      </c>
      <c r="K730" s="88" t="str">
        <f>+IF(ISNA(VLOOKUP(F730,SCH!$C$3:$L$500,9,FALSE)),"0",VLOOKUP(F730,SCH!$C$3:$L$500,9,FALSE))</f>
        <v>0</v>
      </c>
      <c r="L730" s="102">
        <f t="shared" si="134"/>
        <v>0</v>
      </c>
      <c r="M730" s="102">
        <f t="shared" si="130"/>
        <v>0</v>
      </c>
      <c r="N730" s="132"/>
      <c r="O730" s="133"/>
      <c r="P730" s="133"/>
      <c r="Q730" s="133"/>
      <c r="R730" s="111"/>
    </row>
    <row r="731" spans="1:18" s="3" customFormat="1" x14ac:dyDescent="0.25">
      <c r="A731" s="38">
        <v>4</v>
      </c>
      <c r="B731" s="39" t="s">
        <v>244</v>
      </c>
      <c r="C731" s="39" t="s">
        <v>267</v>
      </c>
      <c r="D731" s="39" t="s">
        <v>97</v>
      </c>
      <c r="E731" s="39" t="s">
        <v>281</v>
      </c>
      <c r="F731" s="39">
        <v>2520</v>
      </c>
      <c r="G731" s="41">
        <f>+IF(ISNA(VLOOKUP(F731,'[1]Latest 14.03.2023'!$E$4:$J$1050,6,FALSE)),"0",VLOOKUP(F731,'[1]Latest 14.03.2023'!$E$4:$J$1050,6,FALSE))</f>
        <v>8.16</v>
      </c>
      <c r="H731" s="39">
        <f>+SUMIF(CUTTING!$B$3:$B$500,'RM-JUNE'!F731,CUTTING!$G$3:$G$500)</f>
        <v>2472.48</v>
      </c>
      <c r="I731" s="39">
        <f>+SUMIF('FORGING+DISPATCH'!$B$3:$B$500,'RM-JUNE'!F731,'FORGING+DISPATCH'!$G$3:$G$500)</f>
        <v>0</v>
      </c>
      <c r="J731" s="40">
        <f t="shared" si="135"/>
        <v>2472.48</v>
      </c>
      <c r="K731" s="39">
        <f>+IF(ISNA(VLOOKUP(F731,SCH!$C$3:$L$500,9,FALSE)),"0",VLOOKUP(F731,SCH!$C$3:$L$500,9,FALSE))</f>
        <v>0</v>
      </c>
      <c r="L731" s="103">
        <f t="shared" si="134"/>
        <v>0</v>
      </c>
      <c r="M731" s="103">
        <f t="shared" si="130"/>
        <v>-2472.48</v>
      </c>
      <c r="N731" s="103">
        <f>72050</f>
        <v>72050</v>
      </c>
      <c r="O731" s="104">
        <f>SUMIF(M731,"&gt;0")-N731</f>
        <v>-72050</v>
      </c>
      <c r="P731" s="104"/>
      <c r="Q731" s="104">
        <f>O731-P731</f>
        <v>-72050</v>
      </c>
      <c r="R731" s="111"/>
    </row>
    <row r="732" spans="1:18" s="3" customFormat="1" x14ac:dyDescent="0.25">
      <c r="A732" s="87">
        <v>4</v>
      </c>
      <c r="B732" s="88" t="s">
        <v>244</v>
      </c>
      <c r="C732" s="88" t="s">
        <v>267</v>
      </c>
      <c r="D732" s="88" t="s">
        <v>104</v>
      </c>
      <c r="E732" s="88" t="s">
        <v>280</v>
      </c>
      <c r="F732" s="88">
        <v>2521</v>
      </c>
      <c r="G732" s="91">
        <f>+IF(ISNA(VLOOKUP(F732,'[1]Latest 14.03.2023'!$E$4:$J$1050,6,FALSE)),"0",VLOOKUP(F732,'[1]Latest 14.03.2023'!$E$4:$J$1050,6,FALSE))</f>
        <v>5.68</v>
      </c>
      <c r="H732" s="88">
        <f>+SUMIF(CUTTING!$B$3:$B$500,'RM-JUNE'!F732,CUTTING!$G$3:$G$500)</f>
        <v>0</v>
      </c>
      <c r="I732" s="88">
        <f>+SUMIF('FORGING+DISPATCH'!$B$3:$B$500,'RM-JUNE'!F732,'FORGING+DISPATCH'!$G$3:$G$500)</f>
        <v>5134.7199999999993</v>
      </c>
      <c r="J732" s="90">
        <f t="shared" si="135"/>
        <v>5134.7199999999993</v>
      </c>
      <c r="K732" s="88">
        <f>+IF(ISNA(VLOOKUP(F732,SCH!$C$3:$L$500,9,FALSE)),"0",VLOOKUP(F732,SCH!$C$3:$L$500,9,FALSE))</f>
        <v>1661</v>
      </c>
      <c r="L732" s="102">
        <f t="shared" si="134"/>
        <v>9434.48</v>
      </c>
      <c r="M732" s="102">
        <f t="shared" si="130"/>
        <v>4299.76</v>
      </c>
      <c r="N732" s="132">
        <f>116765</f>
        <v>116765</v>
      </c>
      <c r="O732" s="133">
        <f>SUMIF(M732:M737,"&gt;0")-N732</f>
        <v>-59434.87</v>
      </c>
      <c r="P732" s="133"/>
      <c r="Q732" s="133">
        <f>O732-P732</f>
        <v>-59434.87</v>
      </c>
      <c r="R732" s="111"/>
    </row>
    <row r="733" spans="1:18" s="3" customFormat="1" x14ac:dyDescent="0.25">
      <c r="A733" s="87">
        <v>4</v>
      </c>
      <c r="B733" s="88" t="s">
        <v>244</v>
      </c>
      <c r="C733" s="88" t="s">
        <v>267</v>
      </c>
      <c r="D733" s="88" t="s">
        <v>104</v>
      </c>
      <c r="E733" s="88" t="s">
        <v>279</v>
      </c>
      <c r="F733" s="88">
        <v>2522</v>
      </c>
      <c r="G733" s="91">
        <f>+IF(ISNA(VLOOKUP(F733,'[1]Latest 14.03.2023'!$E$4:$J$1050,6,FALSE)),"0",VLOOKUP(F733,'[1]Latest 14.03.2023'!$E$4:$J$1050,6,FALSE))</f>
        <v>5.91</v>
      </c>
      <c r="H733" s="88">
        <f>+SUMIF(CUTTING!$B$3:$B$500,'RM-JUNE'!F733,CUTTING!$G$3:$G$500)</f>
        <v>0</v>
      </c>
      <c r="I733" s="88">
        <f>+SUMIF('FORGING+DISPATCH'!$B$3:$B$500,'RM-JUNE'!F733,'FORGING+DISPATCH'!$G$3:$G$500)</f>
        <v>561.45000000000005</v>
      </c>
      <c r="J733" s="90">
        <f t="shared" si="135"/>
        <v>561.45000000000005</v>
      </c>
      <c r="K733" s="88">
        <f>+IF(ISNA(VLOOKUP(F733,SCH!$C$3:$L$500,9,FALSE)),"0",VLOOKUP(F733,SCH!$C$3:$L$500,9,FALSE))</f>
        <v>1744</v>
      </c>
      <c r="L733" s="102">
        <f t="shared" si="134"/>
        <v>10307.040000000001</v>
      </c>
      <c r="M733" s="102">
        <f t="shared" si="130"/>
        <v>9745.59</v>
      </c>
      <c r="N733" s="132"/>
      <c r="O733" s="133"/>
      <c r="P733" s="133"/>
      <c r="Q733" s="133"/>
      <c r="R733" s="111"/>
    </row>
    <row r="734" spans="1:18" s="3" customFormat="1" x14ac:dyDescent="0.25">
      <c r="A734" s="87">
        <v>4</v>
      </c>
      <c r="B734" s="88" t="s">
        <v>244</v>
      </c>
      <c r="C734" s="88" t="s">
        <v>267</v>
      </c>
      <c r="D734" s="88" t="s">
        <v>104</v>
      </c>
      <c r="E734" s="88" t="s">
        <v>278</v>
      </c>
      <c r="F734" s="88">
        <v>2526</v>
      </c>
      <c r="G734" s="91">
        <f>+IF(ISNA(VLOOKUP(F734,'[1]Latest 14.03.2023'!$E$4:$J$1050,6,FALSE)),"0",VLOOKUP(F734,'[1]Latest 14.03.2023'!$E$4:$J$1050,6,FALSE))</f>
        <v>13</v>
      </c>
      <c r="H734" s="88">
        <f>+SUMIF(CUTTING!$B$3:$B$500,'RM-JUNE'!F734,CUTTING!$G$3:$G$500)</f>
        <v>0</v>
      </c>
      <c r="I734" s="88">
        <f>+SUMIF('FORGING+DISPATCH'!$B$3:$B$500,'RM-JUNE'!F734,'FORGING+DISPATCH'!$G$3:$G$500)</f>
        <v>0</v>
      </c>
      <c r="J734" s="90">
        <f t="shared" si="135"/>
        <v>0</v>
      </c>
      <c r="K734" s="88">
        <f>+IF(ISNA(VLOOKUP(F734,SCH!$C$3:$L$500,9,FALSE)),"0",VLOOKUP(F734,SCH!$C$3:$L$500,9,FALSE))</f>
        <v>2436</v>
      </c>
      <c r="L734" s="102">
        <f t="shared" si="134"/>
        <v>31668</v>
      </c>
      <c r="M734" s="102">
        <f t="shared" si="130"/>
        <v>31668</v>
      </c>
      <c r="N734" s="132"/>
      <c r="O734" s="133"/>
      <c r="P734" s="133"/>
      <c r="Q734" s="133"/>
      <c r="R734" s="111"/>
    </row>
    <row r="735" spans="1:18" s="3" customFormat="1" x14ac:dyDescent="0.25">
      <c r="A735" s="87">
        <v>4</v>
      </c>
      <c r="B735" s="88" t="s">
        <v>244</v>
      </c>
      <c r="C735" s="88" t="s">
        <v>267</v>
      </c>
      <c r="D735" s="88" t="s">
        <v>104</v>
      </c>
      <c r="E735" s="88" t="s">
        <v>277</v>
      </c>
      <c r="F735" s="88">
        <v>2523</v>
      </c>
      <c r="G735" s="91">
        <f>+IF(ISNA(VLOOKUP(F735,'[1]Latest 14.03.2023'!$E$4:$J$1050,6,FALSE)),"0",VLOOKUP(F735,'[1]Latest 14.03.2023'!$E$4:$J$1050,6,FALSE))</f>
        <v>8.17</v>
      </c>
      <c r="H735" s="88">
        <f>+SUMIF(CUTTING!$B$3:$B$500,'RM-JUNE'!F735,CUTTING!$G$3:$G$500)</f>
        <v>0</v>
      </c>
      <c r="I735" s="88">
        <f>+SUMIF('FORGING+DISPATCH'!$B$3:$B$500,'RM-JUNE'!F735,'FORGING+DISPATCH'!$G$3:$G$500)</f>
        <v>8088.3</v>
      </c>
      <c r="J735" s="90">
        <f t="shared" si="135"/>
        <v>8088.3</v>
      </c>
      <c r="K735" s="88">
        <f>+IF(ISNA(VLOOKUP(F735,SCH!$C$3:$L$500,9,FALSE)),"0",VLOOKUP(F735,SCH!$C$3:$L$500,9,FALSE))</f>
        <v>1557</v>
      </c>
      <c r="L735" s="102">
        <f t="shared" si="134"/>
        <v>12720.69</v>
      </c>
      <c r="M735" s="102">
        <f t="shared" si="130"/>
        <v>4632.3900000000003</v>
      </c>
      <c r="N735" s="132"/>
      <c r="O735" s="133"/>
      <c r="P735" s="133"/>
      <c r="Q735" s="133"/>
      <c r="R735" s="111"/>
    </row>
    <row r="736" spans="1:18" s="3" customFormat="1" x14ac:dyDescent="0.25">
      <c r="A736" s="87">
        <v>4</v>
      </c>
      <c r="B736" s="88" t="s">
        <v>244</v>
      </c>
      <c r="C736" s="88" t="s">
        <v>267</v>
      </c>
      <c r="D736" s="88" t="s">
        <v>104</v>
      </c>
      <c r="E736" s="88" t="s">
        <v>276</v>
      </c>
      <c r="F736" s="88">
        <v>2524</v>
      </c>
      <c r="G736" s="91">
        <f>+IF(ISNA(VLOOKUP(F736,'[1]Latest 14.03.2023'!$E$4:$J$1050,6,FALSE)),"0",VLOOKUP(F736,'[1]Latest 14.03.2023'!$E$4:$J$1050,6,FALSE))</f>
        <v>5.53</v>
      </c>
      <c r="H736" s="88">
        <f>+SUMIF(CUTTING!$B$3:$B$500,'RM-JUNE'!F736,CUTTING!$G$3:$G$500)</f>
        <v>0</v>
      </c>
      <c r="I736" s="88">
        <f>+SUMIF('FORGING+DISPATCH'!$B$3:$B$500,'RM-JUNE'!F736,'FORGING+DISPATCH'!$G$3:$G$500)</f>
        <v>6602.8200000000006</v>
      </c>
      <c r="J736" s="90">
        <f t="shared" si="135"/>
        <v>6602.8200000000006</v>
      </c>
      <c r="K736" s="88">
        <f>+IF(ISNA(VLOOKUP(F736,SCH!$C$3:$L$500,9,FALSE)),"0",VLOOKUP(F736,SCH!$C$3:$L$500,9,FALSE))</f>
        <v>2457</v>
      </c>
      <c r="L736" s="102">
        <f t="shared" si="134"/>
        <v>13587.210000000001</v>
      </c>
      <c r="M736" s="102">
        <f t="shared" ref="M736:M737" si="136">L736-J736</f>
        <v>6984.39</v>
      </c>
      <c r="N736" s="132"/>
      <c r="O736" s="133"/>
      <c r="P736" s="133"/>
      <c r="Q736" s="133"/>
      <c r="R736" s="111"/>
    </row>
    <row r="737" spans="1:18" s="3" customFormat="1" x14ac:dyDescent="0.25">
      <c r="A737" s="87">
        <v>4</v>
      </c>
      <c r="B737" s="88" t="s">
        <v>244</v>
      </c>
      <c r="C737" s="88" t="s">
        <v>267</v>
      </c>
      <c r="D737" s="88" t="s">
        <v>104</v>
      </c>
      <c r="E737" s="88" t="s">
        <v>275</v>
      </c>
      <c r="F737" s="88">
        <v>2525</v>
      </c>
      <c r="G737" s="91">
        <f>+IF(ISNA(VLOOKUP(F737,'[1]Latest 14.03.2023'!$E$4:$J$1050,6,FALSE)),"0",VLOOKUP(F737,'[1]Latest 14.03.2023'!$E$4:$J$1050,6,FALSE))</f>
        <v>5.53</v>
      </c>
      <c r="H737" s="88">
        <f>+SUMIF(CUTTING!$B$3:$B$500,'RM-JUNE'!F737,CUTTING!$G$3:$G$500)</f>
        <v>1271.9000000000001</v>
      </c>
      <c r="I737" s="88">
        <f>+SUMIF('FORGING+DISPATCH'!$B$3:$B$500,'RM-JUNE'!F737,'FORGING+DISPATCH'!$G$3:$G$500)</f>
        <v>2212</v>
      </c>
      <c r="J737" s="90">
        <f t="shared" si="135"/>
        <v>3483.9</v>
      </c>
      <c r="K737" s="88">
        <f>+IF(ISNA(VLOOKUP(F737,SCH!$C$3:$L$500,9,FALSE)),"0",VLOOKUP(F737,SCH!$C$3:$L$500,9,FALSE))</f>
        <v>630</v>
      </c>
      <c r="L737" s="102">
        <f t="shared" si="134"/>
        <v>3483.9</v>
      </c>
      <c r="M737" s="102">
        <f t="shared" si="136"/>
        <v>0</v>
      </c>
      <c r="N737" s="132"/>
      <c r="O737" s="133"/>
      <c r="P737" s="133"/>
      <c r="Q737" s="133"/>
      <c r="R737" s="111"/>
    </row>
    <row r="738" spans="1:18" s="3" customFormat="1" x14ac:dyDescent="0.25">
      <c r="A738" s="38">
        <v>4</v>
      </c>
      <c r="B738" s="39" t="s">
        <v>244</v>
      </c>
      <c r="C738" s="39" t="s">
        <v>267</v>
      </c>
      <c r="D738" s="39" t="s">
        <v>53</v>
      </c>
      <c r="E738" s="39" t="s">
        <v>274</v>
      </c>
      <c r="F738" s="39">
        <v>2561</v>
      </c>
      <c r="G738" s="41">
        <f>+IF(ISNA(VLOOKUP(F738,'[1]Latest 14.03.2023'!$E$4:$J$1050,6,FALSE)),"0",VLOOKUP(F738,'[1]Latest 14.03.2023'!$E$4:$J$1050,6,FALSE))</f>
        <v>7.34</v>
      </c>
      <c r="H738" s="39">
        <f>+SUMIF(CUTTING!$B$3:$B$500,'RM-JUNE'!F738,CUTTING!$G$3:$G$500)</f>
        <v>0</v>
      </c>
      <c r="I738" s="39">
        <f>+SUMIF('FORGING+DISPATCH'!$B$3:$B$500,'RM-JUNE'!F738,'FORGING+DISPATCH'!$G$3:$G$500)</f>
        <v>0</v>
      </c>
      <c r="J738" s="40">
        <f t="shared" si="135"/>
        <v>0</v>
      </c>
      <c r="K738" s="39" t="str">
        <f>+IF(ISNA(VLOOKUP(F738,SCH!$C$3:$L$500,9,FALSE)),"0",VLOOKUP(F738,SCH!$C$3:$L$500,9,FALSE))</f>
        <v>0</v>
      </c>
      <c r="L738" s="103">
        <f t="shared" si="134"/>
        <v>0</v>
      </c>
      <c r="M738" s="103">
        <f t="shared" ref="M738:M746" si="137">L738-J738</f>
        <v>0</v>
      </c>
      <c r="N738" s="141">
        <f>14256</f>
        <v>14256</v>
      </c>
      <c r="O738" s="134">
        <f>SUMIF(M738:M746,"&gt;0")-N738</f>
        <v>11934</v>
      </c>
      <c r="P738" s="134"/>
      <c r="Q738" s="134">
        <f>O738-P738</f>
        <v>11934</v>
      </c>
      <c r="R738" s="111"/>
    </row>
    <row r="739" spans="1:18" s="3" customFormat="1" x14ac:dyDescent="0.25">
      <c r="A739" s="38">
        <v>4</v>
      </c>
      <c r="B739" s="39" t="s">
        <v>244</v>
      </c>
      <c r="C739" s="39" t="s">
        <v>267</v>
      </c>
      <c r="D739" s="39" t="s">
        <v>53</v>
      </c>
      <c r="E739" s="39" t="s">
        <v>273</v>
      </c>
      <c r="F739" s="39">
        <v>2562</v>
      </c>
      <c r="G739" s="41">
        <f>+IF(ISNA(VLOOKUP(F739,'[1]Latest 14.03.2023'!$E$4:$J$1050,6,FALSE)),"0",VLOOKUP(F739,'[1]Latest 14.03.2023'!$E$4:$J$1050,6,FALSE))</f>
        <v>9.69</v>
      </c>
      <c r="H739" s="39">
        <f>+SUMIF(CUTTING!$B$3:$B$500,'RM-JUNE'!F739,CUTTING!$G$3:$G$500)</f>
        <v>0</v>
      </c>
      <c r="I739" s="39">
        <f>+SUMIF('FORGING+DISPATCH'!$B$3:$B$500,'RM-JUNE'!F739,'FORGING+DISPATCH'!$G$3:$G$500)</f>
        <v>0</v>
      </c>
      <c r="J739" s="40">
        <f t="shared" si="135"/>
        <v>0</v>
      </c>
      <c r="K739" s="39" t="str">
        <f>+IF(ISNA(VLOOKUP(F739,SCH!$C$3:$L$500,9,FALSE)),"0",VLOOKUP(F739,SCH!$C$3:$L$500,9,FALSE))</f>
        <v>0</v>
      </c>
      <c r="L739" s="103">
        <f t="shared" si="134"/>
        <v>0</v>
      </c>
      <c r="M739" s="103">
        <f t="shared" si="137"/>
        <v>0</v>
      </c>
      <c r="N739" s="141"/>
      <c r="O739" s="134"/>
      <c r="P739" s="134"/>
      <c r="Q739" s="134"/>
      <c r="R739" s="111"/>
    </row>
    <row r="740" spans="1:18" s="3" customFormat="1" x14ac:dyDescent="0.25">
      <c r="A740" s="38">
        <v>4</v>
      </c>
      <c r="B740" s="39" t="s">
        <v>244</v>
      </c>
      <c r="C740" s="39" t="s">
        <v>267</v>
      </c>
      <c r="D740" s="39" t="s">
        <v>53</v>
      </c>
      <c r="E740" s="39" t="s">
        <v>272</v>
      </c>
      <c r="F740" s="39">
        <v>2563</v>
      </c>
      <c r="G740" s="41">
        <f>+IF(ISNA(VLOOKUP(F740,'[1]Latest 14.03.2023'!$E$4:$J$1050,6,FALSE)),"0",VLOOKUP(F740,'[1]Latest 14.03.2023'!$E$4:$J$1050,6,FALSE))</f>
        <v>18.899999999999999</v>
      </c>
      <c r="H740" s="39">
        <f>+SUMIF(CUTTING!$B$3:$B$500,'RM-JUNE'!F740,CUTTING!$G$3:$G$500)</f>
        <v>0</v>
      </c>
      <c r="I740" s="39">
        <f>+SUMIF('FORGING+DISPATCH'!$B$3:$B$500,'RM-JUNE'!F740,'FORGING+DISPATCH'!$G$3:$G$500)</f>
        <v>0</v>
      </c>
      <c r="J740" s="40">
        <f t="shared" si="135"/>
        <v>0</v>
      </c>
      <c r="K740" s="39" t="str">
        <f>+IF(ISNA(VLOOKUP(F740,SCH!$C$3:$L$500,9,FALSE)),"0",VLOOKUP(F740,SCH!$C$3:$L$500,9,FALSE))</f>
        <v>0</v>
      </c>
      <c r="L740" s="103">
        <f t="shared" si="134"/>
        <v>0</v>
      </c>
      <c r="M740" s="103">
        <f t="shared" si="137"/>
        <v>0</v>
      </c>
      <c r="N740" s="141"/>
      <c r="O740" s="134"/>
      <c r="P740" s="134"/>
      <c r="Q740" s="134"/>
      <c r="R740" s="111"/>
    </row>
    <row r="741" spans="1:18" s="3" customFormat="1" x14ac:dyDescent="0.25">
      <c r="A741" s="38">
        <v>4</v>
      </c>
      <c r="B741" s="39" t="s">
        <v>244</v>
      </c>
      <c r="C741" s="39" t="s">
        <v>267</v>
      </c>
      <c r="D741" s="39" t="s">
        <v>53</v>
      </c>
      <c r="E741" s="39" t="s">
        <v>271</v>
      </c>
      <c r="F741" s="39">
        <v>2565</v>
      </c>
      <c r="G741" s="41">
        <f>+IF(ISNA(VLOOKUP(F741,'[1]Latest 14.03.2023'!$E$4:$J$1050,6,FALSE)),"0",VLOOKUP(F741,'[1]Latest 14.03.2023'!$E$4:$J$1050,6,FALSE))</f>
        <v>11.9</v>
      </c>
      <c r="H741" s="39">
        <f>+SUMIF(CUTTING!$B$3:$B$500,'RM-JUNE'!F741,CUTTING!$G$3:$G$500)</f>
        <v>0</v>
      </c>
      <c r="I741" s="39">
        <f>+SUMIF('FORGING+DISPATCH'!$B$3:$B$500,'RM-JUNE'!F741,'FORGING+DISPATCH'!$G$3:$G$500)</f>
        <v>0</v>
      </c>
      <c r="J741" s="40">
        <f t="shared" si="135"/>
        <v>0</v>
      </c>
      <c r="K741" s="39" t="str">
        <f>+IF(ISNA(VLOOKUP(F741,SCH!$C$3:$L$500,9,FALSE)),"0",VLOOKUP(F741,SCH!$C$3:$L$500,9,FALSE))</f>
        <v>0</v>
      </c>
      <c r="L741" s="103">
        <f t="shared" si="134"/>
        <v>0</v>
      </c>
      <c r="M741" s="103">
        <f t="shared" si="137"/>
        <v>0</v>
      </c>
      <c r="N741" s="141"/>
      <c r="O741" s="134"/>
      <c r="P741" s="134"/>
      <c r="Q741" s="134"/>
      <c r="R741" s="111"/>
    </row>
    <row r="742" spans="1:18" s="3" customFormat="1" x14ac:dyDescent="0.25">
      <c r="A742" s="38">
        <v>4</v>
      </c>
      <c r="B742" s="39" t="s">
        <v>244</v>
      </c>
      <c r="C742" s="39" t="s">
        <v>267</v>
      </c>
      <c r="D742" s="39" t="s">
        <v>53</v>
      </c>
      <c r="E742" s="39" t="s">
        <v>270</v>
      </c>
      <c r="F742" s="39">
        <v>2566</v>
      </c>
      <c r="G742" s="41">
        <f>+IF(ISNA(VLOOKUP(F742,'[1]Latest 14.03.2023'!$E$4:$J$1050,6,FALSE)),"0",VLOOKUP(F742,'[1]Latest 14.03.2023'!$E$4:$J$1050,6,FALSE))</f>
        <v>10.16</v>
      </c>
      <c r="H742" s="39">
        <f>+SUMIF(CUTTING!$B$3:$B$500,'RM-JUNE'!F742,CUTTING!$G$3:$G$500)</f>
        <v>0</v>
      </c>
      <c r="I742" s="39">
        <f>+SUMIF('FORGING+DISPATCH'!$B$3:$B$500,'RM-JUNE'!F742,'FORGING+DISPATCH'!$G$3:$G$500)</f>
        <v>0</v>
      </c>
      <c r="J742" s="40">
        <f t="shared" si="135"/>
        <v>0</v>
      </c>
      <c r="K742" s="39">
        <f>+IF(ISNA(VLOOKUP(F742,SCH!$C$3:$L$500,9,FALSE)),"0",VLOOKUP(F742,SCH!$C$3:$L$500,9,FALSE))</f>
        <v>500</v>
      </c>
      <c r="L742" s="103">
        <f t="shared" si="134"/>
        <v>5080</v>
      </c>
      <c r="M742" s="103">
        <f t="shared" si="137"/>
        <v>5080</v>
      </c>
      <c r="N742" s="141"/>
      <c r="O742" s="134"/>
      <c r="P742" s="134"/>
      <c r="Q742" s="134"/>
      <c r="R742" s="111"/>
    </row>
    <row r="743" spans="1:18" s="3" customFormat="1" x14ac:dyDescent="0.25">
      <c r="A743" s="38">
        <v>4</v>
      </c>
      <c r="B743" s="39" t="s">
        <v>244</v>
      </c>
      <c r="C743" s="39" t="s">
        <v>267</v>
      </c>
      <c r="D743" s="39" t="s">
        <v>53</v>
      </c>
      <c r="E743" s="39" t="s">
        <v>269</v>
      </c>
      <c r="F743" s="39">
        <v>2567</v>
      </c>
      <c r="G743" s="41">
        <f>+IF(ISNA(VLOOKUP(F743,'[1]Latest 14.03.2023'!$E$4:$J$1050,6,FALSE)),"0",VLOOKUP(F743,'[1]Latest 14.03.2023'!$E$4:$J$1050,6,FALSE))</f>
        <v>7.46</v>
      </c>
      <c r="H743" s="39">
        <f>+SUMIF(CUTTING!$B$3:$B$500,'RM-JUNE'!F743,CUTTING!$G$3:$G$500)</f>
        <v>0</v>
      </c>
      <c r="I743" s="39">
        <f>+SUMIF('FORGING+DISPATCH'!$B$3:$B$500,'RM-JUNE'!F743,'FORGING+DISPATCH'!$G$3:$G$500)</f>
        <v>0</v>
      </c>
      <c r="J743" s="40">
        <f t="shared" si="135"/>
        <v>0</v>
      </c>
      <c r="K743" s="39" t="str">
        <f>+IF(ISNA(VLOOKUP(F743,SCH!$C$3:$L$500,9,FALSE)),"0",VLOOKUP(F743,SCH!$C$3:$L$500,9,FALSE))</f>
        <v>0</v>
      </c>
      <c r="L743" s="103">
        <f t="shared" si="134"/>
        <v>0</v>
      </c>
      <c r="M743" s="103">
        <f t="shared" si="137"/>
        <v>0</v>
      </c>
      <c r="N743" s="141"/>
      <c r="O743" s="134"/>
      <c r="P743" s="134"/>
      <c r="Q743" s="134"/>
      <c r="R743" s="111"/>
    </row>
    <row r="744" spans="1:18" s="3" customFormat="1" x14ac:dyDescent="0.25">
      <c r="A744" s="38">
        <v>4</v>
      </c>
      <c r="B744" s="39" t="s">
        <v>244</v>
      </c>
      <c r="C744" s="39" t="s">
        <v>267</v>
      </c>
      <c r="D744" s="39" t="s">
        <v>53</v>
      </c>
      <c r="E744" s="39" t="s">
        <v>268</v>
      </c>
      <c r="F744" s="39">
        <v>2571</v>
      </c>
      <c r="G744" s="41">
        <f>+IF(ISNA(VLOOKUP(F744,'[1]Latest 14.03.2023'!$E$4:$J$1050,6,FALSE)),"0",VLOOKUP(F744,'[1]Latest 14.03.2023'!$E$4:$J$1050,6,FALSE))</f>
        <v>11.56</v>
      </c>
      <c r="H744" s="39">
        <f>+SUMIF(CUTTING!$B$3:$B$500,'RM-JUNE'!F744,CUTTING!$G$3:$G$500)</f>
        <v>0</v>
      </c>
      <c r="I744" s="39">
        <f>+SUMIF('FORGING+DISPATCH'!$B$3:$B$500,'RM-JUNE'!F744,'FORGING+DISPATCH'!$G$3:$G$500)</f>
        <v>0</v>
      </c>
      <c r="J744" s="40">
        <f t="shared" ref="J744:J745" si="138">H744+I744</f>
        <v>0</v>
      </c>
      <c r="K744" s="39" t="str">
        <f>+IF(ISNA(VLOOKUP(F744,SCH!$C$3:$L$500,9,FALSE)),"0",VLOOKUP(F744,SCH!$C$3:$L$500,9,FALSE))</f>
        <v>0</v>
      </c>
      <c r="L744" s="103">
        <f t="shared" ref="L744:L745" si="139">+G744*K744</f>
        <v>0</v>
      </c>
      <c r="M744" s="103">
        <f t="shared" ref="M744:M745" si="140">L744-J744</f>
        <v>0</v>
      </c>
      <c r="N744" s="141"/>
      <c r="O744" s="134"/>
      <c r="P744" s="134"/>
      <c r="Q744" s="134"/>
      <c r="R744" s="111"/>
    </row>
    <row r="745" spans="1:18" s="3" customFormat="1" x14ac:dyDescent="0.25">
      <c r="A745" s="38">
        <v>4</v>
      </c>
      <c r="B745" s="39" t="s">
        <v>244</v>
      </c>
      <c r="C745" s="39" t="s">
        <v>267</v>
      </c>
      <c r="D745" s="39" t="s">
        <v>53</v>
      </c>
      <c r="E745" s="39" t="s">
        <v>1083</v>
      </c>
      <c r="F745" s="39">
        <v>2576</v>
      </c>
      <c r="G745" s="41">
        <f>+IF(ISNA(VLOOKUP(F745,'[1]Latest 14.03.2023'!$E$4:$J$1050,6,FALSE)),"0",VLOOKUP(F745,'[1]Latest 14.03.2023'!$E$4:$J$1050,6,FALSE))</f>
        <v>11.8</v>
      </c>
      <c r="H745" s="39">
        <f>+SUMIF(CUTTING!$B$3:$B$500,'RM-JUNE'!F745,CUTTING!$G$3:$G$500)</f>
        <v>0</v>
      </c>
      <c r="I745" s="39">
        <f>+SUMIF('FORGING+DISPATCH'!$B$3:$B$500,'RM-JUNE'!F745,'FORGING+DISPATCH'!$G$3:$G$500)</f>
        <v>0</v>
      </c>
      <c r="J745" s="40">
        <f t="shared" si="138"/>
        <v>0</v>
      </c>
      <c r="K745" s="39">
        <f>+IF(ISNA(VLOOKUP(F745,SCH!$C$3:$L$500,9,FALSE)),"0",VLOOKUP(F745,SCH!$C$3:$L$500,9,FALSE))</f>
        <v>1000</v>
      </c>
      <c r="L745" s="103">
        <f t="shared" si="139"/>
        <v>11800</v>
      </c>
      <c r="M745" s="103">
        <f t="shared" si="140"/>
        <v>11800</v>
      </c>
      <c r="N745" s="141"/>
      <c r="O745" s="134"/>
      <c r="P745" s="134"/>
      <c r="Q745" s="134"/>
      <c r="R745" s="111"/>
    </row>
    <row r="746" spans="1:18" s="3" customFormat="1" x14ac:dyDescent="0.25">
      <c r="A746" s="38">
        <v>4</v>
      </c>
      <c r="B746" s="39" t="s">
        <v>244</v>
      </c>
      <c r="C746" s="39" t="s">
        <v>267</v>
      </c>
      <c r="D746" s="39" t="s">
        <v>53</v>
      </c>
      <c r="E746" s="39" t="s">
        <v>1085</v>
      </c>
      <c r="F746" s="39">
        <v>2577</v>
      </c>
      <c r="G746" s="41">
        <f>+IF(ISNA(VLOOKUP(F746,'[1]Latest 14.03.2023'!$E$4:$J$1050,6,FALSE)),"0",VLOOKUP(F746,'[1]Latest 14.03.2023'!$E$4:$J$1050,6,FALSE))</f>
        <v>9.31</v>
      </c>
      <c r="H746" s="39">
        <f>+SUMIF(CUTTING!$B$3:$B$500,'RM-JUNE'!F746,CUTTING!$G$3:$G$500)</f>
        <v>0</v>
      </c>
      <c r="I746" s="39">
        <f>+SUMIF('FORGING+DISPATCH'!$B$3:$B$500,'RM-JUNE'!F746,'FORGING+DISPATCH'!$G$3:$G$500)</f>
        <v>0</v>
      </c>
      <c r="J746" s="40">
        <f t="shared" si="135"/>
        <v>0</v>
      </c>
      <c r="K746" s="39">
        <f>+IF(ISNA(VLOOKUP(F746,SCH!$C$3:$L$500,9,FALSE)),"0",VLOOKUP(F746,SCH!$C$3:$L$500,9,FALSE))</f>
        <v>1000</v>
      </c>
      <c r="L746" s="103">
        <f t="shared" si="134"/>
        <v>9310</v>
      </c>
      <c r="M746" s="103">
        <f t="shared" si="137"/>
        <v>9310</v>
      </c>
      <c r="N746" s="141"/>
      <c r="O746" s="134"/>
      <c r="P746" s="134"/>
      <c r="Q746" s="134"/>
      <c r="R746" s="111"/>
    </row>
    <row r="747" spans="1:18" s="3" customFormat="1" x14ac:dyDescent="0.25">
      <c r="A747" s="87">
        <v>4</v>
      </c>
      <c r="B747" s="88" t="s">
        <v>244</v>
      </c>
      <c r="C747" s="88" t="s">
        <v>184</v>
      </c>
      <c r="D747" s="88" t="s">
        <v>59</v>
      </c>
      <c r="E747" s="88" t="s">
        <v>259</v>
      </c>
      <c r="F747" s="88">
        <v>6041</v>
      </c>
      <c r="G747" s="91">
        <f>+IF(ISNA(VLOOKUP(F747,'[1]Latest 14.03.2023'!$E$4:$J$1050,6,FALSE)),"0",VLOOKUP(F747,'[1]Latest 14.03.2023'!$E$4:$J$1050,6,FALSE))</f>
        <v>2.25</v>
      </c>
      <c r="H747" s="88">
        <f>+SUMIF(CUTTING!$B$3:$B$500,'RM-JUNE'!F747,CUTTING!$G$3:$G$500)</f>
        <v>0</v>
      </c>
      <c r="I747" s="88">
        <f>+SUMIF('FORGING+DISPATCH'!$B$3:$B$500,'RM-JUNE'!F747,'FORGING+DISPATCH'!$G$3:$G$500)</f>
        <v>0</v>
      </c>
      <c r="J747" s="90">
        <f t="shared" si="135"/>
        <v>0</v>
      </c>
      <c r="K747" s="88" t="str">
        <f>+IF(ISNA(VLOOKUP(F747,SCH!$C$3:$L$500,9,FALSE)),"0",VLOOKUP(F747,SCH!$C$3:$L$500,9,FALSE))</f>
        <v>0</v>
      </c>
      <c r="L747" s="102">
        <f t="shared" si="134"/>
        <v>0</v>
      </c>
      <c r="M747" s="102">
        <f t="shared" ref="M747:M764" si="141">L747-J747</f>
        <v>0</v>
      </c>
      <c r="N747" s="132"/>
      <c r="O747" s="133">
        <f>SUMIF(M747:M749,"&gt;0")-N747</f>
        <v>0</v>
      </c>
      <c r="P747" s="133"/>
      <c r="Q747" s="133">
        <f>O747-P747</f>
        <v>0</v>
      </c>
      <c r="R747" s="111"/>
    </row>
    <row r="748" spans="1:18" s="3" customFormat="1" x14ac:dyDescent="0.25">
      <c r="A748" s="87">
        <v>4</v>
      </c>
      <c r="B748" s="88" t="s">
        <v>244</v>
      </c>
      <c r="C748" s="88" t="s">
        <v>184</v>
      </c>
      <c r="D748" s="88" t="s">
        <v>59</v>
      </c>
      <c r="E748" s="88" t="s">
        <v>258</v>
      </c>
      <c r="F748" s="88">
        <v>6147</v>
      </c>
      <c r="G748" s="91">
        <f>+IF(ISNA(VLOOKUP(F748,'[1]Latest 14.03.2023'!$E$4:$J$1050,6,FALSE)),"0",VLOOKUP(F748,'[1]Latest 14.03.2023'!$E$4:$J$1050,6,FALSE))</f>
        <v>2.92</v>
      </c>
      <c r="H748" s="88">
        <f>+SUMIF(CUTTING!$B$3:$B$500,'RM-JUNE'!F748,CUTTING!$G$3:$G$500)</f>
        <v>0</v>
      </c>
      <c r="I748" s="88">
        <f>+SUMIF('FORGING+DISPATCH'!$B$3:$B$500,'RM-JUNE'!F748,'FORGING+DISPATCH'!$G$3:$G$500)</f>
        <v>0</v>
      </c>
      <c r="J748" s="90">
        <f t="shared" si="135"/>
        <v>0</v>
      </c>
      <c r="K748" s="88" t="str">
        <f>+IF(ISNA(VLOOKUP(F748,SCH!$C$3:$L$500,9,FALSE)),"0",VLOOKUP(F748,SCH!$C$3:$L$500,9,FALSE))</f>
        <v>0</v>
      </c>
      <c r="L748" s="102">
        <f t="shared" si="134"/>
        <v>0</v>
      </c>
      <c r="M748" s="102">
        <f t="shared" si="141"/>
        <v>0</v>
      </c>
      <c r="N748" s="132"/>
      <c r="O748" s="133"/>
      <c r="P748" s="133"/>
      <c r="Q748" s="133"/>
      <c r="R748" s="111"/>
    </row>
    <row r="749" spans="1:18" s="3" customFormat="1" x14ac:dyDescent="0.25">
      <c r="A749" s="87">
        <v>4</v>
      </c>
      <c r="B749" s="88" t="s">
        <v>244</v>
      </c>
      <c r="C749" s="88" t="s">
        <v>184</v>
      </c>
      <c r="D749" s="88" t="s">
        <v>59</v>
      </c>
      <c r="E749" s="88" t="s">
        <v>257</v>
      </c>
      <c r="F749" s="88">
        <v>729</v>
      </c>
      <c r="G749" s="88">
        <f>+IF(ISNA(VLOOKUP(F749,'[1]Latest 14.03.2023'!$E$4:$J$1050,6,FALSE)),"0",VLOOKUP(F749,'[1]Latest 14.03.2023'!$E$4:$J$1050,6,FALSE))</f>
        <v>2.59</v>
      </c>
      <c r="H749" s="88">
        <f>+SUMIF(CUTTING!$B$3:$B$500,'RM-JUNE'!F749,CUTTING!$G$3:$G$500)</f>
        <v>0</v>
      </c>
      <c r="I749" s="88">
        <f>+SUMIF('FORGING+DISPATCH'!$B$3:$B$500,'RM-JUNE'!F749,'FORGING+DISPATCH'!$G$3:$G$500)</f>
        <v>0</v>
      </c>
      <c r="J749" s="90">
        <f t="shared" si="135"/>
        <v>0</v>
      </c>
      <c r="K749" s="88" t="str">
        <f>+IF(ISNA(VLOOKUP(F749,SCH!$C$3:$L$500,9,FALSE)),"0",VLOOKUP(F749,SCH!$C$3:$L$500,9,FALSE))</f>
        <v>0</v>
      </c>
      <c r="L749" s="102">
        <f t="shared" si="134"/>
        <v>0</v>
      </c>
      <c r="M749" s="102">
        <f t="shared" si="141"/>
        <v>0</v>
      </c>
      <c r="N749" s="132"/>
      <c r="O749" s="133"/>
      <c r="P749" s="133"/>
      <c r="Q749" s="133"/>
      <c r="R749" s="111"/>
    </row>
    <row r="750" spans="1:18" s="3" customFormat="1" x14ac:dyDescent="0.25">
      <c r="A750" s="38">
        <v>4</v>
      </c>
      <c r="B750" s="39" t="s">
        <v>244</v>
      </c>
      <c r="C750" s="39" t="s">
        <v>184</v>
      </c>
      <c r="D750" s="39" t="s">
        <v>87</v>
      </c>
      <c r="E750" s="39" t="s">
        <v>256</v>
      </c>
      <c r="F750" s="39">
        <v>6032</v>
      </c>
      <c r="G750" s="41">
        <f>+IF(ISNA(VLOOKUP(F750,'[1]Latest 14.03.2023'!$E$4:$J$1050,6,FALSE)),"0",VLOOKUP(F750,'[1]Latest 14.03.2023'!$E$4:$J$1050,6,FALSE))</f>
        <v>3.55</v>
      </c>
      <c r="H750" s="39">
        <f>+SUMIF(CUTTING!$B$3:$B$500,'RM-JUNE'!F750,CUTTING!$G$3:$G$500)</f>
        <v>0</v>
      </c>
      <c r="I750" s="39">
        <f>+SUMIF('FORGING+DISPATCH'!$B$3:$B$500,'RM-JUNE'!F750,'FORGING+DISPATCH'!$G$3:$G$500)</f>
        <v>0</v>
      </c>
      <c r="J750" s="40">
        <f t="shared" si="135"/>
        <v>0</v>
      </c>
      <c r="K750" s="39" t="str">
        <f>+IF(ISNA(VLOOKUP(F750,SCH!$C$3:$L$500,9,FALSE)),"0",VLOOKUP(F750,SCH!$C$3:$L$500,9,FALSE))</f>
        <v>0</v>
      </c>
      <c r="L750" s="103">
        <f t="shared" si="134"/>
        <v>0</v>
      </c>
      <c r="M750" s="103">
        <f t="shared" si="141"/>
        <v>0</v>
      </c>
      <c r="N750" s="141"/>
      <c r="O750" s="134">
        <f>SUMIF(M750:M753,"&gt;0")-N750</f>
        <v>0</v>
      </c>
      <c r="P750" s="134"/>
      <c r="Q750" s="134">
        <f>O750-P750</f>
        <v>0</v>
      </c>
      <c r="R750" s="111"/>
    </row>
    <row r="751" spans="1:18" s="3" customFormat="1" x14ac:dyDescent="0.25">
      <c r="A751" s="38">
        <v>4</v>
      </c>
      <c r="B751" s="39" t="s">
        <v>244</v>
      </c>
      <c r="C751" s="39" t="s">
        <v>184</v>
      </c>
      <c r="D751" s="39" t="s">
        <v>87</v>
      </c>
      <c r="E751" s="39" t="s">
        <v>255</v>
      </c>
      <c r="F751" s="39">
        <v>6036</v>
      </c>
      <c r="G751" s="41">
        <f>+IF(ISNA(VLOOKUP(F751,'[1]Latest 14.03.2023'!$E$4:$J$1050,6,FALSE)),"0",VLOOKUP(F751,'[1]Latest 14.03.2023'!$E$4:$J$1050,6,FALSE))</f>
        <v>3.5</v>
      </c>
      <c r="H751" s="39">
        <f>+SUMIF(CUTTING!$B$3:$B$500,'RM-JUNE'!F751,CUTTING!$G$3:$G$500)</f>
        <v>0</v>
      </c>
      <c r="I751" s="39">
        <f>+SUMIF('FORGING+DISPATCH'!$B$3:$B$500,'RM-JUNE'!F751,'FORGING+DISPATCH'!$G$3:$G$500)</f>
        <v>0</v>
      </c>
      <c r="J751" s="40">
        <f t="shared" si="135"/>
        <v>0</v>
      </c>
      <c r="K751" s="39" t="str">
        <f>+IF(ISNA(VLOOKUP(F751,SCH!$C$3:$L$500,9,FALSE)),"0",VLOOKUP(F751,SCH!$C$3:$L$500,9,FALSE))</f>
        <v>0</v>
      </c>
      <c r="L751" s="103">
        <f t="shared" si="134"/>
        <v>0</v>
      </c>
      <c r="M751" s="103">
        <f t="shared" si="141"/>
        <v>0</v>
      </c>
      <c r="N751" s="141"/>
      <c r="O751" s="134"/>
      <c r="P751" s="134"/>
      <c r="Q751" s="134"/>
      <c r="R751" s="111"/>
    </row>
    <row r="752" spans="1:18" s="3" customFormat="1" x14ac:dyDescent="0.25">
      <c r="A752" s="38">
        <v>4</v>
      </c>
      <c r="B752" s="39" t="s">
        <v>244</v>
      </c>
      <c r="C752" s="39" t="s">
        <v>184</v>
      </c>
      <c r="D752" s="39" t="s">
        <v>87</v>
      </c>
      <c r="E752" s="39" t="s">
        <v>254</v>
      </c>
      <c r="F752" s="39">
        <v>6066</v>
      </c>
      <c r="G752" s="41">
        <f>+IF(ISNA(VLOOKUP(F752,'[1]Latest 14.03.2023'!$E$4:$J$1050,6,FALSE)),"0",VLOOKUP(F752,'[1]Latest 14.03.2023'!$E$4:$J$1050,6,FALSE))</f>
        <v>3.47</v>
      </c>
      <c r="H752" s="39">
        <f>+SUMIF(CUTTING!$B$3:$B$500,'RM-JUNE'!F752,CUTTING!$G$3:$G$500)</f>
        <v>0</v>
      </c>
      <c r="I752" s="39">
        <f>+SUMIF('FORGING+DISPATCH'!$B$3:$B$500,'RM-JUNE'!F752,'FORGING+DISPATCH'!$G$3:$G$500)</f>
        <v>0</v>
      </c>
      <c r="J752" s="40">
        <f t="shared" si="135"/>
        <v>0</v>
      </c>
      <c r="K752" s="39" t="str">
        <f>+IF(ISNA(VLOOKUP(F752,SCH!$C$3:$L$500,9,FALSE)),"0",VLOOKUP(F752,SCH!$C$3:$L$500,9,FALSE))</f>
        <v>0</v>
      </c>
      <c r="L752" s="103">
        <f t="shared" si="134"/>
        <v>0</v>
      </c>
      <c r="M752" s="103">
        <f t="shared" si="141"/>
        <v>0</v>
      </c>
      <c r="N752" s="141"/>
      <c r="O752" s="134"/>
      <c r="P752" s="134"/>
      <c r="Q752" s="134"/>
      <c r="R752" s="111"/>
    </row>
    <row r="753" spans="1:18" s="3" customFormat="1" x14ac:dyDescent="0.25">
      <c r="A753" s="38">
        <v>4</v>
      </c>
      <c r="B753" s="39" t="s">
        <v>244</v>
      </c>
      <c r="C753" s="39" t="s">
        <v>184</v>
      </c>
      <c r="D753" s="39" t="s">
        <v>87</v>
      </c>
      <c r="E753" s="39" t="s">
        <v>253</v>
      </c>
      <c r="F753" s="39">
        <v>6143</v>
      </c>
      <c r="G753" s="39" t="str">
        <f>+IF(ISNA(VLOOKUP(F753,'[1]Latest 14.03.2023'!$E$4:$J$1050,6,FALSE)),"0",VLOOKUP(F753,'[1]Latest 14.03.2023'!$E$4:$J$1050,6,FALSE))</f>
        <v>0</v>
      </c>
      <c r="H753" s="39">
        <f>+SUMIF(CUTTING!$B$3:$B$500,'RM-JUNE'!F753,CUTTING!$G$3:$G$500)</f>
        <v>0</v>
      </c>
      <c r="I753" s="39">
        <f>+SUMIF('FORGING+DISPATCH'!$B$3:$B$500,'RM-JUNE'!F753,'FORGING+DISPATCH'!$G$3:$G$500)</f>
        <v>0</v>
      </c>
      <c r="J753" s="40">
        <f t="shared" si="135"/>
        <v>0</v>
      </c>
      <c r="K753" s="39" t="str">
        <f>+IF(ISNA(VLOOKUP(F753,SCH!$C$3:$L$500,9,FALSE)),"0",VLOOKUP(F753,SCH!$C$3:$L$500,9,FALSE))</f>
        <v>0</v>
      </c>
      <c r="L753" s="103">
        <f t="shared" si="134"/>
        <v>0</v>
      </c>
      <c r="M753" s="103">
        <f t="shared" si="141"/>
        <v>0</v>
      </c>
      <c r="N753" s="141"/>
      <c r="O753" s="134"/>
      <c r="P753" s="134"/>
      <c r="Q753" s="134"/>
      <c r="R753" s="111"/>
    </row>
    <row r="754" spans="1:18" s="3" customFormat="1" x14ac:dyDescent="0.25">
      <c r="A754" s="87">
        <v>4</v>
      </c>
      <c r="B754" s="88" t="s">
        <v>244</v>
      </c>
      <c r="C754" s="88" t="s">
        <v>184</v>
      </c>
      <c r="D754" s="88" t="s">
        <v>41</v>
      </c>
      <c r="E754" s="88" t="s">
        <v>250</v>
      </c>
      <c r="F754" s="88">
        <v>3012</v>
      </c>
      <c r="G754" s="91">
        <f>+IF(ISNA(VLOOKUP(F754,'[1]Latest 14.03.2023'!$E$4:$J$1050,6,FALSE)),"0",VLOOKUP(F754,'[1]Latest 14.03.2023'!$E$4:$J$1050,6,FALSE))</f>
        <v>3.88</v>
      </c>
      <c r="H754" s="88">
        <f>+SUMIF(CUTTING!$B$3:$B$500,'RM-JUNE'!F754,CUTTING!$G$3:$G$500)</f>
        <v>0</v>
      </c>
      <c r="I754" s="88">
        <f>+SUMIF('FORGING+DISPATCH'!$B$3:$B$500,'RM-JUNE'!F754,'FORGING+DISPATCH'!$G$3:$G$500)</f>
        <v>0</v>
      </c>
      <c r="J754" s="90">
        <f t="shared" si="135"/>
        <v>0</v>
      </c>
      <c r="K754" s="88" t="str">
        <f>+IF(ISNA(VLOOKUP(F754,SCH!$C$3:$L$500,9,FALSE)),"0",VLOOKUP(F754,SCH!$C$3:$L$500,9,FALSE))</f>
        <v>0</v>
      </c>
      <c r="L754" s="102">
        <f t="shared" si="134"/>
        <v>0</v>
      </c>
      <c r="M754" s="102">
        <f t="shared" si="141"/>
        <v>0</v>
      </c>
      <c r="N754" s="132">
        <f>1731+6107</f>
        <v>7838</v>
      </c>
      <c r="O754" s="133">
        <f>SUMIF(M754:M759,"&gt;0")-N754</f>
        <v>102</v>
      </c>
      <c r="P754" s="133"/>
      <c r="Q754" s="133">
        <f>O754-P754</f>
        <v>102</v>
      </c>
      <c r="R754" s="111"/>
    </row>
    <row r="755" spans="1:18" s="3" customFormat="1" x14ac:dyDescent="0.25">
      <c r="A755" s="87">
        <v>4</v>
      </c>
      <c r="B755" s="88" t="s">
        <v>244</v>
      </c>
      <c r="C755" s="88" t="s">
        <v>184</v>
      </c>
      <c r="D755" s="88" t="s">
        <v>41</v>
      </c>
      <c r="E755" s="88" t="s">
        <v>251</v>
      </c>
      <c r="F755" s="88">
        <v>5526</v>
      </c>
      <c r="G755" s="91">
        <f>+IF(ISNA(VLOOKUP(F755,'[1]Latest 14.03.2023'!$E$4:$J$1050,6,FALSE)),"0",VLOOKUP(F755,'[1]Latest 14.03.2023'!$E$4:$J$1050,6,FALSE))</f>
        <v>7.94</v>
      </c>
      <c r="H755" s="88">
        <f>+SUMIF(CUTTING!$B$3:$B$500,'RM-JUNE'!F755,CUTTING!$G$3:$G$500)</f>
        <v>0</v>
      </c>
      <c r="I755" s="88">
        <f>+SUMIF('FORGING+DISPATCH'!$B$3:$B$500,'RM-JUNE'!F755,'FORGING+DISPATCH'!$G$3:$G$500)</f>
        <v>0</v>
      </c>
      <c r="J755" s="90">
        <f t="shared" si="135"/>
        <v>0</v>
      </c>
      <c r="K755" s="88">
        <f>+IF(ISNA(VLOOKUP(F755,SCH!$C$3:$L$500,9,FALSE)),"0",VLOOKUP(F755,SCH!$C$3:$L$500,9,FALSE))</f>
        <v>1000</v>
      </c>
      <c r="L755" s="102">
        <f t="shared" si="134"/>
        <v>7940</v>
      </c>
      <c r="M755" s="102">
        <f t="shared" si="141"/>
        <v>7940</v>
      </c>
      <c r="N755" s="132"/>
      <c r="O755" s="133"/>
      <c r="P755" s="133"/>
      <c r="Q755" s="133"/>
      <c r="R755" s="111"/>
    </row>
    <row r="756" spans="1:18" s="3" customFormat="1" x14ac:dyDescent="0.25">
      <c r="A756" s="87">
        <v>4</v>
      </c>
      <c r="B756" s="88" t="s">
        <v>244</v>
      </c>
      <c r="C756" s="88" t="s">
        <v>184</v>
      </c>
      <c r="D756" s="88" t="s">
        <v>41</v>
      </c>
      <c r="E756" s="88" t="s">
        <v>249</v>
      </c>
      <c r="F756" s="88">
        <v>6027</v>
      </c>
      <c r="G756" s="91">
        <f>+IF(ISNA(VLOOKUP(F756,'[1]Latest 14.03.2023'!$E$4:$J$1050,6,FALSE)),"0",VLOOKUP(F756,'[1]Latest 14.03.2023'!$E$4:$J$1050,6,FALSE))</f>
        <v>1.45</v>
      </c>
      <c r="H756" s="88">
        <f>+SUMIF(CUTTING!$B$3:$B$500,'RM-JUNE'!F756,CUTTING!$G$3:$G$500)</f>
        <v>0</v>
      </c>
      <c r="I756" s="88">
        <f>+SUMIF('FORGING+DISPATCH'!$B$3:$B$500,'RM-JUNE'!F756,'FORGING+DISPATCH'!$G$3:$G$500)</f>
        <v>0</v>
      </c>
      <c r="J756" s="90">
        <f t="shared" si="135"/>
        <v>0</v>
      </c>
      <c r="K756" s="88" t="str">
        <f>+IF(ISNA(VLOOKUP(F756,SCH!$C$3:$L$500,9,FALSE)),"0",VLOOKUP(F756,SCH!$C$3:$L$500,9,FALSE))</f>
        <v>0</v>
      </c>
      <c r="L756" s="102">
        <f t="shared" si="134"/>
        <v>0</v>
      </c>
      <c r="M756" s="102">
        <f t="shared" si="141"/>
        <v>0</v>
      </c>
      <c r="N756" s="132"/>
      <c r="O756" s="133"/>
      <c r="P756" s="133"/>
      <c r="Q756" s="133"/>
      <c r="R756" s="111"/>
    </row>
    <row r="757" spans="1:18" s="3" customFormat="1" x14ac:dyDescent="0.25">
      <c r="A757" s="87">
        <v>4</v>
      </c>
      <c r="B757" s="88" t="s">
        <v>244</v>
      </c>
      <c r="C757" s="88" t="s">
        <v>184</v>
      </c>
      <c r="D757" s="88" t="s">
        <v>41</v>
      </c>
      <c r="E757" s="88" t="s">
        <v>248</v>
      </c>
      <c r="F757" s="88">
        <v>6031</v>
      </c>
      <c r="G757" s="91">
        <f>+IF(ISNA(VLOOKUP(F757,'[1]Latest 14.03.2023'!$E$4:$J$1050,6,FALSE)),"0",VLOOKUP(F757,'[1]Latest 14.03.2023'!$E$4:$J$1050,6,FALSE))</f>
        <v>5.65</v>
      </c>
      <c r="H757" s="88">
        <f>+SUMIF(CUTTING!$B$3:$B$500,'RM-JUNE'!F757,CUTTING!$G$3:$G$500)</f>
        <v>0</v>
      </c>
      <c r="I757" s="88">
        <f>+SUMIF('FORGING+DISPATCH'!$B$3:$B$500,'RM-JUNE'!F757,'FORGING+DISPATCH'!$G$3:$G$500)</f>
        <v>0</v>
      </c>
      <c r="J757" s="90">
        <f t="shared" si="135"/>
        <v>0</v>
      </c>
      <c r="K757" s="88" t="str">
        <f>+IF(ISNA(VLOOKUP(F757,SCH!$C$3:$L$500,9,FALSE)),"0",VLOOKUP(F757,SCH!$C$3:$L$500,9,FALSE))</f>
        <v>0</v>
      </c>
      <c r="L757" s="102">
        <f t="shared" si="134"/>
        <v>0</v>
      </c>
      <c r="M757" s="102">
        <f t="shared" si="141"/>
        <v>0</v>
      </c>
      <c r="N757" s="132"/>
      <c r="O757" s="133"/>
      <c r="P757" s="133"/>
      <c r="Q757" s="133"/>
      <c r="R757" s="111"/>
    </row>
    <row r="758" spans="1:18" s="3" customFormat="1" x14ac:dyDescent="0.25">
      <c r="A758" s="87">
        <v>4</v>
      </c>
      <c r="B758" s="88" t="s">
        <v>244</v>
      </c>
      <c r="C758" s="88" t="s">
        <v>184</v>
      </c>
      <c r="D758" s="88" t="s">
        <v>41</v>
      </c>
      <c r="E758" s="88" t="s">
        <v>247</v>
      </c>
      <c r="F758" s="88">
        <v>6034</v>
      </c>
      <c r="G758" s="91">
        <f>+IF(ISNA(VLOOKUP(F758,'[1]Latest 14.03.2023'!$E$4:$J$1050,6,FALSE)),"0",VLOOKUP(F758,'[1]Latest 14.03.2023'!$E$4:$J$1050,6,FALSE))</f>
        <v>4.3499999999999996</v>
      </c>
      <c r="H758" s="88">
        <f>+SUMIF(CUTTING!$B$3:$B$500,'RM-JUNE'!F758,CUTTING!$G$3:$G$500)</f>
        <v>0</v>
      </c>
      <c r="I758" s="88">
        <f>+SUMIF('FORGING+DISPATCH'!$B$3:$B$500,'RM-JUNE'!F758,'FORGING+DISPATCH'!$G$3:$G$500)</f>
        <v>0</v>
      </c>
      <c r="J758" s="90">
        <f t="shared" si="135"/>
        <v>0</v>
      </c>
      <c r="K758" s="88" t="str">
        <f>+IF(ISNA(VLOOKUP(F758,SCH!$C$3:$L$500,9,FALSE)),"0",VLOOKUP(F758,SCH!$C$3:$L$500,9,FALSE))</f>
        <v>0</v>
      </c>
      <c r="L758" s="102">
        <f t="shared" si="134"/>
        <v>0</v>
      </c>
      <c r="M758" s="102">
        <f t="shared" si="141"/>
        <v>0</v>
      </c>
      <c r="N758" s="132"/>
      <c r="O758" s="133"/>
      <c r="P758" s="133"/>
      <c r="Q758" s="133"/>
      <c r="R758" s="111"/>
    </row>
    <row r="759" spans="1:18" s="3" customFormat="1" x14ac:dyDescent="0.25">
      <c r="A759" s="87">
        <v>4</v>
      </c>
      <c r="B759" s="88" t="s">
        <v>244</v>
      </c>
      <c r="C759" s="88" t="s">
        <v>184</v>
      </c>
      <c r="D759" s="88" t="s">
        <v>41</v>
      </c>
      <c r="E759" s="88" t="s">
        <v>246</v>
      </c>
      <c r="F759" s="88">
        <v>6035</v>
      </c>
      <c r="G759" s="91">
        <f>+IF(ISNA(VLOOKUP(F759,'[1]Latest 14.03.2023'!$E$4:$J$1050,6,FALSE)),"0",VLOOKUP(F759,'[1]Latest 14.03.2023'!$E$4:$J$1050,6,FALSE))</f>
        <v>4.9000000000000004</v>
      </c>
      <c r="H759" s="88">
        <f>+SUMIF(CUTTING!$B$3:$B$500,'RM-JUNE'!F759,CUTTING!$G$3:$G$500)</f>
        <v>0</v>
      </c>
      <c r="I759" s="88">
        <f>+SUMIF('FORGING+DISPATCH'!$B$3:$B$500,'RM-JUNE'!F759,'FORGING+DISPATCH'!$G$3:$G$500)</f>
        <v>0</v>
      </c>
      <c r="J759" s="90">
        <f t="shared" si="135"/>
        <v>0</v>
      </c>
      <c r="K759" s="88" t="str">
        <f>+IF(ISNA(VLOOKUP(F759,SCH!$C$3:$L$500,9,FALSE)),"0",VLOOKUP(F759,SCH!$C$3:$L$500,9,FALSE))</f>
        <v>0</v>
      </c>
      <c r="L759" s="102">
        <f t="shared" si="134"/>
        <v>0</v>
      </c>
      <c r="M759" s="102">
        <f t="shared" si="141"/>
        <v>0</v>
      </c>
      <c r="N759" s="132"/>
      <c r="O759" s="133"/>
      <c r="P759" s="133"/>
      <c r="Q759" s="133"/>
      <c r="R759" s="111"/>
    </row>
    <row r="760" spans="1:18" s="3" customFormat="1" x14ac:dyDescent="0.25">
      <c r="A760" s="38">
        <v>4</v>
      </c>
      <c r="B760" s="39" t="s">
        <v>244</v>
      </c>
      <c r="C760" s="39" t="s">
        <v>184</v>
      </c>
      <c r="D760" s="39" t="s">
        <v>104</v>
      </c>
      <c r="E760" s="39" t="s">
        <v>245</v>
      </c>
      <c r="F760" s="39">
        <v>6146</v>
      </c>
      <c r="G760" s="41">
        <f>+IF(ISNA(VLOOKUP(F760,'[1]Latest 14.03.2023'!$E$4:$J$1050,6,FALSE)),"0",VLOOKUP(F760,'[1]Latest 14.03.2023'!$E$4:$J$1050,6,FALSE))</f>
        <v>8.1</v>
      </c>
      <c r="H760" s="39">
        <f>+SUMIF(CUTTING!$B$3:$B$500,'RM-JUNE'!F760,CUTTING!$G$3:$G$500)</f>
        <v>0</v>
      </c>
      <c r="I760" s="39">
        <f>+SUMIF('FORGING+DISPATCH'!$B$3:$B$500,'RM-JUNE'!F760,'FORGING+DISPATCH'!$G$3:$G$500)</f>
        <v>0</v>
      </c>
      <c r="J760" s="40">
        <f t="shared" si="135"/>
        <v>0</v>
      </c>
      <c r="K760" s="39" t="str">
        <f>+IF(ISNA(VLOOKUP(F760,SCH!$C$3:$L$500,9,FALSE)),"0",VLOOKUP(F760,SCH!$C$3:$L$500,9,FALSE))</f>
        <v>0</v>
      </c>
      <c r="L760" s="103">
        <f t="shared" si="134"/>
        <v>0</v>
      </c>
      <c r="M760" s="103">
        <f t="shared" si="141"/>
        <v>0</v>
      </c>
      <c r="N760" s="103"/>
      <c r="O760" s="104">
        <f>SUMIF(M760,"&gt;0")-N760</f>
        <v>0</v>
      </c>
      <c r="P760" s="104"/>
      <c r="Q760" s="104">
        <f>O760-P760</f>
        <v>0</v>
      </c>
      <c r="R760" s="111"/>
    </row>
    <row r="761" spans="1:18" s="3" customFormat="1" x14ac:dyDescent="0.25">
      <c r="A761" s="87">
        <v>4</v>
      </c>
      <c r="B761" s="88" t="s">
        <v>244</v>
      </c>
      <c r="C761" s="88" t="s">
        <v>184</v>
      </c>
      <c r="D761" s="88" t="s">
        <v>53</v>
      </c>
      <c r="E761" s="88" t="s">
        <v>243</v>
      </c>
      <c r="F761" s="88">
        <v>9141</v>
      </c>
      <c r="G761" s="91">
        <f>+IF(ISNA(VLOOKUP(F761,'[1]Latest 14.03.2023'!$E$4:$J$1050,6,FALSE)),"0",VLOOKUP(F761,'[1]Latest 14.03.2023'!$E$4:$J$1050,6,FALSE))</f>
        <v>11.1</v>
      </c>
      <c r="H761" s="88">
        <f>+SUMIF(CUTTING!$B$3:$B$500,'RM-JUNE'!F761,CUTTING!$G$3:$G$500)</f>
        <v>0</v>
      </c>
      <c r="I761" s="88">
        <f>+SUMIF('FORGING+DISPATCH'!$B$3:$B$500,'RM-JUNE'!F761,'FORGING+DISPATCH'!$G$3:$G$500)</f>
        <v>0</v>
      </c>
      <c r="J761" s="90">
        <f t="shared" si="135"/>
        <v>0</v>
      </c>
      <c r="K761" s="88" t="str">
        <f>+IF(ISNA(VLOOKUP(F761,SCH!$C$3:$L$500,9,FALSE)),"0",VLOOKUP(F761,SCH!$C$3:$L$500,9,FALSE))</f>
        <v>0</v>
      </c>
      <c r="L761" s="102">
        <f t="shared" si="134"/>
        <v>0</v>
      </c>
      <c r="M761" s="102">
        <f t="shared" si="141"/>
        <v>0</v>
      </c>
      <c r="N761" s="102"/>
      <c r="O761" s="105">
        <f>SUMIF(M761,"&gt;0")-N761</f>
        <v>0</v>
      </c>
      <c r="P761" s="105"/>
      <c r="Q761" s="105">
        <f>O761-P761</f>
        <v>0</v>
      </c>
      <c r="R761" s="111"/>
    </row>
    <row r="762" spans="1:18" s="3" customFormat="1" x14ac:dyDescent="0.25">
      <c r="A762" s="38">
        <v>4</v>
      </c>
      <c r="B762" s="39" t="s">
        <v>240</v>
      </c>
      <c r="C762" s="39" t="s">
        <v>239</v>
      </c>
      <c r="D762" s="39" t="s">
        <v>41</v>
      </c>
      <c r="E762" s="39" t="s">
        <v>242</v>
      </c>
      <c r="F762" s="39">
        <v>2570</v>
      </c>
      <c r="G762" s="41">
        <f>+IF(ISNA(VLOOKUP(F762,'[1]Latest 14.03.2023'!$E$4:$J$1050,6,FALSE)),"0",VLOOKUP(F762,'[1]Latest 14.03.2023'!$E$4:$J$1050,6,FALSE))</f>
        <v>3.52</v>
      </c>
      <c r="H762" s="39">
        <f>+SUMIF(CUTTING!$B$3:$B$500,'RM-JUNE'!F762,CUTTING!$G$3:$G$500)</f>
        <v>0</v>
      </c>
      <c r="I762" s="39">
        <f>+SUMIF('FORGING+DISPATCH'!$B$3:$B$500,'RM-JUNE'!F762,'FORGING+DISPATCH'!$G$3:$G$500)</f>
        <v>0</v>
      </c>
      <c r="J762" s="40">
        <f t="shared" si="135"/>
        <v>0</v>
      </c>
      <c r="K762" s="39" t="str">
        <f>+IF(ISNA(VLOOKUP(F762,SCH!$C$3:$L$500,9,FALSE)),"0",VLOOKUP(F762,SCH!$C$3:$L$500,9,FALSE))</f>
        <v>0</v>
      </c>
      <c r="L762" s="103">
        <f t="shared" si="134"/>
        <v>0</v>
      </c>
      <c r="M762" s="103">
        <f t="shared" si="141"/>
        <v>0</v>
      </c>
      <c r="N762" s="103"/>
      <c r="O762" s="104">
        <f>SUMIF(M762,"&gt;0")-N762</f>
        <v>0</v>
      </c>
      <c r="P762" s="104"/>
      <c r="Q762" s="104">
        <f>O762-P762</f>
        <v>0</v>
      </c>
      <c r="R762" s="111"/>
    </row>
    <row r="763" spans="1:18" s="3" customFormat="1" x14ac:dyDescent="0.25">
      <c r="A763" s="87">
        <v>4</v>
      </c>
      <c r="B763" s="88" t="s">
        <v>240</v>
      </c>
      <c r="C763" s="88" t="s">
        <v>239</v>
      </c>
      <c r="D763" s="88" t="s">
        <v>53</v>
      </c>
      <c r="E763" s="88" t="s">
        <v>241</v>
      </c>
      <c r="F763" s="88">
        <v>2558</v>
      </c>
      <c r="G763" s="91">
        <f>+IF(ISNA(VLOOKUP(F763,'[1]Latest 14.03.2023'!$E$4:$J$1050,6,FALSE)),"0",VLOOKUP(F763,'[1]Latest 14.03.2023'!$E$4:$J$1050,6,FALSE))</f>
        <v>17.96</v>
      </c>
      <c r="H763" s="88">
        <f>+SUMIF(CUTTING!$B$3:$B$500,'RM-JUNE'!F763,CUTTING!$G$3:$G$500)</f>
        <v>0</v>
      </c>
      <c r="I763" s="88">
        <f>+SUMIF('FORGING+DISPATCH'!$B$3:$B$500,'RM-JUNE'!F763,'FORGING+DISPATCH'!$G$3:$G$500)</f>
        <v>0</v>
      </c>
      <c r="J763" s="90">
        <f t="shared" si="135"/>
        <v>0</v>
      </c>
      <c r="K763" s="88" t="str">
        <f>+IF(ISNA(VLOOKUP(F763,SCH!$C$3:$L$500,9,FALSE)),"0",VLOOKUP(F763,SCH!$C$3:$L$500,9,FALSE))</f>
        <v>0</v>
      </c>
      <c r="L763" s="102">
        <f t="shared" si="134"/>
        <v>0</v>
      </c>
      <c r="M763" s="102">
        <f t="shared" si="141"/>
        <v>0</v>
      </c>
      <c r="N763" s="132">
        <f>21941</f>
        <v>21941</v>
      </c>
      <c r="O763" s="133">
        <f>SUMIF(M763:M764,"&gt;0")-N763</f>
        <v>-21941</v>
      </c>
      <c r="P763" s="133"/>
      <c r="Q763" s="133">
        <f>O763-P763</f>
        <v>-21941</v>
      </c>
      <c r="R763" s="111"/>
    </row>
    <row r="764" spans="1:18" s="3" customFormat="1" x14ac:dyDescent="0.25">
      <c r="A764" s="87">
        <v>4</v>
      </c>
      <c r="B764" s="88" t="s">
        <v>240</v>
      </c>
      <c r="C764" s="88" t="s">
        <v>239</v>
      </c>
      <c r="D764" s="88" t="s">
        <v>53</v>
      </c>
      <c r="E764" s="88" t="s">
        <v>238</v>
      </c>
      <c r="F764" s="88">
        <v>2564</v>
      </c>
      <c r="G764" s="91">
        <f>+IF(ISNA(VLOOKUP(F764,'[1]Latest 14.03.2023'!$E$4:$J$1050,6,FALSE)),"0",VLOOKUP(F764,'[1]Latest 14.03.2023'!$E$4:$J$1050,6,FALSE))</f>
        <v>9.94</v>
      </c>
      <c r="H764" s="88">
        <f>+SUMIF(CUTTING!$B$3:$B$500,'RM-JUNE'!F764,CUTTING!$G$3:$G$500)</f>
        <v>0</v>
      </c>
      <c r="I764" s="88">
        <f>+SUMIF('FORGING+DISPATCH'!$B$3:$B$500,'RM-JUNE'!F764,'FORGING+DISPATCH'!$G$3:$G$500)</f>
        <v>0</v>
      </c>
      <c r="J764" s="90">
        <f t="shared" si="135"/>
        <v>0</v>
      </c>
      <c r="K764" s="88" t="str">
        <f>+IF(ISNA(VLOOKUP(F764,SCH!$C$3:$L$500,9,FALSE)),"0",VLOOKUP(F764,SCH!$C$3:$L$500,9,FALSE))</f>
        <v>0</v>
      </c>
      <c r="L764" s="102">
        <f t="shared" si="134"/>
        <v>0</v>
      </c>
      <c r="M764" s="102">
        <f t="shared" si="141"/>
        <v>0</v>
      </c>
      <c r="N764" s="132"/>
      <c r="O764" s="133"/>
      <c r="P764" s="133"/>
      <c r="Q764" s="133"/>
      <c r="R764" s="111"/>
    </row>
    <row r="765" spans="1:18" s="3" customFormat="1" x14ac:dyDescent="0.25">
      <c r="A765" s="38">
        <v>5</v>
      </c>
      <c r="B765" s="39" t="s">
        <v>232</v>
      </c>
      <c r="C765" s="25" t="s">
        <v>231</v>
      </c>
      <c r="D765" s="39" t="s">
        <v>104</v>
      </c>
      <c r="E765" s="39" t="s">
        <v>237</v>
      </c>
      <c r="F765" s="39">
        <v>2552</v>
      </c>
      <c r="G765" s="41">
        <f>+IF(ISNA(VLOOKUP(F765,'[1]Latest 14.03.2023'!$E$4:$J$1050,6,FALSE)),"0",VLOOKUP(F765,'[1]Latest 14.03.2023'!$E$4:$J$1050,6,FALSE))</f>
        <v>8.17</v>
      </c>
      <c r="H765" s="39">
        <f>+SUMIF(CUTTING!$B$3:$B$500,'RM-JUNE'!F765,CUTTING!$G$3:$G$500)</f>
        <v>0</v>
      </c>
      <c r="I765" s="39">
        <f>+SUMIF('FORGING+DISPATCH'!$B$3:$B$500,'RM-JUNE'!F765,'FORGING+DISPATCH'!$G$3:$G$500)</f>
        <v>3676.5</v>
      </c>
      <c r="J765" s="40">
        <f t="shared" si="135"/>
        <v>3676.5</v>
      </c>
      <c r="K765" s="39" t="str">
        <f>+IF(ISNA(VLOOKUP(F765,SCH!$C$3:$L$500,9,FALSE)),"0",VLOOKUP(F765,SCH!$C$3:$L$500,9,FALSE))</f>
        <v>0</v>
      </c>
      <c r="L765" s="103">
        <f t="shared" si="134"/>
        <v>0</v>
      </c>
      <c r="M765" s="103">
        <f t="shared" ref="M765:M769" si="142">L765-J765</f>
        <v>-3676.5</v>
      </c>
      <c r="N765" s="141">
        <f>28269</f>
        <v>28269</v>
      </c>
      <c r="O765" s="134">
        <f>SUMIF(M765:M769,"&gt;0")-N765</f>
        <v>-15423</v>
      </c>
      <c r="P765" s="134"/>
      <c r="Q765" s="134">
        <f>O765-P765</f>
        <v>-15423</v>
      </c>
      <c r="R765" s="111"/>
    </row>
    <row r="766" spans="1:18" s="3" customFormat="1" x14ac:dyDescent="0.25">
      <c r="A766" s="38">
        <v>5</v>
      </c>
      <c r="B766" s="39" t="s">
        <v>232</v>
      </c>
      <c r="C766" s="25" t="s">
        <v>231</v>
      </c>
      <c r="D766" s="39" t="s">
        <v>104</v>
      </c>
      <c r="E766" s="39" t="s">
        <v>236</v>
      </c>
      <c r="F766" s="39">
        <v>2553</v>
      </c>
      <c r="G766" s="41">
        <f>+IF(ISNA(VLOOKUP(F766,'[1]Latest 14.03.2023'!$E$4:$J$1050,6,FALSE)),"0",VLOOKUP(F766,'[1]Latest 14.03.2023'!$E$4:$J$1050,6,FALSE))</f>
        <v>5.53</v>
      </c>
      <c r="H766" s="39">
        <f>+SUMIF(CUTTING!$B$3:$B$500,'RM-JUNE'!F766,CUTTING!$G$3:$G$500)</f>
        <v>0</v>
      </c>
      <c r="I766" s="39">
        <f>+SUMIF('FORGING+DISPATCH'!$B$3:$B$500,'RM-JUNE'!F766,'FORGING+DISPATCH'!$G$3:$G$500)</f>
        <v>105.07000000000001</v>
      </c>
      <c r="J766" s="40">
        <f t="shared" si="135"/>
        <v>105.07000000000001</v>
      </c>
      <c r="K766" s="39" t="str">
        <f>+IF(ISNA(VLOOKUP(F766,SCH!$C$3:$L$500,9,FALSE)),"0",VLOOKUP(F766,SCH!$C$3:$L$500,9,FALSE))</f>
        <v>0</v>
      </c>
      <c r="L766" s="103">
        <f t="shared" si="134"/>
        <v>0</v>
      </c>
      <c r="M766" s="103">
        <f t="shared" si="142"/>
        <v>-105.07000000000001</v>
      </c>
      <c r="N766" s="141"/>
      <c r="O766" s="134"/>
      <c r="P766" s="134"/>
      <c r="Q766" s="134"/>
      <c r="R766" s="111"/>
    </row>
    <row r="767" spans="1:18" s="3" customFormat="1" x14ac:dyDescent="0.25">
      <c r="A767" s="38">
        <v>5</v>
      </c>
      <c r="B767" s="39" t="s">
        <v>232</v>
      </c>
      <c r="C767" s="25" t="s">
        <v>231</v>
      </c>
      <c r="D767" s="39" t="s">
        <v>104</v>
      </c>
      <c r="E767" s="39" t="s">
        <v>235</v>
      </c>
      <c r="F767" s="39">
        <v>2554</v>
      </c>
      <c r="G767" s="41">
        <f>+IF(ISNA(VLOOKUP(F767,'[1]Latest 14.03.2023'!$E$4:$J$1050,6,FALSE)),"0",VLOOKUP(F767,'[1]Latest 14.03.2023'!$E$4:$J$1050,6,FALSE))</f>
        <v>5.68</v>
      </c>
      <c r="H767" s="39">
        <f>+SUMIF(CUTTING!$B$3:$B$500,'RM-JUNE'!F767,CUTTING!$G$3:$G$500)</f>
        <v>0</v>
      </c>
      <c r="I767" s="39">
        <f>+SUMIF('FORGING+DISPATCH'!$B$3:$B$500,'RM-JUNE'!F767,'FORGING+DISPATCH'!$G$3:$G$500)</f>
        <v>102.24</v>
      </c>
      <c r="J767" s="40">
        <f t="shared" si="135"/>
        <v>102.24</v>
      </c>
      <c r="K767" s="39" t="str">
        <f>+IF(ISNA(VLOOKUP(F767,SCH!$C$3:$L$500,9,FALSE)),"0",VLOOKUP(F767,SCH!$C$3:$L$500,9,FALSE))</f>
        <v>0</v>
      </c>
      <c r="L767" s="103">
        <f t="shared" si="134"/>
        <v>0</v>
      </c>
      <c r="M767" s="103">
        <f t="shared" si="142"/>
        <v>-102.24</v>
      </c>
      <c r="N767" s="141"/>
      <c r="O767" s="134"/>
      <c r="P767" s="134"/>
      <c r="Q767" s="134"/>
      <c r="R767" s="111"/>
    </row>
    <row r="768" spans="1:18" s="3" customFormat="1" x14ac:dyDescent="0.25">
      <c r="A768" s="38">
        <v>5</v>
      </c>
      <c r="B768" s="39" t="s">
        <v>232</v>
      </c>
      <c r="C768" s="25" t="s">
        <v>231</v>
      </c>
      <c r="D768" s="39" t="s">
        <v>104</v>
      </c>
      <c r="E768" s="39" t="s">
        <v>234</v>
      </c>
      <c r="F768" s="39">
        <v>2555</v>
      </c>
      <c r="G768" s="41">
        <f>+IF(ISNA(VLOOKUP(F768,'[1]Latest 14.03.2023'!$E$4:$J$1050,6,FALSE)),"0",VLOOKUP(F768,'[1]Latest 14.03.2023'!$E$4:$J$1050,6,FALSE))</f>
        <v>8.16</v>
      </c>
      <c r="H768" s="39">
        <f>+SUMIF(CUTTING!$B$3:$B$500,'RM-JUNE'!F768,CUTTING!$G$3:$G$500)</f>
        <v>0</v>
      </c>
      <c r="I768" s="39">
        <f>+SUMIF('FORGING+DISPATCH'!$B$3:$B$500,'RM-JUNE'!F768,'FORGING+DISPATCH'!$G$3:$G$500)</f>
        <v>1224</v>
      </c>
      <c r="J768" s="40">
        <f t="shared" si="135"/>
        <v>1224</v>
      </c>
      <c r="K768" s="39">
        <f>+IF(ISNA(VLOOKUP(F768,SCH!$C$3:$L$500,9,FALSE)),"0",VLOOKUP(F768,SCH!$C$3:$L$500,9,FALSE))</f>
        <v>1000</v>
      </c>
      <c r="L768" s="103">
        <f t="shared" si="134"/>
        <v>8160</v>
      </c>
      <c r="M768" s="103">
        <f t="shared" si="142"/>
        <v>6936</v>
      </c>
      <c r="N768" s="141"/>
      <c r="O768" s="134"/>
      <c r="P768" s="134"/>
      <c r="Q768" s="134"/>
      <c r="R768" s="111"/>
    </row>
    <row r="769" spans="1:18" s="3" customFormat="1" x14ac:dyDescent="0.25">
      <c r="A769" s="38">
        <v>5</v>
      </c>
      <c r="B769" s="39" t="s">
        <v>232</v>
      </c>
      <c r="C769" s="25" t="s">
        <v>231</v>
      </c>
      <c r="D769" s="39" t="s">
        <v>104</v>
      </c>
      <c r="E769" s="39" t="s">
        <v>233</v>
      </c>
      <c r="F769" s="39">
        <v>2556</v>
      </c>
      <c r="G769" s="41">
        <f>+IF(ISNA(VLOOKUP(F769,'[1]Latest 14.03.2023'!$E$4:$J$1050,6,FALSE)),"0",VLOOKUP(F769,'[1]Latest 14.03.2023'!$E$4:$J$1050,6,FALSE))</f>
        <v>5.91</v>
      </c>
      <c r="H769" s="39">
        <f>+SUMIF(CUTTING!$B$3:$B$500,'RM-JUNE'!F769,CUTTING!$G$3:$G$500)</f>
        <v>0</v>
      </c>
      <c r="I769" s="39">
        <f>+SUMIF('FORGING+DISPATCH'!$B$3:$B$500,'RM-JUNE'!F769,'FORGING+DISPATCH'!$G$3:$G$500)</f>
        <v>0</v>
      </c>
      <c r="J769" s="40">
        <f t="shared" si="135"/>
        <v>0</v>
      </c>
      <c r="K769" s="39">
        <f>+IF(ISNA(VLOOKUP(F769,SCH!$C$3:$L$500,9,FALSE)),"0",VLOOKUP(F769,SCH!$C$3:$L$500,9,FALSE))</f>
        <v>1000</v>
      </c>
      <c r="L769" s="103">
        <f t="shared" si="134"/>
        <v>5910</v>
      </c>
      <c r="M769" s="103">
        <f t="shared" si="142"/>
        <v>5910</v>
      </c>
      <c r="N769" s="141"/>
      <c r="O769" s="134"/>
      <c r="P769" s="134"/>
      <c r="Q769" s="134"/>
      <c r="R769" s="111"/>
    </row>
    <row r="770" spans="1:18" s="3" customFormat="1" x14ac:dyDescent="0.25">
      <c r="A770" s="87">
        <v>5</v>
      </c>
      <c r="B770" s="88" t="s">
        <v>232</v>
      </c>
      <c r="C770" s="89" t="s">
        <v>231</v>
      </c>
      <c r="D770" s="88" t="s">
        <v>230</v>
      </c>
      <c r="E770" s="88" t="s">
        <v>229</v>
      </c>
      <c r="F770" s="88">
        <v>2557</v>
      </c>
      <c r="G770" s="91">
        <f>+IF(ISNA(VLOOKUP(F770,'[1]Latest 14.03.2023'!$E$4:$J$1050,6,FALSE)),"0",VLOOKUP(F770,'[1]Latest 14.03.2023'!$E$4:$J$1050,6,FALSE))</f>
        <v>12.95</v>
      </c>
      <c r="H770" s="88">
        <f>+SUMIF(CUTTING!$B$3:$B$500,'RM-JUNE'!F770,CUTTING!$G$3:$G$500)</f>
        <v>0</v>
      </c>
      <c r="I770" s="88">
        <f>+SUMIF('FORGING+DISPATCH'!$B$3:$B$500,'RM-JUNE'!F770,'FORGING+DISPATCH'!$G$3:$G$500)</f>
        <v>0</v>
      </c>
      <c r="J770" s="90">
        <f t="shared" si="135"/>
        <v>0</v>
      </c>
      <c r="K770" s="88" t="str">
        <f>+IF(ISNA(VLOOKUP(F770,SCH!$C$3:$L$500,9,FALSE)),"0",VLOOKUP(F770,SCH!$C$3:$L$500,9,FALSE))</f>
        <v>0</v>
      </c>
      <c r="L770" s="102">
        <f t="shared" si="134"/>
        <v>0</v>
      </c>
      <c r="M770" s="102">
        <f t="shared" ref="M770:M779" si="143">L770-J770</f>
        <v>0</v>
      </c>
      <c r="N770" s="102"/>
      <c r="O770" s="105">
        <f>SUMIF(M770,"&gt;0")-N770</f>
        <v>0</v>
      </c>
      <c r="P770" s="105"/>
      <c r="Q770" s="105">
        <f>O770-P770</f>
        <v>0</v>
      </c>
      <c r="R770" s="111"/>
    </row>
    <row r="771" spans="1:18" s="3" customFormat="1" x14ac:dyDescent="0.25">
      <c r="A771" s="38">
        <v>6</v>
      </c>
      <c r="B771" s="39" t="s">
        <v>199</v>
      </c>
      <c r="C771" s="39" t="s">
        <v>84</v>
      </c>
      <c r="D771" s="39" t="s">
        <v>208</v>
      </c>
      <c r="E771" s="39" t="s">
        <v>228</v>
      </c>
      <c r="F771" s="39">
        <v>1446</v>
      </c>
      <c r="G771" s="39" t="str">
        <f>+IF(ISNA(VLOOKUP(F771,'[1]Latest 14.03.2023'!$E$4:$J$1050,6,FALSE)),"0",VLOOKUP(F771,'[1]Latest 14.03.2023'!$E$4:$J$1050,6,FALSE))</f>
        <v>0</v>
      </c>
      <c r="H771" s="39">
        <f>+SUMIF(CUTTING!$B$3:$B$500,'RM-JUNE'!F771,CUTTING!$G$3:$G$500)</f>
        <v>0</v>
      </c>
      <c r="I771" s="39">
        <f>+SUMIF('FORGING+DISPATCH'!$B$3:$B$500,'RM-JUNE'!F771,'FORGING+DISPATCH'!$G$3:$G$500)</f>
        <v>0</v>
      </c>
      <c r="J771" s="40">
        <f t="shared" si="135"/>
        <v>0</v>
      </c>
      <c r="K771" s="39" t="str">
        <f>+IF(ISNA(VLOOKUP(F771,SCH!$C$3:$L$500,9,FALSE)),"0",VLOOKUP(F771,SCH!$C$3:$L$500,9,FALSE))</f>
        <v>0</v>
      </c>
      <c r="L771" s="103">
        <f t="shared" si="134"/>
        <v>0</v>
      </c>
      <c r="M771" s="103">
        <f t="shared" si="143"/>
        <v>0</v>
      </c>
      <c r="N771" s="103"/>
      <c r="O771" s="104">
        <f>SUMIF(M771,"&gt;0")-N771</f>
        <v>0</v>
      </c>
      <c r="P771" s="104"/>
      <c r="Q771" s="104">
        <f>O771-P771</f>
        <v>0</v>
      </c>
      <c r="R771" s="111"/>
    </row>
    <row r="772" spans="1:18" s="3" customFormat="1" x14ac:dyDescent="0.25">
      <c r="A772" s="87">
        <v>6</v>
      </c>
      <c r="B772" s="88" t="s">
        <v>199</v>
      </c>
      <c r="C772" s="88" t="s">
        <v>84</v>
      </c>
      <c r="D772" s="88" t="s">
        <v>227</v>
      </c>
      <c r="E772" s="88" t="s">
        <v>226</v>
      </c>
      <c r="F772" s="88">
        <v>3240</v>
      </c>
      <c r="G772" s="91">
        <f>+IF(ISNA(VLOOKUP(F772,'[1]Latest 14.03.2023'!$E$4:$J$1050,6,FALSE)),"0",VLOOKUP(F772,'[1]Latest 14.03.2023'!$E$4:$J$1050,6,FALSE))</f>
        <v>0.57999999999999996</v>
      </c>
      <c r="H772" s="88">
        <f>+SUMIF(CUTTING!$B$3:$B$500,'RM-JUNE'!F772,CUTTING!$G$3:$G$500)</f>
        <v>0</v>
      </c>
      <c r="I772" s="88">
        <f>+SUMIF('FORGING+DISPATCH'!$B$3:$B$500,'RM-JUNE'!F772,'FORGING+DISPATCH'!$G$3:$G$500)</f>
        <v>0</v>
      </c>
      <c r="J772" s="90">
        <f t="shared" si="135"/>
        <v>0</v>
      </c>
      <c r="K772" s="88">
        <f>+IF(ISNA(VLOOKUP(F772,SCH!$C$3:$L$500,9,FALSE)),"0",VLOOKUP(F772,SCH!$C$3:$L$500,9,FALSE))</f>
        <v>165</v>
      </c>
      <c r="L772" s="102">
        <f t="shared" si="134"/>
        <v>95.699999999999989</v>
      </c>
      <c r="M772" s="102">
        <f t="shared" si="143"/>
        <v>95.699999999999989</v>
      </c>
      <c r="N772" s="102"/>
      <c r="O772" s="105">
        <f>SUMIF(M772,"&gt;0")-N772</f>
        <v>95.699999999999989</v>
      </c>
      <c r="P772" s="105"/>
      <c r="Q772" s="105">
        <f>O772-P772</f>
        <v>95.699999999999989</v>
      </c>
      <c r="R772" s="111"/>
    </row>
    <row r="773" spans="1:18" s="3" customFormat="1" x14ac:dyDescent="0.25">
      <c r="A773" s="38">
        <v>6</v>
      </c>
      <c r="B773" s="39" t="s">
        <v>199</v>
      </c>
      <c r="C773" s="39" t="s">
        <v>84</v>
      </c>
      <c r="D773" s="39" t="s">
        <v>44</v>
      </c>
      <c r="E773" s="39" t="s">
        <v>225</v>
      </c>
      <c r="F773" s="39">
        <v>1447</v>
      </c>
      <c r="G773" s="41">
        <f>+IF(ISNA(VLOOKUP(F773,'[1]Latest 14.03.2023'!$E$4:$J$1050,6,FALSE)),"0",VLOOKUP(F773,'[1]Latest 14.03.2023'!$E$4:$J$1050,6,FALSE))</f>
        <v>3.8849999999999998</v>
      </c>
      <c r="H773" s="39">
        <f>+SUMIF(CUTTING!$B$3:$B$500,'RM-JUNE'!F773,CUTTING!$G$3:$G$500)</f>
        <v>0</v>
      </c>
      <c r="I773" s="39">
        <f>+SUMIF('FORGING+DISPATCH'!$B$3:$B$500,'RM-JUNE'!F773,'FORGING+DISPATCH'!$G$3:$G$500)</f>
        <v>0</v>
      </c>
      <c r="J773" s="40">
        <f t="shared" si="135"/>
        <v>0</v>
      </c>
      <c r="K773" s="39" t="str">
        <f>+IF(ISNA(VLOOKUP(F773,SCH!$C$3:$L$500,9,FALSE)),"0",VLOOKUP(F773,SCH!$C$3:$L$500,9,FALSE))</f>
        <v>0</v>
      </c>
      <c r="L773" s="103">
        <f t="shared" si="134"/>
        <v>0</v>
      </c>
      <c r="M773" s="103">
        <f t="shared" si="143"/>
        <v>0</v>
      </c>
      <c r="N773" s="141">
        <f>5940</f>
        <v>5940</v>
      </c>
      <c r="O773" s="134">
        <f>SUMIF(M773:M775,"&gt;0")-N773</f>
        <v>-2600</v>
      </c>
      <c r="P773" s="134"/>
      <c r="Q773" s="134">
        <f>O773-P773</f>
        <v>-2600</v>
      </c>
      <c r="R773" s="111"/>
    </row>
    <row r="774" spans="1:18" s="3" customFormat="1" x14ac:dyDescent="0.25">
      <c r="A774" s="38">
        <v>6</v>
      </c>
      <c r="B774" s="39" t="s">
        <v>199</v>
      </c>
      <c r="C774" s="39" t="s">
        <v>84</v>
      </c>
      <c r="D774" s="39" t="s">
        <v>44</v>
      </c>
      <c r="E774" s="39" t="s">
        <v>32</v>
      </c>
      <c r="F774" s="39">
        <v>1470</v>
      </c>
      <c r="G774" s="41">
        <f>+IF(ISNA(VLOOKUP(F774,'[1]Latest 14.03.2023'!$E$4:$J$1050,6,FALSE)),"0",VLOOKUP(F774,'[1]Latest 14.03.2023'!$E$4:$J$1050,6,FALSE))</f>
        <v>3.34</v>
      </c>
      <c r="H774" s="39">
        <f>+SUMIF(CUTTING!$B$3:$B$500,'RM-JUNE'!F774,CUTTING!$G$3:$G$500)</f>
        <v>0</v>
      </c>
      <c r="I774" s="39">
        <f>+SUMIF('FORGING+DISPATCH'!$B$3:$B$500,'RM-JUNE'!F774,'FORGING+DISPATCH'!$G$3:$G$500)</f>
        <v>0</v>
      </c>
      <c r="J774" s="40">
        <f t="shared" si="135"/>
        <v>0</v>
      </c>
      <c r="K774" s="39">
        <f>+IF(ISNA(VLOOKUP(F774,SCH!$C$3:$L$500,9,FALSE)),"0",VLOOKUP(F774,SCH!$C$3:$L$500,9,FALSE))</f>
        <v>1000</v>
      </c>
      <c r="L774" s="103">
        <f t="shared" si="134"/>
        <v>3340</v>
      </c>
      <c r="M774" s="103">
        <f t="shared" si="143"/>
        <v>3340</v>
      </c>
      <c r="N774" s="141"/>
      <c r="O774" s="134"/>
      <c r="P774" s="134"/>
      <c r="Q774" s="134"/>
      <c r="R774" s="111"/>
    </row>
    <row r="775" spans="1:18" s="3" customFormat="1" x14ac:dyDescent="0.25">
      <c r="A775" s="38">
        <v>6</v>
      </c>
      <c r="B775" s="39" t="s">
        <v>199</v>
      </c>
      <c r="C775" s="39" t="s">
        <v>84</v>
      </c>
      <c r="D775" s="39" t="s">
        <v>44</v>
      </c>
      <c r="E775" s="39" t="s">
        <v>224</v>
      </c>
      <c r="F775" s="39">
        <v>5503</v>
      </c>
      <c r="G775" s="39" t="str">
        <f>+IF(ISNA(VLOOKUP(F775,'[1]Latest 14.03.2023'!$E$4:$J$1050,6,FALSE)),"0",VLOOKUP(F775,'[1]Latest 14.03.2023'!$E$4:$J$1050,6,FALSE))</f>
        <v>0</v>
      </c>
      <c r="H775" s="39">
        <f>+SUMIF(CUTTING!$B$3:$B$500,'RM-JUNE'!F775,CUTTING!$G$3:$G$500)</f>
        <v>0</v>
      </c>
      <c r="I775" s="39">
        <f>+SUMIF('FORGING+DISPATCH'!$B$3:$B$500,'RM-JUNE'!F775,'FORGING+DISPATCH'!$G$3:$G$500)</f>
        <v>0</v>
      </c>
      <c r="J775" s="40">
        <f t="shared" si="135"/>
        <v>0</v>
      </c>
      <c r="K775" s="39" t="str">
        <f>+IF(ISNA(VLOOKUP(F775,SCH!$C$3:$L$500,9,FALSE)),"0",VLOOKUP(F775,SCH!$C$3:$L$500,9,FALSE))</f>
        <v>0</v>
      </c>
      <c r="L775" s="103">
        <f t="shared" si="134"/>
        <v>0</v>
      </c>
      <c r="M775" s="103">
        <f t="shared" si="143"/>
        <v>0</v>
      </c>
      <c r="N775" s="141"/>
      <c r="O775" s="134"/>
      <c r="P775" s="134"/>
      <c r="Q775" s="134"/>
      <c r="R775" s="111"/>
    </row>
    <row r="776" spans="1:18" s="3" customFormat="1" x14ac:dyDescent="0.25">
      <c r="A776" s="87">
        <v>6</v>
      </c>
      <c r="B776" s="88" t="s">
        <v>199</v>
      </c>
      <c r="C776" s="88" t="s">
        <v>84</v>
      </c>
      <c r="D776" s="88" t="s">
        <v>93</v>
      </c>
      <c r="E776" s="88" t="s">
        <v>1089</v>
      </c>
      <c r="F776" s="88">
        <v>2327</v>
      </c>
      <c r="G776" s="88">
        <f>+IF(ISNA(VLOOKUP(F776,'[1]Latest 14.03.2023'!$E$4:$J$1050,6,FALSE)),"0",VLOOKUP(F776,'[1]Latest 14.03.2023'!$E$4:$J$1050,6,FALSE))</f>
        <v>2</v>
      </c>
      <c r="H776" s="88">
        <f>+SUMIF(CUTTING!$B$3:$B$500,'RM-JUNE'!F776,CUTTING!$G$3:$G$500)</f>
        <v>0</v>
      </c>
      <c r="I776" s="88">
        <f>+SUMIF('FORGING+DISPATCH'!$B$3:$B$500,'RM-JUNE'!F776,'FORGING+DISPATCH'!$G$3:$G$500)</f>
        <v>0</v>
      </c>
      <c r="J776" s="90">
        <f t="shared" si="135"/>
        <v>0</v>
      </c>
      <c r="K776" s="88">
        <f>+IF(ISNA(VLOOKUP(F776,SCH!$C$3:$L$500,9,FALSE)),"0",VLOOKUP(F776,SCH!$C$3:$L$500,9,FALSE))</f>
        <v>3200</v>
      </c>
      <c r="L776" s="102">
        <f t="shared" si="134"/>
        <v>6400</v>
      </c>
      <c r="M776" s="102">
        <f t="shared" si="143"/>
        <v>6400</v>
      </c>
      <c r="N776" s="132">
        <f>1200</f>
        <v>1200</v>
      </c>
      <c r="O776" s="133">
        <f>SUMIF(M776:M780,"&gt;0")-N776</f>
        <v>9190.4299999999985</v>
      </c>
      <c r="P776" s="133"/>
      <c r="Q776" s="133">
        <f>O776-P776</f>
        <v>9190.4299999999985</v>
      </c>
      <c r="R776" s="111"/>
    </row>
    <row r="777" spans="1:18" s="3" customFormat="1" x14ac:dyDescent="0.25">
      <c r="A777" s="87">
        <v>6</v>
      </c>
      <c r="B777" s="88" t="s">
        <v>199</v>
      </c>
      <c r="C777" s="88" t="s">
        <v>84</v>
      </c>
      <c r="D777" s="88" t="s">
        <v>93</v>
      </c>
      <c r="E777" s="88" t="s">
        <v>1081</v>
      </c>
      <c r="F777" s="88">
        <v>2328</v>
      </c>
      <c r="G777" s="88">
        <f>+IF(ISNA(VLOOKUP(F777,'[1]Latest 14.03.2023'!$E$4:$J$1050,6,FALSE)),"0",VLOOKUP(F777,'[1]Latest 14.03.2023'!$E$4:$J$1050,6,FALSE))</f>
        <v>2.11</v>
      </c>
      <c r="H777" s="88">
        <f>+SUMIF(CUTTING!$B$3:$B$500,'RM-JUNE'!F777,CUTTING!$G$3:$G$500)</f>
        <v>0</v>
      </c>
      <c r="I777" s="88">
        <f>+SUMIF('FORGING+DISPATCH'!$B$3:$B$500,'RM-JUNE'!F777,'FORGING+DISPATCH'!$G$3:$G$500)</f>
        <v>0</v>
      </c>
      <c r="J777" s="90">
        <f t="shared" si="135"/>
        <v>0</v>
      </c>
      <c r="K777" s="88">
        <f>+IF(ISNA(VLOOKUP(F777,SCH!$C$3:$L$500,9,FALSE)),"0",VLOOKUP(F777,SCH!$C$3:$L$500,9,FALSE))</f>
        <v>1373</v>
      </c>
      <c r="L777" s="102">
        <f t="shared" si="134"/>
        <v>2897.0299999999997</v>
      </c>
      <c r="M777" s="102">
        <f t="shared" si="143"/>
        <v>2897.0299999999997</v>
      </c>
      <c r="N777" s="132"/>
      <c r="O777" s="133"/>
      <c r="P777" s="133"/>
      <c r="Q777" s="133"/>
      <c r="R777" s="111"/>
    </row>
    <row r="778" spans="1:18" s="3" customFormat="1" x14ac:dyDescent="0.25">
      <c r="A778" s="87">
        <v>6</v>
      </c>
      <c r="B778" s="88" t="s">
        <v>199</v>
      </c>
      <c r="C778" s="88" t="s">
        <v>84</v>
      </c>
      <c r="D778" s="88" t="s">
        <v>93</v>
      </c>
      <c r="E778" s="88" t="s">
        <v>223</v>
      </c>
      <c r="F778" s="88">
        <v>3217</v>
      </c>
      <c r="G778" s="88" t="str">
        <f>+IF(ISNA(VLOOKUP(F778,'[1]Latest 14.03.2023'!$E$4:$J$1050,6,FALSE)),"0",VLOOKUP(F778,'[1]Latest 14.03.2023'!$E$4:$J$1050,6,FALSE))</f>
        <v>0</v>
      </c>
      <c r="H778" s="88">
        <f>+SUMIF(CUTTING!$B$3:$B$500,'RM-JUNE'!F778,CUTTING!$G$3:$G$500)</f>
        <v>0</v>
      </c>
      <c r="I778" s="88">
        <f>+SUMIF('FORGING+DISPATCH'!$B$3:$B$500,'RM-JUNE'!F778,'FORGING+DISPATCH'!$G$3:$G$500)</f>
        <v>0</v>
      </c>
      <c r="J778" s="90">
        <f t="shared" ref="J778" si="144">H778+I778</f>
        <v>0</v>
      </c>
      <c r="K778" s="88" t="str">
        <f>+IF(ISNA(VLOOKUP(F778,SCH!$C$3:$L$500,9,FALSE)),"0",VLOOKUP(F778,SCH!$C$3:$L$500,9,FALSE))</f>
        <v>0</v>
      </c>
      <c r="L778" s="102">
        <f t="shared" ref="L778" si="145">+G778*K778</f>
        <v>0</v>
      </c>
      <c r="M778" s="102">
        <f t="shared" ref="M778" si="146">L778-J778</f>
        <v>0</v>
      </c>
      <c r="N778" s="132"/>
      <c r="O778" s="133"/>
      <c r="P778" s="133"/>
      <c r="Q778" s="133"/>
      <c r="R778" s="111"/>
    </row>
    <row r="779" spans="1:18" s="3" customFormat="1" x14ac:dyDescent="0.25">
      <c r="A779" s="87">
        <v>6</v>
      </c>
      <c r="B779" s="88" t="s">
        <v>199</v>
      </c>
      <c r="C779" s="88" t="s">
        <v>84</v>
      </c>
      <c r="D779" s="88" t="s">
        <v>93</v>
      </c>
      <c r="E779" s="88" t="s">
        <v>222</v>
      </c>
      <c r="F779" s="88">
        <v>3219</v>
      </c>
      <c r="G779" s="88" t="str">
        <f>+IF(ISNA(VLOOKUP(F779,'[1]Latest 14.03.2023'!$E$4:$J$1050,6,FALSE)),"0",VLOOKUP(F779,'[1]Latest 14.03.2023'!$E$4:$J$1050,6,FALSE))</f>
        <v>0</v>
      </c>
      <c r="H779" s="88">
        <f>+SUMIF(CUTTING!$B$3:$B$500,'RM-JUNE'!F779,CUTTING!$G$3:$G$500)</f>
        <v>0</v>
      </c>
      <c r="I779" s="88">
        <f>+SUMIF('FORGING+DISPATCH'!$B$3:$B$500,'RM-JUNE'!F779,'FORGING+DISPATCH'!$G$3:$G$500)</f>
        <v>0</v>
      </c>
      <c r="J779" s="90">
        <f t="shared" si="135"/>
        <v>0</v>
      </c>
      <c r="K779" s="88" t="str">
        <f>+IF(ISNA(VLOOKUP(F779,SCH!$C$3:$L$500,9,FALSE)),"0",VLOOKUP(F779,SCH!$C$3:$L$500,9,FALSE))</f>
        <v>0</v>
      </c>
      <c r="L779" s="102">
        <f t="shared" si="134"/>
        <v>0</v>
      </c>
      <c r="M779" s="102">
        <f t="shared" si="143"/>
        <v>0</v>
      </c>
      <c r="N779" s="132"/>
      <c r="O779" s="133"/>
      <c r="P779" s="133"/>
      <c r="Q779" s="133"/>
      <c r="R779" s="111"/>
    </row>
    <row r="780" spans="1:18" s="3" customFormat="1" x14ac:dyDescent="0.25">
      <c r="A780" s="87">
        <v>6</v>
      </c>
      <c r="B780" s="88" t="s">
        <v>199</v>
      </c>
      <c r="C780" s="88" t="s">
        <v>84</v>
      </c>
      <c r="D780" s="88" t="s">
        <v>93</v>
      </c>
      <c r="E780" s="88" t="s">
        <v>221</v>
      </c>
      <c r="F780" s="88">
        <v>5149</v>
      </c>
      <c r="G780" s="91">
        <f>+IF(ISNA(VLOOKUP(F780,'[1]Latest 14.03.2023'!$E$4:$J$1050,6,FALSE)),"0",VLOOKUP(F780,'[1]Latest 14.03.2023'!$E$4:$J$1050,6,FALSE))</f>
        <v>1.42</v>
      </c>
      <c r="H780" s="88">
        <f>+SUMIF(CUTTING!$B$3:$B$500,'RM-JUNE'!F780,CUTTING!$G$3:$G$500)</f>
        <v>2584.4</v>
      </c>
      <c r="I780" s="88">
        <f>+SUMIF('FORGING+DISPATCH'!$B$3:$B$500,'RM-JUNE'!F780,'FORGING+DISPATCH'!$G$3:$G$500)</f>
        <v>0</v>
      </c>
      <c r="J780" s="90">
        <f t="shared" si="135"/>
        <v>2584.4</v>
      </c>
      <c r="K780" s="88">
        <f>+IF(ISNA(VLOOKUP(F780,SCH!$C$3:$L$500,9,FALSE)),"0",VLOOKUP(F780,SCH!$C$3:$L$500,9,FALSE))</f>
        <v>2590</v>
      </c>
      <c r="L780" s="102">
        <f t="shared" si="134"/>
        <v>3677.7999999999997</v>
      </c>
      <c r="M780" s="102">
        <f t="shared" ref="M780:M781" si="147">L780-J780</f>
        <v>1093.3999999999996</v>
      </c>
      <c r="N780" s="132"/>
      <c r="O780" s="133"/>
      <c r="P780" s="133"/>
      <c r="Q780" s="133"/>
      <c r="R780" s="111"/>
    </row>
    <row r="781" spans="1:18" s="3" customFormat="1" x14ac:dyDescent="0.25">
      <c r="A781" s="38">
        <v>6</v>
      </c>
      <c r="B781" s="39" t="s">
        <v>199</v>
      </c>
      <c r="C781" s="39" t="s">
        <v>84</v>
      </c>
      <c r="D781" s="39" t="s">
        <v>219</v>
      </c>
      <c r="E781" s="39" t="s">
        <v>220</v>
      </c>
      <c r="F781" s="39">
        <v>3201</v>
      </c>
      <c r="G781" s="41">
        <f>+IF(ISNA(VLOOKUP(F781,'[1]Latest 14.03.2023'!$E$4:$J$1050,6,FALSE)),"0",VLOOKUP(F781,'[1]Latest 14.03.2023'!$E$4:$J$1050,6,FALSE))</f>
        <v>1.95</v>
      </c>
      <c r="H781" s="39">
        <f>+SUMIF(CUTTING!$B$3:$B$500,'RM-JUNE'!F781,CUTTING!$G$3:$G$500)</f>
        <v>0</v>
      </c>
      <c r="I781" s="39">
        <f>+SUMIF('FORGING+DISPATCH'!$B$3:$B$500,'RM-JUNE'!F781,'FORGING+DISPATCH'!$G$3:$G$500)</f>
        <v>0</v>
      </c>
      <c r="J781" s="40">
        <f t="shared" si="135"/>
        <v>0</v>
      </c>
      <c r="K781" s="39">
        <f>+IF(ISNA(VLOOKUP(F781,SCH!$C$3:$L$500,9,FALSE)),"0",VLOOKUP(F781,SCH!$C$3:$L$500,9,FALSE))</f>
        <v>35</v>
      </c>
      <c r="L781" s="103">
        <f t="shared" si="134"/>
        <v>68.25</v>
      </c>
      <c r="M781" s="103">
        <f t="shared" si="147"/>
        <v>68.25</v>
      </c>
      <c r="N781" s="141"/>
      <c r="O781" s="134">
        <f>SUMIF(M781:M782,"&gt;0")-N781</f>
        <v>68.25</v>
      </c>
      <c r="P781" s="134"/>
      <c r="Q781" s="134">
        <f>O781-P781</f>
        <v>68.25</v>
      </c>
      <c r="R781" s="111"/>
    </row>
    <row r="782" spans="1:18" s="3" customFormat="1" x14ac:dyDescent="0.25">
      <c r="A782" s="38">
        <v>6</v>
      </c>
      <c r="B782" s="39" t="s">
        <v>199</v>
      </c>
      <c r="C782" s="39" t="s">
        <v>84</v>
      </c>
      <c r="D782" s="39" t="s">
        <v>219</v>
      </c>
      <c r="E782" s="39" t="s">
        <v>218</v>
      </c>
      <c r="F782" s="39">
        <v>3218</v>
      </c>
      <c r="G782" s="41">
        <f>+IF(ISNA(VLOOKUP(F782,'[1]Latest 14.03.2023'!$E$4:$J$1050,6,FALSE)),"0",VLOOKUP(F782,'[1]Latest 14.03.2023'!$E$4:$J$1050,6,FALSE))</f>
        <v>2</v>
      </c>
      <c r="H782" s="39">
        <f>+SUMIF(CUTTING!$B$3:$B$500,'RM-JUNE'!F782,CUTTING!$G$3:$G$500)</f>
        <v>0</v>
      </c>
      <c r="I782" s="39">
        <f>+SUMIF('FORGING+DISPATCH'!$B$3:$B$500,'RM-JUNE'!F782,'FORGING+DISPATCH'!$G$3:$G$500)</f>
        <v>0</v>
      </c>
      <c r="J782" s="40">
        <f t="shared" si="135"/>
        <v>0</v>
      </c>
      <c r="K782" s="39" t="str">
        <f>+IF(ISNA(VLOOKUP(F782,SCH!$C$3:$L$500,9,FALSE)),"0",VLOOKUP(F782,SCH!$C$3:$L$500,9,FALSE))</f>
        <v>0</v>
      </c>
      <c r="L782" s="103">
        <f t="shared" ref="L782:L851" si="148">+G782*K782</f>
        <v>0</v>
      </c>
      <c r="M782" s="103">
        <f t="shared" ref="M782:M792" si="149">L782-J782</f>
        <v>0</v>
      </c>
      <c r="N782" s="141"/>
      <c r="O782" s="134"/>
      <c r="P782" s="134"/>
      <c r="Q782" s="134"/>
      <c r="R782" s="111"/>
    </row>
    <row r="783" spans="1:18" s="3" customFormat="1" x14ac:dyDescent="0.25">
      <c r="A783" s="87">
        <v>6</v>
      </c>
      <c r="B783" s="88" t="s">
        <v>199</v>
      </c>
      <c r="C783" s="88" t="s">
        <v>84</v>
      </c>
      <c r="D783" s="88" t="s">
        <v>50</v>
      </c>
      <c r="E783" s="88" t="s">
        <v>217</v>
      </c>
      <c r="F783" s="88">
        <v>1434</v>
      </c>
      <c r="G783" s="91">
        <f>+IF(ISNA(VLOOKUP(F783,'[1]Latest 14.03.2023'!$E$4:$J$1050,6,FALSE)),"0",VLOOKUP(F783,'[1]Latest 14.03.2023'!$E$4:$J$1050,6,FALSE))</f>
        <v>1.3</v>
      </c>
      <c r="H783" s="88">
        <f>+SUMIF(CUTTING!$B$3:$B$500,'RM-JUNE'!F783,CUTTING!$G$3:$G$500)</f>
        <v>0</v>
      </c>
      <c r="I783" s="88">
        <f>+SUMIF('FORGING+DISPATCH'!$B$3:$B$500,'RM-JUNE'!F783,'FORGING+DISPATCH'!$G$3:$G$500)</f>
        <v>0</v>
      </c>
      <c r="J783" s="90">
        <f t="shared" si="135"/>
        <v>0</v>
      </c>
      <c r="K783" s="88" t="str">
        <f>+IF(ISNA(VLOOKUP(F783,SCH!$C$3:$L$500,9,FALSE)),"0",VLOOKUP(F783,SCH!$C$3:$L$500,9,FALSE))</f>
        <v>0</v>
      </c>
      <c r="L783" s="102">
        <f t="shared" si="148"/>
        <v>0</v>
      </c>
      <c r="M783" s="102">
        <f t="shared" si="149"/>
        <v>0</v>
      </c>
      <c r="N783" s="132"/>
      <c r="O783" s="133">
        <f>SUMIF(M783:M784,"&gt;0")-N783</f>
        <v>0</v>
      </c>
      <c r="P783" s="133"/>
      <c r="Q783" s="133">
        <f>O783-P783</f>
        <v>0</v>
      </c>
      <c r="R783" s="111"/>
    </row>
    <row r="784" spans="1:18" s="3" customFormat="1" x14ac:dyDescent="0.25">
      <c r="A784" s="87">
        <v>6</v>
      </c>
      <c r="B784" s="88" t="s">
        <v>199</v>
      </c>
      <c r="C784" s="88" t="s">
        <v>84</v>
      </c>
      <c r="D784" s="88" t="s">
        <v>50</v>
      </c>
      <c r="E784" s="88" t="s">
        <v>216</v>
      </c>
      <c r="F784" s="88">
        <v>3277</v>
      </c>
      <c r="G784" s="91">
        <f>+IF(ISNA(VLOOKUP(F784,'[1]Latest 14.03.2023'!$E$4:$J$1050,6,FALSE)),"0",VLOOKUP(F784,'[1]Latest 14.03.2023'!$E$4:$J$1050,6,FALSE))</f>
        <v>1.35</v>
      </c>
      <c r="H784" s="88">
        <f>+SUMIF(CUTTING!$B$3:$B$500,'RM-JUNE'!F784,CUTTING!$G$3:$G$500)</f>
        <v>0</v>
      </c>
      <c r="I784" s="88">
        <f>+SUMIF('FORGING+DISPATCH'!$B$3:$B$500,'RM-JUNE'!F784,'FORGING+DISPATCH'!$G$3:$G$500)</f>
        <v>0</v>
      </c>
      <c r="J784" s="90">
        <f t="shared" si="135"/>
        <v>0</v>
      </c>
      <c r="K784" s="88" t="str">
        <f>+IF(ISNA(VLOOKUP(F784,SCH!$C$3:$L$500,9,FALSE)),"0",VLOOKUP(F784,SCH!$C$3:$L$500,9,FALSE))</f>
        <v>0</v>
      </c>
      <c r="L784" s="102">
        <f t="shared" si="148"/>
        <v>0</v>
      </c>
      <c r="M784" s="102">
        <f t="shared" si="149"/>
        <v>0</v>
      </c>
      <c r="N784" s="132"/>
      <c r="O784" s="133"/>
      <c r="P784" s="133"/>
      <c r="Q784" s="133"/>
      <c r="R784" s="111"/>
    </row>
    <row r="785" spans="1:18" s="3" customFormat="1" x14ac:dyDescent="0.25">
      <c r="A785" s="38">
        <v>6</v>
      </c>
      <c r="B785" s="39" t="s">
        <v>199</v>
      </c>
      <c r="C785" s="39" t="s">
        <v>84</v>
      </c>
      <c r="D785" s="39" t="s">
        <v>59</v>
      </c>
      <c r="E785" s="39" t="s">
        <v>215</v>
      </c>
      <c r="F785" s="39">
        <v>3279</v>
      </c>
      <c r="G785" s="39" t="str">
        <f>+IF(ISNA(VLOOKUP(F785,'[1]Latest 14.03.2023'!$E$4:$J$1050,6,FALSE)),"0",VLOOKUP(F785,'[1]Latest 14.03.2023'!$E$4:$J$1050,6,FALSE))</f>
        <v>0</v>
      </c>
      <c r="H785" s="39">
        <f>+SUMIF(CUTTING!$B$3:$B$500,'RM-JUNE'!F785,CUTTING!$G$3:$G$500)</f>
        <v>0</v>
      </c>
      <c r="I785" s="39">
        <f>+SUMIF('FORGING+DISPATCH'!$B$3:$B$500,'RM-JUNE'!F785,'FORGING+DISPATCH'!$G$3:$G$500)</f>
        <v>0</v>
      </c>
      <c r="J785" s="40">
        <f t="shared" si="135"/>
        <v>0</v>
      </c>
      <c r="K785" s="39" t="str">
        <f>+IF(ISNA(VLOOKUP(F785,SCH!$C$3:$L$500,9,FALSE)),"0",VLOOKUP(F785,SCH!$C$3:$L$500,9,FALSE))</f>
        <v>0</v>
      </c>
      <c r="L785" s="103">
        <f t="shared" si="148"/>
        <v>0</v>
      </c>
      <c r="M785" s="103">
        <f t="shared" si="149"/>
        <v>0</v>
      </c>
      <c r="N785" s="103"/>
      <c r="O785" s="104">
        <f>SUMIF(M785,"&gt;0")-N785</f>
        <v>0</v>
      </c>
      <c r="P785" s="104"/>
      <c r="Q785" s="104">
        <f>O785-P785</f>
        <v>0</v>
      </c>
      <c r="R785" s="111"/>
    </row>
    <row r="786" spans="1:18" s="3" customFormat="1" x14ac:dyDescent="0.25">
      <c r="A786" s="87">
        <v>6</v>
      </c>
      <c r="B786" s="88" t="s">
        <v>199</v>
      </c>
      <c r="C786" s="88" t="s">
        <v>84</v>
      </c>
      <c r="D786" s="88" t="s">
        <v>198</v>
      </c>
      <c r="E786" s="88" t="s">
        <v>29</v>
      </c>
      <c r="F786" s="88">
        <v>1450</v>
      </c>
      <c r="G786" s="91">
        <f>+IF(ISNA(VLOOKUP(F786,'[1]Latest 14.03.2023'!$E$4:$J$1050,6,FALSE)),"0",VLOOKUP(F786,'[1]Latest 14.03.2023'!$E$4:$J$1050,6,FALSE))</f>
        <v>3.43</v>
      </c>
      <c r="H786" s="88">
        <f>+SUMIF(CUTTING!$B$3:$B$500,'RM-JUNE'!F786,CUTTING!$G$3:$G$500)</f>
        <v>0</v>
      </c>
      <c r="I786" s="88">
        <f>+SUMIF('FORGING+DISPATCH'!$B$3:$B$500,'RM-JUNE'!F786,'FORGING+DISPATCH'!$G$3:$G$500)</f>
        <v>0</v>
      </c>
      <c r="J786" s="90">
        <f t="shared" si="135"/>
        <v>0</v>
      </c>
      <c r="K786" s="88" t="str">
        <f>+IF(ISNA(VLOOKUP(F786,SCH!$C$3:$L$500,9,FALSE)),"0",VLOOKUP(F786,SCH!$C$3:$L$500,9,FALSE))</f>
        <v>0</v>
      </c>
      <c r="L786" s="102">
        <f t="shared" si="148"/>
        <v>0</v>
      </c>
      <c r="M786" s="102">
        <f t="shared" si="149"/>
        <v>0</v>
      </c>
      <c r="N786" s="132"/>
      <c r="O786" s="133">
        <f>SUMIF(M786:M791,"&gt;0")-N786</f>
        <v>24923</v>
      </c>
      <c r="P786" s="133"/>
      <c r="Q786" s="133">
        <f>O786-P786</f>
        <v>24923</v>
      </c>
      <c r="R786" s="111"/>
    </row>
    <row r="787" spans="1:18" s="3" customFormat="1" x14ac:dyDescent="0.25">
      <c r="A787" s="87">
        <v>6</v>
      </c>
      <c r="B787" s="88" t="s">
        <v>199</v>
      </c>
      <c r="C787" s="88" t="s">
        <v>84</v>
      </c>
      <c r="D787" s="88" t="s">
        <v>198</v>
      </c>
      <c r="E787" s="88" t="s">
        <v>1078</v>
      </c>
      <c r="F787" s="88">
        <v>2317</v>
      </c>
      <c r="G787" s="91">
        <f>+IF(ISNA(VLOOKUP(F787,'[1]Latest 14.03.2023'!$E$4:$J$1050,6,FALSE)),"0",VLOOKUP(F787,'[1]Latest 14.03.2023'!$E$4:$J$1050,6,FALSE))</f>
        <v>2.75</v>
      </c>
      <c r="H787" s="88">
        <f>+SUMIF(CUTTING!$B$3:$B$500,'RM-JUNE'!F787,CUTTING!$G$3:$G$500)</f>
        <v>0</v>
      </c>
      <c r="I787" s="88">
        <f>+SUMIF('FORGING+DISPATCH'!$B$3:$B$500,'RM-JUNE'!F787,'FORGING+DISPATCH'!$G$3:$G$500)</f>
        <v>0</v>
      </c>
      <c r="J787" s="90">
        <f t="shared" ref="J787:J789" si="150">H787+I787</f>
        <v>0</v>
      </c>
      <c r="K787" s="88">
        <f>+IF(ISNA(VLOOKUP(F787,SCH!$C$3:$L$500,9,FALSE)),"0",VLOOKUP(F787,SCH!$C$3:$L$500,9,FALSE))</f>
        <v>2352</v>
      </c>
      <c r="L787" s="102">
        <f t="shared" ref="L787:L789" si="151">+G787*K787</f>
        <v>6468</v>
      </c>
      <c r="M787" s="102">
        <f t="shared" ref="M787:M789" si="152">L787-J787</f>
        <v>6468</v>
      </c>
      <c r="N787" s="132"/>
      <c r="O787" s="133"/>
      <c r="P787" s="133"/>
      <c r="Q787" s="133"/>
      <c r="R787" s="111"/>
    </row>
    <row r="788" spans="1:18" s="3" customFormat="1" x14ac:dyDescent="0.25">
      <c r="A788" s="87">
        <v>6</v>
      </c>
      <c r="B788" s="88" t="s">
        <v>199</v>
      </c>
      <c r="C788" s="88" t="s">
        <v>84</v>
      </c>
      <c r="D788" s="88" t="s">
        <v>198</v>
      </c>
      <c r="E788" s="88" t="s">
        <v>1087</v>
      </c>
      <c r="F788" s="88">
        <v>2319</v>
      </c>
      <c r="G788" s="91">
        <f>+IF(ISNA(VLOOKUP(F788,'[1]Latest 14.03.2023'!$E$4:$J$1050,6,FALSE)),"0",VLOOKUP(F788,'[1]Latest 14.03.2023'!$E$4:$J$1050,6,FALSE))</f>
        <v>3.85</v>
      </c>
      <c r="H788" s="88">
        <f>+SUMIF(CUTTING!$B$3:$B$500,'RM-JUNE'!F788,CUTTING!$G$3:$G$500)</f>
        <v>0</v>
      </c>
      <c r="I788" s="88">
        <f>+SUMIF('FORGING+DISPATCH'!$B$3:$B$500,'RM-JUNE'!F788,'FORGING+DISPATCH'!$G$3:$G$500)</f>
        <v>0</v>
      </c>
      <c r="J788" s="90">
        <f t="shared" si="150"/>
        <v>0</v>
      </c>
      <c r="K788" s="88">
        <f>+IF(ISNA(VLOOKUP(F788,SCH!$C$3:$L$500,9,FALSE)),"0",VLOOKUP(F788,SCH!$C$3:$L$500,9,FALSE))</f>
        <v>3500</v>
      </c>
      <c r="L788" s="102">
        <f t="shared" si="151"/>
        <v>13475</v>
      </c>
      <c r="M788" s="102">
        <f t="shared" si="152"/>
        <v>13475</v>
      </c>
      <c r="N788" s="132"/>
      <c r="O788" s="133"/>
      <c r="P788" s="133"/>
      <c r="Q788" s="133"/>
      <c r="R788" s="111"/>
    </row>
    <row r="789" spans="1:18" s="3" customFormat="1" x14ac:dyDescent="0.25">
      <c r="A789" s="87">
        <v>6</v>
      </c>
      <c r="B789" s="88" t="s">
        <v>199</v>
      </c>
      <c r="C789" s="88" t="s">
        <v>84</v>
      </c>
      <c r="D789" s="88" t="s">
        <v>198</v>
      </c>
      <c r="E789" s="88" t="s">
        <v>1080</v>
      </c>
      <c r="F789" s="88">
        <v>2325</v>
      </c>
      <c r="G789" s="91">
        <f>+IF(ISNA(VLOOKUP(F789,'[1]Latest 14.03.2023'!$E$4:$J$1050,6,FALSE)),"0",VLOOKUP(F789,'[1]Latest 14.03.2023'!$E$4:$J$1050,6,FALSE))</f>
        <v>2.4900000000000002</v>
      </c>
      <c r="H789" s="88">
        <f>+SUMIF(CUTTING!$B$3:$B$500,'RM-JUNE'!F789,CUTTING!$G$3:$G$500)</f>
        <v>0</v>
      </c>
      <c r="I789" s="88">
        <f>+SUMIF('FORGING+DISPATCH'!$B$3:$B$500,'RM-JUNE'!F789,'FORGING+DISPATCH'!$G$3:$G$500)</f>
        <v>0</v>
      </c>
      <c r="J789" s="90">
        <f t="shared" si="150"/>
        <v>0</v>
      </c>
      <c r="K789" s="88">
        <f>+IF(ISNA(VLOOKUP(F789,SCH!$C$3:$L$500,9,FALSE)),"0",VLOOKUP(F789,SCH!$C$3:$L$500,9,FALSE))</f>
        <v>2000</v>
      </c>
      <c r="L789" s="102">
        <f t="shared" si="151"/>
        <v>4980</v>
      </c>
      <c r="M789" s="102">
        <f t="shared" si="152"/>
        <v>4980</v>
      </c>
      <c r="N789" s="132"/>
      <c r="O789" s="133"/>
      <c r="P789" s="133"/>
      <c r="Q789" s="133"/>
      <c r="R789" s="111"/>
    </row>
    <row r="790" spans="1:18" s="3" customFormat="1" x14ac:dyDescent="0.25">
      <c r="A790" s="87">
        <v>6</v>
      </c>
      <c r="B790" s="88" t="s">
        <v>199</v>
      </c>
      <c r="C790" s="88" t="s">
        <v>84</v>
      </c>
      <c r="D790" s="88" t="s">
        <v>198</v>
      </c>
      <c r="E790" s="88" t="s">
        <v>214</v>
      </c>
      <c r="F790" s="88">
        <v>3009</v>
      </c>
      <c r="G790" s="91">
        <f>+IF(ISNA(VLOOKUP(F790,'[1]Latest 14.03.2023'!$E$4:$J$1050,6,FALSE)),"0",VLOOKUP(F790,'[1]Latest 14.03.2023'!$E$4:$J$1050,6,FALSE))</f>
        <v>4.9349999999999996</v>
      </c>
      <c r="H790" s="88">
        <f>+SUMIF(CUTTING!$B$3:$B$500,'RM-JUNE'!F790,CUTTING!$G$3:$G$500)</f>
        <v>0</v>
      </c>
      <c r="I790" s="88">
        <f>+SUMIF('FORGING+DISPATCH'!$B$3:$B$500,'RM-JUNE'!F790,'FORGING+DISPATCH'!$G$3:$G$500)</f>
        <v>0</v>
      </c>
      <c r="J790" s="90">
        <f t="shared" si="135"/>
        <v>0</v>
      </c>
      <c r="K790" s="88" t="str">
        <f>+IF(ISNA(VLOOKUP(F790,SCH!$C$3:$L$500,9,FALSE)),"0",VLOOKUP(F790,SCH!$C$3:$L$500,9,FALSE))</f>
        <v>0</v>
      </c>
      <c r="L790" s="102">
        <f t="shared" si="148"/>
        <v>0</v>
      </c>
      <c r="M790" s="102">
        <f t="shared" si="149"/>
        <v>0</v>
      </c>
      <c r="N790" s="132"/>
      <c r="O790" s="133"/>
      <c r="P790" s="133"/>
      <c r="Q790" s="133"/>
      <c r="R790" s="111"/>
    </row>
    <row r="791" spans="1:18" s="3" customFormat="1" x14ac:dyDescent="0.25">
      <c r="A791" s="87">
        <v>6</v>
      </c>
      <c r="B791" s="88" t="s">
        <v>199</v>
      </c>
      <c r="C791" s="88" t="s">
        <v>84</v>
      </c>
      <c r="D791" s="88" t="s">
        <v>198</v>
      </c>
      <c r="E791" s="88" t="s">
        <v>213</v>
      </c>
      <c r="F791" s="88">
        <v>3010</v>
      </c>
      <c r="G791" s="91">
        <f>+IF(ISNA(VLOOKUP(F791,'[1]Latest 14.03.2023'!$E$4:$J$1050,6,FALSE)),"0",VLOOKUP(F791,'[1]Latest 14.03.2023'!$E$4:$J$1050,6,FALSE))</f>
        <v>3.95</v>
      </c>
      <c r="H791" s="88">
        <f>+SUMIF(CUTTING!$B$3:$B$500,'RM-JUNE'!F791,CUTTING!$G$3:$G$500)</f>
        <v>0</v>
      </c>
      <c r="I791" s="88">
        <f>+SUMIF('FORGING+DISPATCH'!$B$3:$B$500,'RM-JUNE'!F791,'FORGING+DISPATCH'!$G$3:$G$500)</f>
        <v>0</v>
      </c>
      <c r="J791" s="90">
        <f t="shared" si="135"/>
        <v>0</v>
      </c>
      <c r="K791" s="88" t="str">
        <f>+IF(ISNA(VLOOKUP(F791,SCH!$C$3:$L$500,9,FALSE)),"0",VLOOKUP(F791,SCH!$C$3:$L$500,9,FALSE))</f>
        <v>0</v>
      </c>
      <c r="L791" s="102">
        <f t="shared" si="148"/>
        <v>0</v>
      </c>
      <c r="M791" s="102">
        <f t="shared" si="149"/>
        <v>0</v>
      </c>
      <c r="N791" s="132"/>
      <c r="O791" s="133"/>
      <c r="P791" s="133"/>
      <c r="Q791" s="133"/>
      <c r="R791" s="111"/>
    </row>
    <row r="792" spans="1:18" s="3" customFormat="1" x14ac:dyDescent="0.25">
      <c r="A792" s="38">
        <v>6</v>
      </c>
      <c r="B792" s="39" t="s">
        <v>199</v>
      </c>
      <c r="C792" s="39" t="s">
        <v>84</v>
      </c>
      <c r="D792" s="39" t="s">
        <v>104</v>
      </c>
      <c r="E792" s="39" t="s">
        <v>27</v>
      </c>
      <c r="F792" s="39">
        <v>1418</v>
      </c>
      <c r="G792" s="41">
        <f>+IF(ISNA(VLOOKUP(F792,'[1]Latest 14.03.2023'!$E$4:$J$1050,6,FALSE)),"0",VLOOKUP(F792,'[1]Latest 14.03.2023'!$E$4:$J$1050,6,FALSE))</f>
        <v>6.64</v>
      </c>
      <c r="H792" s="39">
        <f>+SUMIF(CUTTING!$B$3:$B$500,'RM-JUNE'!F792,CUTTING!$G$3:$G$500)</f>
        <v>0</v>
      </c>
      <c r="I792" s="39">
        <f>+SUMIF('FORGING+DISPATCH'!$B$3:$B$500,'RM-JUNE'!F792,'FORGING+DISPATCH'!$G$3:$G$500)</f>
        <v>2828.64</v>
      </c>
      <c r="J792" s="40">
        <f t="shared" si="135"/>
        <v>2828.64</v>
      </c>
      <c r="K792" s="39">
        <f>+IF(ISNA(VLOOKUP(F792,SCH!$C$3:$L$500,9,FALSE)),"0",VLOOKUP(F792,SCH!$C$3:$L$500,9,FALSE))</f>
        <v>2140</v>
      </c>
      <c r="L792" s="103">
        <f t="shared" si="148"/>
        <v>14209.599999999999</v>
      </c>
      <c r="M792" s="103">
        <f t="shared" si="149"/>
        <v>11380.96</v>
      </c>
      <c r="N792" s="141"/>
      <c r="O792" s="134">
        <f>SUMIF(M792:M793,"&gt;0")-N792</f>
        <v>26932.959999999999</v>
      </c>
      <c r="P792" s="134"/>
      <c r="Q792" s="134">
        <f>O792-P792</f>
        <v>26932.959999999999</v>
      </c>
      <c r="R792" s="111"/>
    </row>
    <row r="793" spans="1:18" s="3" customFormat="1" x14ac:dyDescent="0.25">
      <c r="A793" s="38">
        <v>6</v>
      </c>
      <c r="B793" s="39" t="s">
        <v>199</v>
      </c>
      <c r="C793" s="39" t="s">
        <v>84</v>
      </c>
      <c r="D793" s="39" t="s">
        <v>104</v>
      </c>
      <c r="E793" s="39" t="s">
        <v>1079</v>
      </c>
      <c r="F793" s="39">
        <v>2322</v>
      </c>
      <c r="G793" s="41">
        <f>+IF(ISNA(VLOOKUP(F793,'[1]Latest 14.03.2023'!$E$4:$J$1050,6,FALSE)),"0",VLOOKUP(F793,'[1]Latest 14.03.2023'!$E$4:$J$1050,6,FALSE))</f>
        <v>4.8600000000000003</v>
      </c>
      <c r="H793" s="39">
        <f>+SUMIF(CUTTING!$B$3:$B$500,'RM-JUNE'!F793,CUTTING!$G$3:$G$500)</f>
        <v>0</v>
      </c>
      <c r="I793" s="39">
        <f>+SUMIF('FORGING+DISPATCH'!$B$3:$B$500,'RM-JUNE'!F793,'FORGING+DISPATCH'!$G$3:$G$500)</f>
        <v>0</v>
      </c>
      <c r="J793" s="40">
        <f t="shared" ref="J793:J870" si="153">H793+I793</f>
        <v>0</v>
      </c>
      <c r="K793" s="39">
        <f>+IF(ISNA(VLOOKUP(F793,SCH!$C$3:$L$500,9,FALSE)),"0",VLOOKUP(F793,SCH!$C$3:$L$500,9,FALSE))</f>
        <v>3200</v>
      </c>
      <c r="L793" s="103">
        <f t="shared" si="148"/>
        <v>15552.000000000002</v>
      </c>
      <c r="M793" s="103">
        <f t="shared" ref="M793:M809" si="154">L793-J793</f>
        <v>15552.000000000002</v>
      </c>
      <c r="N793" s="141"/>
      <c r="O793" s="134"/>
      <c r="P793" s="134"/>
      <c r="Q793" s="134"/>
      <c r="R793" s="111"/>
    </row>
    <row r="794" spans="1:18" s="3" customFormat="1" x14ac:dyDescent="0.25">
      <c r="A794" s="87">
        <v>6</v>
      </c>
      <c r="B794" s="88" t="s">
        <v>199</v>
      </c>
      <c r="C794" s="88" t="s">
        <v>184</v>
      </c>
      <c r="D794" s="88" t="s">
        <v>93</v>
      </c>
      <c r="E794" s="88" t="s">
        <v>1088</v>
      </c>
      <c r="F794" s="88">
        <v>2324</v>
      </c>
      <c r="G794" s="91">
        <f>+IF(ISNA(VLOOKUP(F794,'[1]Latest 14.03.2023'!$E$4:$J$1050,6,FALSE)),"0",VLOOKUP(F794,'[1]Latest 14.03.2023'!$E$4:$J$1050,6,FALSE))</f>
        <v>0.76</v>
      </c>
      <c r="H794" s="88">
        <f>+SUMIF(CUTTING!$B$3:$B$500,'RM-JUNE'!F794,CUTTING!$G$3:$G$500)</f>
        <v>0</v>
      </c>
      <c r="I794" s="88">
        <f>+SUMIF('FORGING+DISPATCH'!$B$3:$B$500,'RM-JUNE'!F794,'FORGING+DISPATCH'!$G$3:$G$500)</f>
        <v>0</v>
      </c>
      <c r="J794" s="90">
        <f t="shared" si="153"/>
        <v>0</v>
      </c>
      <c r="K794" s="88">
        <f>+IF(ISNA(VLOOKUP(F794,SCH!$C$3:$L$500,9,FALSE)),"0",VLOOKUP(F794,SCH!$C$3:$L$500,9,FALSE))</f>
        <v>3883</v>
      </c>
      <c r="L794" s="102">
        <f t="shared" si="148"/>
        <v>2951.08</v>
      </c>
      <c r="M794" s="102">
        <f t="shared" si="154"/>
        <v>2951.08</v>
      </c>
      <c r="N794" s="132">
        <f>518</f>
        <v>518</v>
      </c>
      <c r="O794" s="133">
        <f>SUMIF(M794:M803,"&gt;0")-N794</f>
        <v>14970.039999999999</v>
      </c>
      <c r="P794" s="133"/>
      <c r="Q794" s="133">
        <f>O794-P794</f>
        <v>14970.039999999999</v>
      </c>
      <c r="R794" s="111"/>
    </row>
    <row r="795" spans="1:18" s="3" customFormat="1" x14ac:dyDescent="0.25">
      <c r="A795" s="87">
        <v>6</v>
      </c>
      <c r="B795" s="88" t="s">
        <v>199</v>
      </c>
      <c r="C795" s="88" t="s">
        <v>184</v>
      </c>
      <c r="D795" s="88" t="s">
        <v>93</v>
      </c>
      <c r="E795" s="88" t="s">
        <v>212</v>
      </c>
      <c r="F795" s="88">
        <v>5155</v>
      </c>
      <c r="G795" s="91">
        <f>+IF(ISNA(VLOOKUP(F795,'[1]Latest 14.03.2023'!$E$4:$J$1050,6,FALSE)),"0",VLOOKUP(F795,'[1]Latest 14.03.2023'!$E$4:$J$1050,6,FALSE))</f>
        <v>1.48</v>
      </c>
      <c r="H795" s="88">
        <f>+SUMIF(CUTTING!$B$3:$B$500,'RM-JUNE'!F795,CUTTING!$G$3:$G$500)</f>
        <v>0</v>
      </c>
      <c r="I795" s="88">
        <f>+SUMIF('FORGING+DISPATCH'!$B$3:$B$500,'RM-JUNE'!F795,'FORGING+DISPATCH'!$G$3:$G$500)</f>
        <v>0</v>
      </c>
      <c r="J795" s="90">
        <f t="shared" ref="J795" si="155">H795+I795</f>
        <v>0</v>
      </c>
      <c r="K795" s="88">
        <f>+IF(ISNA(VLOOKUP(F795,SCH!$C$3:$L$500,9,FALSE)),"0",VLOOKUP(F795,SCH!$C$3:$L$500,9,FALSE))</f>
        <v>5632</v>
      </c>
      <c r="L795" s="102">
        <f t="shared" ref="L795" si="156">+G795*K795</f>
        <v>8335.36</v>
      </c>
      <c r="M795" s="102">
        <f t="shared" ref="M795" si="157">L795-J795</f>
        <v>8335.36</v>
      </c>
      <c r="N795" s="132"/>
      <c r="O795" s="133"/>
      <c r="P795" s="133"/>
      <c r="Q795" s="133"/>
      <c r="R795" s="111"/>
    </row>
    <row r="796" spans="1:18" s="3" customFormat="1" x14ac:dyDescent="0.25">
      <c r="A796" s="87">
        <v>6</v>
      </c>
      <c r="B796" s="88" t="s">
        <v>199</v>
      </c>
      <c r="C796" s="88" t="s">
        <v>184</v>
      </c>
      <c r="D796" s="88" t="s">
        <v>93</v>
      </c>
      <c r="E796" s="88" t="s">
        <v>1051</v>
      </c>
      <c r="F796" s="88">
        <v>5184</v>
      </c>
      <c r="G796" s="91">
        <f>+IF(ISNA(VLOOKUP(F796,'[1]Latest 14.03.2023'!$E$4:$J$1050,6,FALSE)),"0",VLOOKUP(F796,'[1]Latest 14.03.2023'!$E$4:$J$1050,6,FALSE))</f>
        <v>0.91</v>
      </c>
      <c r="H796" s="88">
        <f>+SUMIF(CUTTING!$B$3:$B$500,'RM-JUNE'!F796,CUTTING!$G$3:$G$500)</f>
        <v>0</v>
      </c>
      <c r="I796" s="88">
        <f>+SUMIF('FORGING+DISPATCH'!$B$3:$B$500,'RM-JUNE'!F796,'FORGING+DISPATCH'!$G$3:$G$500)</f>
        <v>0</v>
      </c>
      <c r="J796" s="90">
        <f t="shared" ref="J796:J802" si="158">H796+I796</f>
        <v>0</v>
      </c>
      <c r="K796" s="88">
        <f>+IF(ISNA(VLOOKUP(F796,SCH!$C$3:$L$500,9,FALSE)),"0",VLOOKUP(F796,SCH!$C$3:$L$500,9,FALSE))</f>
        <v>500</v>
      </c>
      <c r="L796" s="102">
        <f t="shared" si="148"/>
        <v>455</v>
      </c>
      <c r="M796" s="102">
        <f t="shared" ref="M796:M802" si="159">L796-J796</f>
        <v>455</v>
      </c>
      <c r="N796" s="132"/>
      <c r="O796" s="133"/>
      <c r="P796" s="133"/>
      <c r="Q796" s="133"/>
      <c r="R796" s="111"/>
    </row>
    <row r="797" spans="1:18" s="3" customFormat="1" x14ac:dyDescent="0.25">
      <c r="A797" s="87">
        <v>6</v>
      </c>
      <c r="B797" s="88" t="s">
        <v>199</v>
      </c>
      <c r="C797" s="88" t="s">
        <v>184</v>
      </c>
      <c r="D797" s="88" t="s">
        <v>93</v>
      </c>
      <c r="E797" s="88" t="s">
        <v>1054</v>
      </c>
      <c r="F797" s="88">
        <v>5190</v>
      </c>
      <c r="G797" s="91">
        <f>+IF(ISNA(VLOOKUP(F797,'[1]Latest 14.03.2023'!$E$4:$J$1050,6,FALSE)),"0",VLOOKUP(F797,'[1]Latest 14.03.2023'!$E$4:$J$1050,6,FALSE))</f>
        <v>1.1299999999999999</v>
      </c>
      <c r="H797" s="88">
        <f>+SUMIF(CUTTING!$B$3:$B$500,'RM-JUNE'!F797,CUTTING!$G$3:$G$500)</f>
        <v>0</v>
      </c>
      <c r="I797" s="88">
        <f>+SUMIF('FORGING+DISPATCH'!$B$3:$B$500,'RM-JUNE'!F797,'FORGING+DISPATCH'!$G$3:$G$500)</f>
        <v>0</v>
      </c>
      <c r="J797" s="90">
        <f t="shared" si="158"/>
        <v>0</v>
      </c>
      <c r="K797" s="88">
        <f>+IF(ISNA(VLOOKUP(F797,SCH!$C$3:$L$500,9,FALSE)),"0",VLOOKUP(F797,SCH!$C$3:$L$500,9,FALSE))</f>
        <v>500</v>
      </c>
      <c r="L797" s="102">
        <f t="shared" si="148"/>
        <v>565</v>
      </c>
      <c r="M797" s="102">
        <f t="shared" si="159"/>
        <v>565</v>
      </c>
      <c r="N797" s="132"/>
      <c r="O797" s="133"/>
      <c r="P797" s="133"/>
      <c r="Q797" s="133"/>
      <c r="R797" s="111"/>
    </row>
    <row r="798" spans="1:18" s="3" customFormat="1" x14ac:dyDescent="0.25">
      <c r="A798" s="87">
        <v>6</v>
      </c>
      <c r="B798" s="88" t="s">
        <v>199</v>
      </c>
      <c r="C798" s="88" t="s">
        <v>184</v>
      </c>
      <c r="D798" s="88" t="s">
        <v>93</v>
      </c>
      <c r="E798" s="88" t="s">
        <v>1056</v>
      </c>
      <c r="F798" s="88">
        <v>5193</v>
      </c>
      <c r="G798" s="91">
        <f>+IF(ISNA(VLOOKUP(F798,'[1]Latest 14.03.2023'!$E$4:$J$1050,6,FALSE)),"0",VLOOKUP(F798,'[1]Latest 14.03.2023'!$E$4:$J$1050,6,FALSE))</f>
        <v>1.24</v>
      </c>
      <c r="H798" s="88">
        <f>+SUMIF(CUTTING!$B$3:$B$500,'RM-JUNE'!F798,CUTTING!$G$3:$G$500)</f>
        <v>0</v>
      </c>
      <c r="I798" s="88">
        <f>+SUMIF('FORGING+DISPATCH'!$B$3:$B$500,'RM-JUNE'!F798,'FORGING+DISPATCH'!$G$3:$G$500)</f>
        <v>0</v>
      </c>
      <c r="J798" s="90">
        <f t="shared" si="158"/>
        <v>0</v>
      </c>
      <c r="K798" s="88">
        <f>+IF(ISNA(VLOOKUP(F798,SCH!$C$3:$L$500,9,FALSE)),"0",VLOOKUP(F798,SCH!$C$3:$L$500,9,FALSE))</f>
        <v>500</v>
      </c>
      <c r="L798" s="102">
        <f t="shared" si="148"/>
        <v>620</v>
      </c>
      <c r="M798" s="102">
        <f t="shared" si="159"/>
        <v>620</v>
      </c>
      <c r="N798" s="132"/>
      <c r="O798" s="133"/>
      <c r="P798" s="133"/>
      <c r="Q798" s="133"/>
      <c r="R798" s="111"/>
    </row>
    <row r="799" spans="1:18" s="3" customFormat="1" x14ac:dyDescent="0.25">
      <c r="A799" s="87">
        <v>6</v>
      </c>
      <c r="B799" s="88" t="s">
        <v>199</v>
      </c>
      <c r="C799" s="88" t="s">
        <v>184</v>
      </c>
      <c r="D799" s="88" t="s">
        <v>93</v>
      </c>
      <c r="E799" s="88" t="s">
        <v>1057</v>
      </c>
      <c r="F799" s="88">
        <v>5202</v>
      </c>
      <c r="G799" s="91">
        <f>+IF(ISNA(VLOOKUP(F799,'[1]Latest 14.03.2023'!$E$4:$J$1050,6,FALSE)),"0",VLOOKUP(F799,'[1]Latest 14.03.2023'!$E$4:$J$1050,6,FALSE))</f>
        <v>1.06</v>
      </c>
      <c r="H799" s="88">
        <f>+SUMIF(CUTTING!$B$3:$B$500,'RM-JUNE'!F799,CUTTING!$G$3:$G$500)</f>
        <v>0</v>
      </c>
      <c r="I799" s="88">
        <f>+SUMIF('FORGING+DISPATCH'!$B$3:$B$500,'RM-JUNE'!F799,'FORGING+DISPATCH'!$G$3:$G$500)</f>
        <v>0</v>
      </c>
      <c r="J799" s="90">
        <f t="shared" si="158"/>
        <v>0</v>
      </c>
      <c r="K799" s="88">
        <f>+IF(ISNA(VLOOKUP(F799,SCH!$C$3:$L$500,9,FALSE)),"0",VLOOKUP(F799,SCH!$C$3:$L$500,9,FALSE))</f>
        <v>500</v>
      </c>
      <c r="L799" s="102">
        <f t="shared" si="148"/>
        <v>530</v>
      </c>
      <c r="M799" s="102">
        <f t="shared" si="159"/>
        <v>530</v>
      </c>
      <c r="N799" s="132"/>
      <c r="O799" s="133"/>
      <c r="P799" s="133"/>
      <c r="Q799" s="133"/>
      <c r="R799" s="111"/>
    </row>
    <row r="800" spans="1:18" s="3" customFormat="1" x14ac:dyDescent="0.25">
      <c r="A800" s="87">
        <v>6</v>
      </c>
      <c r="B800" s="88" t="s">
        <v>199</v>
      </c>
      <c r="C800" s="88" t="s">
        <v>184</v>
      </c>
      <c r="D800" s="88" t="s">
        <v>93</v>
      </c>
      <c r="E800" s="88" t="s">
        <v>1059</v>
      </c>
      <c r="F800" s="88">
        <v>5206</v>
      </c>
      <c r="G800" s="91">
        <f>+IF(ISNA(VLOOKUP(F800,'[1]Latest 14.03.2023'!$E$4:$J$1050,6,FALSE)),"0",VLOOKUP(F800,'[1]Latest 14.03.2023'!$E$4:$J$1050,6,FALSE))</f>
        <v>1.36</v>
      </c>
      <c r="H800" s="88">
        <f>+SUMIF(CUTTING!$B$3:$B$500,'RM-JUNE'!F800,CUTTING!$G$3:$G$500)</f>
        <v>0</v>
      </c>
      <c r="I800" s="88">
        <f>+SUMIF('FORGING+DISPATCH'!$B$3:$B$500,'RM-JUNE'!F800,'FORGING+DISPATCH'!$G$3:$G$500)</f>
        <v>0</v>
      </c>
      <c r="J800" s="90">
        <f t="shared" si="158"/>
        <v>0</v>
      </c>
      <c r="K800" s="88">
        <f>+IF(ISNA(VLOOKUP(F800,SCH!$C$3:$L$500,9,FALSE)),"0",VLOOKUP(F800,SCH!$C$3:$L$500,9,FALSE))</f>
        <v>696</v>
      </c>
      <c r="L800" s="102">
        <f t="shared" si="148"/>
        <v>946.56000000000006</v>
      </c>
      <c r="M800" s="102">
        <f t="shared" si="159"/>
        <v>946.56000000000006</v>
      </c>
      <c r="N800" s="132"/>
      <c r="O800" s="133"/>
      <c r="P800" s="133"/>
      <c r="Q800" s="133"/>
      <c r="R800" s="111"/>
    </row>
    <row r="801" spans="1:16377" s="3" customFormat="1" x14ac:dyDescent="0.25">
      <c r="A801" s="87">
        <v>6</v>
      </c>
      <c r="B801" s="88" t="s">
        <v>199</v>
      </c>
      <c r="C801" s="88" t="s">
        <v>184</v>
      </c>
      <c r="D801" s="88" t="s">
        <v>93</v>
      </c>
      <c r="E801" s="88" t="s">
        <v>1060</v>
      </c>
      <c r="F801" s="88">
        <v>5208</v>
      </c>
      <c r="G801" s="91">
        <f>+IF(ISNA(VLOOKUP(F801,'[1]Latest 14.03.2023'!$E$4:$J$1050,6,FALSE)),"0",VLOOKUP(F801,'[1]Latest 14.03.2023'!$E$4:$J$1050,6,FALSE))</f>
        <v>0.59</v>
      </c>
      <c r="H801" s="88">
        <f>+SUMIF(CUTTING!$B$3:$B$500,'RM-JUNE'!F801,CUTTING!$G$3:$G$500)</f>
        <v>0</v>
      </c>
      <c r="I801" s="88">
        <f>+SUMIF('FORGING+DISPATCH'!$B$3:$B$500,'RM-JUNE'!F801,'FORGING+DISPATCH'!$G$3:$G$500)</f>
        <v>0</v>
      </c>
      <c r="J801" s="90">
        <f t="shared" si="158"/>
        <v>0</v>
      </c>
      <c r="K801" s="88">
        <f>+IF(ISNA(VLOOKUP(F801,SCH!$C$3:$L$500,9,FALSE)),"0",VLOOKUP(F801,SCH!$C$3:$L$500,9,FALSE))</f>
        <v>500</v>
      </c>
      <c r="L801" s="102">
        <f t="shared" si="148"/>
        <v>295</v>
      </c>
      <c r="M801" s="102">
        <f t="shared" si="159"/>
        <v>295</v>
      </c>
      <c r="N801" s="132"/>
      <c r="O801" s="133"/>
      <c r="P801" s="133"/>
      <c r="Q801" s="133"/>
      <c r="R801" s="111"/>
    </row>
    <row r="802" spans="1:16377" s="3" customFormat="1" x14ac:dyDescent="0.25">
      <c r="A802" s="87">
        <v>6</v>
      </c>
      <c r="B802" s="88" t="s">
        <v>199</v>
      </c>
      <c r="C802" s="88" t="s">
        <v>184</v>
      </c>
      <c r="D802" s="88" t="s">
        <v>93</v>
      </c>
      <c r="E802" s="88" t="s">
        <v>1025</v>
      </c>
      <c r="F802" s="88">
        <v>5215</v>
      </c>
      <c r="G802" s="91">
        <f>+IF(ISNA(VLOOKUP(F802,'[1]Latest 14.03.2023'!$E$4:$J$1050,6,FALSE)),"0",VLOOKUP(F802,'[1]Latest 14.03.2023'!$E$4:$J$1050,6,FALSE))</f>
        <v>1.98</v>
      </c>
      <c r="H802" s="88">
        <f>+SUMIF(CUTTING!$B$3:$B$500,'RM-JUNE'!F802,CUTTING!$G$3:$G$500)</f>
        <v>0</v>
      </c>
      <c r="I802" s="88">
        <f>+SUMIF('FORGING+DISPATCH'!$B$3:$B$500,'RM-JUNE'!F802,'FORGING+DISPATCH'!$G$3:$G$500)</f>
        <v>0</v>
      </c>
      <c r="J802" s="90">
        <f t="shared" si="158"/>
        <v>0</v>
      </c>
      <c r="K802" s="88">
        <f>+IF(ISNA(VLOOKUP(F802,SCH!$C$3:$L$500,9,FALSE)),"0",VLOOKUP(F802,SCH!$C$3:$L$500,9,FALSE))</f>
        <v>6</v>
      </c>
      <c r="L802" s="102">
        <f t="shared" si="148"/>
        <v>11.879999999999999</v>
      </c>
      <c r="M802" s="102">
        <f t="shared" si="159"/>
        <v>11.879999999999999</v>
      </c>
      <c r="N802" s="132"/>
      <c r="O802" s="133"/>
      <c r="P802" s="133"/>
      <c r="Q802" s="133"/>
      <c r="R802" s="111"/>
    </row>
    <row r="803" spans="1:16377" s="3" customFormat="1" x14ac:dyDescent="0.25">
      <c r="A803" s="87">
        <v>6</v>
      </c>
      <c r="B803" s="88" t="s">
        <v>199</v>
      </c>
      <c r="C803" s="88" t="s">
        <v>184</v>
      </c>
      <c r="D803" s="88" t="s">
        <v>93</v>
      </c>
      <c r="E803" s="88" t="s">
        <v>1092</v>
      </c>
      <c r="F803" s="88">
        <v>5225</v>
      </c>
      <c r="G803" s="91">
        <f>+IF(ISNA(VLOOKUP(F803,'[1]Latest 14.03.2023'!$E$4:$J$1050,6,FALSE)),"0",VLOOKUP(F803,'[1]Latest 14.03.2023'!$E$4:$J$1050,6,FALSE))</f>
        <v>0.71</v>
      </c>
      <c r="H803" s="88">
        <f>+SUMIF(CUTTING!$B$3:$B$500,'RM-JUNE'!F803,CUTTING!$G$3:$G$500)</f>
        <v>0</v>
      </c>
      <c r="I803" s="88">
        <f>+SUMIF('FORGING+DISPATCH'!$B$3:$B$500,'RM-JUNE'!F803,'FORGING+DISPATCH'!$G$3:$G$500)</f>
        <v>0</v>
      </c>
      <c r="J803" s="90">
        <f t="shared" si="153"/>
        <v>0</v>
      </c>
      <c r="K803" s="88">
        <f>+IF(ISNA(VLOOKUP(F803,SCH!$C$3:$L$500,9,FALSE)),"0",VLOOKUP(F803,SCH!$C$3:$L$500,9,FALSE))</f>
        <v>1096</v>
      </c>
      <c r="L803" s="102">
        <f t="shared" si="148"/>
        <v>778.16</v>
      </c>
      <c r="M803" s="102">
        <f t="shared" si="154"/>
        <v>778.16</v>
      </c>
      <c r="N803" s="132"/>
      <c r="O803" s="133"/>
      <c r="P803" s="133"/>
      <c r="Q803" s="133"/>
      <c r="R803" s="111"/>
    </row>
    <row r="804" spans="1:16377" s="3" customFormat="1" x14ac:dyDescent="0.25">
      <c r="A804" s="38">
        <v>6</v>
      </c>
      <c r="B804" s="39" t="s">
        <v>199</v>
      </c>
      <c r="C804" s="39" t="s">
        <v>184</v>
      </c>
      <c r="D804" s="39" t="s">
        <v>219</v>
      </c>
      <c r="E804" s="39" t="s">
        <v>1023</v>
      </c>
      <c r="F804" s="39">
        <v>2337</v>
      </c>
      <c r="G804" s="41">
        <f>+IF(ISNA(VLOOKUP(F804,'[1]Latest 14.03.2023'!$E$4:$J$1050,6,FALSE)),"0",VLOOKUP(F804,'[1]Latest 14.03.2023'!$E$4:$J$1050,6,FALSE))</f>
        <v>1.38</v>
      </c>
      <c r="H804" s="39">
        <f>+SUMIF(CUTTING!$B$3:$B$500,'RM-JUNE'!F804,CUTTING!$G$3:$G$500)</f>
        <v>0</v>
      </c>
      <c r="I804" s="39">
        <f>+SUMIF('FORGING+DISPATCH'!$B$3:$B$500,'RM-JUNE'!F804,'FORGING+DISPATCH'!$G$3:$G$500)</f>
        <v>0</v>
      </c>
      <c r="J804" s="40">
        <f t="shared" si="153"/>
        <v>0</v>
      </c>
      <c r="K804" s="39" t="str">
        <f>+IF(ISNA(VLOOKUP(F804,SCH!$C$3:$L$500,9,FALSE)),"0",VLOOKUP(F804,SCH!$C$3:$L$500,9,FALSE))</f>
        <v>0</v>
      </c>
      <c r="L804" s="103">
        <f t="shared" si="148"/>
        <v>0</v>
      </c>
      <c r="M804" s="103">
        <f t="shared" si="154"/>
        <v>0</v>
      </c>
      <c r="N804" s="103"/>
      <c r="O804" s="104">
        <f>SUMIF(M804,"&gt;0")-N804</f>
        <v>0</v>
      </c>
      <c r="P804" s="104"/>
      <c r="Q804" s="104">
        <f t="shared" ref="Q804:Q810" si="160">O804-P804</f>
        <v>0</v>
      </c>
      <c r="R804" s="111"/>
    </row>
    <row r="805" spans="1:16377" s="3" customFormat="1" x14ac:dyDescent="0.25">
      <c r="A805" s="87">
        <v>6</v>
      </c>
      <c r="B805" s="88" t="s">
        <v>199</v>
      </c>
      <c r="C805" s="88" t="s">
        <v>184</v>
      </c>
      <c r="D805" s="88" t="s">
        <v>50</v>
      </c>
      <c r="E805" s="88" t="s">
        <v>211</v>
      </c>
      <c r="F805" s="88">
        <v>113</v>
      </c>
      <c r="G805" s="91">
        <f>+IF(ISNA(VLOOKUP(F805,'[1]Latest 14.03.2023'!$E$4:$J$1050,6,FALSE)),"0",VLOOKUP(F805,'[1]Latest 14.03.2023'!$E$4:$J$1050,6,FALSE))</f>
        <v>3.5</v>
      </c>
      <c r="H805" s="88">
        <f>+SUMIF(CUTTING!$B$3:$B$500,'RM-JUNE'!F805,CUTTING!$G$3:$G$500)</f>
        <v>0</v>
      </c>
      <c r="I805" s="88">
        <f>+SUMIF('FORGING+DISPATCH'!$B$3:$B$500,'RM-JUNE'!F805,'FORGING+DISPATCH'!$G$3:$G$500)</f>
        <v>0</v>
      </c>
      <c r="J805" s="90">
        <f t="shared" si="153"/>
        <v>0</v>
      </c>
      <c r="K805" s="88" t="str">
        <f>+IF(ISNA(VLOOKUP(F805,SCH!$C$3:$L$500,9,FALSE)),"0",VLOOKUP(F805,SCH!$C$3:$L$500,9,FALSE))</f>
        <v>0</v>
      </c>
      <c r="L805" s="102">
        <f t="shared" si="148"/>
        <v>0</v>
      </c>
      <c r="M805" s="102">
        <f t="shared" si="154"/>
        <v>0</v>
      </c>
      <c r="N805" s="102"/>
      <c r="O805" s="105">
        <f>SUMIF(M805,"&gt;0")-N805</f>
        <v>0</v>
      </c>
      <c r="P805" s="105"/>
      <c r="Q805" s="105">
        <f t="shared" si="160"/>
        <v>0</v>
      </c>
      <c r="R805" s="111"/>
    </row>
    <row r="806" spans="1:16377" s="4" customFormat="1" x14ac:dyDescent="0.25">
      <c r="A806" s="38">
        <v>6</v>
      </c>
      <c r="B806" s="39" t="s">
        <v>199</v>
      </c>
      <c r="C806" s="39" t="s">
        <v>184</v>
      </c>
      <c r="D806" s="39" t="s">
        <v>59</v>
      </c>
      <c r="E806" s="39" t="s">
        <v>1046</v>
      </c>
      <c r="F806" s="39">
        <v>5191</v>
      </c>
      <c r="G806" s="41">
        <f>+IF(ISNA(VLOOKUP(F806,'[1]Latest 14.03.2023'!$E$4:$J$1050,6,FALSE)),"0",VLOOKUP(F806,'[1]Latest 14.03.2023'!$E$4:$J$1050,6,FALSE))</f>
        <v>3.42</v>
      </c>
      <c r="H806" s="39">
        <f>+SUMIF(CUTTING!$B$3:$B$500,'RM-JUNE'!F806,CUTTING!$G$3:$G$500)</f>
        <v>0</v>
      </c>
      <c r="I806" s="39">
        <f>+SUMIF('FORGING+DISPATCH'!$B$3:$B$500,'RM-JUNE'!F806,'FORGING+DISPATCH'!$G$3:$G$500)</f>
        <v>0</v>
      </c>
      <c r="J806" s="40">
        <f t="shared" ref="J806:J807" si="161">H806+I806</f>
        <v>0</v>
      </c>
      <c r="K806" s="39">
        <f>+IF(ISNA(VLOOKUP(F806,SCH!$C$3:$L$500,9,FALSE)),"0",VLOOKUP(F806,SCH!$C$3:$L$500,9,FALSE))</f>
        <v>521</v>
      </c>
      <c r="L806" s="103">
        <f t="shared" si="148"/>
        <v>1781.82</v>
      </c>
      <c r="M806" s="103">
        <f t="shared" ref="M806:M807" si="162">L806-J806</f>
        <v>1781.82</v>
      </c>
      <c r="N806" s="141"/>
      <c r="O806" s="134">
        <f>SUMIF(M806:M808,"&gt;0")-N806</f>
        <v>7872.6399999999994</v>
      </c>
      <c r="P806" s="134"/>
      <c r="Q806" s="134">
        <f t="shared" ref="Q806" si="163">O806-P806</f>
        <v>7872.6399999999994</v>
      </c>
      <c r="R806" s="112"/>
    </row>
    <row r="807" spans="1:16377" s="4" customFormat="1" x14ac:dyDescent="0.25">
      <c r="A807" s="38">
        <v>6</v>
      </c>
      <c r="B807" s="39" t="s">
        <v>199</v>
      </c>
      <c r="C807" s="39" t="s">
        <v>184</v>
      </c>
      <c r="D807" s="39" t="s">
        <v>59</v>
      </c>
      <c r="E807" s="39" t="s">
        <v>210</v>
      </c>
      <c r="F807" s="39">
        <v>5151</v>
      </c>
      <c r="G807" s="41">
        <v>2.61</v>
      </c>
      <c r="H807" s="39">
        <v>0</v>
      </c>
      <c r="I807" s="39">
        <f>+SUMIF('FORGING+DISPATCH'!$B$3:$B$500,'RM-JUNE'!F807,'FORGING+DISPATCH'!$G$3:$G$500)</f>
        <v>0</v>
      </c>
      <c r="J807" s="40">
        <f t="shared" si="161"/>
        <v>0</v>
      </c>
      <c r="K807" s="39">
        <f>+IF(ISNA(VLOOKUP(F807,SCH!$C$3:$L$500,9,FALSE)),"0",VLOOKUP(F807,SCH!$C$3:$L$500,9,FALSE))</f>
        <v>1212</v>
      </c>
      <c r="L807" s="103">
        <f t="shared" si="148"/>
        <v>3163.3199999999997</v>
      </c>
      <c r="M807" s="103">
        <f t="shared" si="162"/>
        <v>3163.3199999999997</v>
      </c>
      <c r="N807" s="141"/>
      <c r="O807" s="134"/>
      <c r="P807" s="134"/>
      <c r="Q807" s="134"/>
      <c r="R807" s="111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  <c r="JD807" s="3"/>
      <c r="JE807" s="3"/>
      <c r="JF807" s="3"/>
      <c r="JG807" s="3"/>
      <c r="JH807" s="3"/>
      <c r="JI807" s="3"/>
      <c r="JJ807" s="3"/>
      <c r="JK807" s="3"/>
      <c r="JL807" s="3"/>
      <c r="JM807" s="3"/>
      <c r="JN807" s="3"/>
      <c r="JO807" s="3"/>
      <c r="JP807" s="3"/>
      <c r="JQ807" s="3"/>
      <c r="JR807" s="3"/>
      <c r="JS807" s="3"/>
      <c r="JT807" s="3"/>
      <c r="JU807" s="3"/>
      <c r="JV807" s="3"/>
      <c r="JW807" s="3"/>
      <c r="JX807" s="3"/>
      <c r="JY807" s="3"/>
      <c r="JZ807" s="3"/>
      <c r="KA807" s="3"/>
      <c r="KB807" s="3"/>
      <c r="KC807" s="3"/>
      <c r="KD807" s="3"/>
      <c r="KE807" s="3"/>
      <c r="KF807" s="3"/>
      <c r="KG807" s="3"/>
      <c r="KH807" s="3"/>
      <c r="KI807" s="3"/>
      <c r="KJ807" s="3"/>
      <c r="KK807" s="3"/>
      <c r="KL807" s="3"/>
      <c r="KM807" s="3"/>
      <c r="KN807" s="3"/>
      <c r="KO807" s="3"/>
      <c r="KP807" s="3"/>
      <c r="KQ807" s="3"/>
      <c r="KR807" s="3"/>
      <c r="KS807" s="3"/>
      <c r="KT807" s="3"/>
      <c r="KU807" s="3"/>
      <c r="KV807" s="3"/>
      <c r="KW807" s="3"/>
      <c r="KX807" s="3"/>
      <c r="KY807" s="3"/>
      <c r="KZ807" s="3"/>
      <c r="LA807" s="3"/>
      <c r="LB807" s="3"/>
      <c r="LC807" s="3"/>
      <c r="LD807" s="3"/>
      <c r="LE807" s="3"/>
      <c r="LF807" s="3"/>
      <c r="LG807" s="3"/>
      <c r="LH807" s="3"/>
      <c r="LI807" s="3"/>
      <c r="LJ807" s="3"/>
      <c r="LK807" s="3"/>
      <c r="LL807" s="3"/>
      <c r="LM807" s="3"/>
      <c r="LN807" s="3"/>
      <c r="LO807" s="3"/>
      <c r="LP807" s="3"/>
      <c r="LQ807" s="3"/>
      <c r="LR807" s="3"/>
      <c r="LS807" s="3"/>
      <c r="LT807" s="3"/>
      <c r="LU807" s="3"/>
      <c r="LV807" s="3"/>
      <c r="LW807" s="3"/>
      <c r="LX807" s="3"/>
      <c r="LY807" s="3"/>
      <c r="LZ807" s="3"/>
      <c r="MA807" s="3"/>
      <c r="MB807" s="3"/>
      <c r="MC807" s="3"/>
      <c r="MD807" s="3"/>
      <c r="ME807" s="3"/>
      <c r="MF807" s="3"/>
      <c r="MG807" s="3"/>
      <c r="MH807" s="3"/>
      <c r="MI807" s="3"/>
      <c r="MJ807" s="3"/>
      <c r="MK807" s="3"/>
      <c r="ML807" s="3"/>
      <c r="MM807" s="3"/>
      <c r="MN807" s="3"/>
      <c r="MO807" s="3"/>
      <c r="MP807" s="3"/>
      <c r="MQ807" s="3"/>
      <c r="MR807" s="3"/>
      <c r="MS807" s="3"/>
      <c r="MT807" s="3"/>
      <c r="MU807" s="3"/>
      <c r="MV807" s="3"/>
      <c r="MW807" s="3"/>
      <c r="MX807" s="3"/>
      <c r="MY807" s="3"/>
      <c r="MZ807" s="3"/>
      <c r="NA807" s="3"/>
      <c r="NB807" s="3"/>
      <c r="NC807" s="3"/>
      <c r="ND807" s="3"/>
      <c r="NE807" s="3"/>
      <c r="NF807" s="3"/>
      <c r="NG807" s="3"/>
      <c r="NH807" s="3"/>
      <c r="NI807" s="3"/>
      <c r="NJ807" s="3"/>
      <c r="NK807" s="3"/>
      <c r="NL807" s="3"/>
      <c r="NM807" s="3"/>
      <c r="NN807" s="3"/>
      <c r="NO807" s="3"/>
      <c r="NP807" s="3"/>
      <c r="NQ807" s="3"/>
      <c r="NR807" s="3"/>
      <c r="NS807" s="3"/>
      <c r="NT807" s="3"/>
      <c r="NU807" s="3"/>
      <c r="NV807" s="3"/>
      <c r="NW807" s="3"/>
      <c r="NX807" s="3"/>
      <c r="NY807" s="3"/>
      <c r="NZ807" s="3"/>
      <c r="OA807" s="3"/>
      <c r="OB807" s="3"/>
      <c r="OC807" s="3"/>
      <c r="OD807" s="3"/>
      <c r="OE807" s="3"/>
      <c r="OF807" s="3"/>
      <c r="OG807" s="3"/>
      <c r="OH807" s="3"/>
      <c r="OI807" s="3"/>
      <c r="OJ807" s="3"/>
      <c r="OK807" s="3"/>
      <c r="OL807" s="3"/>
      <c r="OM807" s="3"/>
      <c r="ON807" s="3"/>
      <c r="OO807" s="3"/>
      <c r="OP807" s="3"/>
      <c r="OQ807" s="3"/>
      <c r="OR807" s="3"/>
      <c r="OS807" s="3"/>
      <c r="OT807" s="3"/>
      <c r="OU807" s="3"/>
      <c r="OV807" s="3"/>
      <c r="OW807" s="3"/>
      <c r="OX807" s="3"/>
      <c r="OY807" s="3"/>
      <c r="OZ807" s="3"/>
      <c r="PA807" s="3"/>
      <c r="PB807" s="3"/>
      <c r="PC807" s="3"/>
      <c r="PD807" s="3"/>
      <c r="PE807" s="3"/>
      <c r="PF807" s="3"/>
      <c r="PG807" s="3"/>
      <c r="PH807" s="3"/>
      <c r="PI807" s="3"/>
      <c r="PJ807" s="3"/>
      <c r="PK807" s="3"/>
      <c r="PL807" s="3"/>
      <c r="PM807" s="3"/>
      <c r="PN807" s="3"/>
      <c r="PO807" s="3"/>
      <c r="PP807" s="3"/>
      <c r="PQ807" s="3"/>
      <c r="PR807" s="3"/>
      <c r="PS807" s="3"/>
      <c r="PT807" s="3"/>
      <c r="PU807" s="3"/>
      <c r="PV807" s="3"/>
      <c r="PW807" s="3"/>
      <c r="PX807" s="3"/>
      <c r="PY807" s="3"/>
      <c r="PZ807" s="3"/>
      <c r="QA807" s="3"/>
      <c r="QB807" s="3"/>
      <c r="QC807" s="3"/>
      <c r="QD807" s="3"/>
      <c r="QE807" s="3"/>
      <c r="QF807" s="3"/>
      <c r="QG807" s="3"/>
      <c r="QH807" s="3"/>
      <c r="QI807" s="3"/>
      <c r="QJ807" s="3"/>
      <c r="QK807" s="3"/>
      <c r="QL807" s="3"/>
      <c r="QM807" s="3"/>
      <c r="QN807" s="3"/>
      <c r="QO807" s="3"/>
      <c r="QP807" s="3"/>
      <c r="QQ807" s="3"/>
      <c r="QR807" s="3"/>
      <c r="QS807" s="3"/>
      <c r="QT807" s="3"/>
      <c r="QU807" s="3"/>
      <c r="QV807" s="3"/>
      <c r="QW807" s="3"/>
      <c r="QX807" s="3"/>
      <c r="QY807" s="3"/>
      <c r="QZ807" s="3"/>
      <c r="RA807" s="3"/>
      <c r="RB807" s="3"/>
      <c r="RC807" s="3"/>
      <c r="RD807" s="3"/>
      <c r="RE807" s="3"/>
      <c r="RF807" s="3"/>
      <c r="RG807" s="3"/>
      <c r="RH807" s="3"/>
      <c r="RI807" s="3"/>
      <c r="RJ807" s="3"/>
      <c r="RK807" s="3"/>
      <c r="RL807" s="3"/>
      <c r="RM807" s="3"/>
      <c r="RN807" s="3"/>
      <c r="RO807" s="3"/>
      <c r="RP807" s="3"/>
      <c r="RQ807" s="3"/>
      <c r="RR807" s="3"/>
      <c r="RS807" s="3"/>
      <c r="RT807" s="3"/>
      <c r="RU807" s="3"/>
      <c r="RV807" s="3"/>
      <c r="RW807" s="3"/>
      <c r="RX807" s="3"/>
      <c r="RY807" s="3"/>
      <c r="RZ807" s="3"/>
      <c r="SA807" s="3"/>
      <c r="SB807" s="3"/>
      <c r="SC807" s="3"/>
      <c r="SD807" s="3"/>
      <c r="SE807" s="3"/>
      <c r="SF807" s="3"/>
      <c r="SG807" s="3"/>
      <c r="SH807" s="3"/>
      <c r="SI807" s="3"/>
      <c r="SJ807" s="3"/>
      <c r="SK807" s="3"/>
      <c r="SL807" s="3"/>
      <c r="SM807" s="3"/>
      <c r="SN807" s="3"/>
      <c r="SO807" s="3"/>
      <c r="SP807" s="3"/>
      <c r="SQ807" s="3"/>
      <c r="SR807" s="3"/>
      <c r="SS807" s="3"/>
      <c r="ST807" s="3"/>
      <c r="SU807" s="3"/>
      <c r="SV807" s="3"/>
      <c r="SW807" s="3"/>
      <c r="SX807" s="3"/>
      <c r="SY807" s="3"/>
      <c r="SZ807" s="3"/>
      <c r="TA807" s="3"/>
      <c r="TB807" s="3"/>
      <c r="TC807" s="3"/>
      <c r="TD807" s="3"/>
      <c r="TE807" s="3"/>
      <c r="TF807" s="3"/>
      <c r="TG807" s="3"/>
      <c r="TH807" s="3"/>
      <c r="TI807" s="3"/>
      <c r="TJ807" s="3"/>
      <c r="TK807" s="3"/>
      <c r="TL807" s="3"/>
      <c r="TM807" s="3"/>
      <c r="TN807" s="3"/>
      <c r="TO807" s="3"/>
      <c r="TP807" s="3"/>
      <c r="TQ807" s="3"/>
      <c r="TR807" s="3"/>
      <c r="TS807" s="3"/>
      <c r="TT807" s="3"/>
      <c r="TU807" s="3"/>
      <c r="TV807" s="3"/>
      <c r="TW807" s="3"/>
      <c r="TX807" s="3"/>
      <c r="TY807" s="3"/>
      <c r="TZ807" s="3"/>
      <c r="UA807" s="3"/>
      <c r="UB807" s="3"/>
      <c r="UC807" s="3"/>
      <c r="UD807" s="3"/>
      <c r="UE807" s="3"/>
      <c r="UF807" s="3"/>
      <c r="UG807" s="3"/>
      <c r="UH807" s="3"/>
      <c r="UI807" s="3"/>
      <c r="UJ807" s="3"/>
      <c r="UK807" s="3"/>
      <c r="UL807" s="3"/>
      <c r="UM807" s="3"/>
      <c r="UN807" s="3"/>
      <c r="UO807" s="3"/>
      <c r="UP807" s="3"/>
      <c r="UQ807" s="3"/>
      <c r="UR807" s="3"/>
      <c r="US807" s="3"/>
      <c r="UT807" s="3"/>
      <c r="UU807" s="3"/>
      <c r="UV807" s="3"/>
      <c r="UW807" s="3"/>
      <c r="UX807" s="3"/>
      <c r="UY807" s="3"/>
      <c r="UZ807" s="3"/>
      <c r="VA807" s="3"/>
      <c r="VB807" s="3"/>
      <c r="VC807" s="3"/>
      <c r="VD807" s="3"/>
      <c r="VE807" s="3"/>
      <c r="VF807" s="3"/>
      <c r="VG807" s="3"/>
      <c r="VH807" s="3"/>
      <c r="VI807" s="3"/>
      <c r="VJ807" s="3"/>
      <c r="VK807" s="3"/>
      <c r="VL807" s="3"/>
      <c r="VM807" s="3"/>
      <c r="VN807" s="3"/>
      <c r="VO807" s="3"/>
      <c r="VP807" s="3"/>
      <c r="VQ807" s="3"/>
      <c r="VR807" s="3"/>
      <c r="VS807" s="3"/>
      <c r="VT807" s="3"/>
      <c r="VU807" s="3"/>
      <c r="VV807" s="3"/>
      <c r="VW807" s="3"/>
      <c r="VX807" s="3"/>
      <c r="VY807" s="3"/>
      <c r="VZ807" s="3"/>
      <c r="WA807" s="3"/>
      <c r="WB807" s="3"/>
      <c r="WC807" s="3"/>
      <c r="WD807" s="3"/>
      <c r="WE807" s="3"/>
      <c r="WF807" s="3"/>
      <c r="WG807" s="3"/>
      <c r="WH807" s="3"/>
      <c r="WI807" s="3"/>
      <c r="WJ807" s="3"/>
      <c r="WK807" s="3"/>
      <c r="WL807" s="3"/>
      <c r="WM807" s="3"/>
      <c r="WN807" s="3"/>
      <c r="WO807" s="3"/>
      <c r="WP807" s="3"/>
      <c r="WQ807" s="3"/>
      <c r="WR807" s="3"/>
      <c r="WS807" s="3"/>
      <c r="WT807" s="3"/>
      <c r="WU807" s="3"/>
      <c r="WV807" s="3"/>
      <c r="WW807" s="3"/>
      <c r="WX807" s="3"/>
      <c r="WY807" s="3"/>
      <c r="WZ807" s="3"/>
      <c r="XA807" s="3"/>
      <c r="XB807" s="3"/>
      <c r="XC807" s="3"/>
      <c r="XD807" s="3"/>
      <c r="XE807" s="3"/>
      <c r="XF807" s="3"/>
      <c r="XG807" s="3"/>
      <c r="XH807" s="3"/>
      <c r="XI807" s="3"/>
      <c r="XJ807" s="3"/>
      <c r="XK807" s="3"/>
      <c r="XL807" s="3"/>
      <c r="XM807" s="3"/>
      <c r="XN807" s="3"/>
      <c r="XO807" s="3"/>
      <c r="XP807" s="3"/>
      <c r="XQ807" s="3"/>
      <c r="XR807" s="3"/>
      <c r="XS807" s="3"/>
      <c r="XT807" s="3"/>
      <c r="XU807" s="3"/>
      <c r="XV807" s="3"/>
      <c r="XW807" s="3"/>
      <c r="XX807" s="3"/>
      <c r="XY807" s="3"/>
      <c r="XZ807" s="3"/>
      <c r="YA807" s="3"/>
      <c r="YB807" s="3"/>
      <c r="YC807" s="3"/>
      <c r="YD807" s="3"/>
      <c r="YE807" s="3"/>
      <c r="YF807" s="3"/>
      <c r="YG807" s="3"/>
      <c r="YH807" s="3"/>
      <c r="YI807" s="3"/>
      <c r="YJ807" s="3"/>
      <c r="YK807" s="3"/>
      <c r="YL807" s="3"/>
      <c r="YM807" s="3"/>
      <c r="YN807" s="3"/>
      <c r="YO807" s="3"/>
      <c r="YP807" s="3"/>
      <c r="YQ807" s="3"/>
      <c r="YR807" s="3"/>
      <c r="YS807" s="3"/>
      <c r="YT807" s="3"/>
      <c r="YU807" s="3"/>
      <c r="YV807" s="3"/>
      <c r="YW807" s="3"/>
      <c r="YX807" s="3"/>
      <c r="YY807" s="3"/>
      <c r="YZ807" s="3"/>
      <c r="ZA807" s="3"/>
      <c r="ZB807" s="3"/>
      <c r="ZC807" s="3"/>
      <c r="ZD807" s="3"/>
      <c r="ZE807" s="3"/>
      <c r="ZF807" s="3"/>
      <c r="ZG807" s="3"/>
      <c r="ZH807" s="3"/>
      <c r="ZI807" s="3"/>
      <c r="ZJ807" s="3"/>
      <c r="ZK807" s="3"/>
      <c r="ZL807" s="3"/>
      <c r="ZM807" s="3"/>
      <c r="ZN807" s="3"/>
      <c r="ZO807" s="3"/>
      <c r="ZP807" s="3"/>
      <c r="ZQ807" s="3"/>
      <c r="ZR807" s="3"/>
      <c r="ZS807" s="3"/>
      <c r="ZT807" s="3"/>
      <c r="ZU807" s="3"/>
      <c r="ZV807" s="3"/>
      <c r="ZW807" s="3"/>
      <c r="ZX807" s="3"/>
      <c r="ZY807" s="3"/>
      <c r="ZZ807" s="3"/>
      <c r="AAA807" s="3"/>
      <c r="AAB807" s="3"/>
      <c r="AAC807" s="3"/>
      <c r="AAD807" s="3"/>
      <c r="AAE807" s="3"/>
      <c r="AAF807" s="3"/>
      <c r="AAG807" s="3"/>
      <c r="AAH807" s="3"/>
      <c r="AAI807" s="3"/>
      <c r="AAJ807" s="3"/>
      <c r="AAK807" s="3"/>
      <c r="AAL807" s="3"/>
      <c r="AAM807" s="3"/>
      <c r="AAN807" s="3"/>
      <c r="AAO807" s="3"/>
      <c r="AAP807" s="3"/>
      <c r="AAQ807" s="3"/>
      <c r="AAR807" s="3"/>
      <c r="AAS807" s="3"/>
      <c r="AAT807" s="3"/>
      <c r="AAU807" s="3"/>
      <c r="AAV807" s="3"/>
      <c r="AAW807" s="3"/>
      <c r="AAX807" s="3"/>
      <c r="AAY807" s="3"/>
      <c r="AAZ807" s="3"/>
      <c r="ABA807" s="3"/>
      <c r="ABB807" s="3"/>
      <c r="ABC807" s="3"/>
      <c r="ABD807" s="3"/>
      <c r="ABE807" s="3"/>
      <c r="ABF807" s="3"/>
      <c r="ABG807" s="3"/>
      <c r="ABH807" s="3"/>
      <c r="ABI807" s="3"/>
      <c r="ABJ807" s="3"/>
      <c r="ABK807" s="3"/>
      <c r="ABL807" s="3"/>
      <c r="ABM807" s="3"/>
      <c r="ABN807" s="3"/>
      <c r="ABO807" s="3"/>
      <c r="ABP807" s="3"/>
      <c r="ABQ807" s="3"/>
      <c r="ABR807" s="3"/>
      <c r="ABS807" s="3"/>
      <c r="ABT807" s="3"/>
      <c r="ABU807" s="3"/>
      <c r="ABV807" s="3"/>
      <c r="ABW807" s="3"/>
      <c r="ABX807" s="3"/>
      <c r="ABY807" s="3"/>
      <c r="ABZ807" s="3"/>
      <c r="ACA807" s="3"/>
      <c r="ACB807" s="3"/>
      <c r="ACC807" s="3"/>
      <c r="ACD807" s="3"/>
      <c r="ACE807" s="3"/>
      <c r="ACF807" s="3"/>
      <c r="ACG807" s="3"/>
      <c r="ACH807" s="3"/>
      <c r="ACI807" s="3"/>
      <c r="ACJ807" s="3"/>
      <c r="ACK807" s="3"/>
      <c r="ACL807" s="3"/>
      <c r="ACM807" s="3"/>
      <c r="ACN807" s="3"/>
      <c r="ACO807" s="3"/>
      <c r="ACP807" s="3"/>
      <c r="ACQ807" s="3"/>
      <c r="ACR807" s="3"/>
      <c r="ACS807" s="3"/>
      <c r="ACT807" s="3"/>
      <c r="ACU807" s="3"/>
      <c r="ACV807" s="3"/>
      <c r="ACW807" s="3"/>
      <c r="ACX807" s="3"/>
      <c r="ACY807" s="3"/>
      <c r="ACZ807" s="3"/>
      <c r="ADA807" s="3"/>
      <c r="ADB807" s="3"/>
      <c r="ADC807" s="3"/>
      <c r="ADD807" s="3"/>
      <c r="ADE807" s="3"/>
      <c r="ADF807" s="3"/>
      <c r="ADG807" s="3"/>
      <c r="ADH807" s="3"/>
      <c r="ADI807" s="3"/>
      <c r="ADJ807" s="3"/>
      <c r="ADK807" s="3"/>
      <c r="ADL807" s="3"/>
      <c r="ADM807" s="3"/>
      <c r="ADN807" s="3"/>
      <c r="ADO807" s="3"/>
      <c r="ADP807" s="3"/>
      <c r="ADQ807" s="3"/>
      <c r="ADR807" s="3"/>
      <c r="ADS807" s="3"/>
      <c r="ADT807" s="3"/>
      <c r="ADU807" s="3"/>
      <c r="ADV807" s="3"/>
      <c r="ADW807" s="3"/>
      <c r="ADX807" s="3"/>
      <c r="ADY807" s="3"/>
      <c r="ADZ807" s="3"/>
      <c r="AEA807" s="3"/>
      <c r="AEB807" s="3"/>
      <c r="AEC807" s="3"/>
      <c r="AED807" s="3"/>
      <c r="AEE807" s="3"/>
      <c r="AEF807" s="3"/>
      <c r="AEG807" s="3"/>
      <c r="AEH807" s="3"/>
      <c r="AEI807" s="3"/>
      <c r="AEJ807" s="3"/>
      <c r="AEK807" s="3"/>
      <c r="AEL807" s="3"/>
      <c r="AEM807" s="3"/>
      <c r="AEN807" s="3"/>
      <c r="AEO807" s="3"/>
      <c r="AEP807" s="3"/>
      <c r="AEQ807" s="3"/>
      <c r="AER807" s="3"/>
      <c r="AES807" s="3"/>
      <c r="AET807" s="3"/>
      <c r="AEU807" s="3"/>
      <c r="AEV807" s="3"/>
      <c r="AEW807" s="3"/>
      <c r="AEX807" s="3"/>
      <c r="AEY807" s="3"/>
      <c r="AEZ807" s="3"/>
      <c r="AFA807" s="3"/>
      <c r="AFB807" s="3"/>
      <c r="AFC807" s="3"/>
      <c r="AFD807" s="3"/>
      <c r="AFE807" s="3"/>
      <c r="AFF807" s="3"/>
      <c r="AFG807" s="3"/>
      <c r="AFH807" s="3"/>
      <c r="AFI807" s="3"/>
      <c r="AFJ807" s="3"/>
      <c r="AFK807" s="3"/>
      <c r="AFL807" s="3"/>
      <c r="AFM807" s="3"/>
      <c r="AFN807" s="3"/>
      <c r="AFO807" s="3"/>
      <c r="AFP807" s="3"/>
      <c r="AFQ807" s="3"/>
      <c r="AFR807" s="3"/>
      <c r="AFS807" s="3"/>
      <c r="AFT807" s="3"/>
      <c r="AFU807" s="3"/>
      <c r="AFV807" s="3"/>
      <c r="AFW807" s="3"/>
      <c r="AFX807" s="3"/>
      <c r="AFY807" s="3"/>
      <c r="AFZ807" s="3"/>
      <c r="AGA807" s="3"/>
      <c r="AGB807" s="3"/>
      <c r="AGC807" s="3"/>
      <c r="AGD807" s="3"/>
      <c r="AGE807" s="3"/>
      <c r="AGF807" s="3"/>
      <c r="AGG807" s="3"/>
      <c r="AGH807" s="3"/>
      <c r="AGI807" s="3"/>
      <c r="AGJ807" s="3"/>
      <c r="AGK807" s="3"/>
      <c r="AGL807" s="3"/>
      <c r="AGM807" s="3"/>
      <c r="AGN807" s="3"/>
      <c r="AGO807" s="3"/>
      <c r="AGP807" s="3"/>
      <c r="AGQ807" s="3"/>
      <c r="AGR807" s="3"/>
      <c r="AGS807" s="3"/>
      <c r="AGT807" s="3"/>
      <c r="AGU807" s="3"/>
      <c r="AGV807" s="3"/>
      <c r="AGW807" s="3"/>
      <c r="AGX807" s="3"/>
      <c r="AGY807" s="3"/>
      <c r="AGZ807" s="3"/>
      <c r="AHA807" s="3"/>
      <c r="AHB807" s="3"/>
      <c r="AHC807" s="3"/>
      <c r="AHD807" s="3"/>
      <c r="AHE807" s="3"/>
      <c r="AHF807" s="3"/>
      <c r="AHG807" s="3"/>
      <c r="AHH807" s="3"/>
      <c r="AHI807" s="3"/>
      <c r="AHJ807" s="3"/>
      <c r="AHK807" s="3"/>
      <c r="AHL807" s="3"/>
      <c r="AHM807" s="3"/>
      <c r="AHN807" s="3"/>
      <c r="AHO807" s="3"/>
      <c r="AHP807" s="3"/>
      <c r="AHQ807" s="3"/>
      <c r="AHR807" s="3"/>
      <c r="AHS807" s="3"/>
      <c r="AHT807" s="3"/>
      <c r="AHU807" s="3"/>
      <c r="AHV807" s="3"/>
      <c r="AHW807" s="3"/>
      <c r="AHX807" s="3"/>
      <c r="AHY807" s="3"/>
      <c r="AHZ807" s="3"/>
      <c r="AIA807" s="3"/>
      <c r="AIB807" s="3"/>
      <c r="AIC807" s="3"/>
      <c r="AID807" s="3"/>
      <c r="AIE807" s="3"/>
      <c r="AIF807" s="3"/>
      <c r="AIG807" s="3"/>
      <c r="AIH807" s="3"/>
      <c r="AII807" s="3"/>
      <c r="AIJ807" s="3"/>
      <c r="AIK807" s="3"/>
      <c r="AIL807" s="3"/>
      <c r="AIM807" s="3"/>
      <c r="AIN807" s="3"/>
      <c r="AIO807" s="3"/>
      <c r="AIP807" s="3"/>
      <c r="AIQ807" s="3"/>
      <c r="AIR807" s="3"/>
      <c r="AIS807" s="3"/>
      <c r="AIT807" s="3"/>
      <c r="AIU807" s="3"/>
      <c r="AIV807" s="3"/>
      <c r="AIW807" s="3"/>
      <c r="AIX807" s="3"/>
      <c r="AIY807" s="3"/>
      <c r="AIZ807" s="3"/>
      <c r="AJA807" s="3"/>
      <c r="AJB807" s="3"/>
      <c r="AJC807" s="3"/>
      <c r="AJD807" s="3"/>
      <c r="AJE807" s="3"/>
      <c r="AJF807" s="3"/>
      <c r="AJG807" s="3"/>
      <c r="AJH807" s="3"/>
      <c r="AJI807" s="3"/>
      <c r="AJJ807" s="3"/>
      <c r="AJK807" s="3"/>
      <c r="AJL807" s="3"/>
      <c r="AJM807" s="3"/>
      <c r="AJN807" s="3"/>
      <c r="AJO807" s="3"/>
      <c r="AJP807" s="3"/>
      <c r="AJQ807" s="3"/>
      <c r="AJR807" s="3"/>
      <c r="AJS807" s="3"/>
      <c r="AJT807" s="3"/>
      <c r="AJU807" s="3"/>
      <c r="AJV807" s="3"/>
      <c r="AJW807" s="3"/>
      <c r="AJX807" s="3"/>
      <c r="AJY807" s="3"/>
      <c r="AJZ807" s="3"/>
      <c r="AKA807" s="3"/>
      <c r="AKB807" s="3"/>
      <c r="AKC807" s="3"/>
      <c r="AKD807" s="3"/>
      <c r="AKE807" s="3"/>
      <c r="AKF807" s="3"/>
      <c r="AKG807" s="3"/>
      <c r="AKH807" s="3"/>
      <c r="AKI807" s="3"/>
      <c r="AKJ807" s="3"/>
      <c r="AKK807" s="3"/>
      <c r="AKL807" s="3"/>
      <c r="AKM807" s="3"/>
      <c r="AKN807" s="3"/>
      <c r="AKO807" s="3"/>
      <c r="AKP807" s="3"/>
      <c r="AKQ807" s="3"/>
      <c r="AKR807" s="3"/>
      <c r="AKS807" s="3"/>
      <c r="AKT807" s="3"/>
      <c r="AKU807" s="3"/>
      <c r="AKV807" s="3"/>
      <c r="AKW807" s="3"/>
      <c r="AKX807" s="3"/>
      <c r="AKY807" s="3"/>
      <c r="AKZ807" s="3"/>
      <c r="ALA807" s="3"/>
      <c r="ALB807" s="3"/>
      <c r="ALC807" s="3"/>
      <c r="ALD807" s="3"/>
      <c r="ALE807" s="3"/>
      <c r="ALF807" s="3"/>
      <c r="ALG807" s="3"/>
      <c r="ALH807" s="3"/>
      <c r="ALI807" s="3"/>
      <c r="ALJ807" s="3"/>
      <c r="ALK807" s="3"/>
      <c r="ALL807" s="3"/>
      <c r="ALM807" s="3"/>
      <c r="ALN807" s="3"/>
      <c r="ALO807" s="3"/>
      <c r="ALP807" s="3"/>
      <c r="ALQ807" s="3"/>
      <c r="ALR807" s="3"/>
      <c r="ALS807" s="3"/>
      <c r="ALT807" s="3"/>
      <c r="ALU807" s="3"/>
      <c r="ALV807" s="3"/>
      <c r="ALW807" s="3"/>
      <c r="ALX807" s="3"/>
      <c r="ALY807" s="3"/>
      <c r="ALZ807" s="3"/>
      <c r="AMA807" s="3"/>
      <c r="AMB807" s="3"/>
      <c r="AMC807" s="3"/>
      <c r="AMD807" s="3"/>
      <c r="AME807" s="3"/>
      <c r="AMF807" s="3"/>
      <c r="AMG807" s="3"/>
      <c r="AMH807" s="3"/>
      <c r="AMI807" s="3"/>
      <c r="AMJ807" s="3"/>
      <c r="AMK807" s="3"/>
      <c r="AML807" s="3"/>
      <c r="AMM807" s="3"/>
      <c r="AMN807" s="3"/>
      <c r="AMO807" s="3"/>
      <c r="AMP807" s="3"/>
      <c r="AMQ807" s="3"/>
      <c r="AMR807" s="3"/>
      <c r="AMS807" s="3"/>
      <c r="AMT807" s="3"/>
      <c r="AMU807" s="3"/>
      <c r="AMV807" s="3"/>
      <c r="AMW807" s="3"/>
      <c r="AMX807" s="3"/>
      <c r="AMY807" s="3"/>
      <c r="AMZ807" s="3"/>
      <c r="ANA807" s="3"/>
      <c r="ANB807" s="3"/>
      <c r="ANC807" s="3"/>
      <c r="AND807" s="3"/>
      <c r="ANE807" s="3"/>
      <c r="ANF807" s="3"/>
      <c r="ANG807" s="3"/>
      <c r="ANH807" s="3"/>
      <c r="ANI807" s="3"/>
      <c r="ANJ807" s="3"/>
      <c r="ANK807" s="3"/>
      <c r="ANL807" s="3"/>
      <c r="ANM807" s="3"/>
      <c r="ANN807" s="3"/>
      <c r="ANO807" s="3"/>
      <c r="ANP807" s="3"/>
      <c r="ANQ807" s="3"/>
      <c r="ANR807" s="3"/>
      <c r="ANS807" s="3"/>
      <c r="ANT807" s="3"/>
      <c r="ANU807" s="3"/>
      <c r="ANV807" s="3"/>
      <c r="ANW807" s="3"/>
      <c r="ANX807" s="3"/>
      <c r="ANY807" s="3"/>
      <c r="ANZ807" s="3"/>
      <c r="AOA807" s="3"/>
      <c r="AOB807" s="3"/>
      <c r="AOC807" s="3"/>
      <c r="AOD807" s="3"/>
      <c r="AOE807" s="3"/>
      <c r="AOF807" s="3"/>
      <c r="AOG807" s="3"/>
      <c r="AOH807" s="3"/>
      <c r="AOI807" s="3"/>
      <c r="AOJ807" s="3"/>
      <c r="AOK807" s="3"/>
      <c r="AOL807" s="3"/>
      <c r="AOM807" s="3"/>
      <c r="AON807" s="3"/>
      <c r="AOO807" s="3"/>
      <c r="AOP807" s="3"/>
      <c r="AOQ807" s="3"/>
      <c r="AOR807" s="3"/>
      <c r="AOS807" s="3"/>
      <c r="AOT807" s="3"/>
      <c r="AOU807" s="3"/>
      <c r="AOV807" s="3"/>
      <c r="AOW807" s="3"/>
      <c r="AOX807" s="3"/>
      <c r="AOY807" s="3"/>
      <c r="AOZ807" s="3"/>
      <c r="APA807" s="3"/>
      <c r="APB807" s="3"/>
      <c r="APC807" s="3"/>
      <c r="APD807" s="3"/>
      <c r="APE807" s="3"/>
      <c r="APF807" s="3"/>
      <c r="APG807" s="3"/>
      <c r="APH807" s="3"/>
      <c r="API807" s="3"/>
      <c r="APJ807" s="3"/>
      <c r="APK807" s="3"/>
      <c r="APL807" s="3"/>
      <c r="APM807" s="3"/>
      <c r="APN807" s="3"/>
      <c r="APO807" s="3"/>
      <c r="APP807" s="3"/>
      <c r="APQ807" s="3"/>
      <c r="APR807" s="3"/>
      <c r="APS807" s="3"/>
      <c r="APT807" s="3"/>
      <c r="APU807" s="3"/>
      <c r="APV807" s="3"/>
      <c r="APW807" s="3"/>
      <c r="APX807" s="3"/>
      <c r="APY807" s="3"/>
      <c r="APZ807" s="3"/>
      <c r="AQA807" s="3"/>
      <c r="AQB807" s="3"/>
      <c r="AQC807" s="3"/>
      <c r="AQD807" s="3"/>
      <c r="AQE807" s="3"/>
      <c r="AQF807" s="3"/>
      <c r="AQG807" s="3"/>
      <c r="AQH807" s="3"/>
      <c r="AQI807" s="3"/>
      <c r="AQJ807" s="3"/>
      <c r="AQK807" s="3"/>
      <c r="AQL807" s="3"/>
      <c r="AQM807" s="3"/>
      <c r="AQN807" s="3"/>
      <c r="AQO807" s="3"/>
      <c r="AQP807" s="3"/>
      <c r="AQQ807" s="3"/>
      <c r="AQR807" s="3"/>
      <c r="AQS807" s="3"/>
      <c r="AQT807" s="3"/>
      <c r="AQU807" s="3"/>
      <c r="AQV807" s="3"/>
      <c r="AQW807" s="3"/>
      <c r="AQX807" s="3"/>
      <c r="AQY807" s="3"/>
      <c r="AQZ807" s="3"/>
      <c r="ARA807" s="3"/>
      <c r="ARB807" s="3"/>
      <c r="ARC807" s="3"/>
      <c r="ARD807" s="3"/>
      <c r="ARE807" s="3"/>
      <c r="ARF807" s="3"/>
      <c r="ARG807" s="3"/>
      <c r="ARH807" s="3"/>
      <c r="ARI807" s="3"/>
      <c r="ARJ807" s="3"/>
      <c r="ARK807" s="3"/>
      <c r="ARL807" s="3"/>
      <c r="ARM807" s="3"/>
      <c r="ARN807" s="3"/>
      <c r="ARO807" s="3"/>
      <c r="ARP807" s="3"/>
      <c r="ARQ807" s="3"/>
      <c r="ARR807" s="3"/>
      <c r="ARS807" s="3"/>
      <c r="ART807" s="3"/>
      <c r="ARU807" s="3"/>
      <c r="ARV807" s="3"/>
      <c r="ARW807" s="3"/>
      <c r="ARX807" s="3"/>
      <c r="ARY807" s="3"/>
      <c r="ARZ807" s="3"/>
      <c r="ASA807" s="3"/>
      <c r="ASB807" s="3"/>
      <c r="ASC807" s="3"/>
      <c r="ASD807" s="3"/>
      <c r="ASE807" s="3"/>
      <c r="ASF807" s="3"/>
      <c r="ASG807" s="3"/>
      <c r="ASH807" s="3"/>
      <c r="ASI807" s="3"/>
      <c r="ASJ807" s="3"/>
      <c r="ASK807" s="3"/>
      <c r="ASL807" s="3"/>
      <c r="ASM807" s="3"/>
      <c r="ASN807" s="3"/>
      <c r="ASO807" s="3"/>
      <c r="ASP807" s="3"/>
      <c r="ASQ807" s="3"/>
      <c r="ASR807" s="3"/>
      <c r="ASS807" s="3"/>
      <c r="AST807" s="3"/>
      <c r="ASU807" s="3"/>
      <c r="ASV807" s="3"/>
      <c r="ASW807" s="3"/>
      <c r="ASX807" s="3"/>
      <c r="ASY807" s="3"/>
      <c r="ASZ807" s="3"/>
      <c r="ATA807" s="3"/>
      <c r="ATB807" s="3"/>
      <c r="ATC807" s="3"/>
      <c r="ATD807" s="3"/>
      <c r="ATE807" s="3"/>
      <c r="ATF807" s="3"/>
      <c r="ATG807" s="3"/>
      <c r="ATH807" s="3"/>
      <c r="ATI807" s="3"/>
      <c r="ATJ807" s="3"/>
      <c r="ATK807" s="3"/>
      <c r="ATL807" s="3"/>
      <c r="ATM807" s="3"/>
      <c r="ATN807" s="3"/>
      <c r="ATO807" s="3"/>
      <c r="ATP807" s="3"/>
      <c r="ATQ807" s="3"/>
      <c r="ATR807" s="3"/>
      <c r="ATS807" s="3"/>
      <c r="ATT807" s="3"/>
      <c r="ATU807" s="3"/>
      <c r="ATV807" s="3"/>
      <c r="ATW807" s="3"/>
      <c r="ATX807" s="3"/>
      <c r="ATY807" s="3"/>
      <c r="ATZ807" s="3"/>
      <c r="AUA807" s="3"/>
      <c r="AUB807" s="3"/>
      <c r="AUC807" s="3"/>
      <c r="AUD807" s="3"/>
      <c r="AUE807" s="3"/>
      <c r="AUF807" s="3"/>
      <c r="AUG807" s="3"/>
      <c r="AUH807" s="3"/>
      <c r="AUI807" s="3"/>
      <c r="AUJ807" s="3"/>
      <c r="AUK807" s="3"/>
      <c r="AUL807" s="3"/>
      <c r="AUM807" s="3"/>
      <c r="AUN807" s="3"/>
      <c r="AUO807" s="3"/>
      <c r="AUP807" s="3"/>
      <c r="AUQ807" s="3"/>
      <c r="AUR807" s="3"/>
      <c r="AUS807" s="3"/>
      <c r="AUT807" s="3"/>
      <c r="AUU807" s="3"/>
      <c r="AUV807" s="3"/>
      <c r="AUW807" s="3"/>
      <c r="AUX807" s="3"/>
      <c r="AUY807" s="3"/>
      <c r="AUZ807" s="3"/>
      <c r="AVA807" s="3"/>
      <c r="AVB807" s="3"/>
      <c r="AVC807" s="3"/>
      <c r="AVD807" s="3"/>
      <c r="AVE807" s="3"/>
      <c r="AVF807" s="3"/>
      <c r="AVG807" s="3"/>
      <c r="AVH807" s="3"/>
      <c r="AVI807" s="3"/>
      <c r="AVJ807" s="3"/>
      <c r="AVK807" s="3"/>
      <c r="AVL807" s="3"/>
      <c r="AVM807" s="3"/>
      <c r="AVN807" s="3"/>
      <c r="AVO807" s="3"/>
      <c r="AVP807" s="3"/>
      <c r="AVQ807" s="3"/>
      <c r="AVR807" s="3"/>
      <c r="AVS807" s="3"/>
      <c r="AVT807" s="3"/>
      <c r="AVU807" s="3"/>
      <c r="AVV807" s="3"/>
      <c r="AVW807" s="3"/>
      <c r="AVX807" s="3"/>
      <c r="AVY807" s="3"/>
      <c r="AVZ807" s="3"/>
      <c r="AWA807" s="3"/>
      <c r="AWB807" s="3"/>
      <c r="AWC807" s="3"/>
      <c r="AWD807" s="3"/>
      <c r="AWE807" s="3"/>
      <c r="AWF807" s="3"/>
      <c r="AWG807" s="3"/>
      <c r="AWH807" s="3"/>
      <c r="AWI807" s="3"/>
      <c r="AWJ807" s="3"/>
      <c r="AWK807" s="3"/>
      <c r="AWL807" s="3"/>
      <c r="AWM807" s="3"/>
      <c r="AWN807" s="3"/>
      <c r="AWO807" s="3"/>
      <c r="AWP807" s="3"/>
      <c r="AWQ807" s="3"/>
      <c r="AWR807" s="3"/>
      <c r="AWS807" s="3"/>
      <c r="AWT807" s="3"/>
      <c r="AWU807" s="3"/>
      <c r="AWV807" s="3"/>
      <c r="AWW807" s="3"/>
      <c r="AWX807" s="3"/>
      <c r="AWY807" s="3"/>
      <c r="AWZ807" s="3"/>
      <c r="AXA807" s="3"/>
      <c r="AXB807" s="3"/>
      <c r="AXC807" s="3"/>
      <c r="AXD807" s="3"/>
      <c r="AXE807" s="3"/>
      <c r="AXF807" s="3"/>
      <c r="AXG807" s="3"/>
      <c r="AXH807" s="3"/>
      <c r="AXI807" s="3"/>
      <c r="AXJ807" s="3"/>
      <c r="AXK807" s="3"/>
      <c r="AXL807" s="3"/>
      <c r="AXM807" s="3"/>
      <c r="AXN807" s="3"/>
      <c r="AXO807" s="3"/>
      <c r="AXP807" s="3"/>
      <c r="AXQ807" s="3"/>
      <c r="AXR807" s="3"/>
      <c r="AXS807" s="3"/>
      <c r="AXT807" s="3"/>
      <c r="AXU807" s="3"/>
      <c r="AXV807" s="3"/>
      <c r="AXW807" s="3"/>
      <c r="AXX807" s="3"/>
      <c r="AXY807" s="3"/>
      <c r="AXZ807" s="3"/>
      <c r="AYA807" s="3"/>
      <c r="AYB807" s="3"/>
      <c r="AYC807" s="3"/>
      <c r="AYD807" s="3"/>
      <c r="AYE807" s="3"/>
      <c r="AYF807" s="3"/>
      <c r="AYG807" s="3"/>
      <c r="AYH807" s="3"/>
      <c r="AYI807" s="3"/>
      <c r="AYJ807" s="3"/>
      <c r="AYK807" s="3"/>
      <c r="AYL807" s="3"/>
      <c r="AYM807" s="3"/>
      <c r="AYN807" s="3"/>
      <c r="AYO807" s="3"/>
      <c r="AYP807" s="3"/>
      <c r="AYQ807" s="3"/>
      <c r="AYR807" s="3"/>
      <c r="AYS807" s="3"/>
      <c r="AYT807" s="3"/>
      <c r="AYU807" s="3"/>
      <c r="AYV807" s="3"/>
      <c r="AYW807" s="3"/>
      <c r="AYX807" s="3"/>
      <c r="AYY807" s="3"/>
      <c r="AYZ807" s="3"/>
      <c r="AZA807" s="3"/>
      <c r="AZB807" s="3"/>
      <c r="AZC807" s="3"/>
      <c r="AZD807" s="3"/>
      <c r="AZE807" s="3"/>
      <c r="AZF807" s="3"/>
      <c r="AZG807" s="3"/>
      <c r="AZH807" s="3"/>
      <c r="AZI807" s="3"/>
      <c r="AZJ807" s="3"/>
      <c r="AZK807" s="3"/>
      <c r="AZL807" s="3"/>
      <c r="AZM807" s="3"/>
      <c r="AZN807" s="3"/>
      <c r="AZO807" s="3"/>
      <c r="AZP807" s="3"/>
      <c r="AZQ807" s="3"/>
      <c r="AZR807" s="3"/>
      <c r="AZS807" s="3"/>
      <c r="AZT807" s="3"/>
      <c r="AZU807" s="3"/>
      <c r="AZV807" s="3"/>
      <c r="AZW807" s="3"/>
      <c r="AZX807" s="3"/>
      <c r="AZY807" s="3"/>
      <c r="AZZ807" s="3"/>
      <c r="BAA807" s="3"/>
      <c r="BAB807" s="3"/>
      <c r="BAC807" s="3"/>
      <c r="BAD807" s="3"/>
      <c r="BAE807" s="3"/>
      <c r="BAF807" s="3"/>
      <c r="BAG807" s="3"/>
      <c r="BAH807" s="3"/>
      <c r="BAI807" s="3"/>
      <c r="BAJ807" s="3"/>
      <c r="BAK807" s="3"/>
      <c r="BAL807" s="3"/>
      <c r="BAM807" s="3"/>
      <c r="BAN807" s="3"/>
      <c r="BAO807" s="3"/>
      <c r="BAP807" s="3"/>
      <c r="BAQ807" s="3"/>
      <c r="BAR807" s="3"/>
      <c r="BAS807" s="3"/>
      <c r="BAT807" s="3"/>
      <c r="BAU807" s="3"/>
      <c r="BAV807" s="3"/>
      <c r="BAW807" s="3"/>
      <c r="BAX807" s="3"/>
      <c r="BAY807" s="3"/>
      <c r="BAZ807" s="3"/>
      <c r="BBA807" s="3"/>
      <c r="BBB807" s="3"/>
      <c r="BBC807" s="3"/>
      <c r="BBD807" s="3"/>
      <c r="BBE807" s="3"/>
      <c r="BBF807" s="3"/>
      <c r="BBG807" s="3"/>
      <c r="BBH807" s="3"/>
      <c r="BBI807" s="3"/>
      <c r="BBJ807" s="3"/>
      <c r="BBK807" s="3"/>
      <c r="BBL807" s="3"/>
      <c r="BBM807" s="3"/>
      <c r="BBN807" s="3"/>
      <c r="BBO807" s="3"/>
      <c r="BBP807" s="3"/>
      <c r="BBQ807" s="3"/>
      <c r="BBR807" s="3"/>
      <c r="BBS807" s="3"/>
      <c r="BBT807" s="3"/>
      <c r="BBU807" s="3"/>
      <c r="BBV807" s="3"/>
      <c r="BBW807" s="3"/>
      <c r="BBX807" s="3"/>
      <c r="BBY807" s="3"/>
      <c r="BBZ807" s="3"/>
      <c r="BCA807" s="3"/>
      <c r="BCB807" s="3"/>
      <c r="BCC807" s="3"/>
      <c r="BCD807" s="3"/>
      <c r="BCE807" s="3"/>
      <c r="BCF807" s="3"/>
      <c r="BCG807" s="3"/>
      <c r="BCH807" s="3"/>
      <c r="BCI807" s="3"/>
      <c r="BCJ807" s="3"/>
      <c r="BCK807" s="3"/>
      <c r="BCL807" s="3"/>
      <c r="BCM807" s="3"/>
      <c r="BCN807" s="3"/>
      <c r="BCO807" s="3"/>
      <c r="BCP807" s="3"/>
      <c r="BCQ807" s="3"/>
      <c r="BCR807" s="3"/>
      <c r="BCS807" s="3"/>
      <c r="BCT807" s="3"/>
      <c r="BCU807" s="3"/>
      <c r="BCV807" s="3"/>
      <c r="BCW807" s="3"/>
      <c r="BCX807" s="3"/>
      <c r="BCY807" s="3"/>
      <c r="BCZ807" s="3"/>
      <c r="BDA807" s="3"/>
      <c r="BDB807" s="3"/>
      <c r="BDC807" s="3"/>
      <c r="BDD807" s="3"/>
      <c r="BDE807" s="3"/>
      <c r="BDF807" s="3"/>
      <c r="BDG807" s="3"/>
      <c r="BDH807" s="3"/>
      <c r="BDI807" s="3"/>
      <c r="BDJ807" s="3"/>
      <c r="BDK807" s="3"/>
      <c r="BDL807" s="3"/>
      <c r="BDM807" s="3"/>
      <c r="BDN807" s="3"/>
      <c r="BDO807" s="3"/>
      <c r="BDP807" s="3"/>
      <c r="BDQ807" s="3"/>
      <c r="BDR807" s="3"/>
      <c r="BDS807" s="3"/>
      <c r="BDT807" s="3"/>
      <c r="BDU807" s="3"/>
      <c r="BDV807" s="3"/>
      <c r="BDW807" s="3"/>
      <c r="BDX807" s="3"/>
      <c r="BDY807" s="3"/>
      <c r="BDZ807" s="3"/>
      <c r="BEA807" s="3"/>
      <c r="BEB807" s="3"/>
      <c r="BEC807" s="3"/>
      <c r="BED807" s="3"/>
      <c r="BEE807" s="3"/>
      <c r="BEF807" s="3"/>
      <c r="BEG807" s="3"/>
      <c r="BEH807" s="3"/>
      <c r="BEI807" s="3"/>
      <c r="BEJ807" s="3"/>
      <c r="BEK807" s="3"/>
      <c r="BEL807" s="3"/>
      <c r="BEM807" s="3"/>
      <c r="BEN807" s="3"/>
      <c r="BEO807" s="3"/>
      <c r="BEP807" s="3"/>
      <c r="BEQ807" s="3"/>
      <c r="BER807" s="3"/>
      <c r="BES807" s="3"/>
      <c r="BET807" s="3"/>
      <c r="BEU807" s="3"/>
      <c r="BEV807" s="3"/>
      <c r="BEW807" s="3"/>
      <c r="BEX807" s="3"/>
      <c r="BEY807" s="3"/>
      <c r="BEZ807" s="3"/>
      <c r="BFA807" s="3"/>
      <c r="BFB807" s="3"/>
      <c r="BFC807" s="3"/>
      <c r="BFD807" s="3"/>
      <c r="BFE807" s="3"/>
      <c r="BFF807" s="3"/>
      <c r="BFG807" s="3"/>
      <c r="BFH807" s="3"/>
      <c r="BFI807" s="3"/>
      <c r="BFJ807" s="3"/>
      <c r="BFK807" s="3"/>
      <c r="BFL807" s="3"/>
      <c r="BFM807" s="3"/>
      <c r="BFN807" s="3"/>
      <c r="BFO807" s="3"/>
      <c r="BFP807" s="3"/>
      <c r="BFQ807" s="3"/>
      <c r="BFR807" s="3"/>
      <c r="BFS807" s="3"/>
      <c r="BFT807" s="3"/>
      <c r="BFU807" s="3"/>
      <c r="BFV807" s="3"/>
      <c r="BFW807" s="3"/>
      <c r="BFX807" s="3"/>
      <c r="BFY807" s="3"/>
      <c r="BFZ807" s="3"/>
      <c r="BGA807" s="3"/>
      <c r="BGB807" s="3"/>
      <c r="BGC807" s="3"/>
      <c r="BGD807" s="3"/>
      <c r="BGE807" s="3"/>
      <c r="BGF807" s="3"/>
      <c r="BGG807" s="3"/>
      <c r="BGH807" s="3"/>
      <c r="BGI807" s="3"/>
      <c r="BGJ807" s="3"/>
      <c r="BGK807" s="3"/>
      <c r="BGL807" s="3"/>
      <c r="BGM807" s="3"/>
      <c r="BGN807" s="3"/>
      <c r="BGO807" s="3"/>
      <c r="BGP807" s="3"/>
      <c r="BGQ807" s="3"/>
      <c r="BGR807" s="3"/>
      <c r="BGS807" s="3"/>
      <c r="BGT807" s="3"/>
      <c r="BGU807" s="3"/>
      <c r="BGV807" s="3"/>
      <c r="BGW807" s="3"/>
      <c r="BGX807" s="3"/>
      <c r="BGY807" s="3"/>
      <c r="BGZ807" s="3"/>
      <c r="BHA807" s="3"/>
      <c r="BHB807" s="3"/>
      <c r="BHC807" s="3"/>
      <c r="BHD807" s="3"/>
      <c r="BHE807" s="3"/>
      <c r="BHF807" s="3"/>
      <c r="BHG807" s="3"/>
      <c r="BHH807" s="3"/>
      <c r="BHI807" s="3"/>
      <c r="BHJ807" s="3"/>
      <c r="BHK807" s="3"/>
      <c r="BHL807" s="3"/>
      <c r="BHM807" s="3"/>
      <c r="BHN807" s="3"/>
      <c r="BHO807" s="3"/>
      <c r="BHP807" s="3"/>
      <c r="BHQ807" s="3"/>
      <c r="BHR807" s="3"/>
      <c r="BHS807" s="3"/>
      <c r="BHT807" s="3"/>
      <c r="BHU807" s="3"/>
      <c r="BHV807" s="3"/>
      <c r="BHW807" s="3"/>
      <c r="BHX807" s="3"/>
      <c r="BHY807" s="3"/>
      <c r="BHZ807" s="3"/>
      <c r="BIA807" s="3"/>
      <c r="BIB807" s="3"/>
      <c r="BIC807" s="3"/>
      <c r="BID807" s="3"/>
      <c r="BIE807" s="3"/>
      <c r="BIF807" s="3"/>
      <c r="BIG807" s="3"/>
      <c r="BIH807" s="3"/>
      <c r="BII807" s="3"/>
      <c r="BIJ807" s="3"/>
      <c r="BIK807" s="3"/>
      <c r="BIL807" s="3"/>
      <c r="BIM807" s="3"/>
      <c r="BIN807" s="3"/>
      <c r="BIO807" s="3"/>
      <c r="BIP807" s="3"/>
      <c r="BIQ807" s="3"/>
      <c r="BIR807" s="3"/>
      <c r="BIS807" s="3"/>
      <c r="BIT807" s="3"/>
      <c r="BIU807" s="3"/>
      <c r="BIV807" s="3"/>
      <c r="BIW807" s="3"/>
      <c r="BIX807" s="3"/>
      <c r="BIY807" s="3"/>
      <c r="BIZ807" s="3"/>
      <c r="BJA807" s="3"/>
      <c r="BJB807" s="3"/>
      <c r="BJC807" s="3"/>
      <c r="BJD807" s="3"/>
      <c r="BJE807" s="3"/>
      <c r="BJF807" s="3"/>
      <c r="BJG807" s="3"/>
      <c r="BJH807" s="3"/>
      <c r="BJI807" s="3"/>
      <c r="BJJ807" s="3"/>
      <c r="BJK807" s="3"/>
      <c r="BJL807" s="3"/>
      <c r="BJM807" s="3"/>
      <c r="BJN807" s="3"/>
      <c r="BJO807" s="3"/>
      <c r="BJP807" s="3"/>
      <c r="BJQ807" s="3"/>
      <c r="BJR807" s="3"/>
      <c r="BJS807" s="3"/>
      <c r="BJT807" s="3"/>
      <c r="BJU807" s="3"/>
      <c r="BJV807" s="3"/>
      <c r="BJW807" s="3"/>
      <c r="BJX807" s="3"/>
      <c r="BJY807" s="3"/>
      <c r="BJZ807" s="3"/>
      <c r="BKA807" s="3"/>
      <c r="BKB807" s="3"/>
      <c r="BKC807" s="3"/>
      <c r="BKD807" s="3"/>
      <c r="BKE807" s="3"/>
      <c r="BKF807" s="3"/>
      <c r="BKG807" s="3"/>
      <c r="BKH807" s="3"/>
      <c r="BKI807" s="3"/>
      <c r="BKJ807" s="3"/>
      <c r="BKK807" s="3"/>
      <c r="BKL807" s="3"/>
      <c r="BKM807" s="3"/>
      <c r="BKN807" s="3"/>
      <c r="BKO807" s="3"/>
      <c r="BKP807" s="3"/>
      <c r="BKQ807" s="3"/>
      <c r="BKR807" s="3"/>
      <c r="BKS807" s="3"/>
      <c r="BKT807" s="3"/>
      <c r="BKU807" s="3"/>
      <c r="BKV807" s="3"/>
      <c r="BKW807" s="3"/>
      <c r="BKX807" s="3"/>
      <c r="BKY807" s="3"/>
      <c r="BKZ807" s="3"/>
      <c r="BLA807" s="3"/>
      <c r="BLB807" s="3"/>
      <c r="BLC807" s="3"/>
      <c r="BLD807" s="3"/>
      <c r="BLE807" s="3"/>
      <c r="BLF807" s="3"/>
      <c r="BLG807" s="3"/>
      <c r="BLH807" s="3"/>
      <c r="BLI807" s="3"/>
      <c r="BLJ807" s="3"/>
      <c r="BLK807" s="3"/>
      <c r="BLL807" s="3"/>
      <c r="BLM807" s="3"/>
      <c r="BLN807" s="3"/>
      <c r="BLO807" s="3"/>
      <c r="BLP807" s="3"/>
      <c r="BLQ807" s="3"/>
      <c r="BLR807" s="3"/>
      <c r="BLS807" s="3"/>
      <c r="BLT807" s="3"/>
      <c r="BLU807" s="3"/>
      <c r="BLV807" s="3"/>
      <c r="BLW807" s="3"/>
      <c r="BLX807" s="3"/>
      <c r="BLY807" s="3"/>
      <c r="BLZ807" s="3"/>
      <c r="BMA807" s="3"/>
      <c r="BMB807" s="3"/>
      <c r="BMC807" s="3"/>
      <c r="BMD807" s="3"/>
      <c r="BME807" s="3"/>
      <c r="BMF807" s="3"/>
      <c r="BMG807" s="3"/>
      <c r="BMH807" s="3"/>
      <c r="BMI807" s="3"/>
      <c r="BMJ807" s="3"/>
      <c r="BMK807" s="3"/>
      <c r="BML807" s="3"/>
      <c r="BMM807" s="3"/>
      <c r="BMN807" s="3"/>
      <c r="BMO807" s="3"/>
      <c r="BMP807" s="3"/>
      <c r="BMQ807" s="3"/>
      <c r="BMR807" s="3"/>
      <c r="BMS807" s="3"/>
      <c r="BMT807" s="3"/>
      <c r="BMU807" s="3"/>
      <c r="BMV807" s="3"/>
      <c r="BMW807" s="3"/>
      <c r="BMX807" s="3"/>
      <c r="BMY807" s="3"/>
      <c r="BMZ807" s="3"/>
      <c r="BNA807" s="3"/>
      <c r="BNB807" s="3"/>
      <c r="BNC807" s="3"/>
      <c r="BND807" s="3"/>
      <c r="BNE807" s="3"/>
      <c r="BNF807" s="3"/>
      <c r="BNG807" s="3"/>
      <c r="BNH807" s="3"/>
      <c r="BNI807" s="3"/>
      <c r="BNJ807" s="3"/>
      <c r="BNK807" s="3"/>
      <c r="BNL807" s="3"/>
      <c r="BNM807" s="3"/>
      <c r="BNN807" s="3"/>
      <c r="BNO807" s="3"/>
      <c r="BNP807" s="3"/>
      <c r="BNQ807" s="3"/>
      <c r="BNR807" s="3"/>
      <c r="BNS807" s="3"/>
      <c r="BNT807" s="3"/>
      <c r="BNU807" s="3"/>
      <c r="BNV807" s="3"/>
      <c r="BNW807" s="3"/>
      <c r="BNX807" s="3"/>
      <c r="BNY807" s="3"/>
      <c r="BNZ807" s="3"/>
      <c r="BOA807" s="3"/>
      <c r="BOB807" s="3"/>
      <c r="BOC807" s="3"/>
      <c r="BOD807" s="3"/>
      <c r="BOE807" s="3"/>
      <c r="BOF807" s="3"/>
      <c r="BOG807" s="3"/>
      <c r="BOH807" s="3"/>
      <c r="BOI807" s="3"/>
      <c r="BOJ807" s="3"/>
      <c r="BOK807" s="3"/>
      <c r="BOL807" s="3"/>
      <c r="BOM807" s="3"/>
      <c r="BON807" s="3"/>
      <c r="BOO807" s="3"/>
      <c r="BOP807" s="3"/>
      <c r="BOQ807" s="3"/>
      <c r="BOR807" s="3"/>
      <c r="BOS807" s="3"/>
      <c r="BOT807" s="3"/>
      <c r="BOU807" s="3"/>
      <c r="BOV807" s="3"/>
      <c r="BOW807" s="3"/>
      <c r="BOX807" s="3"/>
      <c r="BOY807" s="3"/>
      <c r="BOZ807" s="3"/>
      <c r="BPA807" s="3"/>
      <c r="BPB807" s="3"/>
      <c r="BPC807" s="3"/>
      <c r="BPD807" s="3"/>
      <c r="BPE807" s="3"/>
      <c r="BPF807" s="3"/>
      <c r="BPG807" s="3"/>
      <c r="BPH807" s="3"/>
      <c r="BPI807" s="3"/>
      <c r="BPJ807" s="3"/>
      <c r="BPK807" s="3"/>
      <c r="BPL807" s="3"/>
      <c r="BPM807" s="3"/>
      <c r="BPN807" s="3"/>
      <c r="BPO807" s="3"/>
      <c r="BPP807" s="3"/>
      <c r="BPQ807" s="3"/>
      <c r="BPR807" s="3"/>
      <c r="BPS807" s="3"/>
      <c r="BPT807" s="3"/>
      <c r="BPU807" s="3"/>
      <c r="BPV807" s="3"/>
      <c r="BPW807" s="3"/>
      <c r="BPX807" s="3"/>
      <c r="BPY807" s="3"/>
      <c r="BPZ807" s="3"/>
      <c r="BQA807" s="3"/>
      <c r="BQB807" s="3"/>
      <c r="BQC807" s="3"/>
      <c r="BQD807" s="3"/>
      <c r="BQE807" s="3"/>
      <c r="BQF807" s="3"/>
      <c r="BQG807" s="3"/>
      <c r="BQH807" s="3"/>
      <c r="BQI807" s="3"/>
      <c r="BQJ807" s="3"/>
      <c r="BQK807" s="3"/>
      <c r="BQL807" s="3"/>
      <c r="BQM807" s="3"/>
      <c r="BQN807" s="3"/>
      <c r="BQO807" s="3"/>
      <c r="BQP807" s="3"/>
      <c r="BQQ807" s="3"/>
      <c r="BQR807" s="3"/>
      <c r="BQS807" s="3"/>
      <c r="BQT807" s="3"/>
      <c r="BQU807" s="3"/>
      <c r="BQV807" s="3"/>
      <c r="BQW807" s="3"/>
      <c r="BQX807" s="3"/>
      <c r="BQY807" s="3"/>
      <c r="BQZ807" s="3"/>
      <c r="BRA807" s="3"/>
      <c r="BRB807" s="3"/>
      <c r="BRC807" s="3"/>
      <c r="BRD807" s="3"/>
      <c r="BRE807" s="3"/>
      <c r="BRF807" s="3"/>
      <c r="BRG807" s="3"/>
      <c r="BRH807" s="3"/>
      <c r="BRI807" s="3"/>
      <c r="BRJ807" s="3"/>
      <c r="BRK807" s="3"/>
      <c r="BRL807" s="3"/>
      <c r="BRM807" s="3"/>
      <c r="BRN807" s="3"/>
      <c r="BRO807" s="3"/>
      <c r="BRP807" s="3"/>
      <c r="BRQ807" s="3"/>
      <c r="BRR807" s="3"/>
      <c r="BRS807" s="3"/>
      <c r="BRT807" s="3"/>
      <c r="BRU807" s="3"/>
      <c r="BRV807" s="3"/>
      <c r="BRW807" s="3"/>
      <c r="BRX807" s="3"/>
      <c r="BRY807" s="3"/>
      <c r="BRZ807" s="3"/>
      <c r="BSA807" s="3"/>
      <c r="BSB807" s="3"/>
      <c r="BSC807" s="3"/>
      <c r="BSD807" s="3"/>
      <c r="BSE807" s="3"/>
      <c r="BSF807" s="3"/>
      <c r="BSG807" s="3"/>
      <c r="BSH807" s="3"/>
      <c r="BSI807" s="3"/>
      <c r="BSJ807" s="3"/>
      <c r="BSK807" s="3"/>
      <c r="BSL807" s="3"/>
      <c r="BSM807" s="3"/>
      <c r="BSN807" s="3"/>
      <c r="BSO807" s="3"/>
      <c r="BSP807" s="3"/>
      <c r="BSQ807" s="3"/>
      <c r="BSR807" s="3"/>
      <c r="BSS807" s="3"/>
      <c r="BST807" s="3"/>
      <c r="BSU807" s="3"/>
      <c r="BSV807" s="3"/>
      <c r="BSW807" s="3"/>
      <c r="BSX807" s="3"/>
      <c r="BSY807" s="3"/>
      <c r="BSZ807" s="3"/>
      <c r="BTA807" s="3"/>
      <c r="BTB807" s="3"/>
      <c r="BTC807" s="3"/>
      <c r="BTD807" s="3"/>
      <c r="BTE807" s="3"/>
      <c r="BTF807" s="3"/>
      <c r="BTG807" s="3"/>
      <c r="BTH807" s="3"/>
      <c r="BTI807" s="3"/>
      <c r="BTJ807" s="3"/>
      <c r="BTK807" s="3"/>
      <c r="BTL807" s="3"/>
      <c r="BTM807" s="3"/>
      <c r="BTN807" s="3"/>
      <c r="BTO807" s="3"/>
      <c r="BTP807" s="3"/>
      <c r="BTQ807" s="3"/>
      <c r="BTR807" s="3"/>
      <c r="BTS807" s="3"/>
      <c r="BTT807" s="3"/>
      <c r="BTU807" s="3"/>
      <c r="BTV807" s="3"/>
      <c r="BTW807" s="3"/>
      <c r="BTX807" s="3"/>
      <c r="BTY807" s="3"/>
      <c r="BTZ807" s="3"/>
      <c r="BUA807" s="3"/>
      <c r="BUB807" s="3"/>
      <c r="BUC807" s="3"/>
      <c r="BUD807" s="3"/>
      <c r="BUE807" s="3"/>
      <c r="BUF807" s="3"/>
      <c r="BUG807" s="3"/>
      <c r="BUH807" s="3"/>
      <c r="BUI807" s="3"/>
      <c r="BUJ807" s="3"/>
      <c r="BUK807" s="3"/>
      <c r="BUL807" s="3"/>
      <c r="BUM807" s="3"/>
      <c r="BUN807" s="3"/>
      <c r="BUO807" s="3"/>
      <c r="BUP807" s="3"/>
      <c r="BUQ807" s="3"/>
      <c r="BUR807" s="3"/>
      <c r="BUS807" s="3"/>
      <c r="BUT807" s="3"/>
      <c r="BUU807" s="3"/>
      <c r="BUV807" s="3"/>
      <c r="BUW807" s="3"/>
      <c r="BUX807" s="3"/>
      <c r="BUY807" s="3"/>
      <c r="BUZ807" s="3"/>
      <c r="BVA807" s="3"/>
      <c r="BVB807" s="3"/>
      <c r="BVC807" s="3"/>
      <c r="BVD807" s="3"/>
      <c r="BVE807" s="3"/>
      <c r="BVF807" s="3"/>
      <c r="BVG807" s="3"/>
      <c r="BVH807" s="3"/>
      <c r="BVI807" s="3"/>
      <c r="BVJ807" s="3"/>
      <c r="BVK807" s="3"/>
      <c r="BVL807" s="3"/>
      <c r="BVM807" s="3"/>
      <c r="BVN807" s="3"/>
      <c r="BVO807" s="3"/>
      <c r="BVP807" s="3"/>
      <c r="BVQ807" s="3"/>
      <c r="BVR807" s="3"/>
      <c r="BVS807" s="3"/>
      <c r="BVT807" s="3"/>
      <c r="BVU807" s="3"/>
      <c r="BVV807" s="3"/>
      <c r="BVW807" s="3"/>
      <c r="BVX807" s="3"/>
      <c r="BVY807" s="3"/>
      <c r="BVZ807" s="3"/>
      <c r="BWA807" s="3"/>
      <c r="BWB807" s="3"/>
      <c r="BWC807" s="3"/>
      <c r="BWD807" s="3"/>
      <c r="BWE807" s="3"/>
      <c r="BWF807" s="3"/>
      <c r="BWG807" s="3"/>
      <c r="BWH807" s="3"/>
      <c r="BWI807" s="3"/>
      <c r="BWJ807" s="3"/>
      <c r="BWK807" s="3"/>
      <c r="BWL807" s="3"/>
      <c r="BWM807" s="3"/>
      <c r="BWN807" s="3"/>
      <c r="BWO807" s="3"/>
      <c r="BWP807" s="3"/>
      <c r="BWQ807" s="3"/>
      <c r="BWR807" s="3"/>
      <c r="BWS807" s="3"/>
      <c r="BWT807" s="3"/>
      <c r="BWU807" s="3"/>
      <c r="BWV807" s="3"/>
      <c r="BWW807" s="3"/>
      <c r="BWX807" s="3"/>
      <c r="BWY807" s="3"/>
      <c r="BWZ807" s="3"/>
      <c r="BXA807" s="3"/>
      <c r="BXB807" s="3"/>
      <c r="BXC807" s="3"/>
      <c r="BXD807" s="3"/>
      <c r="BXE807" s="3"/>
      <c r="BXF807" s="3"/>
      <c r="BXG807" s="3"/>
      <c r="BXH807" s="3"/>
      <c r="BXI807" s="3"/>
      <c r="BXJ807" s="3"/>
      <c r="BXK807" s="3"/>
      <c r="BXL807" s="3"/>
      <c r="BXM807" s="3"/>
      <c r="BXN807" s="3"/>
      <c r="BXO807" s="3"/>
      <c r="BXP807" s="3"/>
      <c r="BXQ807" s="3"/>
      <c r="BXR807" s="3"/>
      <c r="BXS807" s="3"/>
      <c r="BXT807" s="3"/>
      <c r="BXU807" s="3"/>
      <c r="BXV807" s="3"/>
      <c r="BXW807" s="3"/>
      <c r="BXX807" s="3"/>
      <c r="BXY807" s="3"/>
      <c r="BXZ807" s="3"/>
      <c r="BYA807" s="3"/>
      <c r="BYB807" s="3"/>
      <c r="BYC807" s="3"/>
      <c r="BYD807" s="3"/>
      <c r="BYE807" s="3"/>
      <c r="BYF807" s="3"/>
      <c r="BYG807" s="3"/>
      <c r="BYH807" s="3"/>
      <c r="BYI807" s="3"/>
      <c r="BYJ807" s="3"/>
      <c r="BYK807" s="3"/>
      <c r="BYL807" s="3"/>
      <c r="BYM807" s="3"/>
      <c r="BYN807" s="3"/>
      <c r="BYO807" s="3"/>
      <c r="BYP807" s="3"/>
      <c r="BYQ807" s="3"/>
      <c r="BYR807" s="3"/>
      <c r="BYS807" s="3"/>
      <c r="BYT807" s="3"/>
      <c r="BYU807" s="3"/>
      <c r="BYV807" s="3"/>
      <c r="BYW807" s="3"/>
      <c r="BYX807" s="3"/>
      <c r="BYY807" s="3"/>
      <c r="BYZ807" s="3"/>
      <c r="BZA807" s="3"/>
      <c r="BZB807" s="3"/>
      <c r="BZC807" s="3"/>
      <c r="BZD807" s="3"/>
      <c r="BZE807" s="3"/>
      <c r="BZF807" s="3"/>
      <c r="BZG807" s="3"/>
      <c r="BZH807" s="3"/>
      <c r="BZI807" s="3"/>
      <c r="BZJ807" s="3"/>
      <c r="BZK807" s="3"/>
      <c r="BZL807" s="3"/>
      <c r="BZM807" s="3"/>
      <c r="BZN807" s="3"/>
      <c r="BZO807" s="3"/>
      <c r="BZP807" s="3"/>
      <c r="BZQ807" s="3"/>
      <c r="BZR807" s="3"/>
      <c r="BZS807" s="3"/>
      <c r="BZT807" s="3"/>
      <c r="BZU807" s="3"/>
      <c r="BZV807" s="3"/>
      <c r="BZW807" s="3"/>
      <c r="BZX807" s="3"/>
      <c r="BZY807" s="3"/>
      <c r="BZZ807" s="3"/>
      <c r="CAA807" s="3"/>
      <c r="CAB807" s="3"/>
      <c r="CAC807" s="3"/>
      <c r="CAD807" s="3"/>
      <c r="CAE807" s="3"/>
      <c r="CAF807" s="3"/>
      <c r="CAG807" s="3"/>
      <c r="CAH807" s="3"/>
      <c r="CAI807" s="3"/>
      <c r="CAJ807" s="3"/>
      <c r="CAK807" s="3"/>
      <c r="CAL807" s="3"/>
      <c r="CAM807" s="3"/>
      <c r="CAN807" s="3"/>
      <c r="CAO807" s="3"/>
      <c r="CAP807" s="3"/>
      <c r="CAQ807" s="3"/>
      <c r="CAR807" s="3"/>
      <c r="CAS807" s="3"/>
      <c r="CAT807" s="3"/>
      <c r="CAU807" s="3"/>
      <c r="CAV807" s="3"/>
      <c r="CAW807" s="3"/>
      <c r="CAX807" s="3"/>
      <c r="CAY807" s="3"/>
      <c r="CAZ807" s="3"/>
      <c r="CBA807" s="3"/>
      <c r="CBB807" s="3"/>
      <c r="CBC807" s="3"/>
      <c r="CBD807" s="3"/>
      <c r="CBE807" s="3"/>
      <c r="CBF807" s="3"/>
      <c r="CBG807" s="3"/>
      <c r="CBH807" s="3"/>
      <c r="CBI807" s="3"/>
      <c r="CBJ807" s="3"/>
      <c r="CBK807" s="3"/>
      <c r="CBL807" s="3"/>
      <c r="CBM807" s="3"/>
      <c r="CBN807" s="3"/>
      <c r="CBO807" s="3"/>
      <c r="CBP807" s="3"/>
      <c r="CBQ807" s="3"/>
      <c r="CBR807" s="3"/>
      <c r="CBS807" s="3"/>
      <c r="CBT807" s="3"/>
      <c r="CBU807" s="3"/>
      <c r="CBV807" s="3"/>
      <c r="CBW807" s="3"/>
      <c r="CBX807" s="3"/>
      <c r="CBY807" s="3"/>
      <c r="CBZ807" s="3"/>
      <c r="CCA807" s="3"/>
      <c r="CCB807" s="3"/>
      <c r="CCC807" s="3"/>
      <c r="CCD807" s="3"/>
      <c r="CCE807" s="3"/>
      <c r="CCF807" s="3"/>
      <c r="CCG807" s="3"/>
      <c r="CCH807" s="3"/>
      <c r="CCI807" s="3"/>
      <c r="CCJ807" s="3"/>
      <c r="CCK807" s="3"/>
      <c r="CCL807" s="3"/>
      <c r="CCM807" s="3"/>
      <c r="CCN807" s="3"/>
      <c r="CCO807" s="3"/>
      <c r="CCP807" s="3"/>
      <c r="CCQ807" s="3"/>
      <c r="CCR807" s="3"/>
      <c r="CCS807" s="3"/>
      <c r="CCT807" s="3"/>
      <c r="CCU807" s="3"/>
      <c r="CCV807" s="3"/>
      <c r="CCW807" s="3"/>
      <c r="CCX807" s="3"/>
      <c r="CCY807" s="3"/>
      <c r="CCZ807" s="3"/>
      <c r="CDA807" s="3"/>
      <c r="CDB807" s="3"/>
      <c r="CDC807" s="3"/>
      <c r="CDD807" s="3"/>
      <c r="CDE807" s="3"/>
      <c r="CDF807" s="3"/>
      <c r="CDG807" s="3"/>
      <c r="CDH807" s="3"/>
      <c r="CDI807" s="3"/>
      <c r="CDJ807" s="3"/>
      <c r="CDK807" s="3"/>
      <c r="CDL807" s="3"/>
      <c r="CDM807" s="3"/>
      <c r="CDN807" s="3"/>
      <c r="CDO807" s="3"/>
      <c r="CDP807" s="3"/>
      <c r="CDQ807" s="3"/>
      <c r="CDR807" s="3"/>
      <c r="CDS807" s="3"/>
      <c r="CDT807" s="3"/>
      <c r="CDU807" s="3"/>
      <c r="CDV807" s="3"/>
      <c r="CDW807" s="3"/>
      <c r="CDX807" s="3"/>
      <c r="CDY807" s="3"/>
      <c r="CDZ807" s="3"/>
      <c r="CEA807" s="3"/>
      <c r="CEB807" s="3"/>
      <c r="CEC807" s="3"/>
      <c r="CED807" s="3"/>
      <c r="CEE807" s="3"/>
      <c r="CEF807" s="3"/>
      <c r="CEG807" s="3"/>
      <c r="CEH807" s="3"/>
      <c r="CEI807" s="3"/>
      <c r="CEJ807" s="3"/>
      <c r="CEK807" s="3"/>
      <c r="CEL807" s="3"/>
      <c r="CEM807" s="3"/>
      <c r="CEN807" s="3"/>
      <c r="CEO807" s="3"/>
      <c r="CEP807" s="3"/>
      <c r="CEQ807" s="3"/>
      <c r="CER807" s="3"/>
      <c r="CES807" s="3"/>
      <c r="CET807" s="3"/>
      <c r="CEU807" s="3"/>
      <c r="CEV807" s="3"/>
      <c r="CEW807" s="3"/>
      <c r="CEX807" s="3"/>
      <c r="CEY807" s="3"/>
      <c r="CEZ807" s="3"/>
      <c r="CFA807" s="3"/>
      <c r="CFB807" s="3"/>
      <c r="CFC807" s="3"/>
      <c r="CFD807" s="3"/>
      <c r="CFE807" s="3"/>
      <c r="CFF807" s="3"/>
      <c r="CFG807" s="3"/>
      <c r="CFH807" s="3"/>
      <c r="CFI807" s="3"/>
      <c r="CFJ807" s="3"/>
      <c r="CFK807" s="3"/>
      <c r="CFL807" s="3"/>
      <c r="CFM807" s="3"/>
      <c r="CFN807" s="3"/>
      <c r="CFO807" s="3"/>
      <c r="CFP807" s="3"/>
      <c r="CFQ807" s="3"/>
      <c r="CFR807" s="3"/>
      <c r="CFS807" s="3"/>
      <c r="CFT807" s="3"/>
      <c r="CFU807" s="3"/>
      <c r="CFV807" s="3"/>
      <c r="CFW807" s="3"/>
      <c r="CFX807" s="3"/>
      <c r="CFY807" s="3"/>
      <c r="CFZ807" s="3"/>
      <c r="CGA807" s="3"/>
      <c r="CGB807" s="3"/>
      <c r="CGC807" s="3"/>
      <c r="CGD807" s="3"/>
      <c r="CGE807" s="3"/>
      <c r="CGF807" s="3"/>
      <c r="CGG807" s="3"/>
      <c r="CGH807" s="3"/>
      <c r="CGI807" s="3"/>
      <c r="CGJ807" s="3"/>
      <c r="CGK807" s="3"/>
      <c r="CGL807" s="3"/>
      <c r="CGM807" s="3"/>
      <c r="CGN807" s="3"/>
      <c r="CGO807" s="3"/>
      <c r="CGP807" s="3"/>
      <c r="CGQ807" s="3"/>
      <c r="CGR807" s="3"/>
      <c r="CGS807" s="3"/>
      <c r="CGT807" s="3"/>
      <c r="CGU807" s="3"/>
      <c r="CGV807" s="3"/>
      <c r="CGW807" s="3"/>
      <c r="CGX807" s="3"/>
      <c r="CGY807" s="3"/>
      <c r="CGZ807" s="3"/>
      <c r="CHA807" s="3"/>
      <c r="CHB807" s="3"/>
      <c r="CHC807" s="3"/>
      <c r="CHD807" s="3"/>
      <c r="CHE807" s="3"/>
      <c r="CHF807" s="3"/>
      <c r="CHG807" s="3"/>
      <c r="CHH807" s="3"/>
      <c r="CHI807" s="3"/>
      <c r="CHJ807" s="3"/>
      <c r="CHK807" s="3"/>
      <c r="CHL807" s="3"/>
      <c r="CHM807" s="3"/>
      <c r="CHN807" s="3"/>
      <c r="CHO807" s="3"/>
      <c r="CHP807" s="3"/>
      <c r="CHQ807" s="3"/>
      <c r="CHR807" s="3"/>
      <c r="CHS807" s="3"/>
      <c r="CHT807" s="3"/>
      <c r="CHU807" s="3"/>
      <c r="CHV807" s="3"/>
      <c r="CHW807" s="3"/>
      <c r="CHX807" s="3"/>
      <c r="CHY807" s="3"/>
      <c r="CHZ807" s="3"/>
      <c r="CIA807" s="3"/>
      <c r="CIB807" s="3"/>
      <c r="CIC807" s="3"/>
      <c r="CID807" s="3"/>
      <c r="CIE807" s="3"/>
      <c r="CIF807" s="3"/>
      <c r="CIG807" s="3"/>
      <c r="CIH807" s="3"/>
      <c r="CII807" s="3"/>
      <c r="CIJ807" s="3"/>
      <c r="CIK807" s="3"/>
      <c r="CIL807" s="3"/>
      <c r="CIM807" s="3"/>
      <c r="CIN807" s="3"/>
      <c r="CIO807" s="3"/>
      <c r="CIP807" s="3"/>
      <c r="CIQ807" s="3"/>
      <c r="CIR807" s="3"/>
      <c r="CIS807" s="3"/>
      <c r="CIT807" s="3"/>
      <c r="CIU807" s="3"/>
      <c r="CIV807" s="3"/>
      <c r="CIW807" s="3"/>
      <c r="CIX807" s="3"/>
      <c r="CIY807" s="3"/>
      <c r="CIZ807" s="3"/>
      <c r="CJA807" s="3"/>
      <c r="CJB807" s="3"/>
      <c r="CJC807" s="3"/>
      <c r="CJD807" s="3"/>
      <c r="CJE807" s="3"/>
      <c r="CJF807" s="3"/>
      <c r="CJG807" s="3"/>
      <c r="CJH807" s="3"/>
      <c r="CJI807" s="3"/>
      <c r="CJJ807" s="3"/>
      <c r="CJK807" s="3"/>
      <c r="CJL807" s="3"/>
      <c r="CJM807" s="3"/>
      <c r="CJN807" s="3"/>
      <c r="CJO807" s="3"/>
      <c r="CJP807" s="3"/>
      <c r="CJQ807" s="3"/>
      <c r="CJR807" s="3"/>
      <c r="CJS807" s="3"/>
      <c r="CJT807" s="3"/>
      <c r="CJU807" s="3"/>
      <c r="CJV807" s="3"/>
      <c r="CJW807" s="3"/>
      <c r="CJX807" s="3"/>
      <c r="CJY807" s="3"/>
      <c r="CJZ807" s="3"/>
      <c r="CKA807" s="3"/>
      <c r="CKB807" s="3"/>
      <c r="CKC807" s="3"/>
      <c r="CKD807" s="3"/>
      <c r="CKE807" s="3"/>
      <c r="CKF807" s="3"/>
      <c r="CKG807" s="3"/>
      <c r="CKH807" s="3"/>
      <c r="CKI807" s="3"/>
      <c r="CKJ807" s="3"/>
      <c r="CKK807" s="3"/>
      <c r="CKL807" s="3"/>
      <c r="CKM807" s="3"/>
      <c r="CKN807" s="3"/>
      <c r="CKO807" s="3"/>
      <c r="CKP807" s="3"/>
      <c r="CKQ807" s="3"/>
      <c r="CKR807" s="3"/>
      <c r="CKS807" s="3"/>
      <c r="CKT807" s="3"/>
      <c r="CKU807" s="3"/>
      <c r="CKV807" s="3"/>
      <c r="CKW807" s="3"/>
      <c r="CKX807" s="3"/>
      <c r="CKY807" s="3"/>
      <c r="CKZ807" s="3"/>
      <c r="CLA807" s="3"/>
      <c r="CLB807" s="3"/>
      <c r="CLC807" s="3"/>
      <c r="CLD807" s="3"/>
      <c r="CLE807" s="3"/>
      <c r="CLF807" s="3"/>
      <c r="CLG807" s="3"/>
      <c r="CLH807" s="3"/>
      <c r="CLI807" s="3"/>
      <c r="CLJ807" s="3"/>
      <c r="CLK807" s="3"/>
      <c r="CLL807" s="3"/>
      <c r="CLM807" s="3"/>
      <c r="CLN807" s="3"/>
      <c r="CLO807" s="3"/>
      <c r="CLP807" s="3"/>
      <c r="CLQ807" s="3"/>
      <c r="CLR807" s="3"/>
      <c r="CLS807" s="3"/>
      <c r="CLT807" s="3"/>
      <c r="CLU807" s="3"/>
      <c r="CLV807" s="3"/>
      <c r="CLW807" s="3"/>
      <c r="CLX807" s="3"/>
      <c r="CLY807" s="3"/>
      <c r="CLZ807" s="3"/>
      <c r="CMA807" s="3"/>
      <c r="CMB807" s="3"/>
      <c r="CMC807" s="3"/>
      <c r="CMD807" s="3"/>
      <c r="CME807" s="3"/>
      <c r="CMF807" s="3"/>
      <c r="CMG807" s="3"/>
      <c r="CMH807" s="3"/>
      <c r="CMI807" s="3"/>
      <c r="CMJ807" s="3"/>
      <c r="CMK807" s="3"/>
      <c r="CML807" s="3"/>
      <c r="CMM807" s="3"/>
      <c r="CMN807" s="3"/>
      <c r="CMO807" s="3"/>
      <c r="CMP807" s="3"/>
      <c r="CMQ807" s="3"/>
      <c r="CMR807" s="3"/>
      <c r="CMS807" s="3"/>
      <c r="CMT807" s="3"/>
      <c r="CMU807" s="3"/>
      <c r="CMV807" s="3"/>
      <c r="CMW807" s="3"/>
      <c r="CMX807" s="3"/>
      <c r="CMY807" s="3"/>
      <c r="CMZ807" s="3"/>
      <c r="CNA807" s="3"/>
      <c r="CNB807" s="3"/>
      <c r="CNC807" s="3"/>
      <c r="CND807" s="3"/>
      <c r="CNE807" s="3"/>
      <c r="CNF807" s="3"/>
      <c r="CNG807" s="3"/>
      <c r="CNH807" s="3"/>
      <c r="CNI807" s="3"/>
      <c r="CNJ807" s="3"/>
      <c r="CNK807" s="3"/>
      <c r="CNL807" s="3"/>
      <c r="CNM807" s="3"/>
      <c r="CNN807" s="3"/>
      <c r="CNO807" s="3"/>
      <c r="CNP807" s="3"/>
      <c r="CNQ807" s="3"/>
      <c r="CNR807" s="3"/>
      <c r="CNS807" s="3"/>
      <c r="CNT807" s="3"/>
      <c r="CNU807" s="3"/>
      <c r="CNV807" s="3"/>
      <c r="CNW807" s="3"/>
      <c r="CNX807" s="3"/>
      <c r="CNY807" s="3"/>
      <c r="CNZ807" s="3"/>
      <c r="COA807" s="3"/>
      <c r="COB807" s="3"/>
      <c r="COC807" s="3"/>
      <c r="COD807" s="3"/>
      <c r="COE807" s="3"/>
      <c r="COF807" s="3"/>
      <c r="COG807" s="3"/>
      <c r="COH807" s="3"/>
      <c r="COI807" s="3"/>
      <c r="COJ807" s="3"/>
      <c r="COK807" s="3"/>
      <c r="COL807" s="3"/>
      <c r="COM807" s="3"/>
      <c r="CON807" s="3"/>
      <c r="COO807" s="3"/>
      <c r="COP807" s="3"/>
      <c r="COQ807" s="3"/>
      <c r="COR807" s="3"/>
      <c r="COS807" s="3"/>
      <c r="COT807" s="3"/>
      <c r="COU807" s="3"/>
      <c r="COV807" s="3"/>
      <c r="COW807" s="3"/>
      <c r="COX807" s="3"/>
      <c r="COY807" s="3"/>
      <c r="COZ807" s="3"/>
      <c r="CPA807" s="3"/>
      <c r="CPB807" s="3"/>
      <c r="CPC807" s="3"/>
      <c r="CPD807" s="3"/>
      <c r="CPE807" s="3"/>
      <c r="CPF807" s="3"/>
      <c r="CPG807" s="3"/>
      <c r="CPH807" s="3"/>
      <c r="CPI807" s="3"/>
      <c r="CPJ807" s="3"/>
      <c r="CPK807" s="3"/>
      <c r="CPL807" s="3"/>
      <c r="CPM807" s="3"/>
      <c r="CPN807" s="3"/>
      <c r="CPO807" s="3"/>
      <c r="CPP807" s="3"/>
      <c r="CPQ807" s="3"/>
      <c r="CPR807" s="3"/>
      <c r="CPS807" s="3"/>
      <c r="CPT807" s="3"/>
      <c r="CPU807" s="3"/>
      <c r="CPV807" s="3"/>
      <c r="CPW807" s="3"/>
      <c r="CPX807" s="3"/>
      <c r="CPY807" s="3"/>
      <c r="CPZ807" s="3"/>
      <c r="CQA807" s="3"/>
      <c r="CQB807" s="3"/>
      <c r="CQC807" s="3"/>
      <c r="CQD807" s="3"/>
      <c r="CQE807" s="3"/>
      <c r="CQF807" s="3"/>
      <c r="CQG807" s="3"/>
      <c r="CQH807" s="3"/>
      <c r="CQI807" s="3"/>
      <c r="CQJ807" s="3"/>
      <c r="CQK807" s="3"/>
      <c r="CQL807" s="3"/>
      <c r="CQM807" s="3"/>
      <c r="CQN807" s="3"/>
      <c r="CQO807" s="3"/>
      <c r="CQP807" s="3"/>
      <c r="CQQ807" s="3"/>
      <c r="CQR807" s="3"/>
      <c r="CQS807" s="3"/>
      <c r="CQT807" s="3"/>
      <c r="CQU807" s="3"/>
      <c r="CQV807" s="3"/>
      <c r="CQW807" s="3"/>
      <c r="CQX807" s="3"/>
      <c r="CQY807" s="3"/>
      <c r="CQZ807" s="3"/>
      <c r="CRA807" s="3"/>
      <c r="CRB807" s="3"/>
      <c r="CRC807" s="3"/>
      <c r="CRD807" s="3"/>
      <c r="CRE807" s="3"/>
      <c r="CRF807" s="3"/>
      <c r="CRG807" s="3"/>
      <c r="CRH807" s="3"/>
      <c r="CRI807" s="3"/>
      <c r="CRJ807" s="3"/>
      <c r="CRK807" s="3"/>
      <c r="CRL807" s="3"/>
      <c r="CRM807" s="3"/>
      <c r="CRN807" s="3"/>
      <c r="CRO807" s="3"/>
      <c r="CRP807" s="3"/>
      <c r="CRQ807" s="3"/>
      <c r="CRR807" s="3"/>
      <c r="CRS807" s="3"/>
      <c r="CRT807" s="3"/>
      <c r="CRU807" s="3"/>
      <c r="CRV807" s="3"/>
      <c r="CRW807" s="3"/>
      <c r="CRX807" s="3"/>
      <c r="CRY807" s="3"/>
      <c r="CRZ807" s="3"/>
      <c r="CSA807" s="3"/>
      <c r="CSB807" s="3"/>
      <c r="CSC807" s="3"/>
      <c r="CSD807" s="3"/>
      <c r="CSE807" s="3"/>
      <c r="CSF807" s="3"/>
      <c r="CSG807" s="3"/>
      <c r="CSH807" s="3"/>
      <c r="CSI807" s="3"/>
      <c r="CSJ807" s="3"/>
      <c r="CSK807" s="3"/>
      <c r="CSL807" s="3"/>
      <c r="CSM807" s="3"/>
      <c r="CSN807" s="3"/>
      <c r="CSO807" s="3"/>
      <c r="CSP807" s="3"/>
      <c r="CSQ807" s="3"/>
      <c r="CSR807" s="3"/>
      <c r="CSS807" s="3"/>
      <c r="CST807" s="3"/>
      <c r="CSU807" s="3"/>
      <c r="CSV807" s="3"/>
      <c r="CSW807" s="3"/>
      <c r="CSX807" s="3"/>
      <c r="CSY807" s="3"/>
      <c r="CSZ807" s="3"/>
      <c r="CTA807" s="3"/>
      <c r="CTB807" s="3"/>
      <c r="CTC807" s="3"/>
      <c r="CTD807" s="3"/>
      <c r="CTE807" s="3"/>
      <c r="CTF807" s="3"/>
      <c r="CTG807" s="3"/>
      <c r="CTH807" s="3"/>
      <c r="CTI807" s="3"/>
      <c r="CTJ807" s="3"/>
      <c r="CTK807" s="3"/>
      <c r="CTL807" s="3"/>
      <c r="CTM807" s="3"/>
      <c r="CTN807" s="3"/>
      <c r="CTO807" s="3"/>
      <c r="CTP807" s="3"/>
      <c r="CTQ807" s="3"/>
      <c r="CTR807" s="3"/>
      <c r="CTS807" s="3"/>
      <c r="CTT807" s="3"/>
      <c r="CTU807" s="3"/>
      <c r="CTV807" s="3"/>
      <c r="CTW807" s="3"/>
      <c r="CTX807" s="3"/>
      <c r="CTY807" s="3"/>
      <c r="CTZ807" s="3"/>
      <c r="CUA807" s="3"/>
      <c r="CUB807" s="3"/>
      <c r="CUC807" s="3"/>
      <c r="CUD807" s="3"/>
      <c r="CUE807" s="3"/>
      <c r="CUF807" s="3"/>
      <c r="CUG807" s="3"/>
      <c r="CUH807" s="3"/>
      <c r="CUI807" s="3"/>
      <c r="CUJ807" s="3"/>
      <c r="CUK807" s="3"/>
      <c r="CUL807" s="3"/>
      <c r="CUM807" s="3"/>
      <c r="CUN807" s="3"/>
      <c r="CUO807" s="3"/>
      <c r="CUP807" s="3"/>
      <c r="CUQ807" s="3"/>
      <c r="CUR807" s="3"/>
      <c r="CUS807" s="3"/>
      <c r="CUT807" s="3"/>
      <c r="CUU807" s="3"/>
      <c r="CUV807" s="3"/>
      <c r="CUW807" s="3"/>
      <c r="CUX807" s="3"/>
      <c r="CUY807" s="3"/>
      <c r="CUZ807" s="3"/>
      <c r="CVA807" s="3"/>
      <c r="CVB807" s="3"/>
      <c r="CVC807" s="3"/>
      <c r="CVD807" s="3"/>
      <c r="CVE807" s="3"/>
      <c r="CVF807" s="3"/>
      <c r="CVG807" s="3"/>
      <c r="CVH807" s="3"/>
      <c r="CVI807" s="3"/>
      <c r="CVJ807" s="3"/>
      <c r="CVK807" s="3"/>
      <c r="CVL807" s="3"/>
      <c r="CVM807" s="3"/>
      <c r="CVN807" s="3"/>
      <c r="CVO807" s="3"/>
      <c r="CVP807" s="3"/>
      <c r="CVQ807" s="3"/>
      <c r="CVR807" s="3"/>
      <c r="CVS807" s="3"/>
      <c r="CVT807" s="3"/>
      <c r="CVU807" s="3"/>
      <c r="CVV807" s="3"/>
      <c r="CVW807" s="3"/>
      <c r="CVX807" s="3"/>
      <c r="CVY807" s="3"/>
      <c r="CVZ807" s="3"/>
      <c r="CWA807" s="3"/>
      <c r="CWB807" s="3"/>
      <c r="CWC807" s="3"/>
      <c r="CWD807" s="3"/>
      <c r="CWE807" s="3"/>
      <c r="CWF807" s="3"/>
      <c r="CWG807" s="3"/>
      <c r="CWH807" s="3"/>
      <c r="CWI807" s="3"/>
      <c r="CWJ807" s="3"/>
      <c r="CWK807" s="3"/>
      <c r="CWL807" s="3"/>
      <c r="CWM807" s="3"/>
      <c r="CWN807" s="3"/>
      <c r="CWO807" s="3"/>
      <c r="CWP807" s="3"/>
      <c r="CWQ807" s="3"/>
      <c r="CWR807" s="3"/>
      <c r="CWS807" s="3"/>
      <c r="CWT807" s="3"/>
      <c r="CWU807" s="3"/>
      <c r="CWV807" s="3"/>
      <c r="CWW807" s="3"/>
      <c r="CWX807" s="3"/>
      <c r="CWY807" s="3"/>
      <c r="CWZ807" s="3"/>
      <c r="CXA807" s="3"/>
      <c r="CXB807" s="3"/>
      <c r="CXC807" s="3"/>
      <c r="CXD807" s="3"/>
      <c r="CXE807" s="3"/>
      <c r="CXF807" s="3"/>
      <c r="CXG807" s="3"/>
      <c r="CXH807" s="3"/>
      <c r="CXI807" s="3"/>
      <c r="CXJ807" s="3"/>
      <c r="CXK807" s="3"/>
      <c r="CXL807" s="3"/>
      <c r="CXM807" s="3"/>
      <c r="CXN807" s="3"/>
      <c r="CXO807" s="3"/>
      <c r="CXP807" s="3"/>
      <c r="CXQ807" s="3"/>
      <c r="CXR807" s="3"/>
      <c r="CXS807" s="3"/>
      <c r="CXT807" s="3"/>
      <c r="CXU807" s="3"/>
      <c r="CXV807" s="3"/>
      <c r="CXW807" s="3"/>
      <c r="CXX807" s="3"/>
      <c r="CXY807" s="3"/>
      <c r="CXZ807" s="3"/>
      <c r="CYA807" s="3"/>
      <c r="CYB807" s="3"/>
      <c r="CYC807" s="3"/>
      <c r="CYD807" s="3"/>
      <c r="CYE807" s="3"/>
      <c r="CYF807" s="3"/>
      <c r="CYG807" s="3"/>
      <c r="CYH807" s="3"/>
      <c r="CYI807" s="3"/>
      <c r="CYJ807" s="3"/>
      <c r="CYK807" s="3"/>
      <c r="CYL807" s="3"/>
      <c r="CYM807" s="3"/>
      <c r="CYN807" s="3"/>
      <c r="CYO807" s="3"/>
      <c r="CYP807" s="3"/>
      <c r="CYQ807" s="3"/>
      <c r="CYR807" s="3"/>
      <c r="CYS807" s="3"/>
      <c r="CYT807" s="3"/>
      <c r="CYU807" s="3"/>
      <c r="CYV807" s="3"/>
      <c r="CYW807" s="3"/>
      <c r="CYX807" s="3"/>
      <c r="CYY807" s="3"/>
      <c r="CYZ807" s="3"/>
      <c r="CZA807" s="3"/>
      <c r="CZB807" s="3"/>
      <c r="CZC807" s="3"/>
      <c r="CZD807" s="3"/>
      <c r="CZE807" s="3"/>
      <c r="CZF807" s="3"/>
      <c r="CZG807" s="3"/>
      <c r="CZH807" s="3"/>
      <c r="CZI807" s="3"/>
      <c r="CZJ807" s="3"/>
      <c r="CZK807" s="3"/>
      <c r="CZL807" s="3"/>
      <c r="CZM807" s="3"/>
      <c r="CZN807" s="3"/>
      <c r="CZO807" s="3"/>
      <c r="CZP807" s="3"/>
      <c r="CZQ807" s="3"/>
      <c r="CZR807" s="3"/>
      <c r="CZS807" s="3"/>
      <c r="CZT807" s="3"/>
      <c r="CZU807" s="3"/>
      <c r="CZV807" s="3"/>
      <c r="CZW807" s="3"/>
      <c r="CZX807" s="3"/>
      <c r="CZY807" s="3"/>
      <c r="CZZ807" s="3"/>
      <c r="DAA807" s="3"/>
      <c r="DAB807" s="3"/>
      <c r="DAC807" s="3"/>
      <c r="DAD807" s="3"/>
      <c r="DAE807" s="3"/>
      <c r="DAF807" s="3"/>
      <c r="DAG807" s="3"/>
      <c r="DAH807" s="3"/>
      <c r="DAI807" s="3"/>
      <c r="DAJ807" s="3"/>
      <c r="DAK807" s="3"/>
      <c r="DAL807" s="3"/>
      <c r="DAM807" s="3"/>
      <c r="DAN807" s="3"/>
      <c r="DAO807" s="3"/>
      <c r="DAP807" s="3"/>
      <c r="DAQ807" s="3"/>
      <c r="DAR807" s="3"/>
      <c r="DAS807" s="3"/>
      <c r="DAT807" s="3"/>
      <c r="DAU807" s="3"/>
      <c r="DAV807" s="3"/>
      <c r="DAW807" s="3"/>
      <c r="DAX807" s="3"/>
      <c r="DAY807" s="3"/>
      <c r="DAZ807" s="3"/>
      <c r="DBA807" s="3"/>
      <c r="DBB807" s="3"/>
      <c r="DBC807" s="3"/>
      <c r="DBD807" s="3"/>
      <c r="DBE807" s="3"/>
      <c r="DBF807" s="3"/>
      <c r="DBG807" s="3"/>
      <c r="DBH807" s="3"/>
      <c r="DBI807" s="3"/>
      <c r="DBJ807" s="3"/>
      <c r="DBK807" s="3"/>
      <c r="DBL807" s="3"/>
      <c r="DBM807" s="3"/>
      <c r="DBN807" s="3"/>
      <c r="DBO807" s="3"/>
      <c r="DBP807" s="3"/>
      <c r="DBQ807" s="3"/>
      <c r="DBR807" s="3"/>
      <c r="DBS807" s="3"/>
      <c r="DBT807" s="3"/>
      <c r="DBU807" s="3"/>
      <c r="DBV807" s="3"/>
      <c r="DBW807" s="3"/>
      <c r="DBX807" s="3"/>
      <c r="DBY807" s="3"/>
      <c r="DBZ807" s="3"/>
      <c r="DCA807" s="3"/>
      <c r="DCB807" s="3"/>
      <c r="DCC807" s="3"/>
      <c r="DCD807" s="3"/>
      <c r="DCE807" s="3"/>
      <c r="DCF807" s="3"/>
      <c r="DCG807" s="3"/>
      <c r="DCH807" s="3"/>
      <c r="DCI807" s="3"/>
      <c r="DCJ807" s="3"/>
      <c r="DCK807" s="3"/>
      <c r="DCL807" s="3"/>
      <c r="DCM807" s="3"/>
      <c r="DCN807" s="3"/>
      <c r="DCO807" s="3"/>
      <c r="DCP807" s="3"/>
      <c r="DCQ807" s="3"/>
      <c r="DCR807" s="3"/>
      <c r="DCS807" s="3"/>
      <c r="DCT807" s="3"/>
      <c r="DCU807" s="3"/>
      <c r="DCV807" s="3"/>
      <c r="DCW807" s="3"/>
      <c r="DCX807" s="3"/>
      <c r="DCY807" s="3"/>
      <c r="DCZ807" s="3"/>
      <c r="DDA807" s="3"/>
      <c r="DDB807" s="3"/>
      <c r="DDC807" s="3"/>
      <c r="DDD807" s="3"/>
      <c r="DDE807" s="3"/>
      <c r="DDF807" s="3"/>
      <c r="DDG807" s="3"/>
      <c r="DDH807" s="3"/>
      <c r="DDI807" s="3"/>
      <c r="DDJ807" s="3"/>
      <c r="DDK807" s="3"/>
      <c r="DDL807" s="3"/>
      <c r="DDM807" s="3"/>
      <c r="DDN807" s="3"/>
      <c r="DDO807" s="3"/>
      <c r="DDP807" s="3"/>
      <c r="DDQ807" s="3"/>
      <c r="DDR807" s="3"/>
      <c r="DDS807" s="3"/>
      <c r="DDT807" s="3"/>
      <c r="DDU807" s="3"/>
      <c r="DDV807" s="3"/>
      <c r="DDW807" s="3"/>
      <c r="DDX807" s="3"/>
      <c r="DDY807" s="3"/>
      <c r="DDZ807" s="3"/>
      <c r="DEA807" s="3"/>
      <c r="DEB807" s="3"/>
      <c r="DEC807" s="3"/>
      <c r="DED807" s="3"/>
      <c r="DEE807" s="3"/>
      <c r="DEF807" s="3"/>
      <c r="DEG807" s="3"/>
      <c r="DEH807" s="3"/>
      <c r="DEI807" s="3"/>
      <c r="DEJ807" s="3"/>
      <c r="DEK807" s="3"/>
      <c r="DEL807" s="3"/>
      <c r="DEM807" s="3"/>
      <c r="DEN807" s="3"/>
      <c r="DEO807" s="3"/>
      <c r="DEP807" s="3"/>
      <c r="DEQ807" s="3"/>
      <c r="DER807" s="3"/>
      <c r="DES807" s="3"/>
      <c r="DET807" s="3"/>
      <c r="DEU807" s="3"/>
      <c r="DEV807" s="3"/>
      <c r="DEW807" s="3"/>
      <c r="DEX807" s="3"/>
      <c r="DEY807" s="3"/>
      <c r="DEZ807" s="3"/>
      <c r="DFA807" s="3"/>
      <c r="DFB807" s="3"/>
      <c r="DFC807" s="3"/>
      <c r="DFD807" s="3"/>
      <c r="DFE807" s="3"/>
      <c r="DFF807" s="3"/>
      <c r="DFG807" s="3"/>
      <c r="DFH807" s="3"/>
      <c r="DFI807" s="3"/>
      <c r="DFJ807" s="3"/>
      <c r="DFK807" s="3"/>
      <c r="DFL807" s="3"/>
      <c r="DFM807" s="3"/>
      <c r="DFN807" s="3"/>
      <c r="DFO807" s="3"/>
      <c r="DFP807" s="3"/>
      <c r="DFQ807" s="3"/>
      <c r="DFR807" s="3"/>
      <c r="DFS807" s="3"/>
      <c r="DFT807" s="3"/>
      <c r="DFU807" s="3"/>
      <c r="DFV807" s="3"/>
      <c r="DFW807" s="3"/>
      <c r="DFX807" s="3"/>
      <c r="DFY807" s="3"/>
      <c r="DFZ807" s="3"/>
      <c r="DGA807" s="3"/>
      <c r="DGB807" s="3"/>
      <c r="DGC807" s="3"/>
      <c r="DGD807" s="3"/>
      <c r="DGE807" s="3"/>
      <c r="DGF807" s="3"/>
      <c r="DGG807" s="3"/>
      <c r="DGH807" s="3"/>
      <c r="DGI807" s="3"/>
      <c r="DGJ807" s="3"/>
      <c r="DGK807" s="3"/>
      <c r="DGL807" s="3"/>
      <c r="DGM807" s="3"/>
      <c r="DGN807" s="3"/>
      <c r="DGO807" s="3"/>
      <c r="DGP807" s="3"/>
      <c r="DGQ807" s="3"/>
      <c r="DGR807" s="3"/>
      <c r="DGS807" s="3"/>
      <c r="DGT807" s="3"/>
      <c r="DGU807" s="3"/>
      <c r="DGV807" s="3"/>
      <c r="DGW807" s="3"/>
      <c r="DGX807" s="3"/>
      <c r="DGY807" s="3"/>
      <c r="DGZ807" s="3"/>
      <c r="DHA807" s="3"/>
      <c r="DHB807" s="3"/>
      <c r="DHC807" s="3"/>
      <c r="DHD807" s="3"/>
      <c r="DHE807" s="3"/>
      <c r="DHF807" s="3"/>
      <c r="DHG807" s="3"/>
      <c r="DHH807" s="3"/>
      <c r="DHI807" s="3"/>
      <c r="DHJ807" s="3"/>
      <c r="DHK807" s="3"/>
      <c r="DHL807" s="3"/>
      <c r="DHM807" s="3"/>
      <c r="DHN807" s="3"/>
      <c r="DHO807" s="3"/>
      <c r="DHP807" s="3"/>
      <c r="DHQ807" s="3"/>
      <c r="DHR807" s="3"/>
      <c r="DHS807" s="3"/>
      <c r="DHT807" s="3"/>
      <c r="DHU807" s="3"/>
      <c r="DHV807" s="3"/>
      <c r="DHW807" s="3"/>
      <c r="DHX807" s="3"/>
      <c r="DHY807" s="3"/>
      <c r="DHZ807" s="3"/>
      <c r="DIA807" s="3"/>
      <c r="DIB807" s="3"/>
      <c r="DIC807" s="3"/>
      <c r="DID807" s="3"/>
      <c r="DIE807" s="3"/>
      <c r="DIF807" s="3"/>
      <c r="DIG807" s="3"/>
      <c r="DIH807" s="3"/>
      <c r="DII807" s="3"/>
      <c r="DIJ807" s="3"/>
      <c r="DIK807" s="3"/>
      <c r="DIL807" s="3"/>
      <c r="DIM807" s="3"/>
      <c r="DIN807" s="3"/>
      <c r="DIO807" s="3"/>
      <c r="DIP807" s="3"/>
      <c r="DIQ807" s="3"/>
      <c r="DIR807" s="3"/>
      <c r="DIS807" s="3"/>
      <c r="DIT807" s="3"/>
      <c r="DIU807" s="3"/>
      <c r="DIV807" s="3"/>
      <c r="DIW807" s="3"/>
      <c r="DIX807" s="3"/>
      <c r="DIY807" s="3"/>
      <c r="DIZ807" s="3"/>
      <c r="DJA807" s="3"/>
      <c r="DJB807" s="3"/>
      <c r="DJC807" s="3"/>
      <c r="DJD807" s="3"/>
      <c r="DJE807" s="3"/>
      <c r="DJF807" s="3"/>
      <c r="DJG807" s="3"/>
      <c r="DJH807" s="3"/>
      <c r="DJI807" s="3"/>
      <c r="DJJ807" s="3"/>
      <c r="DJK807" s="3"/>
      <c r="DJL807" s="3"/>
      <c r="DJM807" s="3"/>
      <c r="DJN807" s="3"/>
      <c r="DJO807" s="3"/>
      <c r="DJP807" s="3"/>
      <c r="DJQ807" s="3"/>
      <c r="DJR807" s="3"/>
      <c r="DJS807" s="3"/>
      <c r="DJT807" s="3"/>
      <c r="DJU807" s="3"/>
      <c r="DJV807" s="3"/>
      <c r="DJW807" s="3"/>
      <c r="DJX807" s="3"/>
      <c r="DJY807" s="3"/>
      <c r="DJZ807" s="3"/>
      <c r="DKA807" s="3"/>
      <c r="DKB807" s="3"/>
      <c r="DKC807" s="3"/>
      <c r="DKD807" s="3"/>
      <c r="DKE807" s="3"/>
      <c r="DKF807" s="3"/>
      <c r="DKG807" s="3"/>
      <c r="DKH807" s="3"/>
      <c r="DKI807" s="3"/>
      <c r="DKJ807" s="3"/>
      <c r="DKK807" s="3"/>
      <c r="DKL807" s="3"/>
      <c r="DKM807" s="3"/>
      <c r="DKN807" s="3"/>
      <c r="DKO807" s="3"/>
      <c r="DKP807" s="3"/>
      <c r="DKQ807" s="3"/>
      <c r="DKR807" s="3"/>
      <c r="DKS807" s="3"/>
      <c r="DKT807" s="3"/>
      <c r="DKU807" s="3"/>
      <c r="DKV807" s="3"/>
      <c r="DKW807" s="3"/>
      <c r="DKX807" s="3"/>
      <c r="DKY807" s="3"/>
      <c r="DKZ807" s="3"/>
      <c r="DLA807" s="3"/>
      <c r="DLB807" s="3"/>
      <c r="DLC807" s="3"/>
      <c r="DLD807" s="3"/>
      <c r="DLE807" s="3"/>
      <c r="DLF807" s="3"/>
      <c r="DLG807" s="3"/>
      <c r="DLH807" s="3"/>
      <c r="DLI807" s="3"/>
      <c r="DLJ807" s="3"/>
      <c r="DLK807" s="3"/>
      <c r="DLL807" s="3"/>
      <c r="DLM807" s="3"/>
      <c r="DLN807" s="3"/>
      <c r="DLO807" s="3"/>
      <c r="DLP807" s="3"/>
      <c r="DLQ807" s="3"/>
      <c r="DLR807" s="3"/>
      <c r="DLS807" s="3"/>
      <c r="DLT807" s="3"/>
      <c r="DLU807" s="3"/>
      <c r="DLV807" s="3"/>
      <c r="DLW807" s="3"/>
      <c r="DLX807" s="3"/>
      <c r="DLY807" s="3"/>
      <c r="DLZ807" s="3"/>
      <c r="DMA807" s="3"/>
      <c r="DMB807" s="3"/>
      <c r="DMC807" s="3"/>
      <c r="DMD807" s="3"/>
      <c r="DME807" s="3"/>
      <c r="DMF807" s="3"/>
      <c r="DMG807" s="3"/>
      <c r="DMH807" s="3"/>
      <c r="DMI807" s="3"/>
      <c r="DMJ807" s="3"/>
      <c r="DMK807" s="3"/>
      <c r="DML807" s="3"/>
      <c r="DMM807" s="3"/>
      <c r="DMN807" s="3"/>
      <c r="DMO807" s="3"/>
      <c r="DMP807" s="3"/>
      <c r="DMQ807" s="3"/>
      <c r="DMR807" s="3"/>
      <c r="DMS807" s="3"/>
      <c r="DMT807" s="3"/>
      <c r="DMU807" s="3"/>
      <c r="DMV807" s="3"/>
      <c r="DMW807" s="3"/>
      <c r="DMX807" s="3"/>
      <c r="DMY807" s="3"/>
      <c r="DMZ807" s="3"/>
      <c r="DNA807" s="3"/>
      <c r="DNB807" s="3"/>
      <c r="DNC807" s="3"/>
      <c r="DND807" s="3"/>
      <c r="DNE807" s="3"/>
      <c r="DNF807" s="3"/>
      <c r="DNG807" s="3"/>
      <c r="DNH807" s="3"/>
      <c r="DNI807" s="3"/>
      <c r="DNJ807" s="3"/>
      <c r="DNK807" s="3"/>
      <c r="DNL807" s="3"/>
      <c r="DNM807" s="3"/>
      <c r="DNN807" s="3"/>
      <c r="DNO807" s="3"/>
      <c r="DNP807" s="3"/>
      <c r="DNQ807" s="3"/>
      <c r="DNR807" s="3"/>
      <c r="DNS807" s="3"/>
      <c r="DNT807" s="3"/>
      <c r="DNU807" s="3"/>
      <c r="DNV807" s="3"/>
      <c r="DNW807" s="3"/>
      <c r="DNX807" s="3"/>
      <c r="DNY807" s="3"/>
      <c r="DNZ807" s="3"/>
      <c r="DOA807" s="3"/>
      <c r="DOB807" s="3"/>
      <c r="DOC807" s="3"/>
      <c r="DOD807" s="3"/>
      <c r="DOE807" s="3"/>
      <c r="DOF807" s="3"/>
      <c r="DOG807" s="3"/>
      <c r="DOH807" s="3"/>
      <c r="DOI807" s="3"/>
      <c r="DOJ807" s="3"/>
      <c r="DOK807" s="3"/>
      <c r="DOL807" s="3"/>
      <c r="DOM807" s="3"/>
      <c r="DON807" s="3"/>
      <c r="DOO807" s="3"/>
      <c r="DOP807" s="3"/>
      <c r="DOQ807" s="3"/>
      <c r="DOR807" s="3"/>
      <c r="DOS807" s="3"/>
      <c r="DOT807" s="3"/>
      <c r="DOU807" s="3"/>
      <c r="DOV807" s="3"/>
      <c r="DOW807" s="3"/>
      <c r="DOX807" s="3"/>
      <c r="DOY807" s="3"/>
      <c r="DOZ807" s="3"/>
      <c r="DPA807" s="3"/>
      <c r="DPB807" s="3"/>
      <c r="DPC807" s="3"/>
      <c r="DPD807" s="3"/>
      <c r="DPE807" s="3"/>
      <c r="DPF807" s="3"/>
      <c r="DPG807" s="3"/>
      <c r="DPH807" s="3"/>
      <c r="DPI807" s="3"/>
      <c r="DPJ807" s="3"/>
      <c r="DPK807" s="3"/>
      <c r="DPL807" s="3"/>
      <c r="DPM807" s="3"/>
      <c r="DPN807" s="3"/>
      <c r="DPO807" s="3"/>
      <c r="DPP807" s="3"/>
      <c r="DPQ807" s="3"/>
      <c r="DPR807" s="3"/>
      <c r="DPS807" s="3"/>
      <c r="DPT807" s="3"/>
      <c r="DPU807" s="3"/>
      <c r="DPV807" s="3"/>
      <c r="DPW807" s="3"/>
      <c r="DPX807" s="3"/>
      <c r="DPY807" s="3"/>
      <c r="DPZ807" s="3"/>
      <c r="DQA807" s="3"/>
      <c r="DQB807" s="3"/>
      <c r="DQC807" s="3"/>
      <c r="DQD807" s="3"/>
      <c r="DQE807" s="3"/>
      <c r="DQF807" s="3"/>
      <c r="DQG807" s="3"/>
      <c r="DQH807" s="3"/>
      <c r="DQI807" s="3"/>
      <c r="DQJ807" s="3"/>
      <c r="DQK807" s="3"/>
      <c r="DQL807" s="3"/>
      <c r="DQM807" s="3"/>
      <c r="DQN807" s="3"/>
      <c r="DQO807" s="3"/>
      <c r="DQP807" s="3"/>
      <c r="DQQ807" s="3"/>
      <c r="DQR807" s="3"/>
      <c r="DQS807" s="3"/>
      <c r="DQT807" s="3"/>
      <c r="DQU807" s="3"/>
      <c r="DQV807" s="3"/>
      <c r="DQW807" s="3"/>
      <c r="DQX807" s="3"/>
      <c r="DQY807" s="3"/>
      <c r="DQZ807" s="3"/>
      <c r="DRA807" s="3"/>
      <c r="DRB807" s="3"/>
      <c r="DRC807" s="3"/>
      <c r="DRD807" s="3"/>
      <c r="DRE807" s="3"/>
      <c r="DRF807" s="3"/>
      <c r="DRG807" s="3"/>
      <c r="DRH807" s="3"/>
      <c r="DRI807" s="3"/>
      <c r="DRJ807" s="3"/>
      <c r="DRK807" s="3"/>
      <c r="DRL807" s="3"/>
      <c r="DRM807" s="3"/>
      <c r="DRN807" s="3"/>
      <c r="DRO807" s="3"/>
      <c r="DRP807" s="3"/>
      <c r="DRQ807" s="3"/>
      <c r="DRR807" s="3"/>
      <c r="DRS807" s="3"/>
      <c r="DRT807" s="3"/>
      <c r="DRU807" s="3"/>
      <c r="DRV807" s="3"/>
      <c r="DRW807" s="3"/>
      <c r="DRX807" s="3"/>
      <c r="DRY807" s="3"/>
      <c r="DRZ807" s="3"/>
      <c r="DSA807" s="3"/>
      <c r="DSB807" s="3"/>
      <c r="DSC807" s="3"/>
      <c r="DSD807" s="3"/>
      <c r="DSE807" s="3"/>
      <c r="DSF807" s="3"/>
      <c r="DSG807" s="3"/>
      <c r="DSH807" s="3"/>
      <c r="DSI807" s="3"/>
      <c r="DSJ807" s="3"/>
      <c r="DSK807" s="3"/>
      <c r="DSL807" s="3"/>
      <c r="DSM807" s="3"/>
      <c r="DSN807" s="3"/>
      <c r="DSO807" s="3"/>
      <c r="DSP807" s="3"/>
      <c r="DSQ807" s="3"/>
      <c r="DSR807" s="3"/>
      <c r="DSS807" s="3"/>
      <c r="DST807" s="3"/>
      <c r="DSU807" s="3"/>
      <c r="DSV807" s="3"/>
      <c r="DSW807" s="3"/>
      <c r="DSX807" s="3"/>
      <c r="DSY807" s="3"/>
      <c r="DSZ807" s="3"/>
      <c r="DTA807" s="3"/>
      <c r="DTB807" s="3"/>
      <c r="DTC807" s="3"/>
      <c r="DTD807" s="3"/>
      <c r="DTE807" s="3"/>
      <c r="DTF807" s="3"/>
      <c r="DTG807" s="3"/>
      <c r="DTH807" s="3"/>
      <c r="DTI807" s="3"/>
      <c r="DTJ807" s="3"/>
      <c r="DTK807" s="3"/>
      <c r="DTL807" s="3"/>
      <c r="DTM807" s="3"/>
      <c r="DTN807" s="3"/>
      <c r="DTO807" s="3"/>
      <c r="DTP807" s="3"/>
      <c r="DTQ807" s="3"/>
      <c r="DTR807" s="3"/>
      <c r="DTS807" s="3"/>
      <c r="DTT807" s="3"/>
      <c r="DTU807" s="3"/>
      <c r="DTV807" s="3"/>
      <c r="DTW807" s="3"/>
      <c r="DTX807" s="3"/>
      <c r="DTY807" s="3"/>
      <c r="DTZ807" s="3"/>
      <c r="DUA807" s="3"/>
      <c r="DUB807" s="3"/>
      <c r="DUC807" s="3"/>
      <c r="DUD807" s="3"/>
      <c r="DUE807" s="3"/>
      <c r="DUF807" s="3"/>
      <c r="DUG807" s="3"/>
      <c r="DUH807" s="3"/>
      <c r="DUI807" s="3"/>
      <c r="DUJ807" s="3"/>
      <c r="DUK807" s="3"/>
      <c r="DUL807" s="3"/>
      <c r="DUM807" s="3"/>
      <c r="DUN807" s="3"/>
      <c r="DUO807" s="3"/>
      <c r="DUP807" s="3"/>
      <c r="DUQ807" s="3"/>
      <c r="DUR807" s="3"/>
      <c r="DUS807" s="3"/>
      <c r="DUT807" s="3"/>
      <c r="DUU807" s="3"/>
      <c r="DUV807" s="3"/>
      <c r="DUW807" s="3"/>
      <c r="DUX807" s="3"/>
      <c r="DUY807" s="3"/>
      <c r="DUZ807" s="3"/>
      <c r="DVA807" s="3"/>
      <c r="DVB807" s="3"/>
      <c r="DVC807" s="3"/>
      <c r="DVD807" s="3"/>
      <c r="DVE807" s="3"/>
      <c r="DVF807" s="3"/>
      <c r="DVG807" s="3"/>
      <c r="DVH807" s="3"/>
      <c r="DVI807" s="3"/>
      <c r="DVJ807" s="3"/>
      <c r="DVK807" s="3"/>
      <c r="DVL807" s="3"/>
      <c r="DVM807" s="3"/>
      <c r="DVN807" s="3"/>
      <c r="DVO807" s="3"/>
      <c r="DVP807" s="3"/>
      <c r="DVQ807" s="3"/>
      <c r="DVR807" s="3"/>
      <c r="DVS807" s="3"/>
      <c r="DVT807" s="3"/>
      <c r="DVU807" s="3"/>
      <c r="DVV807" s="3"/>
      <c r="DVW807" s="3"/>
      <c r="DVX807" s="3"/>
      <c r="DVY807" s="3"/>
      <c r="DVZ807" s="3"/>
      <c r="DWA807" s="3"/>
      <c r="DWB807" s="3"/>
      <c r="DWC807" s="3"/>
      <c r="DWD807" s="3"/>
      <c r="DWE807" s="3"/>
      <c r="DWF807" s="3"/>
      <c r="DWG807" s="3"/>
      <c r="DWH807" s="3"/>
      <c r="DWI807" s="3"/>
      <c r="DWJ807" s="3"/>
      <c r="DWK807" s="3"/>
      <c r="DWL807" s="3"/>
      <c r="DWM807" s="3"/>
      <c r="DWN807" s="3"/>
      <c r="DWO807" s="3"/>
      <c r="DWP807" s="3"/>
      <c r="DWQ807" s="3"/>
      <c r="DWR807" s="3"/>
      <c r="DWS807" s="3"/>
      <c r="DWT807" s="3"/>
      <c r="DWU807" s="3"/>
      <c r="DWV807" s="3"/>
      <c r="DWW807" s="3"/>
      <c r="DWX807" s="3"/>
      <c r="DWY807" s="3"/>
      <c r="DWZ807" s="3"/>
      <c r="DXA807" s="3"/>
      <c r="DXB807" s="3"/>
      <c r="DXC807" s="3"/>
      <c r="DXD807" s="3"/>
      <c r="DXE807" s="3"/>
      <c r="DXF807" s="3"/>
      <c r="DXG807" s="3"/>
      <c r="DXH807" s="3"/>
      <c r="DXI807" s="3"/>
      <c r="DXJ807" s="3"/>
      <c r="DXK807" s="3"/>
      <c r="DXL807" s="3"/>
      <c r="DXM807" s="3"/>
      <c r="DXN807" s="3"/>
      <c r="DXO807" s="3"/>
      <c r="DXP807" s="3"/>
      <c r="DXQ807" s="3"/>
      <c r="DXR807" s="3"/>
      <c r="DXS807" s="3"/>
      <c r="DXT807" s="3"/>
      <c r="DXU807" s="3"/>
      <c r="DXV807" s="3"/>
      <c r="DXW807" s="3"/>
      <c r="DXX807" s="3"/>
      <c r="DXY807" s="3"/>
      <c r="DXZ807" s="3"/>
      <c r="DYA807" s="3"/>
      <c r="DYB807" s="3"/>
      <c r="DYC807" s="3"/>
      <c r="DYD807" s="3"/>
      <c r="DYE807" s="3"/>
      <c r="DYF807" s="3"/>
      <c r="DYG807" s="3"/>
      <c r="DYH807" s="3"/>
      <c r="DYI807" s="3"/>
      <c r="DYJ807" s="3"/>
      <c r="DYK807" s="3"/>
      <c r="DYL807" s="3"/>
      <c r="DYM807" s="3"/>
      <c r="DYN807" s="3"/>
      <c r="DYO807" s="3"/>
      <c r="DYP807" s="3"/>
      <c r="DYQ807" s="3"/>
      <c r="DYR807" s="3"/>
      <c r="DYS807" s="3"/>
      <c r="DYT807" s="3"/>
      <c r="DYU807" s="3"/>
      <c r="DYV807" s="3"/>
      <c r="DYW807" s="3"/>
      <c r="DYX807" s="3"/>
      <c r="DYY807" s="3"/>
      <c r="DYZ807" s="3"/>
      <c r="DZA807" s="3"/>
      <c r="DZB807" s="3"/>
      <c r="DZC807" s="3"/>
      <c r="DZD807" s="3"/>
      <c r="DZE807" s="3"/>
      <c r="DZF807" s="3"/>
      <c r="DZG807" s="3"/>
      <c r="DZH807" s="3"/>
      <c r="DZI807" s="3"/>
      <c r="DZJ807" s="3"/>
      <c r="DZK807" s="3"/>
      <c r="DZL807" s="3"/>
      <c r="DZM807" s="3"/>
      <c r="DZN807" s="3"/>
      <c r="DZO807" s="3"/>
      <c r="DZP807" s="3"/>
      <c r="DZQ807" s="3"/>
      <c r="DZR807" s="3"/>
      <c r="DZS807" s="3"/>
      <c r="DZT807" s="3"/>
      <c r="DZU807" s="3"/>
      <c r="DZV807" s="3"/>
      <c r="DZW807" s="3"/>
      <c r="DZX807" s="3"/>
      <c r="DZY807" s="3"/>
      <c r="DZZ807" s="3"/>
      <c r="EAA807" s="3"/>
      <c r="EAB807" s="3"/>
      <c r="EAC807" s="3"/>
      <c r="EAD807" s="3"/>
      <c r="EAE807" s="3"/>
      <c r="EAF807" s="3"/>
      <c r="EAG807" s="3"/>
      <c r="EAH807" s="3"/>
      <c r="EAI807" s="3"/>
      <c r="EAJ807" s="3"/>
      <c r="EAK807" s="3"/>
      <c r="EAL807" s="3"/>
      <c r="EAM807" s="3"/>
      <c r="EAN807" s="3"/>
      <c r="EAO807" s="3"/>
      <c r="EAP807" s="3"/>
      <c r="EAQ807" s="3"/>
      <c r="EAR807" s="3"/>
      <c r="EAS807" s="3"/>
      <c r="EAT807" s="3"/>
      <c r="EAU807" s="3"/>
      <c r="EAV807" s="3"/>
      <c r="EAW807" s="3"/>
      <c r="EAX807" s="3"/>
      <c r="EAY807" s="3"/>
      <c r="EAZ807" s="3"/>
      <c r="EBA807" s="3"/>
      <c r="EBB807" s="3"/>
      <c r="EBC807" s="3"/>
      <c r="EBD807" s="3"/>
      <c r="EBE807" s="3"/>
      <c r="EBF807" s="3"/>
      <c r="EBG807" s="3"/>
      <c r="EBH807" s="3"/>
      <c r="EBI807" s="3"/>
      <c r="EBJ807" s="3"/>
      <c r="EBK807" s="3"/>
      <c r="EBL807" s="3"/>
      <c r="EBM807" s="3"/>
      <c r="EBN807" s="3"/>
      <c r="EBO807" s="3"/>
      <c r="EBP807" s="3"/>
      <c r="EBQ807" s="3"/>
      <c r="EBR807" s="3"/>
      <c r="EBS807" s="3"/>
      <c r="EBT807" s="3"/>
      <c r="EBU807" s="3"/>
      <c r="EBV807" s="3"/>
      <c r="EBW807" s="3"/>
      <c r="EBX807" s="3"/>
      <c r="EBY807" s="3"/>
      <c r="EBZ807" s="3"/>
      <c r="ECA807" s="3"/>
      <c r="ECB807" s="3"/>
      <c r="ECC807" s="3"/>
      <c r="ECD807" s="3"/>
      <c r="ECE807" s="3"/>
      <c r="ECF807" s="3"/>
      <c r="ECG807" s="3"/>
      <c r="ECH807" s="3"/>
      <c r="ECI807" s="3"/>
      <c r="ECJ807" s="3"/>
      <c r="ECK807" s="3"/>
      <c r="ECL807" s="3"/>
      <c r="ECM807" s="3"/>
      <c r="ECN807" s="3"/>
      <c r="ECO807" s="3"/>
      <c r="ECP807" s="3"/>
      <c r="ECQ807" s="3"/>
      <c r="ECR807" s="3"/>
      <c r="ECS807" s="3"/>
      <c r="ECT807" s="3"/>
      <c r="ECU807" s="3"/>
      <c r="ECV807" s="3"/>
      <c r="ECW807" s="3"/>
      <c r="ECX807" s="3"/>
      <c r="ECY807" s="3"/>
      <c r="ECZ807" s="3"/>
      <c r="EDA807" s="3"/>
      <c r="EDB807" s="3"/>
      <c r="EDC807" s="3"/>
      <c r="EDD807" s="3"/>
      <c r="EDE807" s="3"/>
      <c r="EDF807" s="3"/>
      <c r="EDG807" s="3"/>
      <c r="EDH807" s="3"/>
      <c r="EDI807" s="3"/>
      <c r="EDJ807" s="3"/>
      <c r="EDK807" s="3"/>
      <c r="EDL807" s="3"/>
      <c r="EDM807" s="3"/>
      <c r="EDN807" s="3"/>
      <c r="EDO807" s="3"/>
      <c r="EDP807" s="3"/>
      <c r="EDQ807" s="3"/>
      <c r="EDR807" s="3"/>
      <c r="EDS807" s="3"/>
      <c r="EDT807" s="3"/>
      <c r="EDU807" s="3"/>
      <c r="EDV807" s="3"/>
      <c r="EDW807" s="3"/>
      <c r="EDX807" s="3"/>
      <c r="EDY807" s="3"/>
      <c r="EDZ807" s="3"/>
      <c r="EEA807" s="3"/>
      <c r="EEB807" s="3"/>
      <c r="EEC807" s="3"/>
      <c r="EED807" s="3"/>
      <c r="EEE807" s="3"/>
      <c r="EEF807" s="3"/>
      <c r="EEG807" s="3"/>
      <c r="EEH807" s="3"/>
      <c r="EEI807" s="3"/>
      <c r="EEJ807" s="3"/>
      <c r="EEK807" s="3"/>
      <c r="EEL807" s="3"/>
      <c r="EEM807" s="3"/>
      <c r="EEN807" s="3"/>
      <c r="EEO807" s="3"/>
      <c r="EEP807" s="3"/>
      <c r="EEQ807" s="3"/>
      <c r="EER807" s="3"/>
      <c r="EES807" s="3"/>
      <c r="EET807" s="3"/>
      <c r="EEU807" s="3"/>
      <c r="EEV807" s="3"/>
      <c r="EEW807" s="3"/>
      <c r="EEX807" s="3"/>
      <c r="EEY807" s="3"/>
      <c r="EEZ807" s="3"/>
      <c r="EFA807" s="3"/>
      <c r="EFB807" s="3"/>
      <c r="EFC807" s="3"/>
      <c r="EFD807" s="3"/>
      <c r="EFE807" s="3"/>
      <c r="EFF807" s="3"/>
      <c r="EFG807" s="3"/>
      <c r="EFH807" s="3"/>
      <c r="EFI807" s="3"/>
      <c r="EFJ807" s="3"/>
      <c r="EFK807" s="3"/>
      <c r="EFL807" s="3"/>
      <c r="EFM807" s="3"/>
      <c r="EFN807" s="3"/>
      <c r="EFO807" s="3"/>
      <c r="EFP807" s="3"/>
      <c r="EFQ807" s="3"/>
      <c r="EFR807" s="3"/>
      <c r="EFS807" s="3"/>
      <c r="EFT807" s="3"/>
      <c r="EFU807" s="3"/>
      <c r="EFV807" s="3"/>
      <c r="EFW807" s="3"/>
      <c r="EFX807" s="3"/>
      <c r="EFY807" s="3"/>
      <c r="EFZ807" s="3"/>
      <c r="EGA807" s="3"/>
      <c r="EGB807" s="3"/>
      <c r="EGC807" s="3"/>
      <c r="EGD807" s="3"/>
      <c r="EGE807" s="3"/>
      <c r="EGF807" s="3"/>
      <c r="EGG807" s="3"/>
      <c r="EGH807" s="3"/>
      <c r="EGI807" s="3"/>
      <c r="EGJ807" s="3"/>
      <c r="EGK807" s="3"/>
      <c r="EGL807" s="3"/>
      <c r="EGM807" s="3"/>
      <c r="EGN807" s="3"/>
      <c r="EGO807" s="3"/>
      <c r="EGP807" s="3"/>
      <c r="EGQ807" s="3"/>
      <c r="EGR807" s="3"/>
      <c r="EGS807" s="3"/>
      <c r="EGT807" s="3"/>
      <c r="EGU807" s="3"/>
      <c r="EGV807" s="3"/>
      <c r="EGW807" s="3"/>
      <c r="EGX807" s="3"/>
      <c r="EGY807" s="3"/>
      <c r="EGZ807" s="3"/>
      <c r="EHA807" s="3"/>
      <c r="EHB807" s="3"/>
      <c r="EHC807" s="3"/>
      <c r="EHD807" s="3"/>
      <c r="EHE807" s="3"/>
      <c r="EHF807" s="3"/>
      <c r="EHG807" s="3"/>
      <c r="EHH807" s="3"/>
      <c r="EHI807" s="3"/>
      <c r="EHJ807" s="3"/>
      <c r="EHK807" s="3"/>
      <c r="EHL807" s="3"/>
      <c r="EHM807" s="3"/>
      <c r="EHN807" s="3"/>
      <c r="EHO807" s="3"/>
      <c r="EHP807" s="3"/>
      <c r="EHQ807" s="3"/>
      <c r="EHR807" s="3"/>
      <c r="EHS807" s="3"/>
      <c r="EHT807" s="3"/>
      <c r="EHU807" s="3"/>
      <c r="EHV807" s="3"/>
      <c r="EHW807" s="3"/>
      <c r="EHX807" s="3"/>
      <c r="EHY807" s="3"/>
      <c r="EHZ807" s="3"/>
      <c r="EIA807" s="3"/>
      <c r="EIB807" s="3"/>
      <c r="EIC807" s="3"/>
      <c r="EID807" s="3"/>
      <c r="EIE807" s="3"/>
      <c r="EIF807" s="3"/>
      <c r="EIG807" s="3"/>
      <c r="EIH807" s="3"/>
      <c r="EII807" s="3"/>
      <c r="EIJ807" s="3"/>
      <c r="EIK807" s="3"/>
      <c r="EIL807" s="3"/>
      <c r="EIM807" s="3"/>
      <c r="EIN807" s="3"/>
      <c r="EIO807" s="3"/>
      <c r="EIP807" s="3"/>
      <c r="EIQ807" s="3"/>
      <c r="EIR807" s="3"/>
      <c r="EIS807" s="3"/>
      <c r="EIT807" s="3"/>
      <c r="EIU807" s="3"/>
      <c r="EIV807" s="3"/>
      <c r="EIW807" s="3"/>
      <c r="EIX807" s="3"/>
      <c r="EIY807" s="3"/>
      <c r="EIZ807" s="3"/>
      <c r="EJA807" s="3"/>
      <c r="EJB807" s="3"/>
      <c r="EJC807" s="3"/>
      <c r="EJD807" s="3"/>
      <c r="EJE807" s="3"/>
      <c r="EJF807" s="3"/>
      <c r="EJG807" s="3"/>
      <c r="EJH807" s="3"/>
      <c r="EJI807" s="3"/>
      <c r="EJJ807" s="3"/>
      <c r="EJK807" s="3"/>
      <c r="EJL807" s="3"/>
      <c r="EJM807" s="3"/>
      <c r="EJN807" s="3"/>
      <c r="EJO807" s="3"/>
      <c r="EJP807" s="3"/>
      <c r="EJQ807" s="3"/>
      <c r="EJR807" s="3"/>
      <c r="EJS807" s="3"/>
      <c r="EJT807" s="3"/>
      <c r="EJU807" s="3"/>
      <c r="EJV807" s="3"/>
      <c r="EJW807" s="3"/>
      <c r="EJX807" s="3"/>
      <c r="EJY807" s="3"/>
      <c r="EJZ807" s="3"/>
      <c r="EKA807" s="3"/>
      <c r="EKB807" s="3"/>
      <c r="EKC807" s="3"/>
      <c r="EKD807" s="3"/>
      <c r="EKE807" s="3"/>
      <c r="EKF807" s="3"/>
      <c r="EKG807" s="3"/>
      <c r="EKH807" s="3"/>
      <c r="EKI807" s="3"/>
      <c r="EKJ807" s="3"/>
      <c r="EKK807" s="3"/>
      <c r="EKL807" s="3"/>
      <c r="EKM807" s="3"/>
      <c r="EKN807" s="3"/>
      <c r="EKO807" s="3"/>
      <c r="EKP807" s="3"/>
      <c r="EKQ807" s="3"/>
      <c r="EKR807" s="3"/>
      <c r="EKS807" s="3"/>
      <c r="EKT807" s="3"/>
      <c r="EKU807" s="3"/>
      <c r="EKV807" s="3"/>
      <c r="EKW807" s="3"/>
      <c r="EKX807" s="3"/>
      <c r="EKY807" s="3"/>
      <c r="EKZ807" s="3"/>
      <c r="ELA807" s="3"/>
      <c r="ELB807" s="3"/>
      <c r="ELC807" s="3"/>
      <c r="ELD807" s="3"/>
      <c r="ELE807" s="3"/>
      <c r="ELF807" s="3"/>
      <c r="ELG807" s="3"/>
      <c r="ELH807" s="3"/>
      <c r="ELI807" s="3"/>
      <c r="ELJ807" s="3"/>
      <c r="ELK807" s="3"/>
      <c r="ELL807" s="3"/>
      <c r="ELM807" s="3"/>
      <c r="ELN807" s="3"/>
      <c r="ELO807" s="3"/>
      <c r="ELP807" s="3"/>
      <c r="ELQ807" s="3"/>
      <c r="ELR807" s="3"/>
      <c r="ELS807" s="3"/>
      <c r="ELT807" s="3"/>
      <c r="ELU807" s="3"/>
      <c r="ELV807" s="3"/>
      <c r="ELW807" s="3"/>
      <c r="ELX807" s="3"/>
      <c r="ELY807" s="3"/>
      <c r="ELZ807" s="3"/>
      <c r="EMA807" s="3"/>
      <c r="EMB807" s="3"/>
      <c r="EMC807" s="3"/>
      <c r="EMD807" s="3"/>
      <c r="EME807" s="3"/>
      <c r="EMF807" s="3"/>
      <c r="EMG807" s="3"/>
      <c r="EMH807" s="3"/>
      <c r="EMI807" s="3"/>
      <c r="EMJ807" s="3"/>
      <c r="EMK807" s="3"/>
      <c r="EML807" s="3"/>
      <c r="EMM807" s="3"/>
      <c r="EMN807" s="3"/>
      <c r="EMO807" s="3"/>
      <c r="EMP807" s="3"/>
      <c r="EMQ807" s="3"/>
      <c r="EMR807" s="3"/>
      <c r="EMS807" s="3"/>
      <c r="EMT807" s="3"/>
      <c r="EMU807" s="3"/>
      <c r="EMV807" s="3"/>
      <c r="EMW807" s="3"/>
      <c r="EMX807" s="3"/>
      <c r="EMY807" s="3"/>
      <c r="EMZ807" s="3"/>
      <c r="ENA807" s="3"/>
      <c r="ENB807" s="3"/>
      <c r="ENC807" s="3"/>
      <c r="END807" s="3"/>
      <c r="ENE807" s="3"/>
      <c r="ENF807" s="3"/>
      <c r="ENG807" s="3"/>
      <c r="ENH807" s="3"/>
      <c r="ENI807" s="3"/>
      <c r="ENJ807" s="3"/>
      <c r="ENK807" s="3"/>
      <c r="ENL807" s="3"/>
      <c r="ENM807" s="3"/>
      <c r="ENN807" s="3"/>
      <c r="ENO807" s="3"/>
      <c r="ENP807" s="3"/>
      <c r="ENQ807" s="3"/>
      <c r="ENR807" s="3"/>
      <c r="ENS807" s="3"/>
      <c r="ENT807" s="3"/>
      <c r="ENU807" s="3"/>
      <c r="ENV807" s="3"/>
      <c r="ENW807" s="3"/>
      <c r="ENX807" s="3"/>
      <c r="ENY807" s="3"/>
      <c r="ENZ807" s="3"/>
      <c r="EOA807" s="3"/>
      <c r="EOB807" s="3"/>
      <c r="EOC807" s="3"/>
      <c r="EOD807" s="3"/>
      <c r="EOE807" s="3"/>
      <c r="EOF807" s="3"/>
      <c r="EOG807" s="3"/>
      <c r="EOH807" s="3"/>
      <c r="EOI807" s="3"/>
      <c r="EOJ807" s="3"/>
      <c r="EOK807" s="3"/>
      <c r="EOL807" s="3"/>
      <c r="EOM807" s="3"/>
      <c r="EON807" s="3"/>
      <c r="EOO807" s="3"/>
      <c r="EOP807" s="3"/>
      <c r="EOQ807" s="3"/>
      <c r="EOR807" s="3"/>
      <c r="EOS807" s="3"/>
      <c r="EOT807" s="3"/>
      <c r="EOU807" s="3"/>
      <c r="EOV807" s="3"/>
      <c r="EOW807" s="3"/>
      <c r="EOX807" s="3"/>
      <c r="EOY807" s="3"/>
      <c r="EOZ807" s="3"/>
      <c r="EPA807" s="3"/>
      <c r="EPB807" s="3"/>
      <c r="EPC807" s="3"/>
      <c r="EPD807" s="3"/>
      <c r="EPE807" s="3"/>
      <c r="EPF807" s="3"/>
      <c r="EPG807" s="3"/>
      <c r="EPH807" s="3"/>
      <c r="EPI807" s="3"/>
      <c r="EPJ807" s="3"/>
      <c r="EPK807" s="3"/>
      <c r="EPL807" s="3"/>
      <c r="EPM807" s="3"/>
      <c r="EPN807" s="3"/>
      <c r="EPO807" s="3"/>
      <c r="EPP807" s="3"/>
      <c r="EPQ807" s="3"/>
      <c r="EPR807" s="3"/>
      <c r="EPS807" s="3"/>
      <c r="EPT807" s="3"/>
      <c r="EPU807" s="3"/>
      <c r="EPV807" s="3"/>
      <c r="EPW807" s="3"/>
      <c r="EPX807" s="3"/>
      <c r="EPY807" s="3"/>
      <c r="EPZ807" s="3"/>
      <c r="EQA807" s="3"/>
      <c r="EQB807" s="3"/>
      <c r="EQC807" s="3"/>
      <c r="EQD807" s="3"/>
      <c r="EQE807" s="3"/>
      <c r="EQF807" s="3"/>
      <c r="EQG807" s="3"/>
      <c r="EQH807" s="3"/>
      <c r="EQI807" s="3"/>
      <c r="EQJ807" s="3"/>
      <c r="EQK807" s="3"/>
      <c r="EQL807" s="3"/>
      <c r="EQM807" s="3"/>
      <c r="EQN807" s="3"/>
      <c r="EQO807" s="3"/>
      <c r="EQP807" s="3"/>
      <c r="EQQ807" s="3"/>
      <c r="EQR807" s="3"/>
      <c r="EQS807" s="3"/>
      <c r="EQT807" s="3"/>
      <c r="EQU807" s="3"/>
      <c r="EQV807" s="3"/>
      <c r="EQW807" s="3"/>
      <c r="EQX807" s="3"/>
      <c r="EQY807" s="3"/>
      <c r="EQZ807" s="3"/>
      <c r="ERA807" s="3"/>
      <c r="ERB807" s="3"/>
      <c r="ERC807" s="3"/>
      <c r="ERD807" s="3"/>
      <c r="ERE807" s="3"/>
      <c r="ERF807" s="3"/>
      <c r="ERG807" s="3"/>
      <c r="ERH807" s="3"/>
      <c r="ERI807" s="3"/>
      <c r="ERJ807" s="3"/>
      <c r="ERK807" s="3"/>
      <c r="ERL807" s="3"/>
      <c r="ERM807" s="3"/>
      <c r="ERN807" s="3"/>
      <c r="ERO807" s="3"/>
      <c r="ERP807" s="3"/>
      <c r="ERQ807" s="3"/>
      <c r="ERR807" s="3"/>
      <c r="ERS807" s="3"/>
      <c r="ERT807" s="3"/>
      <c r="ERU807" s="3"/>
      <c r="ERV807" s="3"/>
      <c r="ERW807" s="3"/>
      <c r="ERX807" s="3"/>
      <c r="ERY807" s="3"/>
      <c r="ERZ807" s="3"/>
      <c r="ESA807" s="3"/>
      <c r="ESB807" s="3"/>
      <c r="ESC807" s="3"/>
      <c r="ESD807" s="3"/>
      <c r="ESE807" s="3"/>
      <c r="ESF807" s="3"/>
      <c r="ESG807" s="3"/>
      <c r="ESH807" s="3"/>
      <c r="ESI807" s="3"/>
      <c r="ESJ807" s="3"/>
      <c r="ESK807" s="3"/>
      <c r="ESL807" s="3"/>
      <c r="ESM807" s="3"/>
      <c r="ESN807" s="3"/>
      <c r="ESO807" s="3"/>
      <c r="ESP807" s="3"/>
      <c r="ESQ807" s="3"/>
      <c r="ESR807" s="3"/>
      <c r="ESS807" s="3"/>
      <c r="EST807" s="3"/>
      <c r="ESU807" s="3"/>
      <c r="ESV807" s="3"/>
      <c r="ESW807" s="3"/>
      <c r="ESX807" s="3"/>
      <c r="ESY807" s="3"/>
      <c r="ESZ807" s="3"/>
      <c r="ETA807" s="3"/>
      <c r="ETB807" s="3"/>
      <c r="ETC807" s="3"/>
      <c r="ETD807" s="3"/>
      <c r="ETE807" s="3"/>
      <c r="ETF807" s="3"/>
      <c r="ETG807" s="3"/>
      <c r="ETH807" s="3"/>
      <c r="ETI807" s="3"/>
      <c r="ETJ807" s="3"/>
      <c r="ETK807" s="3"/>
      <c r="ETL807" s="3"/>
      <c r="ETM807" s="3"/>
      <c r="ETN807" s="3"/>
      <c r="ETO807" s="3"/>
      <c r="ETP807" s="3"/>
      <c r="ETQ807" s="3"/>
      <c r="ETR807" s="3"/>
      <c r="ETS807" s="3"/>
      <c r="ETT807" s="3"/>
      <c r="ETU807" s="3"/>
      <c r="ETV807" s="3"/>
      <c r="ETW807" s="3"/>
      <c r="ETX807" s="3"/>
      <c r="ETY807" s="3"/>
      <c r="ETZ807" s="3"/>
      <c r="EUA807" s="3"/>
      <c r="EUB807" s="3"/>
      <c r="EUC807" s="3"/>
      <c r="EUD807" s="3"/>
      <c r="EUE807" s="3"/>
      <c r="EUF807" s="3"/>
      <c r="EUG807" s="3"/>
      <c r="EUH807" s="3"/>
      <c r="EUI807" s="3"/>
      <c r="EUJ807" s="3"/>
      <c r="EUK807" s="3"/>
      <c r="EUL807" s="3"/>
      <c r="EUM807" s="3"/>
      <c r="EUN807" s="3"/>
      <c r="EUO807" s="3"/>
      <c r="EUP807" s="3"/>
      <c r="EUQ807" s="3"/>
      <c r="EUR807" s="3"/>
      <c r="EUS807" s="3"/>
      <c r="EUT807" s="3"/>
      <c r="EUU807" s="3"/>
      <c r="EUV807" s="3"/>
      <c r="EUW807" s="3"/>
      <c r="EUX807" s="3"/>
      <c r="EUY807" s="3"/>
      <c r="EUZ807" s="3"/>
      <c r="EVA807" s="3"/>
      <c r="EVB807" s="3"/>
      <c r="EVC807" s="3"/>
      <c r="EVD807" s="3"/>
      <c r="EVE807" s="3"/>
      <c r="EVF807" s="3"/>
      <c r="EVG807" s="3"/>
      <c r="EVH807" s="3"/>
      <c r="EVI807" s="3"/>
      <c r="EVJ807" s="3"/>
      <c r="EVK807" s="3"/>
      <c r="EVL807" s="3"/>
      <c r="EVM807" s="3"/>
      <c r="EVN807" s="3"/>
      <c r="EVO807" s="3"/>
      <c r="EVP807" s="3"/>
      <c r="EVQ807" s="3"/>
      <c r="EVR807" s="3"/>
      <c r="EVS807" s="3"/>
      <c r="EVT807" s="3"/>
      <c r="EVU807" s="3"/>
      <c r="EVV807" s="3"/>
      <c r="EVW807" s="3"/>
      <c r="EVX807" s="3"/>
      <c r="EVY807" s="3"/>
      <c r="EVZ807" s="3"/>
      <c r="EWA807" s="3"/>
      <c r="EWB807" s="3"/>
      <c r="EWC807" s="3"/>
      <c r="EWD807" s="3"/>
      <c r="EWE807" s="3"/>
      <c r="EWF807" s="3"/>
      <c r="EWG807" s="3"/>
      <c r="EWH807" s="3"/>
      <c r="EWI807" s="3"/>
      <c r="EWJ807" s="3"/>
      <c r="EWK807" s="3"/>
      <c r="EWL807" s="3"/>
      <c r="EWM807" s="3"/>
      <c r="EWN807" s="3"/>
      <c r="EWO807" s="3"/>
      <c r="EWP807" s="3"/>
      <c r="EWQ807" s="3"/>
      <c r="EWR807" s="3"/>
      <c r="EWS807" s="3"/>
      <c r="EWT807" s="3"/>
      <c r="EWU807" s="3"/>
      <c r="EWV807" s="3"/>
      <c r="EWW807" s="3"/>
      <c r="EWX807" s="3"/>
      <c r="EWY807" s="3"/>
      <c r="EWZ807" s="3"/>
      <c r="EXA807" s="3"/>
      <c r="EXB807" s="3"/>
      <c r="EXC807" s="3"/>
      <c r="EXD807" s="3"/>
      <c r="EXE807" s="3"/>
      <c r="EXF807" s="3"/>
      <c r="EXG807" s="3"/>
      <c r="EXH807" s="3"/>
      <c r="EXI807" s="3"/>
      <c r="EXJ807" s="3"/>
      <c r="EXK807" s="3"/>
      <c r="EXL807" s="3"/>
      <c r="EXM807" s="3"/>
      <c r="EXN807" s="3"/>
      <c r="EXO807" s="3"/>
      <c r="EXP807" s="3"/>
      <c r="EXQ807" s="3"/>
      <c r="EXR807" s="3"/>
      <c r="EXS807" s="3"/>
      <c r="EXT807" s="3"/>
      <c r="EXU807" s="3"/>
      <c r="EXV807" s="3"/>
      <c r="EXW807" s="3"/>
      <c r="EXX807" s="3"/>
      <c r="EXY807" s="3"/>
      <c r="EXZ807" s="3"/>
      <c r="EYA807" s="3"/>
      <c r="EYB807" s="3"/>
      <c r="EYC807" s="3"/>
      <c r="EYD807" s="3"/>
      <c r="EYE807" s="3"/>
      <c r="EYF807" s="3"/>
      <c r="EYG807" s="3"/>
      <c r="EYH807" s="3"/>
      <c r="EYI807" s="3"/>
      <c r="EYJ807" s="3"/>
      <c r="EYK807" s="3"/>
      <c r="EYL807" s="3"/>
      <c r="EYM807" s="3"/>
      <c r="EYN807" s="3"/>
      <c r="EYO807" s="3"/>
      <c r="EYP807" s="3"/>
      <c r="EYQ807" s="3"/>
      <c r="EYR807" s="3"/>
      <c r="EYS807" s="3"/>
      <c r="EYT807" s="3"/>
      <c r="EYU807" s="3"/>
      <c r="EYV807" s="3"/>
      <c r="EYW807" s="3"/>
      <c r="EYX807" s="3"/>
      <c r="EYY807" s="3"/>
      <c r="EYZ807" s="3"/>
      <c r="EZA807" s="3"/>
      <c r="EZB807" s="3"/>
      <c r="EZC807" s="3"/>
      <c r="EZD807" s="3"/>
      <c r="EZE807" s="3"/>
      <c r="EZF807" s="3"/>
      <c r="EZG807" s="3"/>
      <c r="EZH807" s="3"/>
      <c r="EZI807" s="3"/>
      <c r="EZJ807" s="3"/>
      <c r="EZK807" s="3"/>
      <c r="EZL807" s="3"/>
      <c r="EZM807" s="3"/>
      <c r="EZN807" s="3"/>
      <c r="EZO807" s="3"/>
      <c r="EZP807" s="3"/>
      <c r="EZQ807" s="3"/>
      <c r="EZR807" s="3"/>
      <c r="EZS807" s="3"/>
      <c r="EZT807" s="3"/>
      <c r="EZU807" s="3"/>
      <c r="EZV807" s="3"/>
      <c r="EZW807" s="3"/>
      <c r="EZX807" s="3"/>
      <c r="EZY807" s="3"/>
      <c r="EZZ807" s="3"/>
      <c r="FAA807" s="3"/>
      <c r="FAB807" s="3"/>
      <c r="FAC807" s="3"/>
      <c r="FAD807" s="3"/>
      <c r="FAE807" s="3"/>
      <c r="FAF807" s="3"/>
      <c r="FAG807" s="3"/>
      <c r="FAH807" s="3"/>
      <c r="FAI807" s="3"/>
      <c r="FAJ807" s="3"/>
      <c r="FAK807" s="3"/>
      <c r="FAL807" s="3"/>
      <c r="FAM807" s="3"/>
      <c r="FAN807" s="3"/>
      <c r="FAO807" s="3"/>
      <c r="FAP807" s="3"/>
      <c r="FAQ807" s="3"/>
      <c r="FAR807" s="3"/>
      <c r="FAS807" s="3"/>
      <c r="FAT807" s="3"/>
      <c r="FAU807" s="3"/>
      <c r="FAV807" s="3"/>
      <c r="FAW807" s="3"/>
      <c r="FAX807" s="3"/>
      <c r="FAY807" s="3"/>
      <c r="FAZ807" s="3"/>
      <c r="FBA807" s="3"/>
      <c r="FBB807" s="3"/>
      <c r="FBC807" s="3"/>
      <c r="FBD807" s="3"/>
      <c r="FBE807" s="3"/>
      <c r="FBF807" s="3"/>
      <c r="FBG807" s="3"/>
      <c r="FBH807" s="3"/>
      <c r="FBI807" s="3"/>
      <c r="FBJ807" s="3"/>
      <c r="FBK807" s="3"/>
      <c r="FBL807" s="3"/>
      <c r="FBM807" s="3"/>
      <c r="FBN807" s="3"/>
      <c r="FBO807" s="3"/>
      <c r="FBP807" s="3"/>
      <c r="FBQ807" s="3"/>
      <c r="FBR807" s="3"/>
      <c r="FBS807" s="3"/>
      <c r="FBT807" s="3"/>
      <c r="FBU807" s="3"/>
      <c r="FBV807" s="3"/>
      <c r="FBW807" s="3"/>
      <c r="FBX807" s="3"/>
      <c r="FBY807" s="3"/>
      <c r="FBZ807" s="3"/>
      <c r="FCA807" s="3"/>
      <c r="FCB807" s="3"/>
      <c r="FCC807" s="3"/>
      <c r="FCD807" s="3"/>
      <c r="FCE807" s="3"/>
      <c r="FCF807" s="3"/>
      <c r="FCG807" s="3"/>
      <c r="FCH807" s="3"/>
      <c r="FCI807" s="3"/>
      <c r="FCJ807" s="3"/>
      <c r="FCK807" s="3"/>
      <c r="FCL807" s="3"/>
      <c r="FCM807" s="3"/>
      <c r="FCN807" s="3"/>
      <c r="FCO807" s="3"/>
      <c r="FCP807" s="3"/>
      <c r="FCQ807" s="3"/>
      <c r="FCR807" s="3"/>
      <c r="FCS807" s="3"/>
      <c r="FCT807" s="3"/>
      <c r="FCU807" s="3"/>
      <c r="FCV807" s="3"/>
      <c r="FCW807" s="3"/>
      <c r="FCX807" s="3"/>
      <c r="FCY807" s="3"/>
      <c r="FCZ807" s="3"/>
      <c r="FDA807" s="3"/>
      <c r="FDB807" s="3"/>
      <c r="FDC807" s="3"/>
      <c r="FDD807" s="3"/>
      <c r="FDE807" s="3"/>
      <c r="FDF807" s="3"/>
      <c r="FDG807" s="3"/>
      <c r="FDH807" s="3"/>
      <c r="FDI807" s="3"/>
      <c r="FDJ807" s="3"/>
      <c r="FDK807" s="3"/>
      <c r="FDL807" s="3"/>
      <c r="FDM807" s="3"/>
      <c r="FDN807" s="3"/>
      <c r="FDO807" s="3"/>
      <c r="FDP807" s="3"/>
      <c r="FDQ807" s="3"/>
      <c r="FDR807" s="3"/>
      <c r="FDS807" s="3"/>
      <c r="FDT807" s="3"/>
      <c r="FDU807" s="3"/>
      <c r="FDV807" s="3"/>
      <c r="FDW807" s="3"/>
      <c r="FDX807" s="3"/>
      <c r="FDY807" s="3"/>
      <c r="FDZ807" s="3"/>
      <c r="FEA807" s="3"/>
      <c r="FEB807" s="3"/>
      <c r="FEC807" s="3"/>
      <c r="FED807" s="3"/>
      <c r="FEE807" s="3"/>
      <c r="FEF807" s="3"/>
      <c r="FEG807" s="3"/>
      <c r="FEH807" s="3"/>
      <c r="FEI807" s="3"/>
      <c r="FEJ807" s="3"/>
      <c r="FEK807" s="3"/>
      <c r="FEL807" s="3"/>
      <c r="FEM807" s="3"/>
      <c r="FEN807" s="3"/>
      <c r="FEO807" s="3"/>
      <c r="FEP807" s="3"/>
      <c r="FEQ807" s="3"/>
      <c r="FER807" s="3"/>
      <c r="FES807" s="3"/>
      <c r="FET807" s="3"/>
      <c r="FEU807" s="3"/>
      <c r="FEV807" s="3"/>
      <c r="FEW807" s="3"/>
      <c r="FEX807" s="3"/>
      <c r="FEY807" s="3"/>
      <c r="FEZ807" s="3"/>
      <c r="FFA807" s="3"/>
      <c r="FFB807" s="3"/>
      <c r="FFC807" s="3"/>
      <c r="FFD807" s="3"/>
      <c r="FFE807" s="3"/>
      <c r="FFF807" s="3"/>
      <c r="FFG807" s="3"/>
      <c r="FFH807" s="3"/>
      <c r="FFI807" s="3"/>
      <c r="FFJ807" s="3"/>
      <c r="FFK807" s="3"/>
      <c r="FFL807" s="3"/>
      <c r="FFM807" s="3"/>
      <c r="FFN807" s="3"/>
      <c r="FFO807" s="3"/>
      <c r="FFP807" s="3"/>
      <c r="FFQ807" s="3"/>
      <c r="FFR807" s="3"/>
      <c r="FFS807" s="3"/>
      <c r="FFT807" s="3"/>
      <c r="FFU807" s="3"/>
      <c r="FFV807" s="3"/>
      <c r="FFW807" s="3"/>
      <c r="FFX807" s="3"/>
      <c r="FFY807" s="3"/>
      <c r="FFZ807" s="3"/>
      <c r="FGA807" s="3"/>
      <c r="FGB807" s="3"/>
      <c r="FGC807" s="3"/>
      <c r="FGD807" s="3"/>
      <c r="FGE807" s="3"/>
      <c r="FGF807" s="3"/>
      <c r="FGG807" s="3"/>
      <c r="FGH807" s="3"/>
      <c r="FGI807" s="3"/>
      <c r="FGJ807" s="3"/>
      <c r="FGK807" s="3"/>
      <c r="FGL807" s="3"/>
      <c r="FGM807" s="3"/>
      <c r="FGN807" s="3"/>
      <c r="FGO807" s="3"/>
      <c r="FGP807" s="3"/>
      <c r="FGQ807" s="3"/>
      <c r="FGR807" s="3"/>
      <c r="FGS807" s="3"/>
      <c r="FGT807" s="3"/>
      <c r="FGU807" s="3"/>
      <c r="FGV807" s="3"/>
      <c r="FGW807" s="3"/>
      <c r="FGX807" s="3"/>
      <c r="FGY807" s="3"/>
      <c r="FGZ807" s="3"/>
      <c r="FHA807" s="3"/>
      <c r="FHB807" s="3"/>
      <c r="FHC807" s="3"/>
      <c r="FHD807" s="3"/>
      <c r="FHE807" s="3"/>
      <c r="FHF807" s="3"/>
      <c r="FHG807" s="3"/>
      <c r="FHH807" s="3"/>
      <c r="FHI807" s="3"/>
      <c r="FHJ807" s="3"/>
      <c r="FHK807" s="3"/>
      <c r="FHL807" s="3"/>
      <c r="FHM807" s="3"/>
      <c r="FHN807" s="3"/>
      <c r="FHO807" s="3"/>
      <c r="FHP807" s="3"/>
      <c r="FHQ807" s="3"/>
      <c r="FHR807" s="3"/>
      <c r="FHS807" s="3"/>
      <c r="FHT807" s="3"/>
      <c r="FHU807" s="3"/>
      <c r="FHV807" s="3"/>
      <c r="FHW807" s="3"/>
      <c r="FHX807" s="3"/>
      <c r="FHY807" s="3"/>
      <c r="FHZ807" s="3"/>
      <c r="FIA807" s="3"/>
      <c r="FIB807" s="3"/>
      <c r="FIC807" s="3"/>
      <c r="FID807" s="3"/>
      <c r="FIE807" s="3"/>
      <c r="FIF807" s="3"/>
      <c r="FIG807" s="3"/>
      <c r="FIH807" s="3"/>
      <c r="FII807" s="3"/>
      <c r="FIJ807" s="3"/>
      <c r="FIK807" s="3"/>
      <c r="FIL807" s="3"/>
      <c r="FIM807" s="3"/>
      <c r="FIN807" s="3"/>
      <c r="FIO807" s="3"/>
      <c r="FIP807" s="3"/>
      <c r="FIQ807" s="3"/>
      <c r="FIR807" s="3"/>
      <c r="FIS807" s="3"/>
      <c r="FIT807" s="3"/>
      <c r="FIU807" s="3"/>
      <c r="FIV807" s="3"/>
      <c r="FIW807" s="3"/>
      <c r="FIX807" s="3"/>
      <c r="FIY807" s="3"/>
      <c r="FIZ807" s="3"/>
      <c r="FJA807" s="3"/>
      <c r="FJB807" s="3"/>
      <c r="FJC807" s="3"/>
      <c r="FJD807" s="3"/>
      <c r="FJE807" s="3"/>
      <c r="FJF807" s="3"/>
      <c r="FJG807" s="3"/>
      <c r="FJH807" s="3"/>
      <c r="FJI807" s="3"/>
      <c r="FJJ807" s="3"/>
      <c r="FJK807" s="3"/>
      <c r="FJL807" s="3"/>
      <c r="FJM807" s="3"/>
      <c r="FJN807" s="3"/>
      <c r="FJO807" s="3"/>
      <c r="FJP807" s="3"/>
      <c r="FJQ807" s="3"/>
      <c r="FJR807" s="3"/>
      <c r="FJS807" s="3"/>
      <c r="FJT807" s="3"/>
      <c r="FJU807" s="3"/>
      <c r="FJV807" s="3"/>
      <c r="FJW807" s="3"/>
      <c r="FJX807" s="3"/>
      <c r="FJY807" s="3"/>
      <c r="FJZ807" s="3"/>
      <c r="FKA807" s="3"/>
      <c r="FKB807" s="3"/>
      <c r="FKC807" s="3"/>
      <c r="FKD807" s="3"/>
      <c r="FKE807" s="3"/>
      <c r="FKF807" s="3"/>
      <c r="FKG807" s="3"/>
      <c r="FKH807" s="3"/>
      <c r="FKI807" s="3"/>
      <c r="FKJ807" s="3"/>
      <c r="FKK807" s="3"/>
      <c r="FKL807" s="3"/>
      <c r="FKM807" s="3"/>
      <c r="FKN807" s="3"/>
      <c r="FKO807" s="3"/>
      <c r="FKP807" s="3"/>
      <c r="FKQ807" s="3"/>
      <c r="FKR807" s="3"/>
      <c r="FKS807" s="3"/>
      <c r="FKT807" s="3"/>
      <c r="FKU807" s="3"/>
      <c r="FKV807" s="3"/>
      <c r="FKW807" s="3"/>
      <c r="FKX807" s="3"/>
      <c r="FKY807" s="3"/>
      <c r="FKZ807" s="3"/>
      <c r="FLA807" s="3"/>
      <c r="FLB807" s="3"/>
      <c r="FLC807" s="3"/>
      <c r="FLD807" s="3"/>
      <c r="FLE807" s="3"/>
      <c r="FLF807" s="3"/>
      <c r="FLG807" s="3"/>
      <c r="FLH807" s="3"/>
      <c r="FLI807" s="3"/>
      <c r="FLJ807" s="3"/>
      <c r="FLK807" s="3"/>
      <c r="FLL807" s="3"/>
      <c r="FLM807" s="3"/>
      <c r="FLN807" s="3"/>
      <c r="FLO807" s="3"/>
      <c r="FLP807" s="3"/>
      <c r="FLQ807" s="3"/>
      <c r="FLR807" s="3"/>
      <c r="FLS807" s="3"/>
      <c r="FLT807" s="3"/>
      <c r="FLU807" s="3"/>
      <c r="FLV807" s="3"/>
      <c r="FLW807" s="3"/>
      <c r="FLX807" s="3"/>
      <c r="FLY807" s="3"/>
      <c r="FLZ807" s="3"/>
      <c r="FMA807" s="3"/>
      <c r="FMB807" s="3"/>
      <c r="FMC807" s="3"/>
      <c r="FMD807" s="3"/>
      <c r="FME807" s="3"/>
      <c r="FMF807" s="3"/>
      <c r="FMG807" s="3"/>
      <c r="FMH807" s="3"/>
      <c r="FMI807" s="3"/>
      <c r="FMJ807" s="3"/>
      <c r="FMK807" s="3"/>
      <c r="FML807" s="3"/>
      <c r="FMM807" s="3"/>
      <c r="FMN807" s="3"/>
      <c r="FMO807" s="3"/>
      <c r="FMP807" s="3"/>
      <c r="FMQ807" s="3"/>
      <c r="FMR807" s="3"/>
      <c r="FMS807" s="3"/>
      <c r="FMT807" s="3"/>
      <c r="FMU807" s="3"/>
      <c r="FMV807" s="3"/>
      <c r="FMW807" s="3"/>
      <c r="FMX807" s="3"/>
      <c r="FMY807" s="3"/>
      <c r="FMZ807" s="3"/>
      <c r="FNA807" s="3"/>
      <c r="FNB807" s="3"/>
      <c r="FNC807" s="3"/>
      <c r="FND807" s="3"/>
      <c r="FNE807" s="3"/>
      <c r="FNF807" s="3"/>
      <c r="FNG807" s="3"/>
      <c r="FNH807" s="3"/>
      <c r="FNI807" s="3"/>
      <c r="FNJ807" s="3"/>
      <c r="FNK807" s="3"/>
      <c r="FNL807" s="3"/>
      <c r="FNM807" s="3"/>
      <c r="FNN807" s="3"/>
      <c r="FNO807" s="3"/>
      <c r="FNP807" s="3"/>
      <c r="FNQ807" s="3"/>
      <c r="FNR807" s="3"/>
      <c r="FNS807" s="3"/>
      <c r="FNT807" s="3"/>
      <c r="FNU807" s="3"/>
      <c r="FNV807" s="3"/>
      <c r="FNW807" s="3"/>
      <c r="FNX807" s="3"/>
      <c r="FNY807" s="3"/>
      <c r="FNZ807" s="3"/>
      <c r="FOA807" s="3"/>
      <c r="FOB807" s="3"/>
      <c r="FOC807" s="3"/>
      <c r="FOD807" s="3"/>
      <c r="FOE807" s="3"/>
      <c r="FOF807" s="3"/>
      <c r="FOG807" s="3"/>
      <c r="FOH807" s="3"/>
      <c r="FOI807" s="3"/>
      <c r="FOJ807" s="3"/>
      <c r="FOK807" s="3"/>
      <c r="FOL807" s="3"/>
      <c r="FOM807" s="3"/>
      <c r="FON807" s="3"/>
      <c r="FOO807" s="3"/>
      <c r="FOP807" s="3"/>
      <c r="FOQ807" s="3"/>
      <c r="FOR807" s="3"/>
      <c r="FOS807" s="3"/>
      <c r="FOT807" s="3"/>
      <c r="FOU807" s="3"/>
      <c r="FOV807" s="3"/>
      <c r="FOW807" s="3"/>
      <c r="FOX807" s="3"/>
      <c r="FOY807" s="3"/>
      <c r="FOZ807" s="3"/>
      <c r="FPA807" s="3"/>
      <c r="FPB807" s="3"/>
      <c r="FPC807" s="3"/>
      <c r="FPD807" s="3"/>
      <c r="FPE807" s="3"/>
      <c r="FPF807" s="3"/>
      <c r="FPG807" s="3"/>
      <c r="FPH807" s="3"/>
      <c r="FPI807" s="3"/>
      <c r="FPJ807" s="3"/>
      <c r="FPK807" s="3"/>
      <c r="FPL807" s="3"/>
      <c r="FPM807" s="3"/>
      <c r="FPN807" s="3"/>
      <c r="FPO807" s="3"/>
      <c r="FPP807" s="3"/>
      <c r="FPQ807" s="3"/>
      <c r="FPR807" s="3"/>
      <c r="FPS807" s="3"/>
      <c r="FPT807" s="3"/>
      <c r="FPU807" s="3"/>
      <c r="FPV807" s="3"/>
      <c r="FPW807" s="3"/>
      <c r="FPX807" s="3"/>
      <c r="FPY807" s="3"/>
      <c r="FPZ807" s="3"/>
      <c r="FQA807" s="3"/>
      <c r="FQB807" s="3"/>
      <c r="FQC807" s="3"/>
      <c r="FQD807" s="3"/>
      <c r="FQE807" s="3"/>
      <c r="FQF807" s="3"/>
      <c r="FQG807" s="3"/>
      <c r="FQH807" s="3"/>
      <c r="FQI807" s="3"/>
      <c r="FQJ807" s="3"/>
      <c r="FQK807" s="3"/>
      <c r="FQL807" s="3"/>
      <c r="FQM807" s="3"/>
      <c r="FQN807" s="3"/>
      <c r="FQO807" s="3"/>
      <c r="FQP807" s="3"/>
      <c r="FQQ807" s="3"/>
      <c r="FQR807" s="3"/>
      <c r="FQS807" s="3"/>
      <c r="FQT807" s="3"/>
      <c r="FQU807" s="3"/>
      <c r="FQV807" s="3"/>
      <c r="FQW807" s="3"/>
      <c r="FQX807" s="3"/>
      <c r="FQY807" s="3"/>
      <c r="FQZ807" s="3"/>
      <c r="FRA807" s="3"/>
      <c r="FRB807" s="3"/>
      <c r="FRC807" s="3"/>
      <c r="FRD807" s="3"/>
      <c r="FRE807" s="3"/>
      <c r="FRF807" s="3"/>
      <c r="FRG807" s="3"/>
      <c r="FRH807" s="3"/>
      <c r="FRI807" s="3"/>
      <c r="FRJ807" s="3"/>
      <c r="FRK807" s="3"/>
      <c r="FRL807" s="3"/>
      <c r="FRM807" s="3"/>
      <c r="FRN807" s="3"/>
      <c r="FRO807" s="3"/>
      <c r="FRP807" s="3"/>
      <c r="FRQ807" s="3"/>
      <c r="FRR807" s="3"/>
      <c r="FRS807" s="3"/>
      <c r="FRT807" s="3"/>
      <c r="FRU807" s="3"/>
      <c r="FRV807" s="3"/>
      <c r="FRW807" s="3"/>
      <c r="FRX807" s="3"/>
      <c r="FRY807" s="3"/>
      <c r="FRZ807" s="3"/>
      <c r="FSA807" s="3"/>
      <c r="FSB807" s="3"/>
      <c r="FSC807" s="3"/>
      <c r="FSD807" s="3"/>
      <c r="FSE807" s="3"/>
      <c r="FSF807" s="3"/>
      <c r="FSG807" s="3"/>
      <c r="FSH807" s="3"/>
      <c r="FSI807" s="3"/>
      <c r="FSJ807" s="3"/>
      <c r="FSK807" s="3"/>
      <c r="FSL807" s="3"/>
      <c r="FSM807" s="3"/>
      <c r="FSN807" s="3"/>
      <c r="FSO807" s="3"/>
      <c r="FSP807" s="3"/>
      <c r="FSQ807" s="3"/>
      <c r="FSR807" s="3"/>
      <c r="FSS807" s="3"/>
      <c r="FST807" s="3"/>
      <c r="FSU807" s="3"/>
      <c r="FSV807" s="3"/>
      <c r="FSW807" s="3"/>
      <c r="FSX807" s="3"/>
      <c r="FSY807" s="3"/>
      <c r="FSZ807" s="3"/>
      <c r="FTA807" s="3"/>
      <c r="FTB807" s="3"/>
      <c r="FTC807" s="3"/>
      <c r="FTD807" s="3"/>
      <c r="FTE807" s="3"/>
      <c r="FTF807" s="3"/>
      <c r="FTG807" s="3"/>
      <c r="FTH807" s="3"/>
      <c r="FTI807" s="3"/>
      <c r="FTJ807" s="3"/>
      <c r="FTK807" s="3"/>
      <c r="FTL807" s="3"/>
      <c r="FTM807" s="3"/>
      <c r="FTN807" s="3"/>
      <c r="FTO807" s="3"/>
      <c r="FTP807" s="3"/>
      <c r="FTQ807" s="3"/>
      <c r="FTR807" s="3"/>
      <c r="FTS807" s="3"/>
      <c r="FTT807" s="3"/>
      <c r="FTU807" s="3"/>
      <c r="FTV807" s="3"/>
      <c r="FTW807" s="3"/>
      <c r="FTX807" s="3"/>
      <c r="FTY807" s="3"/>
      <c r="FTZ807" s="3"/>
      <c r="FUA807" s="3"/>
      <c r="FUB807" s="3"/>
      <c r="FUC807" s="3"/>
      <c r="FUD807" s="3"/>
      <c r="FUE807" s="3"/>
      <c r="FUF807" s="3"/>
      <c r="FUG807" s="3"/>
      <c r="FUH807" s="3"/>
      <c r="FUI807" s="3"/>
      <c r="FUJ807" s="3"/>
      <c r="FUK807" s="3"/>
      <c r="FUL807" s="3"/>
      <c r="FUM807" s="3"/>
      <c r="FUN807" s="3"/>
      <c r="FUO807" s="3"/>
      <c r="FUP807" s="3"/>
      <c r="FUQ807" s="3"/>
      <c r="FUR807" s="3"/>
      <c r="FUS807" s="3"/>
      <c r="FUT807" s="3"/>
      <c r="FUU807" s="3"/>
      <c r="FUV807" s="3"/>
      <c r="FUW807" s="3"/>
      <c r="FUX807" s="3"/>
      <c r="FUY807" s="3"/>
      <c r="FUZ807" s="3"/>
      <c r="FVA807" s="3"/>
      <c r="FVB807" s="3"/>
      <c r="FVC807" s="3"/>
      <c r="FVD807" s="3"/>
      <c r="FVE807" s="3"/>
      <c r="FVF807" s="3"/>
      <c r="FVG807" s="3"/>
      <c r="FVH807" s="3"/>
      <c r="FVI807" s="3"/>
      <c r="FVJ807" s="3"/>
      <c r="FVK807" s="3"/>
      <c r="FVL807" s="3"/>
      <c r="FVM807" s="3"/>
      <c r="FVN807" s="3"/>
      <c r="FVO807" s="3"/>
      <c r="FVP807" s="3"/>
      <c r="FVQ807" s="3"/>
      <c r="FVR807" s="3"/>
      <c r="FVS807" s="3"/>
      <c r="FVT807" s="3"/>
      <c r="FVU807" s="3"/>
      <c r="FVV807" s="3"/>
      <c r="FVW807" s="3"/>
      <c r="FVX807" s="3"/>
      <c r="FVY807" s="3"/>
      <c r="FVZ807" s="3"/>
      <c r="FWA807" s="3"/>
      <c r="FWB807" s="3"/>
      <c r="FWC807" s="3"/>
      <c r="FWD807" s="3"/>
      <c r="FWE807" s="3"/>
      <c r="FWF807" s="3"/>
      <c r="FWG807" s="3"/>
      <c r="FWH807" s="3"/>
      <c r="FWI807" s="3"/>
      <c r="FWJ807" s="3"/>
      <c r="FWK807" s="3"/>
      <c r="FWL807" s="3"/>
      <c r="FWM807" s="3"/>
      <c r="FWN807" s="3"/>
      <c r="FWO807" s="3"/>
      <c r="FWP807" s="3"/>
      <c r="FWQ807" s="3"/>
      <c r="FWR807" s="3"/>
      <c r="FWS807" s="3"/>
      <c r="FWT807" s="3"/>
      <c r="FWU807" s="3"/>
      <c r="FWV807" s="3"/>
      <c r="FWW807" s="3"/>
      <c r="FWX807" s="3"/>
      <c r="FWY807" s="3"/>
      <c r="FWZ807" s="3"/>
      <c r="FXA807" s="3"/>
      <c r="FXB807" s="3"/>
      <c r="FXC807" s="3"/>
      <c r="FXD807" s="3"/>
      <c r="FXE807" s="3"/>
      <c r="FXF807" s="3"/>
      <c r="FXG807" s="3"/>
      <c r="FXH807" s="3"/>
      <c r="FXI807" s="3"/>
      <c r="FXJ807" s="3"/>
      <c r="FXK807" s="3"/>
      <c r="FXL807" s="3"/>
      <c r="FXM807" s="3"/>
      <c r="FXN807" s="3"/>
      <c r="FXO807" s="3"/>
      <c r="FXP807" s="3"/>
      <c r="FXQ807" s="3"/>
      <c r="FXR807" s="3"/>
      <c r="FXS807" s="3"/>
      <c r="FXT807" s="3"/>
      <c r="FXU807" s="3"/>
      <c r="FXV807" s="3"/>
      <c r="FXW807" s="3"/>
      <c r="FXX807" s="3"/>
      <c r="FXY807" s="3"/>
      <c r="FXZ807" s="3"/>
      <c r="FYA807" s="3"/>
      <c r="FYB807" s="3"/>
      <c r="FYC807" s="3"/>
      <c r="FYD807" s="3"/>
      <c r="FYE807" s="3"/>
      <c r="FYF807" s="3"/>
      <c r="FYG807" s="3"/>
      <c r="FYH807" s="3"/>
      <c r="FYI807" s="3"/>
      <c r="FYJ807" s="3"/>
      <c r="FYK807" s="3"/>
      <c r="FYL807" s="3"/>
      <c r="FYM807" s="3"/>
      <c r="FYN807" s="3"/>
      <c r="FYO807" s="3"/>
      <c r="FYP807" s="3"/>
      <c r="FYQ807" s="3"/>
      <c r="FYR807" s="3"/>
      <c r="FYS807" s="3"/>
      <c r="FYT807" s="3"/>
      <c r="FYU807" s="3"/>
      <c r="FYV807" s="3"/>
      <c r="FYW807" s="3"/>
      <c r="FYX807" s="3"/>
      <c r="FYY807" s="3"/>
      <c r="FYZ807" s="3"/>
      <c r="FZA807" s="3"/>
      <c r="FZB807" s="3"/>
      <c r="FZC807" s="3"/>
      <c r="FZD807" s="3"/>
      <c r="FZE807" s="3"/>
      <c r="FZF807" s="3"/>
      <c r="FZG807" s="3"/>
      <c r="FZH807" s="3"/>
      <c r="FZI807" s="3"/>
      <c r="FZJ807" s="3"/>
      <c r="FZK807" s="3"/>
      <c r="FZL807" s="3"/>
      <c r="FZM807" s="3"/>
      <c r="FZN807" s="3"/>
      <c r="FZO807" s="3"/>
      <c r="FZP807" s="3"/>
      <c r="FZQ807" s="3"/>
      <c r="FZR807" s="3"/>
      <c r="FZS807" s="3"/>
      <c r="FZT807" s="3"/>
      <c r="FZU807" s="3"/>
      <c r="FZV807" s="3"/>
      <c r="FZW807" s="3"/>
      <c r="FZX807" s="3"/>
      <c r="FZY807" s="3"/>
      <c r="FZZ807" s="3"/>
      <c r="GAA807" s="3"/>
      <c r="GAB807" s="3"/>
      <c r="GAC807" s="3"/>
      <c r="GAD807" s="3"/>
      <c r="GAE807" s="3"/>
      <c r="GAF807" s="3"/>
      <c r="GAG807" s="3"/>
      <c r="GAH807" s="3"/>
      <c r="GAI807" s="3"/>
      <c r="GAJ807" s="3"/>
      <c r="GAK807" s="3"/>
      <c r="GAL807" s="3"/>
      <c r="GAM807" s="3"/>
      <c r="GAN807" s="3"/>
      <c r="GAO807" s="3"/>
      <c r="GAP807" s="3"/>
      <c r="GAQ807" s="3"/>
      <c r="GAR807" s="3"/>
      <c r="GAS807" s="3"/>
      <c r="GAT807" s="3"/>
      <c r="GAU807" s="3"/>
      <c r="GAV807" s="3"/>
      <c r="GAW807" s="3"/>
      <c r="GAX807" s="3"/>
      <c r="GAY807" s="3"/>
      <c r="GAZ807" s="3"/>
      <c r="GBA807" s="3"/>
      <c r="GBB807" s="3"/>
      <c r="GBC807" s="3"/>
      <c r="GBD807" s="3"/>
      <c r="GBE807" s="3"/>
      <c r="GBF807" s="3"/>
      <c r="GBG807" s="3"/>
      <c r="GBH807" s="3"/>
      <c r="GBI807" s="3"/>
      <c r="GBJ807" s="3"/>
      <c r="GBK807" s="3"/>
      <c r="GBL807" s="3"/>
      <c r="GBM807" s="3"/>
      <c r="GBN807" s="3"/>
      <c r="GBO807" s="3"/>
      <c r="GBP807" s="3"/>
      <c r="GBQ807" s="3"/>
      <c r="GBR807" s="3"/>
      <c r="GBS807" s="3"/>
      <c r="GBT807" s="3"/>
      <c r="GBU807" s="3"/>
      <c r="GBV807" s="3"/>
      <c r="GBW807" s="3"/>
      <c r="GBX807" s="3"/>
      <c r="GBY807" s="3"/>
      <c r="GBZ807" s="3"/>
      <c r="GCA807" s="3"/>
      <c r="GCB807" s="3"/>
      <c r="GCC807" s="3"/>
      <c r="GCD807" s="3"/>
      <c r="GCE807" s="3"/>
      <c r="GCF807" s="3"/>
      <c r="GCG807" s="3"/>
      <c r="GCH807" s="3"/>
      <c r="GCI807" s="3"/>
      <c r="GCJ807" s="3"/>
      <c r="GCK807" s="3"/>
      <c r="GCL807" s="3"/>
      <c r="GCM807" s="3"/>
      <c r="GCN807" s="3"/>
      <c r="GCO807" s="3"/>
      <c r="GCP807" s="3"/>
      <c r="GCQ807" s="3"/>
      <c r="GCR807" s="3"/>
      <c r="GCS807" s="3"/>
      <c r="GCT807" s="3"/>
      <c r="GCU807" s="3"/>
      <c r="GCV807" s="3"/>
      <c r="GCW807" s="3"/>
      <c r="GCX807" s="3"/>
      <c r="GCY807" s="3"/>
      <c r="GCZ807" s="3"/>
      <c r="GDA807" s="3"/>
      <c r="GDB807" s="3"/>
      <c r="GDC807" s="3"/>
      <c r="GDD807" s="3"/>
      <c r="GDE807" s="3"/>
      <c r="GDF807" s="3"/>
      <c r="GDG807" s="3"/>
      <c r="GDH807" s="3"/>
      <c r="GDI807" s="3"/>
      <c r="GDJ807" s="3"/>
      <c r="GDK807" s="3"/>
      <c r="GDL807" s="3"/>
      <c r="GDM807" s="3"/>
      <c r="GDN807" s="3"/>
      <c r="GDO807" s="3"/>
      <c r="GDP807" s="3"/>
      <c r="GDQ807" s="3"/>
      <c r="GDR807" s="3"/>
      <c r="GDS807" s="3"/>
      <c r="GDT807" s="3"/>
      <c r="GDU807" s="3"/>
      <c r="GDV807" s="3"/>
      <c r="GDW807" s="3"/>
      <c r="GDX807" s="3"/>
      <c r="GDY807" s="3"/>
      <c r="GDZ807" s="3"/>
      <c r="GEA807" s="3"/>
      <c r="GEB807" s="3"/>
      <c r="GEC807" s="3"/>
      <c r="GED807" s="3"/>
      <c r="GEE807" s="3"/>
      <c r="GEF807" s="3"/>
      <c r="GEG807" s="3"/>
      <c r="GEH807" s="3"/>
      <c r="GEI807" s="3"/>
      <c r="GEJ807" s="3"/>
      <c r="GEK807" s="3"/>
      <c r="GEL807" s="3"/>
      <c r="GEM807" s="3"/>
      <c r="GEN807" s="3"/>
      <c r="GEO807" s="3"/>
      <c r="GEP807" s="3"/>
      <c r="GEQ807" s="3"/>
      <c r="GER807" s="3"/>
      <c r="GES807" s="3"/>
      <c r="GET807" s="3"/>
      <c r="GEU807" s="3"/>
      <c r="GEV807" s="3"/>
      <c r="GEW807" s="3"/>
      <c r="GEX807" s="3"/>
      <c r="GEY807" s="3"/>
      <c r="GEZ807" s="3"/>
      <c r="GFA807" s="3"/>
      <c r="GFB807" s="3"/>
      <c r="GFC807" s="3"/>
      <c r="GFD807" s="3"/>
      <c r="GFE807" s="3"/>
      <c r="GFF807" s="3"/>
      <c r="GFG807" s="3"/>
      <c r="GFH807" s="3"/>
      <c r="GFI807" s="3"/>
      <c r="GFJ807" s="3"/>
      <c r="GFK807" s="3"/>
      <c r="GFL807" s="3"/>
      <c r="GFM807" s="3"/>
      <c r="GFN807" s="3"/>
      <c r="GFO807" s="3"/>
      <c r="GFP807" s="3"/>
      <c r="GFQ807" s="3"/>
      <c r="GFR807" s="3"/>
      <c r="GFS807" s="3"/>
      <c r="GFT807" s="3"/>
      <c r="GFU807" s="3"/>
      <c r="GFV807" s="3"/>
      <c r="GFW807" s="3"/>
      <c r="GFX807" s="3"/>
      <c r="GFY807" s="3"/>
      <c r="GFZ807" s="3"/>
      <c r="GGA807" s="3"/>
      <c r="GGB807" s="3"/>
      <c r="GGC807" s="3"/>
      <c r="GGD807" s="3"/>
      <c r="GGE807" s="3"/>
      <c r="GGF807" s="3"/>
      <c r="GGG807" s="3"/>
      <c r="GGH807" s="3"/>
      <c r="GGI807" s="3"/>
      <c r="GGJ807" s="3"/>
      <c r="GGK807" s="3"/>
      <c r="GGL807" s="3"/>
      <c r="GGM807" s="3"/>
      <c r="GGN807" s="3"/>
      <c r="GGO807" s="3"/>
      <c r="GGP807" s="3"/>
      <c r="GGQ807" s="3"/>
      <c r="GGR807" s="3"/>
      <c r="GGS807" s="3"/>
      <c r="GGT807" s="3"/>
      <c r="GGU807" s="3"/>
      <c r="GGV807" s="3"/>
      <c r="GGW807" s="3"/>
      <c r="GGX807" s="3"/>
      <c r="GGY807" s="3"/>
      <c r="GGZ807" s="3"/>
      <c r="GHA807" s="3"/>
      <c r="GHB807" s="3"/>
      <c r="GHC807" s="3"/>
      <c r="GHD807" s="3"/>
      <c r="GHE807" s="3"/>
      <c r="GHF807" s="3"/>
      <c r="GHG807" s="3"/>
      <c r="GHH807" s="3"/>
      <c r="GHI807" s="3"/>
      <c r="GHJ807" s="3"/>
      <c r="GHK807" s="3"/>
      <c r="GHL807" s="3"/>
      <c r="GHM807" s="3"/>
      <c r="GHN807" s="3"/>
      <c r="GHO807" s="3"/>
      <c r="GHP807" s="3"/>
      <c r="GHQ807" s="3"/>
      <c r="GHR807" s="3"/>
      <c r="GHS807" s="3"/>
      <c r="GHT807" s="3"/>
      <c r="GHU807" s="3"/>
      <c r="GHV807" s="3"/>
      <c r="GHW807" s="3"/>
      <c r="GHX807" s="3"/>
      <c r="GHY807" s="3"/>
      <c r="GHZ807" s="3"/>
      <c r="GIA807" s="3"/>
      <c r="GIB807" s="3"/>
      <c r="GIC807" s="3"/>
      <c r="GID807" s="3"/>
      <c r="GIE807" s="3"/>
      <c r="GIF807" s="3"/>
      <c r="GIG807" s="3"/>
      <c r="GIH807" s="3"/>
      <c r="GII807" s="3"/>
      <c r="GIJ807" s="3"/>
      <c r="GIK807" s="3"/>
      <c r="GIL807" s="3"/>
      <c r="GIM807" s="3"/>
      <c r="GIN807" s="3"/>
      <c r="GIO807" s="3"/>
      <c r="GIP807" s="3"/>
      <c r="GIQ807" s="3"/>
      <c r="GIR807" s="3"/>
      <c r="GIS807" s="3"/>
      <c r="GIT807" s="3"/>
      <c r="GIU807" s="3"/>
      <c r="GIV807" s="3"/>
      <c r="GIW807" s="3"/>
      <c r="GIX807" s="3"/>
      <c r="GIY807" s="3"/>
      <c r="GIZ807" s="3"/>
      <c r="GJA807" s="3"/>
      <c r="GJB807" s="3"/>
      <c r="GJC807" s="3"/>
      <c r="GJD807" s="3"/>
      <c r="GJE807" s="3"/>
      <c r="GJF807" s="3"/>
      <c r="GJG807" s="3"/>
      <c r="GJH807" s="3"/>
      <c r="GJI807" s="3"/>
      <c r="GJJ807" s="3"/>
      <c r="GJK807" s="3"/>
      <c r="GJL807" s="3"/>
      <c r="GJM807" s="3"/>
      <c r="GJN807" s="3"/>
      <c r="GJO807" s="3"/>
      <c r="GJP807" s="3"/>
      <c r="GJQ807" s="3"/>
      <c r="GJR807" s="3"/>
      <c r="GJS807" s="3"/>
      <c r="GJT807" s="3"/>
      <c r="GJU807" s="3"/>
      <c r="GJV807" s="3"/>
      <c r="GJW807" s="3"/>
      <c r="GJX807" s="3"/>
      <c r="GJY807" s="3"/>
      <c r="GJZ807" s="3"/>
      <c r="GKA807" s="3"/>
      <c r="GKB807" s="3"/>
      <c r="GKC807" s="3"/>
      <c r="GKD807" s="3"/>
      <c r="GKE807" s="3"/>
      <c r="GKF807" s="3"/>
      <c r="GKG807" s="3"/>
      <c r="GKH807" s="3"/>
      <c r="GKI807" s="3"/>
      <c r="GKJ807" s="3"/>
      <c r="GKK807" s="3"/>
      <c r="GKL807" s="3"/>
      <c r="GKM807" s="3"/>
      <c r="GKN807" s="3"/>
      <c r="GKO807" s="3"/>
      <c r="GKP807" s="3"/>
      <c r="GKQ807" s="3"/>
      <c r="GKR807" s="3"/>
      <c r="GKS807" s="3"/>
      <c r="GKT807" s="3"/>
      <c r="GKU807" s="3"/>
      <c r="GKV807" s="3"/>
      <c r="GKW807" s="3"/>
      <c r="GKX807" s="3"/>
      <c r="GKY807" s="3"/>
      <c r="GKZ807" s="3"/>
      <c r="GLA807" s="3"/>
      <c r="GLB807" s="3"/>
      <c r="GLC807" s="3"/>
      <c r="GLD807" s="3"/>
      <c r="GLE807" s="3"/>
      <c r="GLF807" s="3"/>
      <c r="GLG807" s="3"/>
      <c r="GLH807" s="3"/>
      <c r="GLI807" s="3"/>
      <c r="GLJ807" s="3"/>
      <c r="GLK807" s="3"/>
      <c r="GLL807" s="3"/>
      <c r="GLM807" s="3"/>
      <c r="GLN807" s="3"/>
      <c r="GLO807" s="3"/>
      <c r="GLP807" s="3"/>
      <c r="GLQ807" s="3"/>
      <c r="GLR807" s="3"/>
      <c r="GLS807" s="3"/>
      <c r="GLT807" s="3"/>
      <c r="GLU807" s="3"/>
      <c r="GLV807" s="3"/>
      <c r="GLW807" s="3"/>
      <c r="GLX807" s="3"/>
      <c r="GLY807" s="3"/>
      <c r="GLZ807" s="3"/>
      <c r="GMA807" s="3"/>
      <c r="GMB807" s="3"/>
      <c r="GMC807" s="3"/>
      <c r="GMD807" s="3"/>
      <c r="GME807" s="3"/>
      <c r="GMF807" s="3"/>
      <c r="GMG807" s="3"/>
      <c r="GMH807" s="3"/>
      <c r="GMI807" s="3"/>
      <c r="GMJ807" s="3"/>
      <c r="GMK807" s="3"/>
      <c r="GML807" s="3"/>
      <c r="GMM807" s="3"/>
      <c r="GMN807" s="3"/>
      <c r="GMO807" s="3"/>
      <c r="GMP807" s="3"/>
      <c r="GMQ807" s="3"/>
      <c r="GMR807" s="3"/>
      <c r="GMS807" s="3"/>
      <c r="GMT807" s="3"/>
      <c r="GMU807" s="3"/>
      <c r="GMV807" s="3"/>
      <c r="GMW807" s="3"/>
      <c r="GMX807" s="3"/>
      <c r="GMY807" s="3"/>
      <c r="GMZ807" s="3"/>
      <c r="GNA807" s="3"/>
      <c r="GNB807" s="3"/>
      <c r="GNC807" s="3"/>
      <c r="GND807" s="3"/>
      <c r="GNE807" s="3"/>
      <c r="GNF807" s="3"/>
      <c r="GNG807" s="3"/>
      <c r="GNH807" s="3"/>
      <c r="GNI807" s="3"/>
      <c r="GNJ807" s="3"/>
      <c r="GNK807" s="3"/>
      <c r="GNL807" s="3"/>
      <c r="GNM807" s="3"/>
      <c r="GNN807" s="3"/>
      <c r="GNO807" s="3"/>
      <c r="GNP807" s="3"/>
      <c r="GNQ807" s="3"/>
      <c r="GNR807" s="3"/>
      <c r="GNS807" s="3"/>
      <c r="GNT807" s="3"/>
      <c r="GNU807" s="3"/>
      <c r="GNV807" s="3"/>
      <c r="GNW807" s="3"/>
      <c r="GNX807" s="3"/>
      <c r="GNY807" s="3"/>
      <c r="GNZ807" s="3"/>
      <c r="GOA807" s="3"/>
      <c r="GOB807" s="3"/>
      <c r="GOC807" s="3"/>
      <c r="GOD807" s="3"/>
      <c r="GOE807" s="3"/>
      <c r="GOF807" s="3"/>
      <c r="GOG807" s="3"/>
      <c r="GOH807" s="3"/>
      <c r="GOI807" s="3"/>
      <c r="GOJ807" s="3"/>
      <c r="GOK807" s="3"/>
      <c r="GOL807" s="3"/>
      <c r="GOM807" s="3"/>
      <c r="GON807" s="3"/>
      <c r="GOO807" s="3"/>
      <c r="GOP807" s="3"/>
      <c r="GOQ807" s="3"/>
      <c r="GOR807" s="3"/>
      <c r="GOS807" s="3"/>
      <c r="GOT807" s="3"/>
      <c r="GOU807" s="3"/>
      <c r="GOV807" s="3"/>
      <c r="GOW807" s="3"/>
      <c r="GOX807" s="3"/>
      <c r="GOY807" s="3"/>
      <c r="GOZ807" s="3"/>
      <c r="GPA807" s="3"/>
      <c r="GPB807" s="3"/>
      <c r="GPC807" s="3"/>
      <c r="GPD807" s="3"/>
      <c r="GPE807" s="3"/>
      <c r="GPF807" s="3"/>
      <c r="GPG807" s="3"/>
      <c r="GPH807" s="3"/>
      <c r="GPI807" s="3"/>
      <c r="GPJ807" s="3"/>
      <c r="GPK807" s="3"/>
      <c r="GPL807" s="3"/>
      <c r="GPM807" s="3"/>
      <c r="GPN807" s="3"/>
      <c r="GPO807" s="3"/>
      <c r="GPP807" s="3"/>
      <c r="GPQ807" s="3"/>
      <c r="GPR807" s="3"/>
      <c r="GPS807" s="3"/>
      <c r="GPT807" s="3"/>
      <c r="GPU807" s="3"/>
      <c r="GPV807" s="3"/>
      <c r="GPW807" s="3"/>
      <c r="GPX807" s="3"/>
      <c r="GPY807" s="3"/>
      <c r="GPZ807" s="3"/>
      <c r="GQA807" s="3"/>
      <c r="GQB807" s="3"/>
      <c r="GQC807" s="3"/>
      <c r="GQD807" s="3"/>
      <c r="GQE807" s="3"/>
      <c r="GQF807" s="3"/>
      <c r="GQG807" s="3"/>
      <c r="GQH807" s="3"/>
      <c r="GQI807" s="3"/>
      <c r="GQJ807" s="3"/>
      <c r="GQK807" s="3"/>
      <c r="GQL807" s="3"/>
      <c r="GQM807" s="3"/>
      <c r="GQN807" s="3"/>
      <c r="GQO807" s="3"/>
      <c r="GQP807" s="3"/>
      <c r="GQQ807" s="3"/>
      <c r="GQR807" s="3"/>
      <c r="GQS807" s="3"/>
      <c r="GQT807" s="3"/>
      <c r="GQU807" s="3"/>
      <c r="GQV807" s="3"/>
      <c r="GQW807" s="3"/>
      <c r="GQX807" s="3"/>
      <c r="GQY807" s="3"/>
      <c r="GQZ807" s="3"/>
      <c r="GRA807" s="3"/>
      <c r="GRB807" s="3"/>
      <c r="GRC807" s="3"/>
      <c r="GRD807" s="3"/>
      <c r="GRE807" s="3"/>
      <c r="GRF807" s="3"/>
      <c r="GRG807" s="3"/>
      <c r="GRH807" s="3"/>
      <c r="GRI807" s="3"/>
      <c r="GRJ807" s="3"/>
      <c r="GRK807" s="3"/>
      <c r="GRL807" s="3"/>
      <c r="GRM807" s="3"/>
      <c r="GRN807" s="3"/>
      <c r="GRO807" s="3"/>
      <c r="GRP807" s="3"/>
      <c r="GRQ807" s="3"/>
      <c r="GRR807" s="3"/>
      <c r="GRS807" s="3"/>
      <c r="GRT807" s="3"/>
      <c r="GRU807" s="3"/>
      <c r="GRV807" s="3"/>
      <c r="GRW807" s="3"/>
      <c r="GRX807" s="3"/>
      <c r="GRY807" s="3"/>
      <c r="GRZ807" s="3"/>
      <c r="GSA807" s="3"/>
      <c r="GSB807" s="3"/>
      <c r="GSC807" s="3"/>
      <c r="GSD807" s="3"/>
      <c r="GSE807" s="3"/>
      <c r="GSF807" s="3"/>
      <c r="GSG807" s="3"/>
      <c r="GSH807" s="3"/>
      <c r="GSI807" s="3"/>
      <c r="GSJ807" s="3"/>
      <c r="GSK807" s="3"/>
      <c r="GSL807" s="3"/>
      <c r="GSM807" s="3"/>
      <c r="GSN807" s="3"/>
      <c r="GSO807" s="3"/>
      <c r="GSP807" s="3"/>
      <c r="GSQ807" s="3"/>
      <c r="GSR807" s="3"/>
      <c r="GSS807" s="3"/>
      <c r="GST807" s="3"/>
      <c r="GSU807" s="3"/>
      <c r="GSV807" s="3"/>
      <c r="GSW807" s="3"/>
      <c r="GSX807" s="3"/>
      <c r="GSY807" s="3"/>
      <c r="GSZ807" s="3"/>
      <c r="GTA807" s="3"/>
      <c r="GTB807" s="3"/>
      <c r="GTC807" s="3"/>
      <c r="GTD807" s="3"/>
      <c r="GTE807" s="3"/>
      <c r="GTF807" s="3"/>
      <c r="GTG807" s="3"/>
      <c r="GTH807" s="3"/>
      <c r="GTI807" s="3"/>
      <c r="GTJ807" s="3"/>
      <c r="GTK807" s="3"/>
      <c r="GTL807" s="3"/>
      <c r="GTM807" s="3"/>
      <c r="GTN807" s="3"/>
      <c r="GTO807" s="3"/>
      <c r="GTP807" s="3"/>
      <c r="GTQ807" s="3"/>
      <c r="GTR807" s="3"/>
      <c r="GTS807" s="3"/>
      <c r="GTT807" s="3"/>
      <c r="GTU807" s="3"/>
      <c r="GTV807" s="3"/>
      <c r="GTW807" s="3"/>
      <c r="GTX807" s="3"/>
      <c r="GTY807" s="3"/>
      <c r="GTZ807" s="3"/>
      <c r="GUA807" s="3"/>
      <c r="GUB807" s="3"/>
      <c r="GUC807" s="3"/>
      <c r="GUD807" s="3"/>
      <c r="GUE807" s="3"/>
      <c r="GUF807" s="3"/>
      <c r="GUG807" s="3"/>
      <c r="GUH807" s="3"/>
      <c r="GUI807" s="3"/>
      <c r="GUJ807" s="3"/>
      <c r="GUK807" s="3"/>
      <c r="GUL807" s="3"/>
      <c r="GUM807" s="3"/>
      <c r="GUN807" s="3"/>
      <c r="GUO807" s="3"/>
      <c r="GUP807" s="3"/>
      <c r="GUQ807" s="3"/>
      <c r="GUR807" s="3"/>
      <c r="GUS807" s="3"/>
      <c r="GUT807" s="3"/>
      <c r="GUU807" s="3"/>
      <c r="GUV807" s="3"/>
      <c r="GUW807" s="3"/>
      <c r="GUX807" s="3"/>
      <c r="GUY807" s="3"/>
      <c r="GUZ807" s="3"/>
      <c r="GVA807" s="3"/>
      <c r="GVB807" s="3"/>
      <c r="GVC807" s="3"/>
      <c r="GVD807" s="3"/>
      <c r="GVE807" s="3"/>
      <c r="GVF807" s="3"/>
      <c r="GVG807" s="3"/>
      <c r="GVH807" s="3"/>
      <c r="GVI807" s="3"/>
      <c r="GVJ807" s="3"/>
      <c r="GVK807" s="3"/>
      <c r="GVL807" s="3"/>
      <c r="GVM807" s="3"/>
      <c r="GVN807" s="3"/>
      <c r="GVO807" s="3"/>
      <c r="GVP807" s="3"/>
      <c r="GVQ807" s="3"/>
      <c r="GVR807" s="3"/>
      <c r="GVS807" s="3"/>
      <c r="GVT807" s="3"/>
      <c r="GVU807" s="3"/>
      <c r="GVV807" s="3"/>
      <c r="GVW807" s="3"/>
      <c r="GVX807" s="3"/>
      <c r="GVY807" s="3"/>
      <c r="GVZ807" s="3"/>
      <c r="GWA807" s="3"/>
      <c r="GWB807" s="3"/>
      <c r="GWC807" s="3"/>
      <c r="GWD807" s="3"/>
      <c r="GWE807" s="3"/>
      <c r="GWF807" s="3"/>
      <c r="GWG807" s="3"/>
      <c r="GWH807" s="3"/>
      <c r="GWI807" s="3"/>
      <c r="GWJ807" s="3"/>
      <c r="GWK807" s="3"/>
      <c r="GWL807" s="3"/>
      <c r="GWM807" s="3"/>
      <c r="GWN807" s="3"/>
      <c r="GWO807" s="3"/>
      <c r="GWP807" s="3"/>
      <c r="GWQ807" s="3"/>
      <c r="GWR807" s="3"/>
      <c r="GWS807" s="3"/>
      <c r="GWT807" s="3"/>
      <c r="GWU807" s="3"/>
      <c r="GWV807" s="3"/>
      <c r="GWW807" s="3"/>
      <c r="GWX807" s="3"/>
      <c r="GWY807" s="3"/>
      <c r="GWZ807" s="3"/>
      <c r="GXA807" s="3"/>
      <c r="GXB807" s="3"/>
      <c r="GXC807" s="3"/>
      <c r="GXD807" s="3"/>
      <c r="GXE807" s="3"/>
      <c r="GXF807" s="3"/>
      <c r="GXG807" s="3"/>
      <c r="GXH807" s="3"/>
      <c r="GXI807" s="3"/>
      <c r="GXJ807" s="3"/>
      <c r="GXK807" s="3"/>
      <c r="GXL807" s="3"/>
      <c r="GXM807" s="3"/>
      <c r="GXN807" s="3"/>
      <c r="GXO807" s="3"/>
      <c r="GXP807" s="3"/>
      <c r="GXQ807" s="3"/>
      <c r="GXR807" s="3"/>
      <c r="GXS807" s="3"/>
      <c r="GXT807" s="3"/>
      <c r="GXU807" s="3"/>
      <c r="GXV807" s="3"/>
      <c r="GXW807" s="3"/>
      <c r="GXX807" s="3"/>
      <c r="GXY807" s="3"/>
      <c r="GXZ807" s="3"/>
      <c r="GYA807" s="3"/>
      <c r="GYB807" s="3"/>
      <c r="GYC807" s="3"/>
      <c r="GYD807" s="3"/>
      <c r="GYE807" s="3"/>
      <c r="GYF807" s="3"/>
      <c r="GYG807" s="3"/>
      <c r="GYH807" s="3"/>
      <c r="GYI807" s="3"/>
      <c r="GYJ807" s="3"/>
      <c r="GYK807" s="3"/>
      <c r="GYL807" s="3"/>
      <c r="GYM807" s="3"/>
      <c r="GYN807" s="3"/>
      <c r="GYO807" s="3"/>
      <c r="GYP807" s="3"/>
      <c r="GYQ807" s="3"/>
      <c r="GYR807" s="3"/>
      <c r="GYS807" s="3"/>
      <c r="GYT807" s="3"/>
      <c r="GYU807" s="3"/>
      <c r="GYV807" s="3"/>
      <c r="GYW807" s="3"/>
      <c r="GYX807" s="3"/>
      <c r="GYY807" s="3"/>
      <c r="GYZ807" s="3"/>
      <c r="GZA807" s="3"/>
      <c r="GZB807" s="3"/>
      <c r="GZC807" s="3"/>
      <c r="GZD807" s="3"/>
      <c r="GZE807" s="3"/>
      <c r="GZF807" s="3"/>
      <c r="GZG807" s="3"/>
      <c r="GZH807" s="3"/>
      <c r="GZI807" s="3"/>
      <c r="GZJ807" s="3"/>
      <c r="GZK807" s="3"/>
      <c r="GZL807" s="3"/>
      <c r="GZM807" s="3"/>
      <c r="GZN807" s="3"/>
      <c r="GZO807" s="3"/>
      <c r="GZP807" s="3"/>
      <c r="GZQ807" s="3"/>
      <c r="GZR807" s="3"/>
      <c r="GZS807" s="3"/>
      <c r="GZT807" s="3"/>
      <c r="GZU807" s="3"/>
      <c r="GZV807" s="3"/>
      <c r="GZW807" s="3"/>
      <c r="GZX807" s="3"/>
      <c r="GZY807" s="3"/>
      <c r="GZZ807" s="3"/>
      <c r="HAA807" s="3"/>
      <c r="HAB807" s="3"/>
      <c r="HAC807" s="3"/>
      <c r="HAD807" s="3"/>
      <c r="HAE807" s="3"/>
      <c r="HAF807" s="3"/>
      <c r="HAG807" s="3"/>
      <c r="HAH807" s="3"/>
      <c r="HAI807" s="3"/>
      <c r="HAJ807" s="3"/>
      <c r="HAK807" s="3"/>
      <c r="HAL807" s="3"/>
      <c r="HAM807" s="3"/>
      <c r="HAN807" s="3"/>
      <c r="HAO807" s="3"/>
      <c r="HAP807" s="3"/>
      <c r="HAQ807" s="3"/>
      <c r="HAR807" s="3"/>
      <c r="HAS807" s="3"/>
      <c r="HAT807" s="3"/>
      <c r="HAU807" s="3"/>
      <c r="HAV807" s="3"/>
      <c r="HAW807" s="3"/>
      <c r="HAX807" s="3"/>
      <c r="HAY807" s="3"/>
      <c r="HAZ807" s="3"/>
      <c r="HBA807" s="3"/>
      <c r="HBB807" s="3"/>
      <c r="HBC807" s="3"/>
      <c r="HBD807" s="3"/>
      <c r="HBE807" s="3"/>
      <c r="HBF807" s="3"/>
      <c r="HBG807" s="3"/>
      <c r="HBH807" s="3"/>
      <c r="HBI807" s="3"/>
      <c r="HBJ807" s="3"/>
      <c r="HBK807" s="3"/>
      <c r="HBL807" s="3"/>
      <c r="HBM807" s="3"/>
      <c r="HBN807" s="3"/>
      <c r="HBO807" s="3"/>
      <c r="HBP807" s="3"/>
      <c r="HBQ807" s="3"/>
      <c r="HBR807" s="3"/>
      <c r="HBS807" s="3"/>
      <c r="HBT807" s="3"/>
      <c r="HBU807" s="3"/>
      <c r="HBV807" s="3"/>
      <c r="HBW807" s="3"/>
      <c r="HBX807" s="3"/>
      <c r="HBY807" s="3"/>
      <c r="HBZ807" s="3"/>
      <c r="HCA807" s="3"/>
      <c r="HCB807" s="3"/>
      <c r="HCC807" s="3"/>
      <c r="HCD807" s="3"/>
      <c r="HCE807" s="3"/>
      <c r="HCF807" s="3"/>
      <c r="HCG807" s="3"/>
      <c r="HCH807" s="3"/>
      <c r="HCI807" s="3"/>
      <c r="HCJ807" s="3"/>
      <c r="HCK807" s="3"/>
      <c r="HCL807" s="3"/>
      <c r="HCM807" s="3"/>
      <c r="HCN807" s="3"/>
      <c r="HCO807" s="3"/>
      <c r="HCP807" s="3"/>
      <c r="HCQ807" s="3"/>
      <c r="HCR807" s="3"/>
      <c r="HCS807" s="3"/>
      <c r="HCT807" s="3"/>
      <c r="HCU807" s="3"/>
      <c r="HCV807" s="3"/>
      <c r="HCW807" s="3"/>
      <c r="HCX807" s="3"/>
      <c r="HCY807" s="3"/>
      <c r="HCZ807" s="3"/>
      <c r="HDA807" s="3"/>
      <c r="HDB807" s="3"/>
      <c r="HDC807" s="3"/>
      <c r="HDD807" s="3"/>
      <c r="HDE807" s="3"/>
      <c r="HDF807" s="3"/>
      <c r="HDG807" s="3"/>
      <c r="HDH807" s="3"/>
      <c r="HDI807" s="3"/>
      <c r="HDJ807" s="3"/>
      <c r="HDK807" s="3"/>
      <c r="HDL807" s="3"/>
      <c r="HDM807" s="3"/>
      <c r="HDN807" s="3"/>
      <c r="HDO807" s="3"/>
      <c r="HDP807" s="3"/>
      <c r="HDQ807" s="3"/>
      <c r="HDR807" s="3"/>
      <c r="HDS807" s="3"/>
      <c r="HDT807" s="3"/>
      <c r="HDU807" s="3"/>
      <c r="HDV807" s="3"/>
      <c r="HDW807" s="3"/>
      <c r="HDX807" s="3"/>
      <c r="HDY807" s="3"/>
      <c r="HDZ807" s="3"/>
      <c r="HEA807" s="3"/>
      <c r="HEB807" s="3"/>
      <c r="HEC807" s="3"/>
      <c r="HED807" s="3"/>
      <c r="HEE807" s="3"/>
      <c r="HEF807" s="3"/>
      <c r="HEG807" s="3"/>
      <c r="HEH807" s="3"/>
      <c r="HEI807" s="3"/>
      <c r="HEJ807" s="3"/>
      <c r="HEK807" s="3"/>
      <c r="HEL807" s="3"/>
      <c r="HEM807" s="3"/>
      <c r="HEN807" s="3"/>
      <c r="HEO807" s="3"/>
      <c r="HEP807" s="3"/>
      <c r="HEQ807" s="3"/>
      <c r="HER807" s="3"/>
      <c r="HES807" s="3"/>
      <c r="HET807" s="3"/>
      <c r="HEU807" s="3"/>
      <c r="HEV807" s="3"/>
      <c r="HEW807" s="3"/>
      <c r="HEX807" s="3"/>
      <c r="HEY807" s="3"/>
      <c r="HEZ807" s="3"/>
      <c r="HFA807" s="3"/>
      <c r="HFB807" s="3"/>
      <c r="HFC807" s="3"/>
      <c r="HFD807" s="3"/>
      <c r="HFE807" s="3"/>
      <c r="HFF807" s="3"/>
      <c r="HFG807" s="3"/>
      <c r="HFH807" s="3"/>
      <c r="HFI807" s="3"/>
      <c r="HFJ807" s="3"/>
      <c r="HFK807" s="3"/>
      <c r="HFL807" s="3"/>
      <c r="HFM807" s="3"/>
      <c r="HFN807" s="3"/>
      <c r="HFO807" s="3"/>
      <c r="HFP807" s="3"/>
      <c r="HFQ807" s="3"/>
      <c r="HFR807" s="3"/>
      <c r="HFS807" s="3"/>
      <c r="HFT807" s="3"/>
      <c r="HFU807" s="3"/>
      <c r="HFV807" s="3"/>
      <c r="HFW807" s="3"/>
      <c r="HFX807" s="3"/>
      <c r="HFY807" s="3"/>
      <c r="HFZ807" s="3"/>
      <c r="HGA807" s="3"/>
      <c r="HGB807" s="3"/>
      <c r="HGC807" s="3"/>
      <c r="HGD807" s="3"/>
      <c r="HGE807" s="3"/>
      <c r="HGF807" s="3"/>
      <c r="HGG807" s="3"/>
      <c r="HGH807" s="3"/>
      <c r="HGI807" s="3"/>
      <c r="HGJ807" s="3"/>
      <c r="HGK807" s="3"/>
      <c r="HGL807" s="3"/>
      <c r="HGM807" s="3"/>
      <c r="HGN807" s="3"/>
      <c r="HGO807" s="3"/>
      <c r="HGP807" s="3"/>
      <c r="HGQ807" s="3"/>
      <c r="HGR807" s="3"/>
      <c r="HGS807" s="3"/>
      <c r="HGT807" s="3"/>
      <c r="HGU807" s="3"/>
      <c r="HGV807" s="3"/>
      <c r="HGW807" s="3"/>
      <c r="HGX807" s="3"/>
      <c r="HGY807" s="3"/>
      <c r="HGZ807" s="3"/>
      <c r="HHA807" s="3"/>
      <c r="HHB807" s="3"/>
      <c r="HHC807" s="3"/>
      <c r="HHD807" s="3"/>
      <c r="HHE807" s="3"/>
      <c r="HHF807" s="3"/>
      <c r="HHG807" s="3"/>
      <c r="HHH807" s="3"/>
      <c r="HHI807" s="3"/>
      <c r="HHJ807" s="3"/>
      <c r="HHK807" s="3"/>
      <c r="HHL807" s="3"/>
      <c r="HHM807" s="3"/>
      <c r="HHN807" s="3"/>
      <c r="HHO807" s="3"/>
      <c r="HHP807" s="3"/>
      <c r="HHQ807" s="3"/>
      <c r="HHR807" s="3"/>
      <c r="HHS807" s="3"/>
      <c r="HHT807" s="3"/>
      <c r="HHU807" s="3"/>
      <c r="HHV807" s="3"/>
      <c r="HHW807" s="3"/>
      <c r="HHX807" s="3"/>
      <c r="HHY807" s="3"/>
      <c r="HHZ807" s="3"/>
      <c r="HIA807" s="3"/>
      <c r="HIB807" s="3"/>
      <c r="HIC807" s="3"/>
      <c r="HID807" s="3"/>
      <c r="HIE807" s="3"/>
      <c r="HIF807" s="3"/>
      <c r="HIG807" s="3"/>
      <c r="HIH807" s="3"/>
      <c r="HII807" s="3"/>
      <c r="HIJ807" s="3"/>
      <c r="HIK807" s="3"/>
      <c r="HIL807" s="3"/>
      <c r="HIM807" s="3"/>
      <c r="HIN807" s="3"/>
      <c r="HIO807" s="3"/>
      <c r="HIP807" s="3"/>
      <c r="HIQ807" s="3"/>
      <c r="HIR807" s="3"/>
      <c r="HIS807" s="3"/>
      <c r="HIT807" s="3"/>
      <c r="HIU807" s="3"/>
      <c r="HIV807" s="3"/>
      <c r="HIW807" s="3"/>
      <c r="HIX807" s="3"/>
      <c r="HIY807" s="3"/>
      <c r="HIZ807" s="3"/>
      <c r="HJA807" s="3"/>
      <c r="HJB807" s="3"/>
      <c r="HJC807" s="3"/>
      <c r="HJD807" s="3"/>
      <c r="HJE807" s="3"/>
      <c r="HJF807" s="3"/>
      <c r="HJG807" s="3"/>
      <c r="HJH807" s="3"/>
      <c r="HJI807" s="3"/>
      <c r="HJJ807" s="3"/>
      <c r="HJK807" s="3"/>
      <c r="HJL807" s="3"/>
      <c r="HJM807" s="3"/>
      <c r="HJN807" s="3"/>
      <c r="HJO807" s="3"/>
      <c r="HJP807" s="3"/>
      <c r="HJQ807" s="3"/>
      <c r="HJR807" s="3"/>
      <c r="HJS807" s="3"/>
      <c r="HJT807" s="3"/>
      <c r="HJU807" s="3"/>
      <c r="HJV807" s="3"/>
      <c r="HJW807" s="3"/>
      <c r="HJX807" s="3"/>
      <c r="HJY807" s="3"/>
      <c r="HJZ807" s="3"/>
      <c r="HKA807" s="3"/>
      <c r="HKB807" s="3"/>
      <c r="HKC807" s="3"/>
      <c r="HKD807" s="3"/>
      <c r="HKE807" s="3"/>
      <c r="HKF807" s="3"/>
      <c r="HKG807" s="3"/>
      <c r="HKH807" s="3"/>
      <c r="HKI807" s="3"/>
      <c r="HKJ807" s="3"/>
      <c r="HKK807" s="3"/>
      <c r="HKL807" s="3"/>
      <c r="HKM807" s="3"/>
      <c r="HKN807" s="3"/>
      <c r="HKO807" s="3"/>
      <c r="HKP807" s="3"/>
      <c r="HKQ807" s="3"/>
      <c r="HKR807" s="3"/>
      <c r="HKS807" s="3"/>
      <c r="HKT807" s="3"/>
      <c r="HKU807" s="3"/>
      <c r="HKV807" s="3"/>
      <c r="HKW807" s="3"/>
      <c r="HKX807" s="3"/>
      <c r="HKY807" s="3"/>
      <c r="HKZ807" s="3"/>
      <c r="HLA807" s="3"/>
      <c r="HLB807" s="3"/>
      <c r="HLC807" s="3"/>
      <c r="HLD807" s="3"/>
      <c r="HLE807" s="3"/>
      <c r="HLF807" s="3"/>
      <c r="HLG807" s="3"/>
      <c r="HLH807" s="3"/>
      <c r="HLI807" s="3"/>
      <c r="HLJ807" s="3"/>
      <c r="HLK807" s="3"/>
      <c r="HLL807" s="3"/>
      <c r="HLM807" s="3"/>
      <c r="HLN807" s="3"/>
      <c r="HLO807" s="3"/>
      <c r="HLP807" s="3"/>
      <c r="HLQ807" s="3"/>
      <c r="HLR807" s="3"/>
      <c r="HLS807" s="3"/>
      <c r="HLT807" s="3"/>
      <c r="HLU807" s="3"/>
      <c r="HLV807" s="3"/>
      <c r="HLW807" s="3"/>
      <c r="HLX807" s="3"/>
      <c r="HLY807" s="3"/>
      <c r="HLZ807" s="3"/>
      <c r="HMA807" s="3"/>
      <c r="HMB807" s="3"/>
      <c r="HMC807" s="3"/>
      <c r="HMD807" s="3"/>
      <c r="HME807" s="3"/>
      <c r="HMF807" s="3"/>
      <c r="HMG807" s="3"/>
      <c r="HMH807" s="3"/>
      <c r="HMI807" s="3"/>
      <c r="HMJ807" s="3"/>
      <c r="HMK807" s="3"/>
      <c r="HML807" s="3"/>
      <c r="HMM807" s="3"/>
      <c r="HMN807" s="3"/>
      <c r="HMO807" s="3"/>
      <c r="HMP807" s="3"/>
      <c r="HMQ807" s="3"/>
      <c r="HMR807" s="3"/>
      <c r="HMS807" s="3"/>
      <c r="HMT807" s="3"/>
      <c r="HMU807" s="3"/>
      <c r="HMV807" s="3"/>
      <c r="HMW807" s="3"/>
      <c r="HMX807" s="3"/>
      <c r="HMY807" s="3"/>
      <c r="HMZ807" s="3"/>
      <c r="HNA807" s="3"/>
      <c r="HNB807" s="3"/>
      <c r="HNC807" s="3"/>
      <c r="HND807" s="3"/>
      <c r="HNE807" s="3"/>
      <c r="HNF807" s="3"/>
      <c r="HNG807" s="3"/>
      <c r="HNH807" s="3"/>
      <c r="HNI807" s="3"/>
      <c r="HNJ807" s="3"/>
      <c r="HNK807" s="3"/>
      <c r="HNL807" s="3"/>
      <c r="HNM807" s="3"/>
      <c r="HNN807" s="3"/>
      <c r="HNO807" s="3"/>
      <c r="HNP807" s="3"/>
      <c r="HNQ807" s="3"/>
      <c r="HNR807" s="3"/>
      <c r="HNS807" s="3"/>
      <c r="HNT807" s="3"/>
      <c r="HNU807" s="3"/>
      <c r="HNV807" s="3"/>
      <c r="HNW807" s="3"/>
      <c r="HNX807" s="3"/>
      <c r="HNY807" s="3"/>
      <c r="HNZ807" s="3"/>
      <c r="HOA807" s="3"/>
      <c r="HOB807" s="3"/>
      <c r="HOC807" s="3"/>
      <c r="HOD807" s="3"/>
      <c r="HOE807" s="3"/>
      <c r="HOF807" s="3"/>
      <c r="HOG807" s="3"/>
      <c r="HOH807" s="3"/>
      <c r="HOI807" s="3"/>
      <c r="HOJ807" s="3"/>
      <c r="HOK807" s="3"/>
      <c r="HOL807" s="3"/>
      <c r="HOM807" s="3"/>
      <c r="HON807" s="3"/>
      <c r="HOO807" s="3"/>
      <c r="HOP807" s="3"/>
      <c r="HOQ807" s="3"/>
      <c r="HOR807" s="3"/>
      <c r="HOS807" s="3"/>
      <c r="HOT807" s="3"/>
      <c r="HOU807" s="3"/>
      <c r="HOV807" s="3"/>
      <c r="HOW807" s="3"/>
      <c r="HOX807" s="3"/>
      <c r="HOY807" s="3"/>
      <c r="HOZ807" s="3"/>
      <c r="HPA807" s="3"/>
      <c r="HPB807" s="3"/>
      <c r="HPC807" s="3"/>
      <c r="HPD807" s="3"/>
      <c r="HPE807" s="3"/>
      <c r="HPF807" s="3"/>
      <c r="HPG807" s="3"/>
      <c r="HPH807" s="3"/>
      <c r="HPI807" s="3"/>
      <c r="HPJ807" s="3"/>
      <c r="HPK807" s="3"/>
      <c r="HPL807" s="3"/>
      <c r="HPM807" s="3"/>
      <c r="HPN807" s="3"/>
      <c r="HPO807" s="3"/>
      <c r="HPP807" s="3"/>
      <c r="HPQ807" s="3"/>
      <c r="HPR807" s="3"/>
      <c r="HPS807" s="3"/>
      <c r="HPT807" s="3"/>
      <c r="HPU807" s="3"/>
      <c r="HPV807" s="3"/>
      <c r="HPW807" s="3"/>
      <c r="HPX807" s="3"/>
      <c r="HPY807" s="3"/>
      <c r="HPZ807" s="3"/>
      <c r="HQA807" s="3"/>
      <c r="HQB807" s="3"/>
      <c r="HQC807" s="3"/>
      <c r="HQD807" s="3"/>
      <c r="HQE807" s="3"/>
      <c r="HQF807" s="3"/>
      <c r="HQG807" s="3"/>
      <c r="HQH807" s="3"/>
      <c r="HQI807" s="3"/>
      <c r="HQJ807" s="3"/>
      <c r="HQK807" s="3"/>
      <c r="HQL807" s="3"/>
      <c r="HQM807" s="3"/>
      <c r="HQN807" s="3"/>
      <c r="HQO807" s="3"/>
      <c r="HQP807" s="3"/>
      <c r="HQQ807" s="3"/>
      <c r="HQR807" s="3"/>
      <c r="HQS807" s="3"/>
      <c r="HQT807" s="3"/>
      <c r="HQU807" s="3"/>
      <c r="HQV807" s="3"/>
      <c r="HQW807" s="3"/>
      <c r="HQX807" s="3"/>
      <c r="HQY807" s="3"/>
      <c r="HQZ807" s="3"/>
      <c r="HRA807" s="3"/>
      <c r="HRB807" s="3"/>
      <c r="HRC807" s="3"/>
      <c r="HRD807" s="3"/>
      <c r="HRE807" s="3"/>
      <c r="HRF807" s="3"/>
      <c r="HRG807" s="3"/>
      <c r="HRH807" s="3"/>
      <c r="HRI807" s="3"/>
      <c r="HRJ807" s="3"/>
      <c r="HRK807" s="3"/>
      <c r="HRL807" s="3"/>
      <c r="HRM807" s="3"/>
      <c r="HRN807" s="3"/>
      <c r="HRO807" s="3"/>
      <c r="HRP807" s="3"/>
      <c r="HRQ807" s="3"/>
      <c r="HRR807" s="3"/>
      <c r="HRS807" s="3"/>
      <c r="HRT807" s="3"/>
      <c r="HRU807" s="3"/>
      <c r="HRV807" s="3"/>
      <c r="HRW807" s="3"/>
      <c r="HRX807" s="3"/>
      <c r="HRY807" s="3"/>
      <c r="HRZ807" s="3"/>
      <c r="HSA807" s="3"/>
      <c r="HSB807" s="3"/>
      <c r="HSC807" s="3"/>
      <c r="HSD807" s="3"/>
      <c r="HSE807" s="3"/>
      <c r="HSF807" s="3"/>
      <c r="HSG807" s="3"/>
      <c r="HSH807" s="3"/>
      <c r="HSI807" s="3"/>
      <c r="HSJ807" s="3"/>
      <c r="HSK807" s="3"/>
      <c r="HSL807" s="3"/>
      <c r="HSM807" s="3"/>
      <c r="HSN807" s="3"/>
      <c r="HSO807" s="3"/>
      <c r="HSP807" s="3"/>
      <c r="HSQ807" s="3"/>
      <c r="HSR807" s="3"/>
      <c r="HSS807" s="3"/>
      <c r="HST807" s="3"/>
      <c r="HSU807" s="3"/>
      <c r="HSV807" s="3"/>
      <c r="HSW807" s="3"/>
      <c r="HSX807" s="3"/>
      <c r="HSY807" s="3"/>
      <c r="HSZ807" s="3"/>
      <c r="HTA807" s="3"/>
      <c r="HTB807" s="3"/>
      <c r="HTC807" s="3"/>
      <c r="HTD807" s="3"/>
      <c r="HTE807" s="3"/>
      <c r="HTF807" s="3"/>
      <c r="HTG807" s="3"/>
      <c r="HTH807" s="3"/>
      <c r="HTI807" s="3"/>
      <c r="HTJ807" s="3"/>
      <c r="HTK807" s="3"/>
      <c r="HTL807" s="3"/>
      <c r="HTM807" s="3"/>
      <c r="HTN807" s="3"/>
      <c r="HTO807" s="3"/>
      <c r="HTP807" s="3"/>
      <c r="HTQ807" s="3"/>
      <c r="HTR807" s="3"/>
      <c r="HTS807" s="3"/>
      <c r="HTT807" s="3"/>
      <c r="HTU807" s="3"/>
      <c r="HTV807" s="3"/>
      <c r="HTW807" s="3"/>
      <c r="HTX807" s="3"/>
      <c r="HTY807" s="3"/>
      <c r="HTZ807" s="3"/>
      <c r="HUA807" s="3"/>
      <c r="HUB807" s="3"/>
      <c r="HUC807" s="3"/>
      <c r="HUD807" s="3"/>
      <c r="HUE807" s="3"/>
      <c r="HUF807" s="3"/>
      <c r="HUG807" s="3"/>
      <c r="HUH807" s="3"/>
      <c r="HUI807" s="3"/>
      <c r="HUJ807" s="3"/>
      <c r="HUK807" s="3"/>
      <c r="HUL807" s="3"/>
      <c r="HUM807" s="3"/>
      <c r="HUN807" s="3"/>
      <c r="HUO807" s="3"/>
      <c r="HUP807" s="3"/>
      <c r="HUQ807" s="3"/>
      <c r="HUR807" s="3"/>
      <c r="HUS807" s="3"/>
      <c r="HUT807" s="3"/>
      <c r="HUU807" s="3"/>
      <c r="HUV807" s="3"/>
      <c r="HUW807" s="3"/>
      <c r="HUX807" s="3"/>
      <c r="HUY807" s="3"/>
      <c r="HUZ807" s="3"/>
      <c r="HVA807" s="3"/>
      <c r="HVB807" s="3"/>
      <c r="HVC807" s="3"/>
      <c r="HVD807" s="3"/>
      <c r="HVE807" s="3"/>
      <c r="HVF807" s="3"/>
      <c r="HVG807" s="3"/>
      <c r="HVH807" s="3"/>
      <c r="HVI807" s="3"/>
      <c r="HVJ807" s="3"/>
      <c r="HVK807" s="3"/>
      <c r="HVL807" s="3"/>
      <c r="HVM807" s="3"/>
      <c r="HVN807" s="3"/>
      <c r="HVO807" s="3"/>
      <c r="HVP807" s="3"/>
      <c r="HVQ807" s="3"/>
      <c r="HVR807" s="3"/>
      <c r="HVS807" s="3"/>
      <c r="HVT807" s="3"/>
      <c r="HVU807" s="3"/>
      <c r="HVV807" s="3"/>
      <c r="HVW807" s="3"/>
      <c r="HVX807" s="3"/>
      <c r="HVY807" s="3"/>
      <c r="HVZ807" s="3"/>
      <c r="HWA807" s="3"/>
      <c r="HWB807" s="3"/>
      <c r="HWC807" s="3"/>
      <c r="HWD807" s="3"/>
      <c r="HWE807" s="3"/>
      <c r="HWF807" s="3"/>
      <c r="HWG807" s="3"/>
      <c r="HWH807" s="3"/>
      <c r="HWI807" s="3"/>
      <c r="HWJ807" s="3"/>
      <c r="HWK807" s="3"/>
      <c r="HWL807" s="3"/>
      <c r="HWM807" s="3"/>
      <c r="HWN807" s="3"/>
      <c r="HWO807" s="3"/>
      <c r="HWP807" s="3"/>
      <c r="HWQ807" s="3"/>
      <c r="HWR807" s="3"/>
      <c r="HWS807" s="3"/>
      <c r="HWT807" s="3"/>
      <c r="HWU807" s="3"/>
      <c r="HWV807" s="3"/>
      <c r="HWW807" s="3"/>
      <c r="HWX807" s="3"/>
      <c r="HWY807" s="3"/>
      <c r="HWZ807" s="3"/>
      <c r="HXA807" s="3"/>
      <c r="HXB807" s="3"/>
      <c r="HXC807" s="3"/>
      <c r="HXD807" s="3"/>
      <c r="HXE807" s="3"/>
      <c r="HXF807" s="3"/>
      <c r="HXG807" s="3"/>
      <c r="HXH807" s="3"/>
      <c r="HXI807" s="3"/>
      <c r="HXJ807" s="3"/>
      <c r="HXK807" s="3"/>
      <c r="HXL807" s="3"/>
      <c r="HXM807" s="3"/>
      <c r="HXN807" s="3"/>
      <c r="HXO807" s="3"/>
      <c r="HXP807" s="3"/>
      <c r="HXQ807" s="3"/>
      <c r="HXR807" s="3"/>
      <c r="HXS807" s="3"/>
      <c r="HXT807" s="3"/>
      <c r="HXU807" s="3"/>
      <c r="HXV807" s="3"/>
      <c r="HXW807" s="3"/>
      <c r="HXX807" s="3"/>
      <c r="HXY807" s="3"/>
      <c r="HXZ807" s="3"/>
      <c r="HYA807" s="3"/>
      <c r="HYB807" s="3"/>
      <c r="HYC807" s="3"/>
      <c r="HYD807" s="3"/>
      <c r="HYE807" s="3"/>
      <c r="HYF807" s="3"/>
      <c r="HYG807" s="3"/>
      <c r="HYH807" s="3"/>
      <c r="HYI807" s="3"/>
      <c r="HYJ807" s="3"/>
      <c r="HYK807" s="3"/>
      <c r="HYL807" s="3"/>
      <c r="HYM807" s="3"/>
      <c r="HYN807" s="3"/>
      <c r="HYO807" s="3"/>
      <c r="HYP807" s="3"/>
      <c r="HYQ807" s="3"/>
      <c r="HYR807" s="3"/>
      <c r="HYS807" s="3"/>
      <c r="HYT807" s="3"/>
      <c r="HYU807" s="3"/>
      <c r="HYV807" s="3"/>
      <c r="HYW807" s="3"/>
      <c r="HYX807" s="3"/>
      <c r="HYY807" s="3"/>
      <c r="HYZ807" s="3"/>
      <c r="HZA807" s="3"/>
      <c r="HZB807" s="3"/>
      <c r="HZC807" s="3"/>
      <c r="HZD807" s="3"/>
      <c r="HZE807" s="3"/>
      <c r="HZF807" s="3"/>
      <c r="HZG807" s="3"/>
      <c r="HZH807" s="3"/>
      <c r="HZI807" s="3"/>
      <c r="HZJ807" s="3"/>
      <c r="HZK807" s="3"/>
      <c r="HZL807" s="3"/>
      <c r="HZM807" s="3"/>
      <c r="HZN807" s="3"/>
      <c r="HZO807" s="3"/>
      <c r="HZP807" s="3"/>
      <c r="HZQ807" s="3"/>
      <c r="HZR807" s="3"/>
      <c r="HZS807" s="3"/>
      <c r="HZT807" s="3"/>
      <c r="HZU807" s="3"/>
      <c r="HZV807" s="3"/>
      <c r="HZW807" s="3"/>
      <c r="HZX807" s="3"/>
      <c r="HZY807" s="3"/>
      <c r="HZZ807" s="3"/>
      <c r="IAA807" s="3"/>
      <c r="IAB807" s="3"/>
      <c r="IAC807" s="3"/>
      <c r="IAD807" s="3"/>
      <c r="IAE807" s="3"/>
      <c r="IAF807" s="3"/>
      <c r="IAG807" s="3"/>
      <c r="IAH807" s="3"/>
      <c r="IAI807" s="3"/>
      <c r="IAJ807" s="3"/>
      <c r="IAK807" s="3"/>
      <c r="IAL807" s="3"/>
      <c r="IAM807" s="3"/>
      <c r="IAN807" s="3"/>
      <c r="IAO807" s="3"/>
      <c r="IAP807" s="3"/>
      <c r="IAQ807" s="3"/>
      <c r="IAR807" s="3"/>
      <c r="IAS807" s="3"/>
      <c r="IAT807" s="3"/>
      <c r="IAU807" s="3"/>
      <c r="IAV807" s="3"/>
      <c r="IAW807" s="3"/>
      <c r="IAX807" s="3"/>
      <c r="IAY807" s="3"/>
      <c r="IAZ807" s="3"/>
      <c r="IBA807" s="3"/>
      <c r="IBB807" s="3"/>
      <c r="IBC807" s="3"/>
      <c r="IBD807" s="3"/>
      <c r="IBE807" s="3"/>
      <c r="IBF807" s="3"/>
      <c r="IBG807" s="3"/>
      <c r="IBH807" s="3"/>
      <c r="IBI807" s="3"/>
      <c r="IBJ807" s="3"/>
      <c r="IBK807" s="3"/>
      <c r="IBL807" s="3"/>
      <c r="IBM807" s="3"/>
      <c r="IBN807" s="3"/>
      <c r="IBO807" s="3"/>
      <c r="IBP807" s="3"/>
      <c r="IBQ807" s="3"/>
      <c r="IBR807" s="3"/>
      <c r="IBS807" s="3"/>
      <c r="IBT807" s="3"/>
      <c r="IBU807" s="3"/>
      <c r="IBV807" s="3"/>
      <c r="IBW807" s="3"/>
      <c r="IBX807" s="3"/>
      <c r="IBY807" s="3"/>
      <c r="IBZ807" s="3"/>
      <c r="ICA807" s="3"/>
      <c r="ICB807" s="3"/>
      <c r="ICC807" s="3"/>
      <c r="ICD807" s="3"/>
      <c r="ICE807" s="3"/>
      <c r="ICF807" s="3"/>
      <c r="ICG807" s="3"/>
      <c r="ICH807" s="3"/>
      <c r="ICI807" s="3"/>
      <c r="ICJ807" s="3"/>
      <c r="ICK807" s="3"/>
      <c r="ICL807" s="3"/>
      <c r="ICM807" s="3"/>
      <c r="ICN807" s="3"/>
      <c r="ICO807" s="3"/>
      <c r="ICP807" s="3"/>
      <c r="ICQ807" s="3"/>
      <c r="ICR807" s="3"/>
      <c r="ICS807" s="3"/>
      <c r="ICT807" s="3"/>
      <c r="ICU807" s="3"/>
      <c r="ICV807" s="3"/>
      <c r="ICW807" s="3"/>
      <c r="ICX807" s="3"/>
      <c r="ICY807" s="3"/>
      <c r="ICZ807" s="3"/>
      <c r="IDA807" s="3"/>
      <c r="IDB807" s="3"/>
      <c r="IDC807" s="3"/>
      <c r="IDD807" s="3"/>
      <c r="IDE807" s="3"/>
      <c r="IDF807" s="3"/>
      <c r="IDG807" s="3"/>
      <c r="IDH807" s="3"/>
      <c r="IDI807" s="3"/>
      <c r="IDJ807" s="3"/>
      <c r="IDK807" s="3"/>
      <c r="IDL807" s="3"/>
      <c r="IDM807" s="3"/>
      <c r="IDN807" s="3"/>
      <c r="IDO807" s="3"/>
      <c r="IDP807" s="3"/>
      <c r="IDQ807" s="3"/>
      <c r="IDR807" s="3"/>
      <c r="IDS807" s="3"/>
      <c r="IDT807" s="3"/>
      <c r="IDU807" s="3"/>
      <c r="IDV807" s="3"/>
      <c r="IDW807" s="3"/>
      <c r="IDX807" s="3"/>
      <c r="IDY807" s="3"/>
      <c r="IDZ807" s="3"/>
      <c r="IEA807" s="3"/>
      <c r="IEB807" s="3"/>
      <c r="IEC807" s="3"/>
      <c r="IED807" s="3"/>
      <c r="IEE807" s="3"/>
      <c r="IEF807" s="3"/>
      <c r="IEG807" s="3"/>
      <c r="IEH807" s="3"/>
      <c r="IEI807" s="3"/>
      <c r="IEJ807" s="3"/>
      <c r="IEK807" s="3"/>
      <c r="IEL807" s="3"/>
      <c r="IEM807" s="3"/>
      <c r="IEN807" s="3"/>
      <c r="IEO807" s="3"/>
      <c r="IEP807" s="3"/>
      <c r="IEQ807" s="3"/>
      <c r="IER807" s="3"/>
      <c r="IES807" s="3"/>
      <c r="IET807" s="3"/>
      <c r="IEU807" s="3"/>
      <c r="IEV807" s="3"/>
      <c r="IEW807" s="3"/>
      <c r="IEX807" s="3"/>
      <c r="IEY807" s="3"/>
      <c r="IEZ807" s="3"/>
      <c r="IFA807" s="3"/>
      <c r="IFB807" s="3"/>
      <c r="IFC807" s="3"/>
      <c r="IFD807" s="3"/>
      <c r="IFE807" s="3"/>
      <c r="IFF807" s="3"/>
      <c r="IFG807" s="3"/>
      <c r="IFH807" s="3"/>
      <c r="IFI807" s="3"/>
      <c r="IFJ807" s="3"/>
      <c r="IFK807" s="3"/>
      <c r="IFL807" s="3"/>
      <c r="IFM807" s="3"/>
      <c r="IFN807" s="3"/>
      <c r="IFO807" s="3"/>
      <c r="IFP807" s="3"/>
      <c r="IFQ807" s="3"/>
      <c r="IFR807" s="3"/>
      <c r="IFS807" s="3"/>
      <c r="IFT807" s="3"/>
      <c r="IFU807" s="3"/>
      <c r="IFV807" s="3"/>
      <c r="IFW807" s="3"/>
      <c r="IFX807" s="3"/>
      <c r="IFY807" s="3"/>
      <c r="IFZ807" s="3"/>
      <c r="IGA807" s="3"/>
      <c r="IGB807" s="3"/>
      <c r="IGC807" s="3"/>
      <c r="IGD807" s="3"/>
      <c r="IGE807" s="3"/>
      <c r="IGF807" s="3"/>
      <c r="IGG807" s="3"/>
      <c r="IGH807" s="3"/>
      <c r="IGI807" s="3"/>
      <c r="IGJ807" s="3"/>
      <c r="IGK807" s="3"/>
      <c r="IGL807" s="3"/>
      <c r="IGM807" s="3"/>
      <c r="IGN807" s="3"/>
      <c r="IGO807" s="3"/>
      <c r="IGP807" s="3"/>
      <c r="IGQ807" s="3"/>
      <c r="IGR807" s="3"/>
      <c r="IGS807" s="3"/>
      <c r="IGT807" s="3"/>
      <c r="IGU807" s="3"/>
      <c r="IGV807" s="3"/>
      <c r="IGW807" s="3"/>
      <c r="IGX807" s="3"/>
      <c r="IGY807" s="3"/>
      <c r="IGZ807" s="3"/>
      <c r="IHA807" s="3"/>
      <c r="IHB807" s="3"/>
      <c r="IHC807" s="3"/>
      <c r="IHD807" s="3"/>
      <c r="IHE807" s="3"/>
      <c r="IHF807" s="3"/>
      <c r="IHG807" s="3"/>
      <c r="IHH807" s="3"/>
      <c r="IHI807" s="3"/>
      <c r="IHJ807" s="3"/>
      <c r="IHK807" s="3"/>
      <c r="IHL807" s="3"/>
      <c r="IHM807" s="3"/>
      <c r="IHN807" s="3"/>
      <c r="IHO807" s="3"/>
      <c r="IHP807" s="3"/>
      <c r="IHQ807" s="3"/>
      <c r="IHR807" s="3"/>
      <c r="IHS807" s="3"/>
      <c r="IHT807" s="3"/>
      <c r="IHU807" s="3"/>
      <c r="IHV807" s="3"/>
      <c r="IHW807" s="3"/>
      <c r="IHX807" s="3"/>
      <c r="IHY807" s="3"/>
      <c r="IHZ807" s="3"/>
      <c r="IIA807" s="3"/>
      <c r="IIB807" s="3"/>
      <c r="IIC807" s="3"/>
      <c r="IID807" s="3"/>
      <c r="IIE807" s="3"/>
      <c r="IIF807" s="3"/>
      <c r="IIG807" s="3"/>
      <c r="IIH807" s="3"/>
      <c r="III807" s="3"/>
      <c r="IIJ807" s="3"/>
      <c r="IIK807" s="3"/>
      <c r="IIL807" s="3"/>
      <c r="IIM807" s="3"/>
      <c r="IIN807" s="3"/>
      <c r="IIO807" s="3"/>
      <c r="IIP807" s="3"/>
      <c r="IIQ807" s="3"/>
      <c r="IIR807" s="3"/>
      <c r="IIS807" s="3"/>
      <c r="IIT807" s="3"/>
      <c r="IIU807" s="3"/>
      <c r="IIV807" s="3"/>
      <c r="IIW807" s="3"/>
      <c r="IIX807" s="3"/>
      <c r="IIY807" s="3"/>
      <c r="IIZ807" s="3"/>
      <c r="IJA807" s="3"/>
      <c r="IJB807" s="3"/>
      <c r="IJC807" s="3"/>
      <c r="IJD807" s="3"/>
      <c r="IJE807" s="3"/>
      <c r="IJF807" s="3"/>
      <c r="IJG807" s="3"/>
      <c r="IJH807" s="3"/>
      <c r="IJI807" s="3"/>
      <c r="IJJ807" s="3"/>
      <c r="IJK807" s="3"/>
      <c r="IJL807" s="3"/>
      <c r="IJM807" s="3"/>
      <c r="IJN807" s="3"/>
      <c r="IJO807" s="3"/>
      <c r="IJP807" s="3"/>
      <c r="IJQ807" s="3"/>
      <c r="IJR807" s="3"/>
      <c r="IJS807" s="3"/>
      <c r="IJT807" s="3"/>
      <c r="IJU807" s="3"/>
      <c r="IJV807" s="3"/>
      <c r="IJW807" s="3"/>
      <c r="IJX807" s="3"/>
      <c r="IJY807" s="3"/>
      <c r="IJZ807" s="3"/>
      <c r="IKA807" s="3"/>
      <c r="IKB807" s="3"/>
      <c r="IKC807" s="3"/>
      <c r="IKD807" s="3"/>
      <c r="IKE807" s="3"/>
      <c r="IKF807" s="3"/>
      <c r="IKG807" s="3"/>
      <c r="IKH807" s="3"/>
      <c r="IKI807" s="3"/>
      <c r="IKJ807" s="3"/>
      <c r="IKK807" s="3"/>
      <c r="IKL807" s="3"/>
      <c r="IKM807" s="3"/>
      <c r="IKN807" s="3"/>
      <c r="IKO807" s="3"/>
      <c r="IKP807" s="3"/>
      <c r="IKQ807" s="3"/>
      <c r="IKR807" s="3"/>
      <c r="IKS807" s="3"/>
      <c r="IKT807" s="3"/>
      <c r="IKU807" s="3"/>
      <c r="IKV807" s="3"/>
      <c r="IKW807" s="3"/>
      <c r="IKX807" s="3"/>
      <c r="IKY807" s="3"/>
      <c r="IKZ807" s="3"/>
      <c r="ILA807" s="3"/>
      <c r="ILB807" s="3"/>
      <c r="ILC807" s="3"/>
      <c r="ILD807" s="3"/>
      <c r="ILE807" s="3"/>
      <c r="ILF807" s="3"/>
      <c r="ILG807" s="3"/>
      <c r="ILH807" s="3"/>
      <c r="ILI807" s="3"/>
      <c r="ILJ807" s="3"/>
      <c r="ILK807" s="3"/>
      <c r="ILL807" s="3"/>
      <c r="ILM807" s="3"/>
      <c r="ILN807" s="3"/>
      <c r="ILO807" s="3"/>
      <c r="ILP807" s="3"/>
      <c r="ILQ807" s="3"/>
      <c r="ILR807" s="3"/>
      <c r="ILS807" s="3"/>
      <c r="ILT807" s="3"/>
      <c r="ILU807" s="3"/>
      <c r="ILV807" s="3"/>
      <c r="ILW807" s="3"/>
      <c r="ILX807" s="3"/>
      <c r="ILY807" s="3"/>
      <c r="ILZ807" s="3"/>
      <c r="IMA807" s="3"/>
      <c r="IMB807" s="3"/>
      <c r="IMC807" s="3"/>
      <c r="IMD807" s="3"/>
      <c r="IME807" s="3"/>
      <c r="IMF807" s="3"/>
      <c r="IMG807" s="3"/>
      <c r="IMH807" s="3"/>
      <c r="IMI807" s="3"/>
      <c r="IMJ807" s="3"/>
      <c r="IMK807" s="3"/>
      <c r="IML807" s="3"/>
      <c r="IMM807" s="3"/>
      <c r="IMN807" s="3"/>
      <c r="IMO807" s="3"/>
      <c r="IMP807" s="3"/>
      <c r="IMQ807" s="3"/>
      <c r="IMR807" s="3"/>
      <c r="IMS807" s="3"/>
      <c r="IMT807" s="3"/>
      <c r="IMU807" s="3"/>
      <c r="IMV807" s="3"/>
      <c r="IMW807" s="3"/>
      <c r="IMX807" s="3"/>
      <c r="IMY807" s="3"/>
      <c r="IMZ807" s="3"/>
      <c r="INA807" s="3"/>
      <c r="INB807" s="3"/>
      <c r="INC807" s="3"/>
      <c r="IND807" s="3"/>
      <c r="INE807" s="3"/>
      <c r="INF807" s="3"/>
      <c r="ING807" s="3"/>
      <c r="INH807" s="3"/>
      <c r="INI807" s="3"/>
      <c r="INJ807" s="3"/>
      <c r="INK807" s="3"/>
      <c r="INL807" s="3"/>
      <c r="INM807" s="3"/>
      <c r="INN807" s="3"/>
      <c r="INO807" s="3"/>
      <c r="INP807" s="3"/>
      <c r="INQ807" s="3"/>
      <c r="INR807" s="3"/>
      <c r="INS807" s="3"/>
      <c r="INT807" s="3"/>
      <c r="INU807" s="3"/>
      <c r="INV807" s="3"/>
      <c r="INW807" s="3"/>
      <c r="INX807" s="3"/>
      <c r="INY807" s="3"/>
      <c r="INZ807" s="3"/>
      <c r="IOA807" s="3"/>
      <c r="IOB807" s="3"/>
      <c r="IOC807" s="3"/>
      <c r="IOD807" s="3"/>
      <c r="IOE807" s="3"/>
      <c r="IOF807" s="3"/>
      <c r="IOG807" s="3"/>
      <c r="IOH807" s="3"/>
      <c r="IOI807" s="3"/>
      <c r="IOJ807" s="3"/>
      <c r="IOK807" s="3"/>
      <c r="IOL807" s="3"/>
      <c r="IOM807" s="3"/>
      <c r="ION807" s="3"/>
      <c r="IOO807" s="3"/>
      <c r="IOP807" s="3"/>
      <c r="IOQ807" s="3"/>
      <c r="IOR807" s="3"/>
      <c r="IOS807" s="3"/>
      <c r="IOT807" s="3"/>
      <c r="IOU807" s="3"/>
      <c r="IOV807" s="3"/>
      <c r="IOW807" s="3"/>
      <c r="IOX807" s="3"/>
      <c r="IOY807" s="3"/>
      <c r="IOZ807" s="3"/>
      <c r="IPA807" s="3"/>
      <c r="IPB807" s="3"/>
      <c r="IPC807" s="3"/>
      <c r="IPD807" s="3"/>
      <c r="IPE807" s="3"/>
      <c r="IPF807" s="3"/>
      <c r="IPG807" s="3"/>
      <c r="IPH807" s="3"/>
      <c r="IPI807" s="3"/>
      <c r="IPJ807" s="3"/>
      <c r="IPK807" s="3"/>
      <c r="IPL807" s="3"/>
      <c r="IPM807" s="3"/>
      <c r="IPN807" s="3"/>
      <c r="IPO807" s="3"/>
      <c r="IPP807" s="3"/>
      <c r="IPQ807" s="3"/>
      <c r="IPR807" s="3"/>
      <c r="IPS807" s="3"/>
      <c r="IPT807" s="3"/>
      <c r="IPU807" s="3"/>
      <c r="IPV807" s="3"/>
      <c r="IPW807" s="3"/>
      <c r="IPX807" s="3"/>
      <c r="IPY807" s="3"/>
      <c r="IPZ807" s="3"/>
      <c r="IQA807" s="3"/>
      <c r="IQB807" s="3"/>
      <c r="IQC807" s="3"/>
      <c r="IQD807" s="3"/>
      <c r="IQE807" s="3"/>
      <c r="IQF807" s="3"/>
      <c r="IQG807" s="3"/>
      <c r="IQH807" s="3"/>
      <c r="IQI807" s="3"/>
      <c r="IQJ807" s="3"/>
      <c r="IQK807" s="3"/>
      <c r="IQL807" s="3"/>
      <c r="IQM807" s="3"/>
      <c r="IQN807" s="3"/>
      <c r="IQO807" s="3"/>
      <c r="IQP807" s="3"/>
      <c r="IQQ807" s="3"/>
      <c r="IQR807" s="3"/>
      <c r="IQS807" s="3"/>
      <c r="IQT807" s="3"/>
      <c r="IQU807" s="3"/>
      <c r="IQV807" s="3"/>
      <c r="IQW807" s="3"/>
      <c r="IQX807" s="3"/>
      <c r="IQY807" s="3"/>
      <c r="IQZ807" s="3"/>
      <c r="IRA807" s="3"/>
      <c r="IRB807" s="3"/>
      <c r="IRC807" s="3"/>
      <c r="IRD807" s="3"/>
      <c r="IRE807" s="3"/>
      <c r="IRF807" s="3"/>
      <c r="IRG807" s="3"/>
      <c r="IRH807" s="3"/>
      <c r="IRI807" s="3"/>
      <c r="IRJ807" s="3"/>
      <c r="IRK807" s="3"/>
      <c r="IRL807" s="3"/>
      <c r="IRM807" s="3"/>
      <c r="IRN807" s="3"/>
      <c r="IRO807" s="3"/>
      <c r="IRP807" s="3"/>
      <c r="IRQ807" s="3"/>
      <c r="IRR807" s="3"/>
      <c r="IRS807" s="3"/>
      <c r="IRT807" s="3"/>
      <c r="IRU807" s="3"/>
      <c r="IRV807" s="3"/>
      <c r="IRW807" s="3"/>
      <c r="IRX807" s="3"/>
      <c r="IRY807" s="3"/>
      <c r="IRZ807" s="3"/>
      <c r="ISA807" s="3"/>
      <c r="ISB807" s="3"/>
      <c r="ISC807" s="3"/>
      <c r="ISD807" s="3"/>
      <c r="ISE807" s="3"/>
      <c r="ISF807" s="3"/>
      <c r="ISG807" s="3"/>
      <c r="ISH807" s="3"/>
      <c r="ISI807" s="3"/>
      <c r="ISJ807" s="3"/>
      <c r="ISK807" s="3"/>
      <c r="ISL807" s="3"/>
      <c r="ISM807" s="3"/>
      <c r="ISN807" s="3"/>
      <c r="ISO807" s="3"/>
      <c r="ISP807" s="3"/>
      <c r="ISQ807" s="3"/>
      <c r="ISR807" s="3"/>
      <c r="ISS807" s="3"/>
      <c r="IST807" s="3"/>
      <c r="ISU807" s="3"/>
      <c r="ISV807" s="3"/>
      <c r="ISW807" s="3"/>
      <c r="ISX807" s="3"/>
      <c r="ISY807" s="3"/>
      <c r="ISZ807" s="3"/>
      <c r="ITA807" s="3"/>
      <c r="ITB807" s="3"/>
      <c r="ITC807" s="3"/>
      <c r="ITD807" s="3"/>
      <c r="ITE807" s="3"/>
      <c r="ITF807" s="3"/>
      <c r="ITG807" s="3"/>
      <c r="ITH807" s="3"/>
      <c r="ITI807" s="3"/>
      <c r="ITJ807" s="3"/>
      <c r="ITK807" s="3"/>
      <c r="ITL807" s="3"/>
      <c r="ITM807" s="3"/>
      <c r="ITN807" s="3"/>
      <c r="ITO807" s="3"/>
      <c r="ITP807" s="3"/>
      <c r="ITQ807" s="3"/>
      <c r="ITR807" s="3"/>
      <c r="ITS807" s="3"/>
      <c r="ITT807" s="3"/>
      <c r="ITU807" s="3"/>
      <c r="ITV807" s="3"/>
      <c r="ITW807" s="3"/>
      <c r="ITX807" s="3"/>
      <c r="ITY807" s="3"/>
      <c r="ITZ807" s="3"/>
      <c r="IUA807" s="3"/>
      <c r="IUB807" s="3"/>
      <c r="IUC807" s="3"/>
      <c r="IUD807" s="3"/>
      <c r="IUE807" s="3"/>
      <c r="IUF807" s="3"/>
      <c r="IUG807" s="3"/>
      <c r="IUH807" s="3"/>
      <c r="IUI807" s="3"/>
      <c r="IUJ807" s="3"/>
      <c r="IUK807" s="3"/>
      <c r="IUL807" s="3"/>
      <c r="IUM807" s="3"/>
      <c r="IUN807" s="3"/>
      <c r="IUO807" s="3"/>
      <c r="IUP807" s="3"/>
      <c r="IUQ807" s="3"/>
      <c r="IUR807" s="3"/>
      <c r="IUS807" s="3"/>
      <c r="IUT807" s="3"/>
      <c r="IUU807" s="3"/>
      <c r="IUV807" s="3"/>
      <c r="IUW807" s="3"/>
      <c r="IUX807" s="3"/>
      <c r="IUY807" s="3"/>
      <c r="IUZ807" s="3"/>
      <c r="IVA807" s="3"/>
      <c r="IVB807" s="3"/>
      <c r="IVC807" s="3"/>
      <c r="IVD807" s="3"/>
      <c r="IVE807" s="3"/>
      <c r="IVF807" s="3"/>
      <c r="IVG807" s="3"/>
      <c r="IVH807" s="3"/>
      <c r="IVI807" s="3"/>
      <c r="IVJ807" s="3"/>
      <c r="IVK807" s="3"/>
      <c r="IVL807" s="3"/>
      <c r="IVM807" s="3"/>
      <c r="IVN807" s="3"/>
      <c r="IVO807" s="3"/>
      <c r="IVP807" s="3"/>
      <c r="IVQ807" s="3"/>
      <c r="IVR807" s="3"/>
      <c r="IVS807" s="3"/>
      <c r="IVT807" s="3"/>
      <c r="IVU807" s="3"/>
      <c r="IVV807" s="3"/>
      <c r="IVW807" s="3"/>
      <c r="IVX807" s="3"/>
      <c r="IVY807" s="3"/>
      <c r="IVZ807" s="3"/>
      <c r="IWA807" s="3"/>
      <c r="IWB807" s="3"/>
      <c r="IWC807" s="3"/>
      <c r="IWD807" s="3"/>
      <c r="IWE807" s="3"/>
      <c r="IWF807" s="3"/>
      <c r="IWG807" s="3"/>
      <c r="IWH807" s="3"/>
      <c r="IWI807" s="3"/>
      <c r="IWJ807" s="3"/>
      <c r="IWK807" s="3"/>
      <c r="IWL807" s="3"/>
      <c r="IWM807" s="3"/>
      <c r="IWN807" s="3"/>
      <c r="IWO807" s="3"/>
      <c r="IWP807" s="3"/>
      <c r="IWQ807" s="3"/>
      <c r="IWR807" s="3"/>
      <c r="IWS807" s="3"/>
      <c r="IWT807" s="3"/>
      <c r="IWU807" s="3"/>
      <c r="IWV807" s="3"/>
      <c r="IWW807" s="3"/>
      <c r="IWX807" s="3"/>
      <c r="IWY807" s="3"/>
      <c r="IWZ807" s="3"/>
      <c r="IXA807" s="3"/>
      <c r="IXB807" s="3"/>
      <c r="IXC807" s="3"/>
      <c r="IXD807" s="3"/>
      <c r="IXE807" s="3"/>
      <c r="IXF807" s="3"/>
      <c r="IXG807" s="3"/>
      <c r="IXH807" s="3"/>
      <c r="IXI807" s="3"/>
      <c r="IXJ807" s="3"/>
      <c r="IXK807" s="3"/>
      <c r="IXL807" s="3"/>
      <c r="IXM807" s="3"/>
      <c r="IXN807" s="3"/>
      <c r="IXO807" s="3"/>
      <c r="IXP807" s="3"/>
      <c r="IXQ807" s="3"/>
      <c r="IXR807" s="3"/>
      <c r="IXS807" s="3"/>
      <c r="IXT807" s="3"/>
      <c r="IXU807" s="3"/>
      <c r="IXV807" s="3"/>
      <c r="IXW807" s="3"/>
      <c r="IXX807" s="3"/>
      <c r="IXY807" s="3"/>
      <c r="IXZ807" s="3"/>
      <c r="IYA807" s="3"/>
      <c r="IYB807" s="3"/>
      <c r="IYC807" s="3"/>
      <c r="IYD807" s="3"/>
      <c r="IYE807" s="3"/>
      <c r="IYF807" s="3"/>
      <c r="IYG807" s="3"/>
      <c r="IYH807" s="3"/>
      <c r="IYI807" s="3"/>
      <c r="IYJ807" s="3"/>
      <c r="IYK807" s="3"/>
      <c r="IYL807" s="3"/>
      <c r="IYM807" s="3"/>
      <c r="IYN807" s="3"/>
      <c r="IYO807" s="3"/>
      <c r="IYP807" s="3"/>
      <c r="IYQ807" s="3"/>
      <c r="IYR807" s="3"/>
      <c r="IYS807" s="3"/>
      <c r="IYT807" s="3"/>
      <c r="IYU807" s="3"/>
      <c r="IYV807" s="3"/>
      <c r="IYW807" s="3"/>
      <c r="IYX807" s="3"/>
      <c r="IYY807" s="3"/>
      <c r="IYZ807" s="3"/>
      <c r="IZA807" s="3"/>
      <c r="IZB807" s="3"/>
      <c r="IZC807" s="3"/>
      <c r="IZD807" s="3"/>
      <c r="IZE807" s="3"/>
      <c r="IZF807" s="3"/>
      <c r="IZG807" s="3"/>
      <c r="IZH807" s="3"/>
      <c r="IZI807" s="3"/>
      <c r="IZJ807" s="3"/>
      <c r="IZK807" s="3"/>
      <c r="IZL807" s="3"/>
      <c r="IZM807" s="3"/>
      <c r="IZN807" s="3"/>
      <c r="IZO807" s="3"/>
      <c r="IZP807" s="3"/>
      <c r="IZQ807" s="3"/>
      <c r="IZR807" s="3"/>
      <c r="IZS807" s="3"/>
      <c r="IZT807" s="3"/>
      <c r="IZU807" s="3"/>
      <c r="IZV807" s="3"/>
      <c r="IZW807" s="3"/>
      <c r="IZX807" s="3"/>
      <c r="IZY807" s="3"/>
      <c r="IZZ807" s="3"/>
      <c r="JAA807" s="3"/>
      <c r="JAB807" s="3"/>
      <c r="JAC807" s="3"/>
      <c r="JAD807" s="3"/>
      <c r="JAE807" s="3"/>
      <c r="JAF807" s="3"/>
      <c r="JAG807" s="3"/>
      <c r="JAH807" s="3"/>
      <c r="JAI807" s="3"/>
      <c r="JAJ807" s="3"/>
      <c r="JAK807" s="3"/>
      <c r="JAL807" s="3"/>
      <c r="JAM807" s="3"/>
      <c r="JAN807" s="3"/>
      <c r="JAO807" s="3"/>
      <c r="JAP807" s="3"/>
      <c r="JAQ807" s="3"/>
      <c r="JAR807" s="3"/>
      <c r="JAS807" s="3"/>
      <c r="JAT807" s="3"/>
      <c r="JAU807" s="3"/>
      <c r="JAV807" s="3"/>
      <c r="JAW807" s="3"/>
      <c r="JAX807" s="3"/>
      <c r="JAY807" s="3"/>
      <c r="JAZ807" s="3"/>
      <c r="JBA807" s="3"/>
      <c r="JBB807" s="3"/>
      <c r="JBC807" s="3"/>
      <c r="JBD807" s="3"/>
      <c r="JBE807" s="3"/>
      <c r="JBF807" s="3"/>
      <c r="JBG807" s="3"/>
      <c r="JBH807" s="3"/>
      <c r="JBI807" s="3"/>
      <c r="JBJ807" s="3"/>
      <c r="JBK807" s="3"/>
      <c r="JBL807" s="3"/>
      <c r="JBM807" s="3"/>
      <c r="JBN807" s="3"/>
      <c r="JBO807" s="3"/>
      <c r="JBP807" s="3"/>
      <c r="JBQ807" s="3"/>
      <c r="JBR807" s="3"/>
      <c r="JBS807" s="3"/>
      <c r="JBT807" s="3"/>
      <c r="JBU807" s="3"/>
      <c r="JBV807" s="3"/>
      <c r="JBW807" s="3"/>
      <c r="JBX807" s="3"/>
      <c r="JBY807" s="3"/>
      <c r="JBZ807" s="3"/>
      <c r="JCA807" s="3"/>
      <c r="JCB807" s="3"/>
      <c r="JCC807" s="3"/>
      <c r="JCD807" s="3"/>
      <c r="JCE807" s="3"/>
      <c r="JCF807" s="3"/>
      <c r="JCG807" s="3"/>
      <c r="JCH807" s="3"/>
      <c r="JCI807" s="3"/>
      <c r="JCJ807" s="3"/>
      <c r="JCK807" s="3"/>
      <c r="JCL807" s="3"/>
      <c r="JCM807" s="3"/>
      <c r="JCN807" s="3"/>
      <c r="JCO807" s="3"/>
      <c r="JCP807" s="3"/>
      <c r="JCQ807" s="3"/>
      <c r="JCR807" s="3"/>
      <c r="JCS807" s="3"/>
      <c r="JCT807" s="3"/>
      <c r="JCU807" s="3"/>
      <c r="JCV807" s="3"/>
      <c r="JCW807" s="3"/>
      <c r="JCX807" s="3"/>
      <c r="JCY807" s="3"/>
      <c r="JCZ807" s="3"/>
      <c r="JDA807" s="3"/>
      <c r="JDB807" s="3"/>
      <c r="JDC807" s="3"/>
      <c r="JDD807" s="3"/>
      <c r="JDE807" s="3"/>
      <c r="JDF807" s="3"/>
      <c r="JDG807" s="3"/>
      <c r="JDH807" s="3"/>
      <c r="JDI807" s="3"/>
      <c r="JDJ807" s="3"/>
      <c r="JDK807" s="3"/>
      <c r="JDL807" s="3"/>
      <c r="JDM807" s="3"/>
      <c r="JDN807" s="3"/>
      <c r="JDO807" s="3"/>
      <c r="JDP807" s="3"/>
      <c r="JDQ807" s="3"/>
      <c r="JDR807" s="3"/>
      <c r="JDS807" s="3"/>
      <c r="JDT807" s="3"/>
      <c r="JDU807" s="3"/>
      <c r="JDV807" s="3"/>
      <c r="JDW807" s="3"/>
      <c r="JDX807" s="3"/>
      <c r="JDY807" s="3"/>
      <c r="JDZ807" s="3"/>
      <c r="JEA807" s="3"/>
      <c r="JEB807" s="3"/>
      <c r="JEC807" s="3"/>
      <c r="JED807" s="3"/>
      <c r="JEE807" s="3"/>
      <c r="JEF807" s="3"/>
      <c r="JEG807" s="3"/>
      <c r="JEH807" s="3"/>
      <c r="JEI807" s="3"/>
      <c r="JEJ807" s="3"/>
      <c r="JEK807" s="3"/>
      <c r="JEL807" s="3"/>
      <c r="JEM807" s="3"/>
      <c r="JEN807" s="3"/>
      <c r="JEO807" s="3"/>
      <c r="JEP807" s="3"/>
      <c r="JEQ807" s="3"/>
      <c r="JER807" s="3"/>
      <c r="JES807" s="3"/>
      <c r="JET807" s="3"/>
      <c r="JEU807" s="3"/>
      <c r="JEV807" s="3"/>
      <c r="JEW807" s="3"/>
      <c r="JEX807" s="3"/>
      <c r="JEY807" s="3"/>
      <c r="JEZ807" s="3"/>
      <c r="JFA807" s="3"/>
      <c r="JFB807" s="3"/>
      <c r="JFC807" s="3"/>
      <c r="JFD807" s="3"/>
      <c r="JFE807" s="3"/>
      <c r="JFF807" s="3"/>
      <c r="JFG807" s="3"/>
      <c r="JFH807" s="3"/>
      <c r="JFI807" s="3"/>
      <c r="JFJ807" s="3"/>
      <c r="JFK807" s="3"/>
      <c r="JFL807" s="3"/>
      <c r="JFM807" s="3"/>
      <c r="JFN807" s="3"/>
      <c r="JFO807" s="3"/>
      <c r="JFP807" s="3"/>
      <c r="JFQ807" s="3"/>
      <c r="JFR807" s="3"/>
      <c r="JFS807" s="3"/>
      <c r="JFT807" s="3"/>
      <c r="JFU807" s="3"/>
      <c r="JFV807" s="3"/>
      <c r="JFW807" s="3"/>
      <c r="JFX807" s="3"/>
      <c r="JFY807" s="3"/>
      <c r="JFZ807" s="3"/>
      <c r="JGA807" s="3"/>
      <c r="JGB807" s="3"/>
      <c r="JGC807" s="3"/>
      <c r="JGD807" s="3"/>
      <c r="JGE807" s="3"/>
      <c r="JGF807" s="3"/>
      <c r="JGG807" s="3"/>
      <c r="JGH807" s="3"/>
      <c r="JGI807" s="3"/>
      <c r="JGJ807" s="3"/>
      <c r="JGK807" s="3"/>
      <c r="JGL807" s="3"/>
      <c r="JGM807" s="3"/>
      <c r="JGN807" s="3"/>
      <c r="JGO807" s="3"/>
      <c r="JGP807" s="3"/>
      <c r="JGQ807" s="3"/>
      <c r="JGR807" s="3"/>
      <c r="JGS807" s="3"/>
      <c r="JGT807" s="3"/>
      <c r="JGU807" s="3"/>
      <c r="JGV807" s="3"/>
      <c r="JGW807" s="3"/>
      <c r="JGX807" s="3"/>
      <c r="JGY807" s="3"/>
      <c r="JGZ807" s="3"/>
      <c r="JHA807" s="3"/>
      <c r="JHB807" s="3"/>
      <c r="JHC807" s="3"/>
      <c r="JHD807" s="3"/>
      <c r="JHE807" s="3"/>
      <c r="JHF807" s="3"/>
      <c r="JHG807" s="3"/>
      <c r="JHH807" s="3"/>
      <c r="JHI807" s="3"/>
      <c r="JHJ807" s="3"/>
      <c r="JHK807" s="3"/>
      <c r="JHL807" s="3"/>
      <c r="JHM807" s="3"/>
      <c r="JHN807" s="3"/>
      <c r="JHO807" s="3"/>
      <c r="JHP807" s="3"/>
      <c r="JHQ807" s="3"/>
      <c r="JHR807" s="3"/>
      <c r="JHS807" s="3"/>
      <c r="JHT807" s="3"/>
      <c r="JHU807" s="3"/>
      <c r="JHV807" s="3"/>
      <c r="JHW807" s="3"/>
      <c r="JHX807" s="3"/>
      <c r="JHY807" s="3"/>
      <c r="JHZ807" s="3"/>
      <c r="JIA807" s="3"/>
      <c r="JIB807" s="3"/>
      <c r="JIC807" s="3"/>
      <c r="JID807" s="3"/>
      <c r="JIE807" s="3"/>
      <c r="JIF807" s="3"/>
      <c r="JIG807" s="3"/>
      <c r="JIH807" s="3"/>
      <c r="JII807" s="3"/>
      <c r="JIJ807" s="3"/>
      <c r="JIK807" s="3"/>
      <c r="JIL807" s="3"/>
      <c r="JIM807" s="3"/>
      <c r="JIN807" s="3"/>
      <c r="JIO807" s="3"/>
      <c r="JIP807" s="3"/>
      <c r="JIQ807" s="3"/>
      <c r="JIR807" s="3"/>
      <c r="JIS807" s="3"/>
      <c r="JIT807" s="3"/>
      <c r="JIU807" s="3"/>
      <c r="JIV807" s="3"/>
      <c r="JIW807" s="3"/>
      <c r="JIX807" s="3"/>
      <c r="JIY807" s="3"/>
      <c r="JIZ807" s="3"/>
      <c r="JJA807" s="3"/>
      <c r="JJB807" s="3"/>
      <c r="JJC807" s="3"/>
      <c r="JJD807" s="3"/>
      <c r="JJE807" s="3"/>
      <c r="JJF807" s="3"/>
      <c r="JJG807" s="3"/>
      <c r="JJH807" s="3"/>
      <c r="JJI807" s="3"/>
      <c r="JJJ807" s="3"/>
      <c r="JJK807" s="3"/>
      <c r="JJL807" s="3"/>
      <c r="JJM807" s="3"/>
      <c r="JJN807" s="3"/>
      <c r="JJO807" s="3"/>
      <c r="JJP807" s="3"/>
      <c r="JJQ807" s="3"/>
      <c r="JJR807" s="3"/>
      <c r="JJS807" s="3"/>
      <c r="JJT807" s="3"/>
      <c r="JJU807" s="3"/>
      <c r="JJV807" s="3"/>
      <c r="JJW807" s="3"/>
      <c r="JJX807" s="3"/>
      <c r="JJY807" s="3"/>
      <c r="JJZ807" s="3"/>
      <c r="JKA807" s="3"/>
      <c r="JKB807" s="3"/>
      <c r="JKC807" s="3"/>
      <c r="JKD807" s="3"/>
      <c r="JKE807" s="3"/>
      <c r="JKF807" s="3"/>
      <c r="JKG807" s="3"/>
      <c r="JKH807" s="3"/>
      <c r="JKI807" s="3"/>
      <c r="JKJ807" s="3"/>
      <c r="JKK807" s="3"/>
      <c r="JKL807" s="3"/>
      <c r="JKM807" s="3"/>
      <c r="JKN807" s="3"/>
      <c r="JKO807" s="3"/>
      <c r="JKP807" s="3"/>
      <c r="JKQ807" s="3"/>
      <c r="JKR807" s="3"/>
      <c r="JKS807" s="3"/>
      <c r="JKT807" s="3"/>
      <c r="JKU807" s="3"/>
      <c r="JKV807" s="3"/>
      <c r="JKW807" s="3"/>
      <c r="JKX807" s="3"/>
      <c r="JKY807" s="3"/>
      <c r="JKZ807" s="3"/>
      <c r="JLA807" s="3"/>
      <c r="JLB807" s="3"/>
      <c r="JLC807" s="3"/>
      <c r="JLD807" s="3"/>
      <c r="JLE807" s="3"/>
      <c r="JLF807" s="3"/>
      <c r="JLG807" s="3"/>
      <c r="JLH807" s="3"/>
      <c r="JLI807" s="3"/>
      <c r="JLJ807" s="3"/>
      <c r="JLK807" s="3"/>
      <c r="JLL807" s="3"/>
      <c r="JLM807" s="3"/>
      <c r="JLN807" s="3"/>
      <c r="JLO807" s="3"/>
      <c r="JLP807" s="3"/>
      <c r="JLQ807" s="3"/>
      <c r="JLR807" s="3"/>
      <c r="JLS807" s="3"/>
      <c r="JLT807" s="3"/>
      <c r="JLU807" s="3"/>
      <c r="JLV807" s="3"/>
      <c r="JLW807" s="3"/>
      <c r="JLX807" s="3"/>
      <c r="JLY807" s="3"/>
      <c r="JLZ807" s="3"/>
      <c r="JMA807" s="3"/>
      <c r="JMB807" s="3"/>
      <c r="JMC807" s="3"/>
      <c r="JMD807" s="3"/>
      <c r="JME807" s="3"/>
      <c r="JMF807" s="3"/>
      <c r="JMG807" s="3"/>
      <c r="JMH807" s="3"/>
      <c r="JMI807" s="3"/>
      <c r="JMJ807" s="3"/>
      <c r="JMK807" s="3"/>
      <c r="JML807" s="3"/>
      <c r="JMM807" s="3"/>
      <c r="JMN807" s="3"/>
      <c r="JMO807" s="3"/>
      <c r="JMP807" s="3"/>
      <c r="JMQ807" s="3"/>
      <c r="JMR807" s="3"/>
      <c r="JMS807" s="3"/>
      <c r="JMT807" s="3"/>
      <c r="JMU807" s="3"/>
      <c r="JMV807" s="3"/>
      <c r="JMW807" s="3"/>
      <c r="JMX807" s="3"/>
      <c r="JMY807" s="3"/>
      <c r="JMZ807" s="3"/>
      <c r="JNA807" s="3"/>
      <c r="JNB807" s="3"/>
      <c r="JNC807" s="3"/>
      <c r="JND807" s="3"/>
      <c r="JNE807" s="3"/>
      <c r="JNF807" s="3"/>
      <c r="JNG807" s="3"/>
      <c r="JNH807" s="3"/>
      <c r="JNI807" s="3"/>
      <c r="JNJ807" s="3"/>
      <c r="JNK807" s="3"/>
      <c r="JNL807" s="3"/>
      <c r="JNM807" s="3"/>
      <c r="JNN807" s="3"/>
      <c r="JNO807" s="3"/>
      <c r="JNP807" s="3"/>
      <c r="JNQ807" s="3"/>
      <c r="JNR807" s="3"/>
      <c r="JNS807" s="3"/>
      <c r="JNT807" s="3"/>
      <c r="JNU807" s="3"/>
      <c r="JNV807" s="3"/>
      <c r="JNW807" s="3"/>
      <c r="JNX807" s="3"/>
      <c r="JNY807" s="3"/>
      <c r="JNZ807" s="3"/>
      <c r="JOA807" s="3"/>
      <c r="JOB807" s="3"/>
      <c r="JOC807" s="3"/>
      <c r="JOD807" s="3"/>
      <c r="JOE807" s="3"/>
      <c r="JOF807" s="3"/>
      <c r="JOG807" s="3"/>
      <c r="JOH807" s="3"/>
      <c r="JOI807" s="3"/>
      <c r="JOJ807" s="3"/>
      <c r="JOK807" s="3"/>
      <c r="JOL807" s="3"/>
      <c r="JOM807" s="3"/>
      <c r="JON807" s="3"/>
      <c r="JOO807" s="3"/>
      <c r="JOP807" s="3"/>
      <c r="JOQ807" s="3"/>
      <c r="JOR807" s="3"/>
      <c r="JOS807" s="3"/>
      <c r="JOT807" s="3"/>
      <c r="JOU807" s="3"/>
      <c r="JOV807" s="3"/>
      <c r="JOW807" s="3"/>
      <c r="JOX807" s="3"/>
      <c r="JOY807" s="3"/>
      <c r="JOZ807" s="3"/>
      <c r="JPA807" s="3"/>
      <c r="JPB807" s="3"/>
      <c r="JPC807" s="3"/>
      <c r="JPD807" s="3"/>
      <c r="JPE807" s="3"/>
      <c r="JPF807" s="3"/>
      <c r="JPG807" s="3"/>
      <c r="JPH807" s="3"/>
      <c r="JPI807" s="3"/>
      <c r="JPJ807" s="3"/>
      <c r="JPK807" s="3"/>
      <c r="JPL807" s="3"/>
      <c r="JPM807" s="3"/>
      <c r="JPN807" s="3"/>
      <c r="JPO807" s="3"/>
      <c r="JPP807" s="3"/>
      <c r="JPQ807" s="3"/>
      <c r="JPR807" s="3"/>
      <c r="JPS807" s="3"/>
      <c r="JPT807" s="3"/>
      <c r="JPU807" s="3"/>
      <c r="JPV807" s="3"/>
      <c r="JPW807" s="3"/>
      <c r="JPX807" s="3"/>
      <c r="JPY807" s="3"/>
      <c r="JPZ807" s="3"/>
      <c r="JQA807" s="3"/>
      <c r="JQB807" s="3"/>
      <c r="JQC807" s="3"/>
      <c r="JQD807" s="3"/>
      <c r="JQE807" s="3"/>
      <c r="JQF807" s="3"/>
      <c r="JQG807" s="3"/>
      <c r="JQH807" s="3"/>
      <c r="JQI807" s="3"/>
      <c r="JQJ807" s="3"/>
      <c r="JQK807" s="3"/>
      <c r="JQL807" s="3"/>
      <c r="JQM807" s="3"/>
      <c r="JQN807" s="3"/>
      <c r="JQO807" s="3"/>
      <c r="JQP807" s="3"/>
      <c r="JQQ807" s="3"/>
      <c r="JQR807" s="3"/>
      <c r="JQS807" s="3"/>
      <c r="JQT807" s="3"/>
      <c r="JQU807" s="3"/>
      <c r="JQV807" s="3"/>
      <c r="JQW807" s="3"/>
      <c r="JQX807" s="3"/>
      <c r="JQY807" s="3"/>
      <c r="JQZ807" s="3"/>
      <c r="JRA807" s="3"/>
      <c r="JRB807" s="3"/>
      <c r="JRC807" s="3"/>
      <c r="JRD807" s="3"/>
      <c r="JRE807" s="3"/>
      <c r="JRF807" s="3"/>
      <c r="JRG807" s="3"/>
      <c r="JRH807" s="3"/>
      <c r="JRI807" s="3"/>
      <c r="JRJ807" s="3"/>
      <c r="JRK807" s="3"/>
      <c r="JRL807" s="3"/>
      <c r="JRM807" s="3"/>
      <c r="JRN807" s="3"/>
      <c r="JRO807" s="3"/>
      <c r="JRP807" s="3"/>
      <c r="JRQ807" s="3"/>
      <c r="JRR807" s="3"/>
      <c r="JRS807" s="3"/>
      <c r="JRT807" s="3"/>
      <c r="JRU807" s="3"/>
      <c r="JRV807" s="3"/>
      <c r="JRW807" s="3"/>
      <c r="JRX807" s="3"/>
      <c r="JRY807" s="3"/>
      <c r="JRZ807" s="3"/>
      <c r="JSA807" s="3"/>
      <c r="JSB807" s="3"/>
      <c r="JSC807" s="3"/>
      <c r="JSD807" s="3"/>
      <c r="JSE807" s="3"/>
      <c r="JSF807" s="3"/>
      <c r="JSG807" s="3"/>
      <c r="JSH807" s="3"/>
      <c r="JSI807" s="3"/>
      <c r="JSJ807" s="3"/>
      <c r="JSK807" s="3"/>
      <c r="JSL807" s="3"/>
      <c r="JSM807" s="3"/>
      <c r="JSN807" s="3"/>
      <c r="JSO807" s="3"/>
      <c r="JSP807" s="3"/>
      <c r="JSQ807" s="3"/>
      <c r="JSR807" s="3"/>
      <c r="JSS807" s="3"/>
      <c r="JST807" s="3"/>
      <c r="JSU807" s="3"/>
      <c r="JSV807" s="3"/>
      <c r="JSW807" s="3"/>
      <c r="JSX807" s="3"/>
      <c r="JSY807" s="3"/>
      <c r="JSZ807" s="3"/>
      <c r="JTA807" s="3"/>
      <c r="JTB807" s="3"/>
      <c r="JTC807" s="3"/>
      <c r="JTD807" s="3"/>
      <c r="JTE807" s="3"/>
      <c r="JTF807" s="3"/>
      <c r="JTG807" s="3"/>
      <c r="JTH807" s="3"/>
      <c r="JTI807" s="3"/>
      <c r="JTJ807" s="3"/>
      <c r="JTK807" s="3"/>
      <c r="JTL807" s="3"/>
      <c r="JTM807" s="3"/>
      <c r="JTN807" s="3"/>
      <c r="JTO807" s="3"/>
      <c r="JTP807" s="3"/>
      <c r="JTQ807" s="3"/>
      <c r="JTR807" s="3"/>
      <c r="JTS807" s="3"/>
      <c r="JTT807" s="3"/>
      <c r="JTU807" s="3"/>
      <c r="JTV807" s="3"/>
      <c r="JTW807" s="3"/>
      <c r="JTX807" s="3"/>
      <c r="JTY807" s="3"/>
      <c r="JTZ807" s="3"/>
      <c r="JUA807" s="3"/>
      <c r="JUB807" s="3"/>
      <c r="JUC807" s="3"/>
      <c r="JUD807" s="3"/>
      <c r="JUE807" s="3"/>
      <c r="JUF807" s="3"/>
      <c r="JUG807" s="3"/>
      <c r="JUH807" s="3"/>
      <c r="JUI807" s="3"/>
      <c r="JUJ807" s="3"/>
      <c r="JUK807" s="3"/>
      <c r="JUL807" s="3"/>
      <c r="JUM807" s="3"/>
      <c r="JUN807" s="3"/>
      <c r="JUO807" s="3"/>
      <c r="JUP807" s="3"/>
      <c r="JUQ807" s="3"/>
      <c r="JUR807" s="3"/>
      <c r="JUS807" s="3"/>
      <c r="JUT807" s="3"/>
      <c r="JUU807" s="3"/>
      <c r="JUV807" s="3"/>
      <c r="JUW807" s="3"/>
      <c r="JUX807" s="3"/>
      <c r="JUY807" s="3"/>
      <c r="JUZ807" s="3"/>
      <c r="JVA807" s="3"/>
      <c r="JVB807" s="3"/>
      <c r="JVC807" s="3"/>
      <c r="JVD807" s="3"/>
      <c r="JVE807" s="3"/>
      <c r="JVF807" s="3"/>
      <c r="JVG807" s="3"/>
      <c r="JVH807" s="3"/>
      <c r="JVI807" s="3"/>
      <c r="JVJ807" s="3"/>
      <c r="JVK807" s="3"/>
      <c r="JVL807" s="3"/>
      <c r="JVM807" s="3"/>
      <c r="JVN807" s="3"/>
      <c r="JVO807" s="3"/>
      <c r="JVP807" s="3"/>
      <c r="JVQ807" s="3"/>
      <c r="JVR807" s="3"/>
      <c r="JVS807" s="3"/>
      <c r="JVT807" s="3"/>
      <c r="JVU807" s="3"/>
      <c r="JVV807" s="3"/>
      <c r="JVW807" s="3"/>
      <c r="JVX807" s="3"/>
      <c r="JVY807" s="3"/>
      <c r="JVZ807" s="3"/>
      <c r="JWA807" s="3"/>
      <c r="JWB807" s="3"/>
      <c r="JWC807" s="3"/>
      <c r="JWD807" s="3"/>
      <c r="JWE807" s="3"/>
      <c r="JWF807" s="3"/>
      <c r="JWG807" s="3"/>
      <c r="JWH807" s="3"/>
      <c r="JWI807" s="3"/>
      <c r="JWJ807" s="3"/>
      <c r="JWK807" s="3"/>
      <c r="JWL807" s="3"/>
      <c r="JWM807" s="3"/>
      <c r="JWN807" s="3"/>
      <c r="JWO807" s="3"/>
      <c r="JWP807" s="3"/>
      <c r="JWQ807" s="3"/>
      <c r="JWR807" s="3"/>
      <c r="JWS807" s="3"/>
      <c r="JWT807" s="3"/>
      <c r="JWU807" s="3"/>
      <c r="JWV807" s="3"/>
      <c r="JWW807" s="3"/>
      <c r="JWX807" s="3"/>
      <c r="JWY807" s="3"/>
      <c r="JWZ807" s="3"/>
      <c r="JXA807" s="3"/>
      <c r="JXB807" s="3"/>
      <c r="JXC807" s="3"/>
      <c r="JXD807" s="3"/>
      <c r="JXE807" s="3"/>
      <c r="JXF807" s="3"/>
      <c r="JXG807" s="3"/>
      <c r="JXH807" s="3"/>
      <c r="JXI807" s="3"/>
      <c r="JXJ807" s="3"/>
      <c r="JXK807" s="3"/>
      <c r="JXL807" s="3"/>
      <c r="JXM807" s="3"/>
      <c r="JXN807" s="3"/>
      <c r="JXO807" s="3"/>
      <c r="JXP807" s="3"/>
      <c r="JXQ807" s="3"/>
      <c r="JXR807" s="3"/>
      <c r="JXS807" s="3"/>
      <c r="JXT807" s="3"/>
      <c r="JXU807" s="3"/>
      <c r="JXV807" s="3"/>
      <c r="JXW807" s="3"/>
      <c r="JXX807" s="3"/>
      <c r="JXY807" s="3"/>
      <c r="JXZ807" s="3"/>
      <c r="JYA807" s="3"/>
      <c r="JYB807" s="3"/>
      <c r="JYC807" s="3"/>
      <c r="JYD807" s="3"/>
      <c r="JYE807" s="3"/>
      <c r="JYF807" s="3"/>
      <c r="JYG807" s="3"/>
      <c r="JYH807" s="3"/>
      <c r="JYI807" s="3"/>
      <c r="JYJ807" s="3"/>
      <c r="JYK807" s="3"/>
      <c r="JYL807" s="3"/>
      <c r="JYM807" s="3"/>
      <c r="JYN807" s="3"/>
      <c r="JYO807" s="3"/>
      <c r="JYP807" s="3"/>
      <c r="JYQ807" s="3"/>
      <c r="JYR807" s="3"/>
      <c r="JYS807" s="3"/>
      <c r="JYT807" s="3"/>
      <c r="JYU807" s="3"/>
      <c r="JYV807" s="3"/>
      <c r="JYW807" s="3"/>
      <c r="JYX807" s="3"/>
      <c r="JYY807" s="3"/>
      <c r="JYZ807" s="3"/>
      <c r="JZA807" s="3"/>
      <c r="JZB807" s="3"/>
      <c r="JZC807" s="3"/>
      <c r="JZD807" s="3"/>
      <c r="JZE807" s="3"/>
      <c r="JZF807" s="3"/>
      <c r="JZG807" s="3"/>
      <c r="JZH807" s="3"/>
      <c r="JZI807" s="3"/>
      <c r="JZJ807" s="3"/>
      <c r="JZK807" s="3"/>
      <c r="JZL807" s="3"/>
      <c r="JZM807" s="3"/>
      <c r="JZN807" s="3"/>
      <c r="JZO807" s="3"/>
      <c r="JZP807" s="3"/>
      <c r="JZQ807" s="3"/>
      <c r="JZR807" s="3"/>
      <c r="JZS807" s="3"/>
      <c r="JZT807" s="3"/>
      <c r="JZU807" s="3"/>
      <c r="JZV807" s="3"/>
      <c r="JZW807" s="3"/>
      <c r="JZX807" s="3"/>
      <c r="JZY807" s="3"/>
      <c r="JZZ807" s="3"/>
      <c r="KAA807" s="3"/>
      <c r="KAB807" s="3"/>
      <c r="KAC807" s="3"/>
      <c r="KAD807" s="3"/>
      <c r="KAE807" s="3"/>
      <c r="KAF807" s="3"/>
      <c r="KAG807" s="3"/>
      <c r="KAH807" s="3"/>
      <c r="KAI807" s="3"/>
      <c r="KAJ807" s="3"/>
      <c r="KAK807" s="3"/>
      <c r="KAL807" s="3"/>
      <c r="KAM807" s="3"/>
      <c r="KAN807" s="3"/>
      <c r="KAO807" s="3"/>
      <c r="KAP807" s="3"/>
      <c r="KAQ807" s="3"/>
      <c r="KAR807" s="3"/>
      <c r="KAS807" s="3"/>
      <c r="KAT807" s="3"/>
      <c r="KAU807" s="3"/>
      <c r="KAV807" s="3"/>
      <c r="KAW807" s="3"/>
      <c r="KAX807" s="3"/>
      <c r="KAY807" s="3"/>
      <c r="KAZ807" s="3"/>
      <c r="KBA807" s="3"/>
      <c r="KBB807" s="3"/>
      <c r="KBC807" s="3"/>
      <c r="KBD807" s="3"/>
      <c r="KBE807" s="3"/>
      <c r="KBF807" s="3"/>
      <c r="KBG807" s="3"/>
      <c r="KBH807" s="3"/>
      <c r="KBI807" s="3"/>
      <c r="KBJ807" s="3"/>
      <c r="KBK807" s="3"/>
      <c r="KBL807" s="3"/>
      <c r="KBM807" s="3"/>
      <c r="KBN807" s="3"/>
      <c r="KBO807" s="3"/>
      <c r="KBP807" s="3"/>
      <c r="KBQ807" s="3"/>
      <c r="KBR807" s="3"/>
      <c r="KBS807" s="3"/>
      <c r="KBT807" s="3"/>
      <c r="KBU807" s="3"/>
      <c r="KBV807" s="3"/>
      <c r="KBW807" s="3"/>
      <c r="KBX807" s="3"/>
      <c r="KBY807" s="3"/>
      <c r="KBZ807" s="3"/>
      <c r="KCA807" s="3"/>
      <c r="KCB807" s="3"/>
      <c r="KCC807" s="3"/>
      <c r="KCD807" s="3"/>
      <c r="KCE807" s="3"/>
      <c r="KCF807" s="3"/>
      <c r="KCG807" s="3"/>
      <c r="KCH807" s="3"/>
      <c r="KCI807" s="3"/>
      <c r="KCJ807" s="3"/>
      <c r="KCK807" s="3"/>
      <c r="KCL807" s="3"/>
      <c r="KCM807" s="3"/>
      <c r="KCN807" s="3"/>
      <c r="KCO807" s="3"/>
      <c r="KCP807" s="3"/>
      <c r="KCQ807" s="3"/>
      <c r="KCR807" s="3"/>
      <c r="KCS807" s="3"/>
      <c r="KCT807" s="3"/>
      <c r="KCU807" s="3"/>
      <c r="KCV807" s="3"/>
      <c r="KCW807" s="3"/>
      <c r="KCX807" s="3"/>
      <c r="KCY807" s="3"/>
      <c r="KCZ807" s="3"/>
      <c r="KDA807" s="3"/>
      <c r="KDB807" s="3"/>
      <c r="KDC807" s="3"/>
      <c r="KDD807" s="3"/>
      <c r="KDE807" s="3"/>
      <c r="KDF807" s="3"/>
      <c r="KDG807" s="3"/>
      <c r="KDH807" s="3"/>
      <c r="KDI807" s="3"/>
      <c r="KDJ807" s="3"/>
      <c r="KDK807" s="3"/>
      <c r="KDL807" s="3"/>
      <c r="KDM807" s="3"/>
      <c r="KDN807" s="3"/>
      <c r="KDO807" s="3"/>
      <c r="KDP807" s="3"/>
      <c r="KDQ807" s="3"/>
      <c r="KDR807" s="3"/>
      <c r="KDS807" s="3"/>
      <c r="KDT807" s="3"/>
      <c r="KDU807" s="3"/>
      <c r="KDV807" s="3"/>
      <c r="KDW807" s="3"/>
      <c r="KDX807" s="3"/>
      <c r="KDY807" s="3"/>
      <c r="KDZ807" s="3"/>
      <c r="KEA807" s="3"/>
      <c r="KEB807" s="3"/>
      <c r="KEC807" s="3"/>
      <c r="KED807" s="3"/>
      <c r="KEE807" s="3"/>
      <c r="KEF807" s="3"/>
      <c r="KEG807" s="3"/>
      <c r="KEH807" s="3"/>
      <c r="KEI807" s="3"/>
      <c r="KEJ807" s="3"/>
      <c r="KEK807" s="3"/>
      <c r="KEL807" s="3"/>
      <c r="KEM807" s="3"/>
      <c r="KEN807" s="3"/>
      <c r="KEO807" s="3"/>
      <c r="KEP807" s="3"/>
      <c r="KEQ807" s="3"/>
      <c r="KER807" s="3"/>
      <c r="KES807" s="3"/>
      <c r="KET807" s="3"/>
      <c r="KEU807" s="3"/>
      <c r="KEV807" s="3"/>
      <c r="KEW807" s="3"/>
      <c r="KEX807" s="3"/>
      <c r="KEY807" s="3"/>
      <c r="KEZ807" s="3"/>
      <c r="KFA807" s="3"/>
      <c r="KFB807" s="3"/>
      <c r="KFC807" s="3"/>
      <c r="KFD807" s="3"/>
      <c r="KFE807" s="3"/>
      <c r="KFF807" s="3"/>
      <c r="KFG807" s="3"/>
      <c r="KFH807" s="3"/>
      <c r="KFI807" s="3"/>
      <c r="KFJ807" s="3"/>
      <c r="KFK807" s="3"/>
      <c r="KFL807" s="3"/>
      <c r="KFM807" s="3"/>
      <c r="KFN807" s="3"/>
      <c r="KFO807" s="3"/>
      <c r="KFP807" s="3"/>
      <c r="KFQ807" s="3"/>
      <c r="KFR807" s="3"/>
      <c r="KFS807" s="3"/>
      <c r="KFT807" s="3"/>
      <c r="KFU807" s="3"/>
      <c r="KFV807" s="3"/>
      <c r="KFW807" s="3"/>
      <c r="KFX807" s="3"/>
      <c r="KFY807" s="3"/>
      <c r="KFZ807" s="3"/>
      <c r="KGA807" s="3"/>
      <c r="KGB807" s="3"/>
      <c r="KGC807" s="3"/>
      <c r="KGD807" s="3"/>
      <c r="KGE807" s="3"/>
      <c r="KGF807" s="3"/>
      <c r="KGG807" s="3"/>
      <c r="KGH807" s="3"/>
      <c r="KGI807" s="3"/>
      <c r="KGJ807" s="3"/>
      <c r="KGK807" s="3"/>
      <c r="KGL807" s="3"/>
      <c r="KGM807" s="3"/>
      <c r="KGN807" s="3"/>
      <c r="KGO807" s="3"/>
      <c r="KGP807" s="3"/>
      <c r="KGQ807" s="3"/>
      <c r="KGR807" s="3"/>
      <c r="KGS807" s="3"/>
      <c r="KGT807" s="3"/>
      <c r="KGU807" s="3"/>
      <c r="KGV807" s="3"/>
      <c r="KGW807" s="3"/>
      <c r="KGX807" s="3"/>
      <c r="KGY807" s="3"/>
      <c r="KGZ807" s="3"/>
      <c r="KHA807" s="3"/>
      <c r="KHB807" s="3"/>
      <c r="KHC807" s="3"/>
      <c r="KHD807" s="3"/>
      <c r="KHE807" s="3"/>
      <c r="KHF807" s="3"/>
      <c r="KHG807" s="3"/>
      <c r="KHH807" s="3"/>
      <c r="KHI807" s="3"/>
      <c r="KHJ807" s="3"/>
      <c r="KHK807" s="3"/>
      <c r="KHL807" s="3"/>
      <c r="KHM807" s="3"/>
      <c r="KHN807" s="3"/>
      <c r="KHO807" s="3"/>
      <c r="KHP807" s="3"/>
      <c r="KHQ807" s="3"/>
      <c r="KHR807" s="3"/>
      <c r="KHS807" s="3"/>
      <c r="KHT807" s="3"/>
      <c r="KHU807" s="3"/>
      <c r="KHV807" s="3"/>
      <c r="KHW807" s="3"/>
      <c r="KHX807" s="3"/>
      <c r="KHY807" s="3"/>
      <c r="KHZ807" s="3"/>
      <c r="KIA807" s="3"/>
      <c r="KIB807" s="3"/>
      <c r="KIC807" s="3"/>
      <c r="KID807" s="3"/>
      <c r="KIE807" s="3"/>
      <c r="KIF807" s="3"/>
      <c r="KIG807" s="3"/>
      <c r="KIH807" s="3"/>
      <c r="KII807" s="3"/>
      <c r="KIJ807" s="3"/>
      <c r="KIK807" s="3"/>
      <c r="KIL807" s="3"/>
      <c r="KIM807" s="3"/>
      <c r="KIN807" s="3"/>
      <c r="KIO807" s="3"/>
      <c r="KIP807" s="3"/>
      <c r="KIQ807" s="3"/>
      <c r="KIR807" s="3"/>
      <c r="KIS807" s="3"/>
      <c r="KIT807" s="3"/>
      <c r="KIU807" s="3"/>
      <c r="KIV807" s="3"/>
      <c r="KIW807" s="3"/>
      <c r="KIX807" s="3"/>
      <c r="KIY807" s="3"/>
      <c r="KIZ807" s="3"/>
      <c r="KJA807" s="3"/>
      <c r="KJB807" s="3"/>
      <c r="KJC807" s="3"/>
      <c r="KJD807" s="3"/>
      <c r="KJE807" s="3"/>
      <c r="KJF807" s="3"/>
      <c r="KJG807" s="3"/>
      <c r="KJH807" s="3"/>
      <c r="KJI807" s="3"/>
      <c r="KJJ807" s="3"/>
      <c r="KJK807" s="3"/>
      <c r="KJL807" s="3"/>
      <c r="KJM807" s="3"/>
      <c r="KJN807" s="3"/>
      <c r="KJO807" s="3"/>
      <c r="KJP807" s="3"/>
      <c r="KJQ807" s="3"/>
      <c r="KJR807" s="3"/>
      <c r="KJS807" s="3"/>
      <c r="KJT807" s="3"/>
      <c r="KJU807" s="3"/>
      <c r="KJV807" s="3"/>
      <c r="KJW807" s="3"/>
      <c r="KJX807" s="3"/>
      <c r="KJY807" s="3"/>
      <c r="KJZ807" s="3"/>
      <c r="KKA807" s="3"/>
      <c r="KKB807" s="3"/>
      <c r="KKC807" s="3"/>
      <c r="KKD807" s="3"/>
      <c r="KKE807" s="3"/>
      <c r="KKF807" s="3"/>
      <c r="KKG807" s="3"/>
      <c r="KKH807" s="3"/>
      <c r="KKI807" s="3"/>
      <c r="KKJ807" s="3"/>
      <c r="KKK807" s="3"/>
      <c r="KKL807" s="3"/>
      <c r="KKM807" s="3"/>
      <c r="KKN807" s="3"/>
      <c r="KKO807" s="3"/>
      <c r="KKP807" s="3"/>
      <c r="KKQ807" s="3"/>
      <c r="KKR807" s="3"/>
      <c r="KKS807" s="3"/>
      <c r="KKT807" s="3"/>
      <c r="KKU807" s="3"/>
      <c r="KKV807" s="3"/>
      <c r="KKW807" s="3"/>
      <c r="KKX807" s="3"/>
      <c r="KKY807" s="3"/>
      <c r="KKZ807" s="3"/>
      <c r="KLA807" s="3"/>
      <c r="KLB807" s="3"/>
      <c r="KLC807" s="3"/>
      <c r="KLD807" s="3"/>
      <c r="KLE807" s="3"/>
      <c r="KLF807" s="3"/>
      <c r="KLG807" s="3"/>
      <c r="KLH807" s="3"/>
      <c r="KLI807" s="3"/>
      <c r="KLJ807" s="3"/>
      <c r="KLK807" s="3"/>
      <c r="KLL807" s="3"/>
      <c r="KLM807" s="3"/>
      <c r="KLN807" s="3"/>
      <c r="KLO807" s="3"/>
      <c r="KLP807" s="3"/>
      <c r="KLQ807" s="3"/>
      <c r="KLR807" s="3"/>
      <c r="KLS807" s="3"/>
      <c r="KLT807" s="3"/>
      <c r="KLU807" s="3"/>
      <c r="KLV807" s="3"/>
      <c r="KLW807" s="3"/>
      <c r="KLX807" s="3"/>
      <c r="KLY807" s="3"/>
      <c r="KLZ807" s="3"/>
      <c r="KMA807" s="3"/>
      <c r="KMB807" s="3"/>
      <c r="KMC807" s="3"/>
      <c r="KMD807" s="3"/>
      <c r="KME807" s="3"/>
      <c r="KMF807" s="3"/>
      <c r="KMG807" s="3"/>
      <c r="KMH807" s="3"/>
      <c r="KMI807" s="3"/>
      <c r="KMJ807" s="3"/>
      <c r="KMK807" s="3"/>
      <c r="KML807" s="3"/>
      <c r="KMM807" s="3"/>
      <c r="KMN807" s="3"/>
      <c r="KMO807" s="3"/>
      <c r="KMP807" s="3"/>
      <c r="KMQ807" s="3"/>
      <c r="KMR807" s="3"/>
      <c r="KMS807" s="3"/>
      <c r="KMT807" s="3"/>
      <c r="KMU807" s="3"/>
      <c r="KMV807" s="3"/>
      <c r="KMW807" s="3"/>
      <c r="KMX807" s="3"/>
      <c r="KMY807" s="3"/>
      <c r="KMZ807" s="3"/>
      <c r="KNA807" s="3"/>
      <c r="KNB807" s="3"/>
      <c r="KNC807" s="3"/>
      <c r="KND807" s="3"/>
      <c r="KNE807" s="3"/>
      <c r="KNF807" s="3"/>
      <c r="KNG807" s="3"/>
      <c r="KNH807" s="3"/>
      <c r="KNI807" s="3"/>
      <c r="KNJ807" s="3"/>
      <c r="KNK807" s="3"/>
      <c r="KNL807" s="3"/>
      <c r="KNM807" s="3"/>
      <c r="KNN807" s="3"/>
      <c r="KNO807" s="3"/>
      <c r="KNP807" s="3"/>
      <c r="KNQ807" s="3"/>
      <c r="KNR807" s="3"/>
      <c r="KNS807" s="3"/>
      <c r="KNT807" s="3"/>
      <c r="KNU807" s="3"/>
      <c r="KNV807" s="3"/>
      <c r="KNW807" s="3"/>
      <c r="KNX807" s="3"/>
      <c r="KNY807" s="3"/>
      <c r="KNZ807" s="3"/>
      <c r="KOA807" s="3"/>
      <c r="KOB807" s="3"/>
      <c r="KOC807" s="3"/>
      <c r="KOD807" s="3"/>
      <c r="KOE807" s="3"/>
      <c r="KOF807" s="3"/>
      <c r="KOG807" s="3"/>
      <c r="KOH807" s="3"/>
      <c r="KOI807" s="3"/>
      <c r="KOJ807" s="3"/>
      <c r="KOK807" s="3"/>
      <c r="KOL807" s="3"/>
      <c r="KOM807" s="3"/>
      <c r="KON807" s="3"/>
      <c r="KOO807" s="3"/>
      <c r="KOP807" s="3"/>
      <c r="KOQ807" s="3"/>
      <c r="KOR807" s="3"/>
      <c r="KOS807" s="3"/>
      <c r="KOT807" s="3"/>
      <c r="KOU807" s="3"/>
      <c r="KOV807" s="3"/>
      <c r="KOW807" s="3"/>
      <c r="KOX807" s="3"/>
      <c r="KOY807" s="3"/>
      <c r="KOZ807" s="3"/>
      <c r="KPA807" s="3"/>
      <c r="KPB807" s="3"/>
      <c r="KPC807" s="3"/>
      <c r="KPD807" s="3"/>
      <c r="KPE807" s="3"/>
      <c r="KPF807" s="3"/>
      <c r="KPG807" s="3"/>
      <c r="KPH807" s="3"/>
      <c r="KPI807" s="3"/>
      <c r="KPJ807" s="3"/>
      <c r="KPK807" s="3"/>
      <c r="KPL807" s="3"/>
      <c r="KPM807" s="3"/>
      <c r="KPN807" s="3"/>
      <c r="KPO807" s="3"/>
      <c r="KPP807" s="3"/>
      <c r="KPQ807" s="3"/>
      <c r="KPR807" s="3"/>
      <c r="KPS807" s="3"/>
      <c r="KPT807" s="3"/>
      <c r="KPU807" s="3"/>
      <c r="KPV807" s="3"/>
      <c r="KPW807" s="3"/>
      <c r="KPX807" s="3"/>
      <c r="KPY807" s="3"/>
      <c r="KPZ807" s="3"/>
      <c r="KQA807" s="3"/>
      <c r="KQB807" s="3"/>
      <c r="KQC807" s="3"/>
      <c r="KQD807" s="3"/>
      <c r="KQE807" s="3"/>
      <c r="KQF807" s="3"/>
      <c r="KQG807" s="3"/>
      <c r="KQH807" s="3"/>
      <c r="KQI807" s="3"/>
      <c r="KQJ807" s="3"/>
      <c r="KQK807" s="3"/>
      <c r="KQL807" s="3"/>
      <c r="KQM807" s="3"/>
      <c r="KQN807" s="3"/>
      <c r="KQO807" s="3"/>
      <c r="KQP807" s="3"/>
      <c r="KQQ807" s="3"/>
      <c r="KQR807" s="3"/>
      <c r="KQS807" s="3"/>
      <c r="KQT807" s="3"/>
      <c r="KQU807" s="3"/>
      <c r="KQV807" s="3"/>
      <c r="KQW807" s="3"/>
      <c r="KQX807" s="3"/>
      <c r="KQY807" s="3"/>
      <c r="KQZ807" s="3"/>
      <c r="KRA807" s="3"/>
      <c r="KRB807" s="3"/>
      <c r="KRC807" s="3"/>
      <c r="KRD807" s="3"/>
      <c r="KRE807" s="3"/>
      <c r="KRF807" s="3"/>
      <c r="KRG807" s="3"/>
      <c r="KRH807" s="3"/>
      <c r="KRI807" s="3"/>
      <c r="KRJ807" s="3"/>
      <c r="KRK807" s="3"/>
      <c r="KRL807" s="3"/>
      <c r="KRM807" s="3"/>
      <c r="KRN807" s="3"/>
      <c r="KRO807" s="3"/>
      <c r="KRP807" s="3"/>
      <c r="KRQ807" s="3"/>
      <c r="KRR807" s="3"/>
      <c r="KRS807" s="3"/>
      <c r="KRT807" s="3"/>
      <c r="KRU807" s="3"/>
      <c r="KRV807" s="3"/>
      <c r="KRW807" s="3"/>
      <c r="KRX807" s="3"/>
      <c r="KRY807" s="3"/>
      <c r="KRZ807" s="3"/>
      <c r="KSA807" s="3"/>
      <c r="KSB807" s="3"/>
      <c r="KSC807" s="3"/>
      <c r="KSD807" s="3"/>
      <c r="KSE807" s="3"/>
      <c r="KSF807" s="3"/>
      <c r="KSG807" s="3"/>
      <c r="KSH807" s="3"/>
      <c r="KSI807" s="3"/>
      <c r="KSJ807" s="3"/>
      <c r="KSK807" s="3"/>
      <c r="KSL807" s="3"/>
      <c r="KSM807" s="3"/>
      <c r="KSN807" s="3"/>
      <c r="KSO807" s="3"/>
      <c r="KSP807" s="3"/>
      <c r="KSQ807" s="3"/>
      <c r="KSR807" s="3"/>
      <c r="KSS807" s="3"/>
      <c r="KST807" s="3"/>
      <c r="KSU807" s="3"/>
      <c r="KSV807" s="3"/>
      <c r="KSW807" s="3"/>
      <c r="KSX807" s="3"/>
      <c r="KSY807" s="3"/>
      <c r="KSZ807" s="3"/>
      <c r="KTA807" s="3"/>
      <c r="KTB807" s="3"/>
      <c r="KTC807" s="3"/>
      <c r="KTD807" s="3"/>
      <c r="KTE807" s="3"/>
      <c r="KTF807" s="3"/>
      <c r="KTG807" s="3"/>
      <c r="KTH807" s="3"/>
      <c r="KTI807" s="3"/>
      <c r="KTJ807" s="3"/>
      <c r="KTK807" s="3"/>
      <c r="KTL807" s="3"/>
      <c r="KTM807" s="3"/>
      <c r="KTN807" s="3"/>
      <c r="KTO807" s="3"/>
      <c r="KTP807" s="3"/>
      <c r="KTQ807" s="3"/>
      <c r="KTR807" s="3"/>
      <c r="KTS807" s="3"/>
      <c r="KTT807" s="3"/>
      <c r="KTU807" s="3"/>
      <c r="KTV807" s="3"/>
      <c r="KTW807" s="3"/>
      <c r="KTX807" s="3"/>
      <c r="KTY807" s="3"/>
      <c r="KTZ807" s="3"/>
      <c r="KUA807" s="3"/>
      <c r="KUB807" s="3"/>
      <c r="KUC807" s="3"/>
      <c r="KUD807" s="3"/>
      <c r="KUE807" s="3"/>
      <c r="KUF807" s="3"/>
      <c r="KUG807" s="3"/>
      <c r="KUH807" s="3"/>
      <c r="KUI807" s="3"/>
      <c r="KUJ807" s="3"/>
      <c r="KUK807" s="3"/>
      <c r="KUL807" s="3"/>
      <c r="KUM807" s="3"/>
      <c r="KUN807" s="3"/>
      <c r="KUO807" s="3"/>
      <c r="KUP807" s="3"/>
      <c r="KUQ807" s="3"/>
      <c r="KUR807" s="3"/>
      <c r="KUS807" s="3"/>
      <c r="KUT807" s="3"/>
      <c r="KUU807" s="3"/>
      <c r="KUV807" s="3"/>
      <c r="KUW807" s="3"/>
      <c r="KUX807" s="3"/>
      <c r="KUY807" s="3"/>
      <c r="KUZ807" s="3"/>
      <c r="KVA807" s="3"/>
      <c r="KVB807" s="3"/>
      <c r="KVC807" s="3"/>
      <c r="KVD807" s="3"/>
      <c r="KVE807" s="3"/>
      <c r="KVF807" s="3"/>
      <c r="KVG807" s="3"/>
      <c r="KVH807" s="3"/>
      <c r="KVI807" s="3"/>
      <c r="KVJ807" s="3"/>
      <c r="KVK807" s="3"/>
      <c r="KVL807" s="3"/>
      <c r="KVM807" s="3"/>
      <c r="KVN807" s="3"/>
      <c r="KVO807" s="3"/>
      <c r="KVP807" s="3"/>
      <c r="KVQ807" s="3"/>
      <c r="KVR807" s="3"/>
      <c r="KVS807" s="3"/>
      <c r="KVT807" s="3"/>
      <c r="KVU807" s="3"/>
      <c r="KVV807" s="3"/>
      <c r="KVW807" s="3"/>
      <c r="KVX807" s="3"/>
      <c r="KVY807" s="3"/>
      <c r="KVZ807" s="3"/>
      <c r="KWA807" s="3"/>
      <c r="KWB807" s="3"/>
      <c r="KWC807" s="3"/>
      <c r="KWD807" s="3"/>
      <c r="KWE807" s="3"/>
      <c r="KWF807" s="3"/>
      <c r="KWG807" s="3"/>
      <c r="KWH807" s="3"/>
      <c r="KWI807" s="3"/>
      <c r="KWJ807" s="3"/>
      <c r="KWK807" s="3"/>
      <c r="KWL807" s="3"/>
      <c r="KWM807" s="3"/>
      <c r="KWN807" s="3"/>
      <c r="KWO807" s="3"/>
      <c r="KWP807" s="3"/>
      <c r="KWQ807" s="3"/>
      <c r="KWR807" s="3"/>
      <c r="KWS807" s="3"/>
      <c r="KWT807" s="3"/>
      <c r="KWU807" s="3"/>
      <c r="KWV807" s="3"/>
      <c r="KWW807" s="3"/>
      <c r="KWX807" s="3"/>
      <c r="KWY807" s="3"/>
      <c r="KWZ807" s="3"/>
      <c r="KXA807" s="3"/>
      <c r="KXB807" s="3"/>
      <c r="KXC807" s="3"/>
      <c r="KXD807" s="3"/>
      <c r="KXE807" s="3"/>
      <c r="KXF807" s="3"/>
      <c r="KXG807" s="3"/>
      <c r="KXH807" s="3"/>
      <c r="KXI807" s="3"/>
      <c r="KXJ807" s="3"/>
      <c r="KXK807" s="3"/>
      <c r="KXL807" s="3"/>
      <c r="KXM807" s="3"/>
      <c r="KXN807" s="3"/>
      <c r="KXO807" s="3"/>
      <c r="KXP807" s="3"/>
      <c r="KXQ807" s="3"/>
      <c r="KXR807" s="3"/>
      <c r="KXS807" s="3"/>
      <c r="KXT807" s="3"/>
      <c r="KXU807" s="3"/>
      <c r="KXV807" s="3"/>
      <c r="KXW807" s="3"/>
      <c r="KXX807" s="3"/>
      <c r="KXY807" s="3"/>
      <c r="KXZ807" s="3"/>
      <c r="KYA807" s="3"/>
      <c r="KYB807" s="3"/>
      <c r="KYC807" s="3"/>
      <c r="KYD807" s="3"/>
      <c r="KYE807" s="3"/>
      <c r="KYF807" s="3"/>
      <c r="KYG807" s="3"/>
      <c r="KYH807" s="3"/>
      <c r="KYI807" s="3"/>
      <c r="KYJ807" s="3"/>
      <c r="KYK807" s="3"/>
      <c r="KYL807" s="3"/>
      <c r="KYM807" s="3"/>
      <c r="KYN807" s="3"/>
      <c r="KYO807" s="3"/>
      <c r="KYP807" s="3"/>
      <c r="KYQ807" s="3"/>
      <c r="KYR807" s="3"/>
      <c r="KYS807" s="3"/>
      <c r="KYT807" s="3"/>
      <c r="KYU807" s="3"/>
      <c r="KYV807" s="3"/>
      <c r="KYW807" s="3"/>
      <c r="KYX807" s="3"/>
      <c r="KYY807" s="3"/>
      <c r="KYZ807" s="3"/>
      <c r="KZA807" s="3"/>
      <c r="KZB807" s="3"/>
      <c r="KZC807" s="3"/>
      <c r="KZD807" s="3"/>
      <c r="KZE807" s="3"/>
      <c r="KZF807" s="3"/>
      <c r="KZG807" s="3"/>
      <c r="KZH807" s="3"/>
      <c r="KZI807" s="3"/>
      <c r="KZJ807" s="3"/>
      <c r="KZK807" s="3"/>
      <c r="KZL807" s="3"/>
      <c r="KZM807" s="3"/>
      <c r="KZN807" s="3"/>
      <c r="KZO807" s="3"/>
      <c r="KZP807" s="3"/>
      <c r="KZQ807" s="3"/>
      <c r="KZR807" s="3"/>
      <c r="KZS807" s="3"/>
      <c r="KZT807" s="3"/>
      <c r="KZU807" s="3"/>
      <c r="KZV807" s="3"/>
      <c r="KZW807" s="3"/>
      <c r="KZX807" s="3"/>
      <c r="KZY807" s="3"/>
      <c r="KZZ807" s="3"/>
      <c r="LAA807" s="3"/>
      <c r="LAB807" s="3"/>
      <c r="LAC807" s="3"/>
      <c r="LAD807" s="3"/>
      <c r="LAE807" s="3"/>
      <c r="LAF807" s="3"/>
      <c r="LAG807" s="3"/>
      <c r="LAH807" s="3"/>
      <c r="LAI807" s="3"/>
      <c r="LAJ807" s="3"/>
      <c r="LAK807" s="3"/>
      <c r="LAL807" s="3"/>
      <c r="LAM807" s="3"/>
      <c r="LAN807" s="3"/>
      <c r="LAO807" s="3"/>
      <c r="LAP807" s="3"/>
      <c r="LAQ807" s="3"/>
      <c r="LAR807" s="3"/>
      <c r="LAS807" s="3"/>
      <c r="LAT807" s="3"/>
      <c r="LAU807" s="3"/>
      <c r="LAV807" s="3"/>
      <c r="LAW807" s="3"/>
      <c r="LAX807" s="3"/>
      <c r="LAY807" s="3"/>
      <c r="LAZ807" s="3"/>
      <c r="LBA807" s="3"/>
      <c r="LBB807" s="3"/>
      <c r="LBC807" s="3"/>
      <c r="LBD807" s="3"/>
      <c r="LBE807" s="3"/>
      <c r="LBF807" s="3"/>
      <c r="LBG807" s="3"/>
      <c r="LBH807" s="3"/>
      <c r="LBI807" s="3"/>
      <c r="LBJ807" s="3"/>
      <c r="LBK807" s="3"/>
      <c r="LBL807" s="3"/>
      <c r="LBM807" s="3"/>
      <c r="LBN807" s="3"/>
      <c r="LBO807" s="3"/>
      <c r="LBP807" s="3"/>
      <c r="LBQ807" s="3"/>
      <c r="LBR807" s="3"/>
      <c r="LBS807" s="3"/>
      <c r="LBT807" s="3"/>
      <c r="LBU807" s="3"/>
      <c r="LBV807" s="3"/>
      <c r="LBW807" s="3"/>
      <c r="LBX807" s="3"/>
      <c r="LBY807" s="3"/>
      <c r="LBZ807" s="3"/>
      <c r="LCA807" s="3"/>
      <c r="LCB807" s="3"/>
      <c r="LCC807" s="3"/>
      <c r="LCD807" s="3"/>
      <c r="LCE807" s="3"/>
      <c r="LCF807" s="3"/>
      <c r="LCG807" s="3"/>
      <c r="LCH807" s="3"/>
      <c r="LCI807" s="3"/>
      <c r="LCJ807" s="3"/>
      <c r="LCK807" s="3"/>
      <c r="LCL807" s="3"/>
      <c r="LCM807" s="3"/>
      <c r="LCN807" s="3"/>
      <c r="LCO807" s="3"/>
      <c r="LCP807" s="3"/>
      <c r="LCQ807" s="3"/>
      <c r="LCR807" s="3"/>
      <c r="LCS807" s="3"/>
      <c r="LCT807" s="3"/>
      <c r="LCU807" s="3"/>
      <c r="LCV807" s="3"/>
      <c r="LCW807" s="3"/>
      <c r="LCX807" s="3"/>
      <c r="LCY807" s="3"/>
      <c r="LCZ807" s="3"/>
      <c r="LDA807" s="3"/>
      <c r="LDB807" s="3"/>
      <c r="LDC807" s="3"/>
      <c r="LDD807" s="3"/>
      <c r="LDE807" s="3"/>
      <c r="LDF807" s="3"/>
      <c r="LDG807" s="3"/>
      <c r="LDH807" s="3"/>
      <c r="LDI807" s="3"/>
      <c r="LDJ807" s="3"/>
      <c r="LDK807" s="3"/>
      <c r="LDL807" s="3"/>
      <c r="LDM807" s="3"/>
      <c r="LDN807" s="3"/>
      <c r="LDO807" s="3"/>
      <c r="LDP807" s="3"/>
      <c r="LDQ807" s="3"/>
      <c r="LDR807" s="3"/>
      <c r="LDS807" s="3"/>
      <c r="LDT807" s="3"/>
      <c r="LDU807" s="3"/>
      <c r="LDV807" s="3"/>
      <c r="LDW807" s="3"/>
      <c r="LDX807" s="3"/>
      <c r="LDY807" s="3"/>
      <c r="LDZ807" s="3"/>
      <c r="LEA807" s="3"/>
      <c r="LEB807" s="3"/>
      <c r="LEC807" s="3"/>
      <c r="LED807" s="3"/>
      <c r="LEE807" s="3"/>
      <c r="LEF807" s="3"/>
      <c r="LEG807" s="3"/>
      <c r="LEH807" s="3"/>
      <c r="LEI807" s="3"/>
      <c r="LEJ807" s="3"/>
      <c r="LEK807" s="3"/>
      <c r="LEL807" s="3"/>
      <c r="LEM807" s="3"/>
      <c r="LEN807" s="3"/>
      <c r="LEO807" s="3"/>
      <c r="LEP807" s="3"/>
      <c r="LEQ807" s="3"/>
      <c r="LER807" s="3"/>
      <c r="LES807" s="3"/>
      <c r="LET807" s="3"/>
      <c r="LEU807" s="3"/>
      <c r="LEV807" s="3"/>
      <c r="LEW807" s="3"/>
      <c r="LEX807" s="3"/>
      <c r="LEY807" s="3"/>
      <c r="LEZ807" s="3"/>
      <c r="LFA807" s="3"/>
      <c r="LFB807" s="3"/>
      <c r="LFC807" s="3"/>
      <c r="LFD807" s="3"/>
      <c r="LFE807" s="3"/>
      <c r="LFF807" s="3"/>
      <c r="LFG807" s="3"/>
      <c r="LFH807" s="3"/>
      <c r="LFI807" s="3"/>
      <c r="LFJ807" s="3"/>
      <c r="LFK807" s="3"/>
      <c r="LFL807" s="3"/>
      <c r="LFM807" s="3"/>
      <c r="LFN807" s="3"/>
      <c r="LFO807" s="3"/>
      <c r="LFP807" s="3"/>
      <c r="LFQ807" s="3"/>
      <c r="LFR807" s="3"/>
      <c r="LFS807" s="3"/>
      <c r="LFT807" s="3"/>
      <c r="LFU807" s="3"/>
      <c r="LFV807" s="3"/>
      <c r="LFW807" s="3"/>
      <c r="LFX807" s="3"/>
      <c r="LFY807" s="3"/>
      <c r="LFZ807" s="3"/>
      <c r="LGA807" s="3"/>
      <c r="LGB807" s="3"/>
      <c r="LGC807" s="3"/>
      <c r="LGD807" s="3"/>
      <c r="LGE807" s="3"/>
      <c r="LGF807" s="3"/>
      <c r="LGG807" s="3"/>
      <c r="LGH807" s="3"/>
      <c r="LGI807" s="3"/>
      <c r="LGJ807" s="3"/>
      <c r="LGK807" s="3"/>
      <c r="LGL807" s="3"/>
      <c r="LGM807" s="3"/>
      <c r="LGN807" s="3"/>
      <c r="LGO807" s="3"/>
      <c r="LGP807" s="3"/>
      <c r="LGQ807" s="3"/>
      <c r="LGR807" s="3"/>
      <c r="LGS807" s="3"/>
      <c r="LGT807" s="3"/>
      <c r="LGU807" s="3"/>
      <c r="LGV807" s="3"/>
      <c r="LGW807" s="3"/>
      <c r="LGX807" s="3"/>
      <c r="LGY807" s="3"/>
      <c r="LGZ807" s="3"/>
      <c r="LHA807" s="3"/>
      <c r="LHB807" s="3"/>
      <c r="LHC807" s="3"/>
      <c r="LHD807" s="3"/>
      <c r="LHE807" s="3"/>
      <c r="LHF807" s="3"/>
      <c r="LHG807" s="3"/>
      <c r="LHH807" s="3"/>
      <c r="LHI807" s="3"/>
      <c r="LHJ807" s="3"/>
      <c r="LHK807" s="3"/>
      <c r="LHL807" s="3"/>
      <c r="LHM807" s="3"/>
      <c r="LHN807" s="3"/>
      <c r="LHO807" s="3"/>
      <c r="LHP807" s="3"/>
      <c r="LHQ807" s="3"/>
      <c r="LHR807" s="3"/>
      <c r="LHS807" s="3"/>
      <c r="LHT807" s="3"/>
      <c r="LHU807" s="3"/>
      <c r="LHV807" s="3"/>
      <c r="LHW807" s="3"/>
      <c r="LHX807" s="3"/>
      <c r="LHY807" s="3"/>
      <c r="LHZ807" s="3"/>
      <c r="LIA807" s="3"/>
      <c r="LIB807" s="3"/>
      <c r="LIC807" s="3"/>
      <c r="LID807" s="3"/>
      <c r="LIE807" s="3"/>
      <c r="LIF807" s="3"/>
      <c r="LIG807" s="3"/>
      <c r="LIH807" s="3"/>
      <c r="LII807" s="3"/>
      <c r="LIJ807" s="3"/>
      <c r="LIK807" s="3"/>
      <c r="LIL807" s="3"/>
      <c r="LIM807" s="3"/>
      <c r="LIN807" s="3"/>
      <c r="LIO807" s="3"/>
      <c r="LIP807" s="3"/>
      <c r="LIQ807" s="3"/>
      <c r="LIR807" s="3"/>
      <c r="LIS807" s="3"/>
      <c r="LIT807" s="3"/>
      <c r="LIU807" s="3"/>
      <c r="LIV807" s="3"/>
      <c r="LIW807" s="3"/>
      <c r="LIX807" s="3"/>
      <c r="LIY807" s="3"/>
      <c r="LIZ807" s="3"/>
      <c r="LJA807" s="3"/>
      <c r="LJB807" s="3"/>
      <c r="LJC807" s="3"/>
      <c r="LJD807" s="3"/>
      <c r="LJE807" s="3"/>
      <c r="LJF807" s="3"/>
      <c r="LJG807" s="3"/>
      <c r="LJH807" s="3"/>
      <c r="LJI807" s="3"/>
      <c r="LJJ807" s="3"/>
      <c r="LJK807" s="3"/>
      <c r="LJL807" s="3"/>
      <c r="LJM807" s="3"/>
      <c r="LJN807" s="3"/>
      <c r="LJO807" s="3"/>
      <c r="LJP807" s="3"/>
      <c r="LJQ807" s="3"/>
      <c r="LJR807" s="3"/>
      <c r="LJS807" s="3"/>
      <c r="LJT807" s="3"/>
      <c r="LJU807" s="3"/>
      <c r="LJV807" s="3"/>
      <c r="LJW807" s="3"/>
      <c r="LJX807" s="3"/>
      <c r="LJY807" s="3"/>
      <c r="LJZ807" s="3"/>
      <c r="LKA807" s="3"/>
      <c r="LKB807" s="3"/>
      <c r="LKC807" s="3"/>
      <c r="LKD807" s="3"/>
      <c r="LKE807" s="3"/>
      <c r="LKF807" s="3"/>
      <c r="LKG807" s="3"/>
      <c r="LKH807" s="3"/>
      <c r="LKI807" s="3"/>
      <c r="LKJ807" s="3"/>
      <c r="LKK807" s="3"/>
      <c r="LKL807" s="3"/>
      <c r="LKM807" s="3"/>
      <c r="LKN807" s="3"/>
      <c r="LKO807" s="3"/>
      <c r="LKP807" s="3"/>
      <c r="LKQ807" s="3"/>
      <c r="LKR807" s="3"/>
      <c r="LKS807" s="3"/>
      <c r="LKT807" s="3"/>
      <c r="LKU807" s="3"/>
      <c r="LKV807" s="3"/>
      <c r="LKW807" s="3"/>
      <c r="LKX807" s="3"/>
      <c r="LKY807" s="3"/>
      <c r="LKZ807" s="3"/>
      <c r="LLA807" s="3"/>
      <c r="LLB807" s="3"/>
      <c r="LLC807" s="3"/>
      <c r="LLD807" s="3"/>
      <c r="LLE807" s="3"/>
      <c r="LLF807" s="3"/>
      <c r="LLG807" s="3"/>
      <c r="LLH807" s="3"/>
      <c r="LLI807" s="3"/>
      <c r="LLJ807" s="3"/>
      <c r="LLK807" s="3"/>
      <c r="LLL807" s="3"/>
      <c r="LLM807" s="3"/>
      <c r="LLN807" s="3"/>
      <c r="LLO807" s="3"/>
      <c r="LLP807" s="3"/>
      <c r="LLQ807" s="3"/>
      <c r="LLR807" s="3"/>
      <c r="LLS807" s="3"/>
      <c r="LLT807" s="3"/>
      <c r="LLU807" s="3"/>
      <c r="LLV807" s="3"/>
      <c r="LLW807" s="3"/>
      <c r="LLX807" s="3"/>
      <c r="LLY807" s="3"/>
      <c r="LLZ807" s="3"/>
      <c r="LMA807" s="3"/>
      <c r="LMB807" s="3"/>
      <c r="LMC807" s="3"/>
      <c r="LMD807" s="3"/>
      <c r="LME807" s="3"/>
      <c r="LMF807" s="3"/>
      <c r="LMG807" s="3"/>
      <c r="LMH807" s="3"/>
      <c r="LMI807" s="3"/>
      <c r="LMJ807" s="3"/>
      <c r="LMK807" s="3"/>
      <c r="LML807" s="3"/>
      <c r="LMM807" s="3"/>
      <c r="LMN807" s="3"/>
      <c r="LMO807" s="3"/>
      <c r="LMP807" s="3"/>
      <c r="LMQ807" s="3"/>
      <c r="LMR807" s="3"/>
      <c r="LMS807" s="3"/>
      <c r="LMT807" s="3"/>
      <c r="LMU807" s="3"/>
      <c r="LMV807" s="3"/>
      <c r="LMW807" s="3"/>
      <c r="LMX807" s="3"/>
      <c r="LMY807" s="3"/>
      <c r="LMZ807" s="3"/>
      <c r="LNA807" s="3"/>
      <c r="LNB807" s="3"/>
      <c r="LNC807" s="3"/>
      <c r="LND807" s="3"/>
      <c r="LNE807" s="3"/>
      <c r="LNF807" s="3"/>
      <c r="LNG807" s="3"/>
      <c r="LNH807" s="3"/>
      <c r="LNI807" s="3"/>
      <c r="LNJ807" s="3"/>
      <c r="LNK807" s="3"/>
      <c r="LNL807" s="3"/>
      <c r="LNM807" s="3"/>
      <c r="LNN807" s="3"/>
      <c r="LNO807" s="3"/>
      <c r="LNP807" s="3"/>
      <c r="LNQ807" s="3"/>
      <c r="LNR807" s="3"/>
      <c r="LNS807" s="3"/>
      <c r="LNT807" s="3"/>
      <c r="LNU807" s="3"/>
      <c r="LNV807" s="3"/>
      <c r="LNW807" s="3"/>
      <c r="LNX807" s="3"/>
      <c r="LNY807" s="3"/>
      <c r="LNZ807" s="3"/>
      <c r="LOA807" s="3"/>
      <c r="LOB807" s="3"/>
      <c r="LOC807" s="3"/>
      <c r="LOD807" s="3"/>
      <c r="LOE807" s="3"/>
      <c r="LOF807" s="3"/>
      <c r="LOG807" s="3"/>
      <c r="LOH807" s="3"/>
      <c r="LOI807" s="3"/>
      <c r="LOJ807" s="3"/>
      <c r="LOK807" s="3"/>
      <c r="LOL807" s="3"/>
      <c r="LOM807" s="3"/>
      <c r="LON807" s="3"/>
      <c r="LOO807" s="3"/>
      <c r="LOP807" s="3"/>
      <c r="LOQ807" s="3"/>
      <c r="LOR807" s="3"/>
      <c r="LOS807" s="3"/>
      <c r="LOT807" s="3"/>
      <c r="LOU807" s="3"/>
      <c r="LOV807" s="3"/>
      <c r="LOW807" s="3"/>
      <c r="LOX807" s="3"/>
      <c r="LOY807" s="3"/>
      <c r="LOZ807" s="3"/>
      <c r="LPA807" s="3"/>
      <c r="LPB807" s="3"/>
      <c r="LPC807" s="3"/>
      <c r="LPD807" s="3"/>
      <c r="LPE807" s="3"/>
      <c r="LPF807" s="3"/>
      <c r="LPG807" s="3"/>
      <c r="LPH807" s="3"/>
      <c r="LPI807" s="3"/>
      <c r="LPJ807" s="3"/>
      <c r="LPK807" s="3"/>
      <c r="LPL807" s="3"/>
      <c r="LPM807" s="3"/>
      <c r="LPN807" s="3"/>
      <c r="LPO807" s="3"/>
      <c r="LPP807" s="3"/>
      <c r="LPQ807" s="3"/>
      <c r="LPR807" s="3"/>
      <c r="LPS807" s="3"/>
      <c r="LPT807" s="3"/>
      <c r="LPU807" s="3"/>
      <c r="LPV807" s="3"/>
      <c r="LPW807" s="3"/>
      <c r="LPX807" s="3"/>
      <c r="LPY807" s="3"/>
      <c r="LPZ807" s="3"/>
      <c r="LQA807" s="3"/>
      <c r="LQB807" s="3"/>
      <c r="LQC807" s="3"/>
      <c r="LQD807" s="3"/>
      <c r="LQE807" s="3"/>
      <c r="LQF807" s="3"/>
      <c r="LQG807" s="3"/>
      <c r="LQH807" s="3"/>
      <c r="LQI807" s="3"/>
      <c r="LQJ807" s="3"/>
      <c r="LQK807" s="3"/>
      <c r="LQL807" s="3"/>
      <c r="LQM807" s="3"/>
      <c r="LQN807" s="3"/>
      <c r="LQO807" s="3"/>
      <c r="LQP807" s="3"/>
      <c r="LQQ807" s="3"/>
      <c r="LQR807" s="3"/>
      <c r="LQS807" s="3"/>
      <c r="LQT807" s="3"/>
      <c r="LQU807" s="3"/>
      <c r="LQV807" s="3"/>
      <c r="LQW807" s="3"/>
      <c r="LQX807" s="3"/>
      <c r="LQY807" s="3"/>
      <c r="LQZ807" s="3"/>
      <c r="LRA807" s="3"/>
      <c r="LRB807" s="3"/>
      <c r="LRC807" s="3"/>
      <c r="LRD807" s="3"/>
      <c r="LRE807" s="3"/>
      <c r="LRF807" s="3"/>
      <c r="LRG807" s="3"/>
      <c r="LRH807" s="3"/>
      <c r="LRI807" s="3"/>
      <c r="LRJ807" s="3"/>
      <c r="LRK807" s="3"/>
      <c r="LRL807" s="3"/>
      <c r="LRM807" s="3"/>
      <c r="LRN807" s="3"/>
      <c r="LRO807" s="3"/>
      <c r="LRP807" s="3"/>
      <c r="LRQ807" s="3"/>
      <c r="LRR807" s="3"/>
      <c r="LRS807" s="3"/>
      <c r="LRT807" s="3"/>
      <c r="LRU807" s="3"/>
      <c r="LRV807" s="3"/>
      <c r="LRW807" s="3"/>
      <c r="LRX807" s="3"/>
      <c r="LRY807" s="3"/>
      <c r="LRZ807" s="3"/>
      <c r="LSA807" s="3"/>
      <c r="LSB807" s="3"/>
      <c r="LSC807" s="3"/>
      <c r="LSD807" s="3"/>
      <c r="LSE807" s="3"/>
      <c r="LSF807" s="3"/>
      <c r="LSG807" s="3"/>
      <c r="LSH807" s="3"/>
      <c r="LSI807" s="3"/>
      <c r="LSJ807" s="3"/>
      <c r="LSK807" s="3"/>
      <c r="LSL807" s="3"/>
      <c r="LSM807" s="3"/>
      <c r="LSN807" s="3"/>
      <c r="LSO807" s="3"/>
      <c r="LSP807" s="3"/>
      <c r="LSQ807" s="3"/>
      <c r="LSR807" s="3"/>
      <c r="LSS807" s="3"/>
      <c r="LST807" s="3"/>
      <c r="LSU807" s="3"/>
      <c r="LSV807" s="3"/>
      <c r="LSW807" s="3"/>
      <c r="LSX807" s="3"/>
      <c r="LSY807" s="3"/>
      <c r="LSZ807" s="3"/>
      <c r="LTA807" s="3"/>
      <c r="LTB807" s="3"/>
      <c r="LTC807" s="3"/>
      <c r="LTD807" s="3"/>
      <c r="LTE807" s="3"/>
      <c r="LTF807" s="3"/>
      <c r="LTG807" s="3"/>
      <c r="LTH807" s="3"/>
      <c r="LTI807" s="3"/>
      <c r="LTJ807" s="3"/>
      <c r="LTK807" s="3"/>
      <c r="LTL807" s="3"/>
      <c r="LTM807" s="3"/>
      <c r="LTN807" s="3"/>
      <c r="LTO807" s="3"/>
      <c r="LTP807" s="3"/>
      <c r="LTQ807" s="3"/>
      <c r="LTR807" s="3"/>
      <c r="LTS807" s="3"/>
      <c r="LTT807" s="3"/>
      <c r="LTU807" s="3"/>
      <c r="LTV807" s="3"/>
      <c r="LTW807" s="3"/>
      <c r="LTX807" s="3"/>
      <c r="LTY807" s="3"/>
      <c r="LTZ807" s="3"/>
      <c r="LUA807" s="3"/>
      <c r="LUB807" s="3"/>
      <c r="LUC807" s="3"/>
      <c r="LUD807" s="3"/>
      <c r="LUE807" s="3"/>
      <c r="LUF807" s="3"/>
      <c r="LUG807" s="3"/>
      <c r="LUH807" s="3"/>
      <c r="LUI807" s="3"/>
      <c r="LUJ807" s="3"/>
      <c r="LUK807" s="3"/>
      <c r="LUL807" s="3"/>
      <c r="LUM807" s="3"/>
      <c r="LUN807" s="3"/>
      <c r="LUO807" s="3"/>
      <c r="LUP807" s="3"/>
      <c r="LUQ807" s="3"/>
      <c r="LUR807" s="3"/>
      <c r="LUS807" s="3"/>
      <c r="LUT807" s="3"/>
      <c r="LUU807" s="3"/>
      <c r="LUV807" s="3"/>
      <c r="LUW807" s="3"/>
      <c r="LUX807" s="3"/>
      <c r="LUY807" s="3"/>
      <c r="LUZ807" s="3"/>
      <c r="LVA807" s="3"/>
      <c r="LVB807" s="3"/>
      <c r="LVC807" s="3"/>
      <c r="LVD807" s="3"/>
      <c r="LVE807" s="3"/>
      <c r="LVF807" s="3"/>
      <c r="LVG807" s="3"/>
      <c r="LVH807" s="3"/>
      <c r="LVI807" s="3"/>
      <c r="LVJ807" s="3"/>
      <c r="LVK807" s="3"/>
      <c r="LVL807" s="3"/>
      <c r="LVM807" s="3"/>
      <c r="LVN807" s="3"/>
      <c r="LVO807" s="3"/>
      <c r="LVP807" s="3"/>
      <c r="LVQ807" s="3"/>
      <c r="LVR807" s="3"/>
      <c r="LVS807" s="3"/>
      <c r="LVT807" s="3"/>
      <c r="LVU807" s="3"/>
      <c r="LVV807" s="3"/>
      <c r="LVW807" s="3"/>
      <c r="LVX807" s="3"/>
      <c r="LVY807" s="3"/>
      <c r="LVZ807" s="3"/>
      <c r="LWA807" s="3"/>
      <c r="LWB807" s="3"/>
      <c r="LWC807" s="3"/>
      <c r="LWD807" s="3"/>
      <c r="LWE807" s="3"/>
      <c r="LWF807" s="3"/>
      <c r="LWG807" s="3"/>
      <c r="LWH807" s="3"/>
      <c r="LWI807" s="3"/>
      <c r="LWJ807" s="3"/>
      <c r="LWK807" s="3"/>
      <c r="LWL807" s="3"/>
      <c r="LWM807" s="3"/>
      <c r="LWN807" s="3"/>
      <c r="LWO807" s="3"/>
      <c r="LWP807" s="3"/>
      <c r="LWQ807" s="3"/>
      <c r="LWR807" s="3"/>
      <c r="LWS807" s="3"/>
      <c r="LWT807" s="3"/>
      <c r="LWU807" s="3"/>
      <c r="LWV807" s="3"/>
      <c r="LWW807" s="3"/>
      <c r="LWX807" s="3"/>
      <c r="LWY807" s="3"/>
      <c r="LWZ807" s="3"/>
      <c r="LXA807" s="3"/>
      <c r="LXB807" s="3"/>
      <c r="LXC807" s="3"/>
      <c r="LXD807" s="3"/>
      <c r="LXE807" s="3"/>
      <c r="LXF807" s="3"/>
      <c r="LXG807" s="3"/>
      <c r="LXH807" s="3"/>
      <c r="LXI807" s="3"/>
      <c r="LXJ807" s="3"/>
      <c r="LXK807" s="3"/>
      <c r="LXL807" s="3"/>
      <c r="LXM807" s="3"/>
      <c r="LXN807" s="3"/>
      <c r="LXO807" s="3"/>
      <c r="LXP807" s="3"/>
      <c r="LXQ807" s="3"/>
      <c r="LXR807" s="3"/>
      <c r="LXS807" s="3"/>
      <c r="LXT807" s="3"/>
      <c r="LXU807" s="3"/>
      <c r="LXV807" s="3"/>
      <c r="LXW807" s="3"/>
      <c r="LXX807" s="3"/>
      <c r="LXY807" s="3"/>
      <c r="LXZ807" s="3"/>
      <c r="LYA807" s="3"/>
      <c r="LYB807" s="3"/>
      <c r="LYC807" s="3"/>
      <c r="LYD807" s="3"/>
      <c r="LYE807" s="3"/>
      <c r="LYF807" s="3"/>
      <c r="LYG807" s="3"/>
      <c r="LYH807" s="3"/>
      <c r="LYI807" s="3"/>
      <c r="LYJ807" s="3"/>
      <c r="LYK807" s="3"/>
      <c r="LYL807" s="3"/>
      <c r="LYM807" s="3"/>
      <c r="LYN807" s="3"/>
      <c r="LYO807" s="3"/>
      <c r="LYP807" s="3"/>
      <c r="LYQ807" s="3"/>
      <c r="LYR807" s="3"/>
      <c r="LYS807" s="3"/>
      <c r="LYT807" s="3"/>
      <c r="LYU807" s="3"/>
      <c r="LYV807" s="3"/>
      <c r="LYW807" s="3"/>
      <c r="LYX807" s="3"/>
      <c r="LYY807" s="3"/>
      <c r="LYZ807" s="3"/>
      <c r="LZA807" s="3"/>
      <c r="LZB807" s="3"/>
      <c r="LZC807" s="3"/>
      <c r="LZD807" s="3"/>
      <c r="LZE807" s="3"/>
      <c r="LZF807" s="3"/>
      <c r="LZG807" s="3"/>
      <c r="LZH807" s="3"/>
      <c r="LZI807" s="3"/>
      <c r="LZJ807" s="3"/>
      <c r="LZK807" s="3"/>
      <c r="LZL807" s="3"/>
      <c r="LZM807" s="3"/>
      <c r="LZN807" s="3"/>
      <c r="LZO807" s="3"/>
      <c r="LZP807" s="3"/>
      <c r="LZQ807" s="3"/>
      <c r="LZR807" s="3"/>
      <c r="LZS807" s="3"/>
      <c r="LZT807" s="3"/>
      <c r="LZU807" s="3"/>
      <c r="LZV807" s="3"/>
      <c r="LZW807" s="3"/>
      <c r="LZX807" s="3"/>
      <c r="LZY807" s="3"/>
      <c r="LZZ807" s="3"/>
      <c r="MAA807" s="3"/>
      <c r="MAB807" s="3"/>
      <c r="MAC807" s="3"/>
      <c r="MAD807" s="3"/>
      <c r="MAE807" s="3"/>
      <c r="MAF807" s="3"/>
      <c r="MAG807" s="3"/>
      <c r="MAH807" s="3"/>
      <c r="MAI807" s="3"/>
      <c r="MAJ807" s="3"/>
      <c r="MAK807" s="3"/>
      <c r="MAL807" s="3"/>
      <c r="MAM807" s="3"/>
      <c r="MAN807" s="3"/>
      <c r="MAO807" s="3"/>
      <c r="MAP807" s="3"/>
      <c r="MAQ807" s="3"/>
      <c r="MAR807" s="3"/>
      <c r="MAS807" s="3"/>
      <c r="MAT807" s="3"/>
      <c r="MAU807" s="3"/>
      <c r="MAV807" s="3"/>
      <c r="MAW807" s="3"/>
      <c r="MAX807" s="3"/>
      <c r="MAY807" s="3"/>
      <c r="MAZ807" s="3"/>
      <c r="MBA807" s="3"/>
      <c r="MBB807" s="3"/>
      <c r="MBC807" s="3"/>
      <c r="MBD807" s="3"/>
      <c r="MBE807" s="3"/>
      <c r="MBF807" s="3"/>
      <c r="MBG807" s="3"/>
      <c r="MBH807" s="3"/>
      <c r="MBI807" s="3"/>
      <c r="MBJ807" s="3"/>
      <c r="MBK807" s="3"/>
      <c r="MBL807" s="3"/>
      <c r="MBM807" s="3"/>
      <c r="MBN807" s="3"/>
      <c r="MBO807" s="3"/>
      <c r="MBP807" s="3"/>
      <c r="MBQ807" s="3"/>
      <c r="MBR807" s="3"/>
      <c r="MBS807" s="3"/>
      <c r="MBT807" s="3"/>
      <c r="MBU807" s="3"/>
      <c r="MBV807" s="3"/>
      <c r="MBW807" s="3"/>
      <c r="MBX807" s="3"/>
      <c r="MBY807" s="3"/>
      <c r="MBZ807" s="3"/>
      <c r="MCA807" s="3"/>
      <c r="MCB807" s="3"/>
      <c r="MCC807" s="3"/>
      <c r="MCD807" s="3"/>
      <c r="MCE807" s="3"/>
      <c r="MCF807" s="3"/>
      <c r="MCG807" s="3"/>
      <c r="MCH807" s="3"/>
      <c r="MCI807" s="3"/>
      <c r="MCJ807" s="3"/>
      <c r="MCK807" s="3"/>
      <c r="MCL807" s="3"/>
      <c r="MCM807" s="3"/>
      <c r="MCN807" s="3"/>
      <c r="MCO807" s="3"/>
      <c r="MCP807" s="3"/>
      <c r="MCQ807" s="3"/>
      <c r="MCR807" s="3"/>
      <c r="MCS807" s="3"/>
      <c r="MCT807" s="3"/>
      <c r="MCU807" s="3"/>
      <c r="MCV807" s="3"/>
      <c r="MCW807" s="3"/>
      <c r="MCX807" s="3"/>
      <c r="MCY807" s="3"/>
      <c r="MCZ807" s="3"/>
      <c r="MDA807" s="3"/>
      <c r="MDB807" s="3"/>
      <c r="MDC807" s="3"/>
      <c r="MDD807" s="3"/>
      <c r="MDE807" s="3"/>
      <c r="MDF807" s="3"/>
      <c r="MDG807" s="3"/>
      <c r="MDH807" s="3"/>
      <c r="MDI807" s="3"/>
      <c r="MDJ807" s="3"/>
      <c r="MDK807" s="3"/>
      <c r="MDL807" s="3"/>
      <c r="MDM807" s="3"/>
      <c r="MDN807" s="3"/>
      <c r="MDO807" s="3"/>
      <c r="MDP807" s="3"/>
      <c r="MDQ807" s="3"/>
      <c r="MDR807" s="3"/>
      <c r="MDS807" s="3"/>
      <c r="MDT807" s="3"/>
      <c r="MDU807" s="3"/>
      <c r="MDV807" s="3"/>
      <c r="MDW807" s="3"/>
      <c r="MDX807" s="3"/>
      <c r="MDY807" s="3"/>
      <c r="MDZ807" s="3"/>
      <c r="MEA807" s="3"/>
      <c r="MEB807" s="3"/>
      <c r="MEC807" s="3"/>
      <c r="MED807" s="3"/>
      <c r="MEE807" s="3"/>
      <c r="MEF807" s="3"/>
      <c r="MEG807" s="3"/>
      <c r="MEH807" s="3"/>
      <c r="MEI807" s="3"/>
      <c r="MEJ807" s="3"/>
      <c r="MEK807" s="3"/>
      <c r="MEL807" s="3"/>
      <c r="MEM807" s="3"/>
      <c r="MEN807" s="3"/>
      <c r="MEO807" s="3"/>
      <c r="MEP807" s="3"/>
      <c r="MEQ807" s="3"/>
      <c r="MER807" s="3"/>
      <c r="MES807" s="3"/>
      <c r="MET807" s="3"/>
      <c r="MEU807" s="3"/>
      <c r="MEV807" s="3"/>
      <c r="MEW807" s="3"/>
      <c r="MEX807" s="3"/>
      <c r="MEY807" s="3"/>
      <c r="MEZ807" s="3"/>
      <c r="MFA807" s="3"/>
      <c r="MFB807" s="3"/>
      <c r="MFC807" s="3"/>
      <c r="MFD807" s="3"/>
      <c r="MFE807" s="3"/>
      <c r="MFF807" s="3"/>
      <c r="MFG807" s="3"/>
      <c r="MFH807" s="3"/>
      <c r="MFI807" s="3"/>
      <c r="MFJ807" s="3"/>
      <c r="MFK807" s="3"/>
      <c r="MFL807" s="3"/>
      <c r="MFM807" s="3"/>
      <c r="MFN807" s="3"/>
      <c r="MFO807" s="3"/>
      <c r="MFP807" s="3"/>
      <c r="MFQ807" s="3"/>
      <c r="MFR807" s="3"/>
      <c r="MFS807" s="3"/>
      <c r="MFT807" s="3"/>
      <c r="MFU807" s="3"/>
      <c r="MFV807" s="3"/>
      <c r="MFW807" s="3"/>
      <c r="MFX807" s="3"/>
      <c r="MFY807" s="3"/>
      <c r="MFZ807" s="3"/>
      <c r="MGA807" s="3"/>
      <c r="MGB807" s="3"/>
      <c r="MGC807" s="3"/>
      <c r="MGD807" s="3"/>
      <c r="MGE807" s="3"/>
      <c r="MGF807" s="3"/>
      <c r="MGG807" s="3"/>
      <c r="MGH807" s="3"/>
      <c r="MGI807" s="3"/>
      <c r="MGJ807" s="3"/>
      <c r="MGK807" s="3"/>
      <c r="MGL807" s="3"/>
      <c r="MGM807" s="3"/>
      <c r="MGN807" s="3"/>
      <c r="MGO807" s="3"/>
      <c r="MGP807" s="3"/>
      <c r="MGQ807" s="3"/>
      <c r="MGR807" s="3"/>
      <c r="MGS807" s="3"/>
      <c r="MGT807" s="3"/>
      <c r="MGU807" s="3"/>
      <c r="MGV807" s="3"/>
      <c r="MGW807" s="3"/>
      <c r="MGX807" s="3"/>
      <c r="MGY807" s="3"/>
      <c r="MGZ807" s="3"/>
      <c r="MHA807" s="3"/>
      <c r="MHB807" s="3"/>
      <c r="MHC807" s="3"/>
      <c r="MHD807" s="3"/>
      <c r="MHE807" s="3"/>
      <c r="MHF807" s="3"/>
      <c r="MHG807" s="3"/>
      <c r="MHH807" s="3"/>
      <c r="MHI807" s="3"/>
      <c r="MHJ807" s="3"/>
      <c r="MHK807" s="3"/>
      <c r="MHL807" s="3"/>
      <c r="MHM807" s="3"/>
      <c r="MHN807" s="3"/>
      <c r="MHO807" s="3"/>
      <c r="MHP807" s="3"/>
      <c r="MHQ807" s="3"/>
      <c r="MHR807" s="3"/>
      <c r="MHS807" s="3"/>
      <c r="MHT807" s="3"/>
      <c r="MHU807" s="3"/>
      <c r="MHV807" s="3"/>
      <c r="MHW807" s="3"/>
      <c r="MHX807" s="3"/>
      <c r="MHY807" s="3"/>
      <c r="MHZ807" s="3"/>
      <c r="MIA807" s="3"/>
      <c r="MIB807" s="3"/>
      <c r="MIC807" s="3"/>
      <c r="MID807" s="3"/>
      <c r="MIE807" s="3"/>
      <c r="MIF807" s="3"/>
      <c r="MIG807" s="3"/>
      <c r="MIH807" s="3"/>
      <c r="MII807" s="3"/>
      <c r="MIJ807" s="3"/>
      <c r="MIK807" s="3"/>
      <c r="MIL807" s="3"/>
      <c r="MIM807" s="3"/>
      <c r="MIN807" s="3"/>
      <c r="MIO807" s="3"/>
      <c r="MIP807" s="3"/>
      <c r="MIQ807" s="3"/>
      <c r="MIR807" s="3"/>
      <c r="MIS807" s="3"/>
      <c r="MIT807" s="3"/>
      <c r="MIU807" s="3"/>
      <c r="MIV807" s="3"/>
      <c r="MIW807" s="3"/>
      <c r="MIX807" s="3"/>
      <c r="MIY807" s="3"/>
      <c r="MIZ807" s="3"/>
      <c r="MJA807" s="3"/>
      <c r="MJB807" s="3"/>
      <c r="MJC807" s="3"/>
      <c r="MJD807" s="3"/>
      <c r="MJE807" s="3"/>
      <c r="MJF807" s="3"/>
      <c r="MJG807" s="3"/>
      <c r="MJH807" s="3"/>
      <c r="MJI807" s="3"/>
      <c r="MJJ807" s="3"/>
      <c r="MJK807" s="3"/>
      <c r="MJL807" s="3"/>
      <c r="MJM807" s="3"/>
      <c r="MJN807" s="3"/>
      <c r="MJO807" s="3"/>
      <c r="MJP807" s="3"/>
      <c r="MJQ807" s="3"/>
      <c r="MJR807" s="3"/>
      <c r="MJS807" s="3"/>
      <c r="MJT807" s="3"/>
      <c r="MJU807" s="3"/>
      <c r="MJV807" s="3"/>
      <c r="MJW807" s="3"/>
      <c r="MJX807" s="3"/>
      <c r="MJY807" s="3"/>
      <c r="MJZ807" s="3"/>
      <c r="MKA807" s="3"/>
      <c r="MKB807" s="3"/>
      <c r="MKC807" s="3"/>
      <c r="MKD807" s="3"/>
      <c r="MKE807" s="3"/>
      <c r="MKF807" s="3"/>
      <c r="MKG807" s="3"/>
      <c r="MKH807" s="3"/>
      <c r="MKI807" s="3"/>
      <c r="MKJ807" s="3"/>
      <c r="MKK807" s="3"/>
      <c r="MKL807" s="3"/>
      <c r="MKM807" s="3"/>
      <c r="MKN807" s="3"/>
      <c r="MKO807" s="3"/>
      <c r="MKP807" s="3"/>
      <c r="MKQ807" s="3"/>
      <c r="MKR807" s="3"/>
      <c r="MKS807" s="3"/>
      <c r="MKT807" s="3"/>
      <c r="MKU807" s="3"/>
      <c r="MKV807" s="3"/>
      <c r="MKW807" s="3"/>
      <c r="MKX807" s="3"/>
      <c r="MKY807" s="3"/>
      <c r="MKZ807" s="3"/>
      <c r="MLA807" s="3"/>
      <c r="MLB807" s="3"/>
      <c r="MLC807" s="3"/>
      <c r="MLD807" s="3"/>
      <c r="MLE807" s="3"/>
      <c r="MLF807" s="3"/>
      <c r="MLG807" s="3"/>
      <c r="MLH807" s="3"/>
      <c r="MLI807" s="3"/>
      <c r="MLJ807" s="3"/>
      <c r="MLK807" s="3"/>
      <c r="MLL807" s="3"/>
      <c r="MLM807" s="3"/>
      <c r="MLN807" s="3"/>
      <c r="MLO807" s="3"/>
      <c r="MLP807" s="3"/>
      <c r="MLQ807" s="3"/>
      <c r="MLR807" s="3"/>
      <c r="MLS807" s="3"/>
      <c r="MLT807" s="3"/>
      <c r="MLU807" s="3"/>
      <c r="MLV807" s="3"/>
      <c r="MLW807" s="3"/>
      <c r="MLX807" s="3"/>
      <c r="MLY807" s="3"/>
      <c r="MLZ807" s="3"/>
      <c r="MMA807" s="3"/>
      <c r="MMB807" s="3"/>
      <c r="MMC807" s="3"/>
      <c r="MMD807" s="3"/>
      <c r="MME807" s="3"/>
      <c r="MMF807" s="3"/>
      <c r="MMG807" s="3"/>
      <c r="MMH807" s="3"/>
      <c r="MMI807" s="3"/>
      <c r="MMJ807" s="3"/>
      <c r="MMK807" s="3"/>
      <c r="MML807" s="3"/>
      <c r="MMM807" s="3"/>
      <c r="MMN807" s="3"/>
      <c r="MMO807" s="3"/>
      <c r="MMP807" s="3"/>
      <c r="MMQ807" s="3"/>
      <c r="MMR807" s="3"/>
      <c r="MMS807" s="3"/>
      <c r="MMT807" s="3"/>
      <c r="MMU807" s="3"/>
      <c r="MMV807" s="3"/>
      <c r="MMW807" s="3"/>
      <c r="MMX807" s="3"/>
      <c r="MMY807" s="3"/>
      <c r="MMZ807" s="3"/>
      <c r="MNA807" s="3"/>
      <c r="MNB807" s="3"/>
      <c r="MNC807" s="3"/>
      <c r="MND807" s="3"/>
      <c r="MNE807" s="3"/>
      <c r="MNF807" s="3"/>
      <c r="MNG807" s="3"/>
      <c r="MNH807" s="3"/>
      <c r="MNI807" s="3"/>
      <c r="MNJ807" s="3"/>
      <c r="MNK807" s="3"/>
      <c r="MNL807" s="3"/>
      <c r="MNM807" s="3"/>
      <c r="MNN807" s="3"/>
      <c r="MNO807" s="3"/>
      <c r="MNP807" s="3"/>
      <c r="MNQ807" s="3"/>
      <c r="MNR807" s="3"/>
      <c r="MNS807" s="3"/>
      <c r="MNT807" s="3"/>
      <c r="MNU807" s="3"/>
      <c r="MNV807" s="3"/>
      <c r="MNW807" s="3"/>
      <c r="MNX807" s="3"/>
      <c r="MNY807" s="3"/>
      <c r="MNZ807" s="3"/>
      <c r="MOA807" s="3"/>
      <c r="MOB807" s="3"/>
      <c r="MOC807" s="3"/>
      <c r="MOD807" s="3"/>
      <c r="MOE807" s="3"/>
      <c r="MOF807" s="3"/>
      <c r="MOG807" s="3"/>
      <c r="MOH807" s="3"/>
      <c r="MOI807" s="3"/>
      <c r="MOJ807" s="3"/>
      <c r="MOK807" s="3"/>
      <c r="MOL807" s="3"/>
      <c r="MOM807" s="3"/>
      <c r="MON807" s="3"/>
      <c r="MOO807" s="3"/>
      <c r="MOP807" s="3"/>
      <c r="MOQ807" s="3"/>
      <c r="MOR807" s="3"/>
      <c r="MOS807" s="3"/>
      <c r="MOT807" s="3"/>
      <c r="MOU807" s="3"/>
      <c r="MOV807" s="3"/>
      <c r="MOW807" s="3"/>
      <c r="MOX807" s="3"/>
      <c r="MOY807" s="3"/>
      <c r="MOZ807" s="3"/>
      <c r="MPA807" s="3"/>
      <c r="MPB807" s="3"/>
      <c r="MPC807" s="3"/>
      <c r="MPD807" s="3"/>
      <c r="MPE807" s="3"/>
      <c r="MPF807" s="3"/>
      <c r="MPG807" s="3"/>
      <c r="MPH807" s="3"/>
      <c r="MPI807" s="3"/>
      <c r="MPJ807" s="3"/>
      <c r="MPK807" s="3"/>
      <c r="MPL807" s="3"/>
      <c r="MPM807" s="3"/>
      <c r="MPN807" s="3"/>
      <c r="MPO807" s="3"/>
      <c r="MPP807" s="3"/>
      <c r="MPQ807" s="3"/>
      <c r="MPR807" s="3"/>
      <c r="MPS807" s="3"/>
      <c r="MPT807" s="3"/>
      <c r="MPU807" s="3"/>
      <c r="MPV807" s="3"/>
      <c r="MPW807" s="3"/>
      <c r="MPX807" s="3"/>
      <c r="MPY807" s="3"/>
      <c r="MPZ807" s="3"/>
      <c r="MQA807" s="3"/>
      <c r="MQB807" s="3"/>
      <c r="MQC807" s="3"/>
      <c r="MQD807" s="3"/>
      <c r="MQE807" s="3"/>
      <c r="MQF807" s="3"/>
      <c r="MQG807" s="3"/>
      <c r="MQH807" s="3"/>
      <c r="MQI807" s="3"/>
      <c r="MQJ807" s="3"/>
      <c r="MQK807" s="3"/>
      <c r="MQL807" s="3"/>
      <c r="MQM807" s="3"/>
      <c r="MQN807" s="3"/>
      <c r="MQO807" s="3"/>
      <c r="MQP807" s="3"/>
      <c r="MQQ807" s="3"/>
      <c r="MQR807" s="3"/>
      <c r="MQS807" s="3"/>
      <c r="MQT807" s="3"/>
      <c r="MQU807" s="3"/>
      <c r="MQV807" s="3"/>
      <c r="MQW807" s="3"/>
      <c r="MQX807" s="3"/>
      <c r="MQY807" s="3"/>
      <c r="MQZ807" s="3"/>
      <c r="MRA807" s="3"/>
      <c r="MRB807" s="3"/>
      <c r="MRC807" s="3"/>
      <c r="MRD807" s="3"/>
      <c r="MRE807" s="3"/>
      <c r="MRF807" s="3"/>
      <c r="MRG807" s="3"/>
      <c r="MRH807" s="3"/>
      <c r="MRI807" s="3"/>
      <c r="MRJ807" s="3"/>
      <c r="MRK807" s="3"/>
      <c r="MRL807" s="3"/>
      <c r="MRM807" s="3"/>
      <c r="MRN807" s="3"/>
      <c r="MRO807" s="3"/>
      <c r="MRP807" s="3"/>
      <c r="MRQ807" s="3"/>
      <c r="MRR807" s="3"/>
      <c r="MRS807" s="3"/>
      <c r="MRT807" s="3"/>
      <c r="MRU807" s="3"/>
      <c r="MRV807" s="3"/>
      <c r="MRW807" s="3"/>
      <c r="MRX807" s="3"/>
      <c r="MRY807" s="3"/>
      <c r="MRZ807" s="3"/>
      <c r="MSA807" s="3"/>
      <c r="MSB807" s="3"/>
      <c r="MSC807" s="3"/>
      <c r="MSD807" s="3"/>
      <c r="MSE807" s="3"/>
      <c r="MSF807" s="3"/>
      <c r="MSG807" s="3"/>
      <c r="MSH807" s="3"/>
      <c r="MSI807" s="3"/>
      <c r="MSJ807" s="3"/>
      <c r="MSK807" s="3"/>
      <c r="MSL807" s="3"/>
      <c r="MSM807" s="3"/>
      <c r="MSN807" s="3"/>
      <c r="MSO807" s="3"/>
      <c r="MSP807" s="3"/>
      <c r="MSQ807" s="3"/>
      <c r="MSR807" s="3"/>
      <c r="MSS807" s="3"/>
      <c r="MST807" s="3"/>
      <c r="MSU807" s="3"/>
      <c r="MSV807" s="3"/>
      <c r="MSW807" s="3"/>
      <c r="MSX807" s="3"/>
      <c r="MSY807" s="3"/>
      <c r="MSZ807" s="3"/>
      <c r="MTA807" s="3"/>
      <c r="MTB807" s="3"/>
      <c r="MTC807" s="3"/>
      <c r="MTD807" s="3"/>
      <c r="MTE807" s="3"/>
      <c r="MTF807" s="3"/>
      <c r="MTG807" s="3"/>
      <c r="MTH807" s="3"/>
      <c r="MTI807" s="3"/>
      <c r="MTJ807" s="3"/>
      <c r="MTK807" s="3"/>
      <c r="MTL807" s="3"/>
      <c r="MTM807" s="3"/>
      <c r="MTN807" s="3"/>
      <c r="MTO807" s="3"/>
      <c r="MTP807" s="3"/>
      <c r="MTQ807" s="3"/>
      <c r="MTR807" s="3"/>
      <c r="MTS807" s="3"/>
      <c r="MTT807" s="3"/>
      <c r="MTU807" s="3"/>
      <c r="MTV807" s="3"/>
      <c r="MTW807" s="3"/>
      <c r="MTX807" s="3"/>
      <c r="MTY807" s="3"/>
      <c r="MTZ807" s="3"/>
      <c r="MUA807" s="3"/>
      <c r="MUB807" s="3"/>
      <c r="MUC807" s="3"/>
      <c r="MUD807" s="3"/>
      <c r="MUE807" s="3"/>
      <c r="MUF807" s="3"/>
      <c r="MUG807" s="3"/>
      <c r="MUH807" s="3"/>
      <c r="MUI807" s="3"/>
      <c r="MUJ807" s="3"/>
      <c r="MUK807" s="3"/>
      <c r="MUL807" s="3"/>
      <c r="MUM807" s="3"/>
      <c r="MUN807" s="3"/>
      <c r="MUO807" s="3"/>
      <c r="MUP807" s="3"/>
      <c r="MUQ807" s="3"/>
      <c r="MUR807" s="3"/>
      <c r="MUS807" s="3"/>
      <c r="MUT807" s="3"/>
      <c r="MUU807" s="3"/>
      <c r="MUV807" s="3"/>
      <c r="MUW807" s="3"/>
      <c r="MUX807" s="3"/>
      <c r="MUY807" s="3"/>
      <c r="MUZ807" s="3"/>
      <c r="MVA807" s="3"/>
      <c r="MVB807" s="3"/>
      <c r="MVC807" s="3"/>
      <c r="MVD807" s="3"/>
      <c r="MVE807" s="3"/>
      <c r="MVF807" s="3"/>
      <c r="MVG807" s="3"/>
      <c r="MVH807" s="3"/>
      <c r="MVI807" s="3"/>
      <c r="MVJ807" s="3"/>
      <c r="MVK807" s="3"/>
      <c r="MVL807" s="3"/>
      <c r="MVM807" s="3"/>
      <c r="MVN807" s="3"/>
      <c r="MVO807" s="3"/>
      <c r="MVP807" s="3"/>
      <c r="MVQ807" s="3"/>
      <c r="MVR807" s="3"/>
      <c r="MVS807" s="3"/>
      <c r="MVT807" s="3"/>
      <c r="MVU807" s="3"/>
      <c r="MVV807" s="3"/>
      <c r="MVW807" s="3"/>
      <c r="MVX807" s="3"/>
      <c r="MVY807" s="3"/>
      <c r="MVZ807" s="3"/>
      <c r="MWA807" s="3"/>
      <c r="MWB807" s="3"/>
      <c r="MWC807" s="3"/>
      <c r="MWD807" s="3"/>
      <c r="MWE807" s="3"/>
      <c r="MWF807" s="3"/>
      <c r="MWG807" s="3"/>
      <c r="MWH807" s="3"/>
      <c r="MWI807" s="3"/>
      <c r="MWJ807" s="3"/>
      <c r="MWK807" s="3"/>
      <c r="MWL807" s="3"/>
      <c r="MWM807" s="3"/>
      <c r="MWN807" s="3"/>
      <c r="MWO807" s="3"/>
      <c r="MWP807" s="3"/>
      <c r="MWQ807" s="3"/>
      <c r="MWR807" s="3"/>
      <c r="MWS807" s="3"/>
      <c r="MWT807" s="3"/>
      <c r="MWU807" s="3"/>
      <c r="MWV807" s="3"/>
      <c r="MWW807" s="3"/>
      <c r="MWX807" s="3"/>
      <c r="MWY807" s="3"/>
      <c r="MWZ807" s="3"/>
      <c r="MXA807" s="3"/>
      <c r="MXB807" s="3"/>
      <c r="MXC807" s="3"/>
      <c r="MXD807" s="3"/>
      <c r="MXE807" s="3"/>
      <c r="MXF807" s="3"/>
      <c r="MXG807" s="3"/>
      <c r="MXH807" s="3"/>
      <c r="MXI807" s="3"/>
      <c r="MXJ807" s="3"/>
      <c r="MXK807" s="3"/>
      <c r="MXL807" s="3"/>
      <c r="MXM807" s="3"/>
      <c r="MXN807" s="3"/>
      <c r="MXO807" s="3"/>
      <c r="MXP807" s="3"/>
      <c r="MXQ807" s="3"/>
      <c r="MXR807" s="3"/>
      <c r="MXS807" s="3"/>
      <c r="MXT807" s="3"/>
      <c r="MXU807" s="3"/>
      <c r="MXV807" s="3"/>
      <c r="MXW807" s="3"/>
      <c r="MXX807" s="3"/>
      <c r="MXY807" s="3"/>
      <c r="MXZ807" s="3"/>
      <c r="MYA807" s="3"/>
      <c r="MYB807" s="3"/>
      <c r="MYC807" s="3"/>
      <c r="MYD807" s="3"/>
      <c r="MYE807" s="3"/>
      <c r="MYF807" s="3"/>
      <c r="MYG807" s="3"/>
      <c r="MYH807" s="3"/>
      <c r="MYI807" s="3"/>
      <c r="MYJ807" s="3"/>
      <c r="MYK807" s="3"/>
      <c r="MYL807" s="3"/>
      <c r="MYM807" s="3"/>
      <c r="MYN807" s="3"/>
      <c r="MYO807" s="3"/>
      <c r="MYP807" s="3"/>
      <c r="MYQ807" s="3"/>
      <c r="MYR807" s="3"/>
      <c r="MYS807" s="3"/>
      <c r="MYT807" s="3"/>
      <c r="MYU807" s="3"/>
      <c r="MYV807" s="3"/>
      <c r="MYW807" s="3"/>
      <c r="MYX807" s="3"/>
      <c r="MYY807" s="3"/>
      <c r="MYZ807" s="3"/>
      <c r="MZA807" s="3"/>
      <c r="MZB807" s="3"/>
      <c r="MZC807" s="3"/>
      <c r="MZD807" s="3"/>
      <c r="MZE807" s="3"/>
      <c r="MZF807" s="3"/>
      <c r="MZG807" s="3"/>
      <c r="MZH807" s="3"/>
      <c r="MZI807" s="3"/>
      <c r="MZJ807" s="3"/>
      <c r="MZK807" s="3"/>
      <c r="MZL807" s="3"/>
      <c r="MZM807" s="3"/>
      <c r="MZN807" s="3"/>
      <c r="MZO807" s="3"/>
      <c r="MZP807" s="3"/>
      <c r="MZQ807" s="3"/>
      <c r="MZR807" s="3"/>
      <c r="MZS807" s="3"/>
      <c r="MZT807" s="3"/>
      <c r="MZU807" s="3"/>
      <c r="MZV807" s="3"/>
      <c r="MZW807" s="3"/>
      <c r="MZX807" s="3"/>
      <c r="MZY807" s="3"/>
      <c r="MZZ807" s="3"/>
      <c r="NAA807" s="3"/>
      <c r="NAB807" s="3"/>
      <c r="NAC807" s="3"/>
      <c r="NAD807" s="3"/>
      <c r="NAE807" s="3"/>
      <c r="NAF807" s="3"/>
      <c r="NAG807" s="3"/>
      <c r="NAH807" s="3"/>
      <c r="NAI807" s="3"/>
      <c r="NAJ807" s="3"/>
      <c r="NAK807" s="3"/>
      <c r="NAL807" s="3"/>
      <c r="NAM807" s="3"/>
      <c r="NAN807" s="3"/>
      <c r="NAO807" s="3"/>
      <c r="NAP807" s="3"/>
      <c r="NAQ807" s="3"/>
      <c r="NAR807" s="3"/>
      <c r="NAS807" s="3"/>
      <c r="NAT807" s="3"/>
      <c r="NAU807" s="3"/>
      <c r="NAV807" s="3"/>
      <c r="NAW807" s="3"/>
      <c r="NAX807" s="3"/>
      <c r="NAY807" s="3"/>
      <c r="NAZ807" s="3"/>
      <c r="NBA807" s="3"/>
      <c r="NBB807" s="3"/>
      <c r="NBC807" s="3"/>
      <c r="NBD807" s="3"/>
      <c r="NBE807" s="3"/>
      <c r="NBF807" s="3"/>
      <c r="NBG807" s="3"/>
      <c r="NBH807" s="3"/>
      <c r="NBI807" s="3"/>
      <c r="NBJ807" s="3"/>
      <c r="NBK807" s="3"/>
      <c r="NBL807" s="3"/>
      <c r="NBM807" s="3"/>
      <c r="NBN807" s="3"/>
      <c r="NBO807" s="3"/>
      <c r="NBP807" s="3"/>
      <c r="NBQ807" s="3"/>
      <c r="NBR807" s="3"/>
      <c r="NBS807" s="3"/>
      <c r="NBT807" s="3"/>
      <c r="NBU807" s="3"/>
      <c r="NBV807" s="3"/>
      <c r="NBW807" s="3"/>
      <c r="NBX807" s="3"/>
      <c r="NBY807" s="3"/>
      <c r="NBZ807" s="3"/>
      <c r="NCA807" s="3"/>
      <c r="NCB807" s="3"/>
      <c r="NCC807" s="3"/>
      <c r="NCD807" s="3"/>
      <c r="NCE807" s="3"/>
      <c r="NCF807" s="3"/>
      <c r="NCG807" s="3"/>
      <c r="NCH807" s="3"/>
      <c r="NCI807" s="3"/>
      <c r="NCJ807" s="3"/>
      <c r="NCK807" s="3"/>
      <c r="NCL807" s="3"/>
      <c r="NCM807" s="3"/>
      <c r="NCN807" s="3"/>
      <c r="NCO807" s="3"/>
      <c r="NCP807" s="3"/>
      <c r="NCQ807" s="3"/>
      <c r="NCR807" s="3"/>
      <c r="NCS807" s="3"/>
      <c r="NCT807" s="3"/>
      <c r="NCU807" s="3"/>
      <c r="NCV807" s="3"/>
      <c r="NCW807" s="3"/>
      <c r="NCX807" s="3"/>
      <c r="NCY807" s="3"/>
      <c r="NCZ807" s="3"/>
      <c r="NDA807" s="3"/>
      <c r="NDB807" s="3"/>
      <c r="NDC807" s="3"/>
      <c r="NDD807" s="3"/>
      <c r="NDE807" s="3"/>
      <c r="NDF807" s="3"/>
      <c r="NDG807" s="3"/>
      <c r="NDH807" s="3"/>
      <c r="NDI807" s="3"/>
      <c r="NDJ807" s="3"/>
      <c r="NDK807" s="3"/>
      <c r="NDL807" s="3"/>
      <c r="NDM807" s="3"/>
      <c r="NDN807" s="3"/>
      <c r="NDO807" s="3"/>
      <c r="NDP807" s="3"/>
      <c r="NDQ807" s="3"/>
      <c r="NDR807" s="3"/>
      <c r="NDS807" s="3"/>
      <c r="NDT807" s="3"/>
      <c r="NDU807" s="3"/>
      <c r="NDV807" s="3"/>
      <c r="NDW807" s="3"/>
      <c r="NDX807" s="3"/>
      <c r="NDY807" s="3"/>
      <c r="NDZ807" s="3"/>
      <c r="NEA807" s="3"/>
      <c r="NEB807" s="3"/>
      <c r="NEC807" s="3"/>
      <c r="NED807" s="3"/>
      <c r="NEE807" s="3"/>
      <c r="NEF807" s="3"/>
      <c r="NEG807" s="3"/>
      <c r="NEH807" s="3"/>
      <c r="NEI807" s="3"/>
      <c r="NEJ807" s="3"/>
      <c r="NEK807" s="3"/>
      <c r="NEL807" s="3"/>
      <c r="NEM807" s="3"/>
      <c r="NEN807" s="3"/>
      <c r="NEO807" s="3"/>
      <c r="NEP807" s="3"/>
      <c r="NEQ807" s="3"/>
      <c r="NER807" s="3"/>
      <c r="NES807" s="3"/>
      <c r="NET807" s="3"/>
      <c r="NEU807" s="3"/>
      <c r="NEV807" s="3"/>
      <c r="NEW807" s="3"/>
      <c r="NEX807" s="3"/>
      <c r="NEY807" s="3"/>
      <c r="NEZ807" s="3"/>
      <c r="NFA807" s="3"/>
      <c r="NFB807" s="3"/>
      <c r="NFC807" s="3"/>
      <c r="NFD807" s="3"/>
      <c r="NFE807" s="3"/>
      <c r="NFF807" s="3"/>
      <c r="NFG807" s="3"/>
      <c r="NFH807" s="3"/>
      <c r="NFI807" s="3"/>
      <c r="NFJ807" s="3"/>
      <c r="NFK807" s="3"/>
      <c r="NFL807" s="3"/>
      <c r="NFM807" s="3"/>
      <c r="NFN807" s="3"/>
      <c r="NFO807" s="3"/>
      <c r="NFP807" s="3"/>
      <c r="NFQ807" s="3"/>
      <c r="NFR807" s="3"/>
      <c r="NFS807" s="3"/>
      <c r="NFT807" s="3"/>
      <c r="NFU807" s="3"/>
      <c r="NFV807" s="3"/>
      <c r="NFW807" s="3"/>
      <c r="NFX807" s="3"/>
      <c r="NFY807" s="3"/>
      <c r="NFZ807" s="3"/>
      <c r="NGA807" s="3"/>
      <c r="NGB807" s="3"/>
      <c r="NGC807" s="3"/>
      <c r="NGD807" s="3"/>
      <c r="NGE807" s="3"/>
      <c r="NGF807" s="3"/>
      <c r="NGG807" s="3"/>
      <c r="NGH807" s="3"/>
      <c r="NGI807" s="3"/>
      <c r="NGJ807" s="3"/>
      <c r="NGK807" s="3"/>
      <c r="NGL807" s="3"/>
      <c r="NGM807" s="3"/>
      <c r="NGN807" s="3"/>
      <c r="NGO807" s="3"/>
      <c r="NGP807" s="3"/>
      <c r="NGQ807" s="3"/>
      <c r="NGR807" s="3"/>
      <c r="NGS807" s="3"/>
      <c r="NGT807" s="3"/>
      <c r="NGU807" s="3"/>
      <c r="NGV807" s="3"/>
      <c r="NGW807" s="3"/>
      <c r="NGX807" s="3"/>
      <c r="NGY807" s="3"/>
      <c r="NGZ807" s="3"/>
      <c r="NHA807" s="3"/>
      <c r="NHB807" s="3"/>
      <c r="NHC807" s="3"/>
      <c r="NHD807" s="3"/>
      <c r="NHE807" s="3"/>
      <c r="NHF807" s="3"/>
      <c r="NHG807" s="3"/>
      <c r="NHH807" s="3"/>
      <c r="NHI807" s="3"/>
      <c r="NHJ807" s="3"/>
      <c r="NHK807" s="3"/>
      <c r="NHL807" s="3"/>
      <c r="NHM807" s="3"/>
      <c r="NHN807" s="3"/>
      <c r="NHO807" s="3"/>
      <c r="NHP807" s="3"/>
      <c r="NHQ807" s="3"/>
      <c r="NHR807" s="3"/>
      <c r="NHS807" s="3"/>
      <c r="NHT807" s="3"/>
      <c r="NHU807" s="3"/>
      <c r="NHV807" s="3"/>
      <c r="NHW807" s="3"/>
      <c r="NHX807" s="3"/>
      <c r="NHY807" s="3"/>
      <c r="NHZ807" s="3"/>
      <c r="NIA807" s="3"/>
      <c r="NIB807" s="3"/>
      <c r="NIC807" s="3"/>
      <c r="NID807" s="3"/>
      <c r="NIE807" s="3"/>
      <c r="NIF807" s="3"/>
      <c r="NIG807" s="3"/>
      <c r="NIH807" s="3"/>
      <c r="NII807" s="3"/>
      <c r="NIJ807" s="3"/>
      <c r="NIK807" s="3"/>
      <c r="NIL807" s="3"/>
      <c r="NIM807" s="3"/>
      <c r="NIN807" s="3"/>
      <c r="NIO807" s="3"/>
      <c r="NIP807" s="3"/>
      <c r="NIQ807" s="3"/>
      <c r="NIR807" s="3"/>
      <c r="NIS807" s="3"/>
      <c r="NIT807" s="3"/>
      <c r="NIU807" s="3"/>
      <c r="NIV807" s="3"/>
      <c r="NIW807" s="3"/>
      <c r="NIX807" s="3"/>
      <c r="NIY807" s="3"/>
      <c r="NIZ807" s="3"/>
      <c r="NJA807" s="3"/>
      <c r="NJB807" s="3"/>
      <c r="NJC807" s="3"/>
      <c r="NJD807" s="3"/>
      <c r="NJE807" s="3"/>
      <c r="NJF807" s="3"/>
      <c r="NJG807" s="3"/>
      <c r="NJH807" s="3"/>
      <c r="NJI807" s="3"/>
      <c r="NJJ807" s="3"/>
      <c r="NJK807" s="3"/>
      <c r="NJL807" s="3"/>
      <c r="NJM807" s="3"/>
      <c r="NJN807" s="3"/>
      <c r="NJO807" s="3"/>
      <c r="NJP807" s="3"/>
      <c r="NJQ807" s="3"/>
      <c r="NJR807" s="3"/>
      <c r="NJS807" s="3"/>
      <c r="NJT807" s="3"/>
      <c r="NJU807" s="3"/>
      <c r="NJV807" s="3"/>
      <c r="NJW807" s="3"/>
      <c r="NJX807" s="3"/>
      <c r="NJY807" s="3"/>
      <c r="NJZ807" s="3"/>
      <c r="NKA807" s="3"/>
      <c r="NKB807" s="3"/>
      <c r="NKC807" s="3"/>
      <c r="NKD807" s="3"/>
      <c r="NKE807" s="3"/>
      <c r="NKF807" s="3"/>
      <c r="NKG807" s="3"/>
      <c r="NKH807" s="3"/>
      <c r="NKI807" s="3"/>
      <c r="NKJ807" s="3"/>
      <c r="NKK807" s="3"/>
      <c r="NKL807" s="3"/>
      <c r="NKM807" s="3"/>
      <c r="NKN807" s="3"/>
      <c r="NKO807" s="3"/>
      <c r="NKP807" s="3"/>
      <c r="NKQ807" s="3"/>
      <c r="NKR807" s="3"/>
      <c r="NKS807" s="3"/>
      <c r="NKT807" s="3"/>
      <c r="NKU807" s="3"/>
      <c r="NKV807" s="3"/>
      <c r="NKW807" s="3"/>
      <c r="NKX807" s="3"/>
      <c r="NKY807" s="3"/>
      <c r="NKZ807" s="3"/>
      <c r="NLA807" s="3"/>
      <c r="NLB807" s="3"/>
      <c r="NLC807" s="3"/>
      <c r="NLD807" s="3"/>
      <c r="NLE807" s="3"/>
      <c r="NLF807" s="3"/>
      <c r="NLG807" s="3"/>
      <c r="NLH807" s="3"/>
      <c r="NLI807" s="3"/>
      <c r="NLJ807" s="3"/>
      <c r="NLK807" s="3"/>
      <c r="NLL807" s="3"/>
      <c r="NLM807" s="3"/>
      <c r="NLN807" s="3"/>
      <c r="NLO807" s="3"/>
      <c r="NLP807" s="3"/>
      <c r="NLQ807" s="3"/>
      <c r="NLR807" s="3"/>
      <c r="NLS807" s="3"/>
      <c r="NLT807" s="3"/>
      <c r="NLU807" s="3"/>
      <c r="NLV807" s="3"/>
      <c r="NLW807" s="3"/>
      <c r="NLX807" s="3"/>
      <c r="NLY807" s="3"/>
      <c r="NLZ807" s="3"/>
      <c r="NMA807" s="3"/>
      <c r="NMB807" s="3"/>
      <c r="NMC807" s="3"/>
      <c r="NMD807" s="3"/>
      <c r="NME807" s="3"/>
      <c r="NMF807" s="3"/>
      <c r="NMG807" s="3"/>
      <c r="NMH807" s="3"/>
      <c r="NMI807" s="3"/>
      <c r="NMJ807" s="3"/>
      <c r="NMK807" s="3"/>
      <c r="NML807" s="3"/>
      <c r="NMM807" s="3"/>
      <c r="NMN807" s="3"/>
      <c r="NMO807" s="3"/>
      <c r="NMP807" s="3"/>
      <c r="NMQ807" s="3"/>
      <c r="NMR807" s="3"/>
      <c r="NMS807" s="3"/>
      <c r="NMT807" s="3"/>
      <c r="NMU807" s="3"/>
      <c r="NMV807" s="3"/>
      <c r="NMW807" s="3"/>
      <c r="NMX807" s="3"/>
      <c r="NMY807" s="3"/>
      <c r="NMZ807" s="3"/>
      <c r="NNA807" s="3"/>
      <c r="NNB807" s="3"/>
      <c r="NNC807" s="3"/>
      <c r="NND807" s="3"/>
      <c r="NNE807" s="3"/>
      <c r="NNF807" s="3"/>
      <c r="NNG807" s="3"/>
      <c r="NNH807" s="3"/>
      <c r="NNI807" s="3"/>
      <c r="NNJ807" s="3"/>
      <c r="NNK807" s="3"/>
      <c r="NNL807" s="3"/>
      <c r="NNM807" s="3"/>
      <c r="NNN807" s="3"/>
      <c r="NNO807" s="3"/>
      <c r="NNP807" s="3"/>
      <c r="NNQ807" s="3"/>
      <c r="NNR807" s="3"/>
      <c r="NNS807" s="3"/>
      <c r="NNT807" s="3"/>
      <c r="NNU807" s="3"/>
      <c r="NNV807" s="3"/>
      <c r="NNW807" s="3"/>
      <c r="NNX807" s="3"/>
      <c r="NNY807" s="3"/>
      <c r="NNZ807" s="3"/>
      <c r="NOA807" s="3"/>
      <c r="NOB807" s="3"/>
      <c r="NOC807" s="3"/>
      <c r="NOD807" s="3"/>
      <c r="NOE807" s="3"/>
      <c r="NOF807" s="3"/>
      <c r="NOG807" s="3"/>
      <c r="NOH807" s="3"/>
      <c r="NOI807" s="3"/>
      <c r="NOJ807" s="3"/>
      <c r="NOK807" s="3"/>
      <c r="NOL807" s="3"/>
      <c r="NOM807" s="3"/>
      <c r="NON807" s="3"/>
      <c r="NOO807" s="3"/>
      <c r="NOP807" s="3"/>
      <c r="NOQ807" s="3"/>
      <c r="NOR807" s="3"/>
      <c r="NOS807" s="3"/>
      <c r="NOT807" s="3"/>
      <c r="NOU807" s="3"/>
      <c r="NOV807" s="3"/>
      <c r="NOW807" s="3"/>
      <c r="NOX807" s="3"/>
      <c r="NOY807" s="3"/>
      <c r="NOZ807" s="3"/>
      <c r="NPA807" s="3"/>
      <c r="NPB807" s="3"/>
      <c r="NPC807" s="3"/>
      <c r="NPD807" s="3"/>
      <c r="NPE807" s="3"/>
      <c r="NPF807" s="3"/>
      <c r="NPG807" s="3"/>
      <c r="NPH807" s="3"/>
      <c r="NPI807" s="3"/>
      <c r="NPJ807" s="3"/>
      <c r="NPK807" s="3"/>
      <c r="NPL807" s="3"/>
      <c r="NPM807" s="3"/>
      <c r="NPN807" s="3"/>
      <c r="NPO807" s="3"/>
      <c r="NPP807" s="3"/>
      <c r="NPQ807" s="3"/>
      <c r="NPR807" s="3"/>
      <c r="NPS807" s="3"/>
      <c r="NPT807" s="3"/>
      <c r="NPU807" s="3"/>
      <c r="NPV807" s="3"/>
      <c r="NPW807" s="3"/>
      <c r="NPX807" s="3"/>
      <c r="NPY807" s="3"/>
      <c r="NPZ807" s="3"/>
      <c r="NQA807" s="3"/>
      <c r="NQB807" s="3"/>
      <c r="NQC807" s="3"/>
      <c r="NQD807" s="3"/>
      <c r="NQE807" s="3"/>
      <c r="NQF807" s="3"/>
      <c r="NQG807" s="3"/>
      <c r="NQH807" s="3"/>
      <c r="NQI807" s="3"/>
      <c r="NQJ807" s="3"/>
      <c r="NQK807" s="3"/>
      <c r="NQL807" s="3"/>
      <c r="NQM807" s="3"/>
      <c r="NQN807" s="3"/>
      <c r="NQO807" s="3"/>
      <c r="NQP807" s="3"/>
      <c r="NQQ807" s="3"/>
      <c r="NQR807" s="3"/>
      <c r="NQS807" s="3"/>
      <c r="NQT807" s="3"/>
      <c r="NQU807" s="3"/>
      <c r="NQV807" s="3"/>
      <c r="NQW807" s="3"/>
      <c r="NQX807" s="3"/>
      <c r="NQY807" s="3"/>
      <c r="NQZ807" s="3"/>
      <c r="NRA807" s="3"/>
      <c r="NRB807" s="3"/>
      <c r="NRC807" s="3"/>
      <c r="NRD807" s="3"/>
      <c r="NRE807" s="3"/>
      <c r="NRF807" s="3"/>
      <c r="NRG807" s="3"/>
      <c r="NRH807" s="3"/>
      <c r="NRI807" s="3"/>
      <c r="NRJ807" s="3"/>
      <c r="NRK807" s="3"/>
      <c r="NRL807" s="3"/>
      <c r="NRM807" s="3"/>
      <c r="NRN807" s="3"/>
      <c r="NRO807" s="3"/>
      <c r="NRP807" s="3"/>
      <c r="NRQ807" s="3"/>
      <c r="NRR807" s="3"/>
      <c r="NRS807" s="3"/>
      <c r="NRT807" s="3"/>
      <c r="NRU807" s="3"/>
      <c r="NRV807" s="3"/>
      <c r="NRW807" s="3"/>
      <c r="NRX807" s="3"/>
      <c r="NRY807" s="3"/>
      <c r="NRZ807" s="3"/>
      <c r="NSA807" s="3"/>
      <c r="NSB807" s="3"/>
      <c r="NSC807" s="3"/>
      <c r="NSD807" s="3"/>
      <c r="NSE807" s="3"/>
      <c r="NSF807" s="3"/>
      <c r="NSG807" s="3"/>
      <c r="NSH807" s="3"/>
      <c r="NSI807" s="3"/>
      <c r="NSJ807" s="3"/>
      <c r="NSK807" s="3"/>
      <c r="NSL807" s="3"/>
      <c r="NSM807" s="3"/>
      <c r="NSN807" s="3"/>
      <c r="NSO807" s="3"/>
      <c r="NSP807" s="3"/>
      <c r="NSQ807" s="3"/>
      <c r="NSR807" s="3"/>
      <c r="NSS807" s="3"/>
      <c r="NST807" s="3"/>
      <c r="NSU807" s="3"/>
      <c r="NSV807" s="3"/>
      <c r="NSW807" s="3"/>
      <c r="NSX807" s="3"/>
      <c r="NSY807" s="3"/>
      <c r="NSZ807" s="3"/>
      <c r="NTA807" s="3"/>
      <c r="NTB807" s="3"/>
      <c r="NTC807" s="3"/>
      <c r="NTD807" s="3"/>
      <c r="NTE807" s="3"/>
      <c r="NTF807" s="3"/>
      <c r="NTG807" s="3"/>
      <c r="NTH807" s="3"/>
      <c r="NTI807" s="3"/>
      <c r="NTJ807" s="3"/>
      <c r="NTK807" s="3"/>
      <c r="NTL807" s="3"/>
      <c r="NTM807" s="3"/>
      <c r="NTN807" s="3"/>
      <c r="NTO807" s="3"/>
      <c r="NTP807" s="3"/>
      <c r="NTQ807" s="3"/>
      <c r="NTR807" s="3"/>
      <c r="NTS807" s="3"/>
      <c r="NTT807" s="3"/>
      <c r="NTU807" s="3"/>
      <c r="NTV807" s="3"/>
      <c r="NTW807" s="3"/>
      <c r="NTX807" s="3"/>
      <c r="NTY807" s="3"/>
      <c r="NTZ807" s="3"/>
      <c r="NUA807" s="3"/>
      <c r="NUB807" s="3"/>
      <c r="NUC807" s="3"/>
      <c r="NUD807" s="3"/>
      <c r="NUE807" s="3"/>
      <c r="NUF807" s="3"/>
      <c r="NUG807" s="3"/>
      <c r="NUH807" s="3"/>
      <c r="NUI807" s="3"/>
      <c r="NUJ807" s="3"/>
      <c r="NUK807" s="3"/>
      <c r="NUL807" s="3"/>
      <c r="NUM807" s="3"/>
      <c r="NUN807" s="3"/>
      <c r="NUO807" s="3"/>
      <c r="NUP807" s="3"/>
      <c r="NUQ807" s="3"/>
      <c r="NUR807" s="3"/>
      <c r="NUS807" s="3"/>
      <c r="NUT807" s="3"/>
      <c r="NUU807" s="3"/>
      <c r="NUV807" s="3"/>
      <c r="NUW807" s="3"/>
      <c r="NUX807" s="3"/>
      <c r="NUY807" s="3"/>
      <c r="NUZ807" s="3"/>
      <c r="NVA807" s="3"/>
      <c r="NVB807" s="3"/>
      <c r="NVC807" s="3"/>
      <c r="NVD807" s="3"/>
      <c r="NVE807" s="3"/>
      <c r="NVF807" s="3"/>
      <c r="NVG807" s="3"/>
      <c r="NVH807" s="3"/>
      <c r="NVI807" s="3"/>
      <c r="NVJ807" s="3"/>
      <c r="NVK807" s="3"/>
      <c r="NVL807" s="3"/>
      <c r="NVM807" s="3"/>
      <c r="NVN807" s="3"/>
      <c r="NVO807" s="3"/>
      <c r="NVP807" s="3"/>
      <c r="NVQ807" s="3"/>
      <c r="NVR807" s="3"/>
      <c r="NVS807" s="3"/>
      <c r="NVT807" s="3"/>
      <c r="NVU807" s="3"/>
      <c r="NVV807" s="3"/>
      <c r="NVW807" s="3"/>
      <c r="NVX807" s="3"/>
      <c r="NVY807" s="3"/>
      <c r="NVZ807" s="3"/>
      <c r="NWA807" s="3"/>
      <c r="NWB807" s="3"/>
      <c r="NWC807" s="3"/>
      <c r="NWD807" s="3"/>
      <c r="NWE807" s="3"/>
      <c r="NWF807" s="3"/>
      <c r="NWG807" s="3"/>
      <c r="NWH807" s="3"/>
      <c r="NWI807" s="3"/>
      <c r="NWJ807" s="3"/>
      <c r="NWK807" s="3"/>
      <c r="NWL807" s="3"/>
      <c r="NWM807" s="3"/>
      <c r="NWN807" s="3"/>
      <c r="NWO807" s="3"/>
      <c r="NWP807" s="3"/>
      <c r="NWQ807" s="3"/>
      <c r="NWR807" s="3"/>
      <c r="NWS807" s="3"/>
      <c r="NWT807" s="3"/>
      <c r="NWU807" s="3"/>
      <c r="NWV807" s="3"/>
      <c r="NWW807" s="3"/>
      <c r="NWX807" s="3"/>
      <c r="NWY807" s="3"/>
      <c r="NWZ807" s="3"/>
      <c r="NXA807" s="3"/>
      <c r="NXB807" s="3"/>
      <c r="NXC807" s="3"/>
      <c r="NXD807" s="3"/>
      <c r="NXE807" s="3"/>
      <c r="NXF807" s="3"/>
      <c r="NXG807" s="3"/>
      <c r="NXH807" s="3"/>
      <c r="NXI807" s="3"/>
      <c r="NXJ807" s="3"/>
      <c r="NXK807" s="3"/>
      <c r="NXL807" s="3"/>
      <c r="NXM807" s="3"/>
      <c r="NXN807" s="3"/>
      <c r="NXO807" s="3"/>
      <c r="NXP807" s="3"/>
      <c r="NXQ807" s="3"/>
      <c r="NXR807" s="3"/>
      <c r="NXS807" s="3"/>
      <c r="NXT807" s="3"/>
      <c r="NXU807" s="3"/>
      <c r="NXV807" s="3"/>
      <c r="NXW807" s="3"/>
      <c r="NXX807" s="3"/>
      <c r="NXY807" s="3"/>
      <c r="NXZ807" s="3"/>
      <c r="NYA807" s="3"/>
      <c r="NYB807" s="3"/>
      <c r="NYC807" s="3"/>
      <c r="NYD807" s="3"/>
      <c r="NYE807" s="3"/>
      <c r="NYF807" s="3"/>
      <c r="NYG807" s="3"/>
      <c r="NYH807" s="3"/>
      <c r="NYI807" s="3"/>
      <c r="NYJ807" s="3"/>
      <c r="NYK807" s="3"/>
      <c r="NYL807" s="3"/>
      <c r="NYM807" s="3"/>
      <c r="NYN807" s="3"/>
      <c r="NYO807" s="3"/>
      <c r="NYP807" s="3"/>
      <c r="NYQ807" s="3"/>
      <c r="NYR807" s="3"/>
      <c r="NYS807" s="3"/>
      <c r="NYT807" s="3"/>
      <c r="NYU807" s="3"/>
      <c r="NYV807" s="3"/>
      <c r="NYW807" s="3"/>
      <c r="NYX807" s="3"/>
      <c r="NYY807" s="3"/>
      <c r="NYZ807" s="3"/>
      <c r="NZA807" s="3"/>
      <c r="NZB807" s="3"/>
      <c r="NZC807" s="3"/>
      <c r="NZD807" s="3"/>
      <c r="NZE807" s="3"/>
      <c r="NZF807" s="3"/>
      <c r="NZG807" s="3"/>
      <c r="NZH807" s="3"/>
      <c r="NZI807" s="3"/>
      <c r="NZJ807" s="3"/>
      <c r="NZK807" s="3"/>
      <c r="NZL807" s="3"/>
      <c r="NZM807" s="3"/>
      <c r="NZN807" s="3"/>
      <c r="NZO807" s="3"/>
      <c r="NZP807" s="3"/>
      <c r="NZQ807" s="3"/>
      <c r="NZR807" s="3"/>
      <c r="NZS807" s="3"/>
      <c r="NZT807" s="3"/>
      <c r="NZU807" s="3"/>
      <c r="NZV807" s="3"/>
      <c r="NZW807" s="3"/>
      <c r="NZX807" s="3"/>
      <c r="NZY807" s="3"/>
      <c r="NZZ807" s="3"/>
      <c r="OAA807" s="3"/>
      <c r="OAB807" s="3"/>
      <c r="OAC807" s="3"/>
      <c r="OAD807" s="3"/>
      <c r="OAE807" s="3"/>
      <c r="OAF807" s="3"/>
      <c r="OAG807" s="3"/>
      <c r="OAH807" s="3"/>
      <c r="OAI807" s="3"/>
      <c r="OAJ807" s="3"/>
      <c r="OAK807" s="3"/>
      <c r="OAL807" s="3"/>
      <c r="OAM807" s="3"/>
      <c r="OAN807" s="3"/>
      <c r="OAO807" s="3"/>
      <c r="OAP807" s="3"/>
      <c r="OAQ807" s="3"/>
      <c r="OAR807" s="3"/>
      <c r="OAS807" s="3"/>
      <c r="OAT807" s="3"/>
      <c r="OAU807" s="3"/>
      <c r="OAV807" s="3"/>
      <c r="OAW807" s="3"/>
      <c r="OAX807" s="3"/>
      <c r="OAY807" s="3"/>
      <c r="OAZ807" s="3"/>
      <c r="OBA807" s="3"/>
      <c r="OBB807" s="3"/>
      <c r="OBC807" s="3"/>
      <c r="OBD807" s="3"/>
      <c r="OBE807" s="3"/>
      <c r="OBF807" s="3"/>
      <c r="OBG807" s="3"/>
      <c r="OBH807" s="3"/>
      <c r="OBI807" s="3"/>
      <c r="OBJ807" s="3"/>
      <c r="OBK807" s="3"/>
      <c r="OBL807" s="3"/>
      <c r="OBM807" s="3"/>
      <c r="OBN807" s="3"/>
      <c r="OBO807" s="3"/>
      <c r="OBP807" s="3"/>
      <c r="OBQ807" s="3"/>
      <c r="OBR807" s="3"/>
      <c r="OBS807" s="3"/>
      <c r="OBT807" s="3"/>
      <c r="OBU807" s="3"/>
      <c r="OBV807" s="3"/>
      <c r="OBW807" s="3"/>
      <c r="OBX807" s="3"/>
      <c r="OBY807" s="3"/>
      <c r="OBZ807" s="3"/>
      <c r="OCA807" s="3"/>
      <c r="OCB807" s="3"/>
      <c r="OCC807" s="3"/>
      <c r="OCD807" s="3"/>
      <c r="OCE807" s="3"/>
      <c r="OCF807" s="3"/>
      <c r="OCG807" s="3"/>
      <c r="OCH807" s="3"/>
      <c r="OCI807" s="3"/>
      <c r="OCJ807" s="3"/>
      <c r="OCK807" s="3"/>
      <c r="OCL807" s="3"/>
      <c r="OCM807" s="3"/>
      <c r="OCN807" s="3"/>
      <c r="OCO807" s="3"/>
      <c r="OCP807" s="3"/>
      <c r="OCQ807" s="3"/>
      <c r="OCR807" s="3"/>
      <c r="OCS807" s="3"/>
      <c r="OCT807" s="3"/>
      <c r="OCU807" s="3"/>
      <c r="OCV807" s="3"/>
      <c r="OCW807" s="3"/>
      <c r="OCX807" s="3"/>
      <c r="OCY807" s="3"/>
      <c r="OCZ807" s="3"/>
      <c r="ODA807" s="3"/>
      <c r="ODB807" s="3"/>
      <c r="ODC807" s="3"/>
      <c r="ODD807" s="3"/>
      <c r="ODE807" s="3"/>
      <c r="ODF807" s="3"/>
      <c r="ODG807" s="3"/>
      <c r="ODH807" s="3"/>
      <c r="ODI807" s="3"/>
      <c r="ODJ807" s="3"/>
      <c r="ODK807" s="3"/>
      <c r="ODL807" s="3"/>
      <c r="ODM807" s="3"/>
      <c r="ODN807" s="3"/>
      <c r="ODO807" s="3"/>
      <c r="ODP807" s="3"/>
      <c r="ODQ807" s="3"/>
      <c r="ODR807" s="3"/>
      <c r="ODS807" s="3"/>
      <c r="ODT807" s="3"/>
      <c r="ODU807" s="3"/>
      <c r="ODV807" s="3"/>
      <c r="ODW807" s="3"/>
      <c r="ODX807" s="3"/>
      <c r="ODY807" s="3"/>
      <c r="ODZ807" s="3"/>
      <c r="OEA807" s="3"/>
      <c r="OEB807" s="3"/>
      <c r="OEC807" s="3"/>
      <c r="OED807" s="3"/>
      <c r="OEE807" s="3"/>
      <c r="OEF807" s="3"/>
      <c r="OEG807" s="3"/>
      <c r="OEH807" s="3"/>
      <c r="OEI807" s="3"/>
      <c r="OEJ807" s="3"/>
      <c r="OEK807" s="3"/>
      <c r="OEL807" s="3"/>
      <c r="OEM807" s="3"/>
      <c r="OEN807" s="3"/>
      <c r="OEO807" s="3"/>
      <c r="OEP807" s="3"/>
      <c r="OEQ807" s="3"/>
      <c r="OER807" s="3"/>
      <c r="OES807" s="3"/>
      <c r="OET807" s="3"/>
      <c r="OEU807" s="3"/>
      <c r="OEV807" s="3"/>
      <c r="OEW807" s="3"/>
      <c r="OEX807" s="3"/>
      <c r="OEY807" s="3"/>
      <c r="OEZ807" s="3"/>
      <c r="OFA807" s="3"/>
      <c r="OFB807" s="3"/>
      <c r="OFC807" s="3"/>
      <c r="OFD807" s="3"/>
      <c r="OFE807" s="3"/>
      <c r="OFF807" s="3"/>
      <c r="OFG807" s="3"/>
      <c r="OFH807" s="3"/>
      <c r="OFI807" s="3"/>
      <c r="OFJ807" s="3"/>
      <c r="OFK807" s="3"/>
      <c r="OFL807" s="3"/>
      <c r="OFM807" s="3"/>
      <c r="OFN807" s="3"/>
      <c r="OFO807" s="3"/>
      <c r="OFP807" s="3"/>
      <c r="OFQ807" s="3"/>
      <c r="OFR807" s="3"/>
      <c r="OFS807" s="3"/>
      <c r="OFT807" s="3"/>
      <c r="OFU807" s="3"/>
      <c r="OFV807" s="3"/>
      <c r="OFW807" s="3"/>
      <c r="OFX807" s="3"/>
      <c r="OFY807" s="3"/>
      <c r="OFZ807" s="3"/>
      <c r="OGA807" s="3"/>
      <c r="OGB807" s="3"/>
      <c r="OGC807" s="3"/>
      <c r="OGD807" s="3"/>
      <c r="OGE807" s="3"/>
      <c r="OGF807" s="3"/>
      <c r="OGG807" s="3"/>
      <c r="OGH807" s="3"/>
      <c r="OGI807" s="3"/>
      <c r="OGJ807" s="3"/>
      <c r="OGK807" s="3"/>
      <c r="OGL807" s="3"/>
      <c r="OGM807" s="3"/>
      <c r="OGN807" s="3"/>
      <c r="OGO807" s="3"/>
      <c r="OGP807" s="3"/>
      <c r="OGQ807" s="3"/>
      <c r="OGR807" s="3"/>
      <c r="OGS807" s="3"/>
      <c r="OGT807" s="3"/>
      <c r="OGU807" s="3"/>
      <c r="OGV807" s="3"/>
      <c r="OGW807" s="3"/>
      <c r="OGX807" s="3"/>
      <c r="OGY807" s="3"/>
      <c r="OGZ807" s="3"/>
      <c r="OHA807" s="3"/>
      <c r="OHB807" s="3"/>
      <c r="OHC807" s="3"/>
      <c r="OHD807" s="3"/>
      <c r="OHE807" s="3"/>
      <c r="OHF807" s="3"/>
      <c r="OHG807" s="3"/>
      <c r="OHH807" s="3"/>
      <c r="OHI807" s="3"/>
      <c r="OHJ807" s="3"/>
      <c r="OHK807" s="3"/>
      <c r="OHL807" s="3"/>
      <c r="OHM807" s="3"/>
      <c r="OHN807" s="3"/>
      <c r="OHO807" s="3"/>
      <c r="OHP807" s="3"/>
      <c r="OHQ807" s="3"/>
      <c r="OHR807" s="3"/>
      <c r="OHS807" s="3"/>
      <c r="OHT807" s="3"/>
      <c r="OHU807" s="3"/>
      <c r="OHV807" s="3"/>
      <c r="OHW807" s="3"/>
      <c r="OHX807" s="3"/>
      <c r="OHY807" s="3"/>
      <c r="OHZ807" s="3"/>
      <c r="OIA807" s="3"/>
      <c r="OIB807" s="3"/>
      <c r="OIC807" s="3"/>
      <c r="OID807" s="3"/>
      <c r="OIE807" s="3"/>
      <c r="OIF807" s="3"/>
      <c r="OIG807" s="3"/>
      <c r="OIH807" s="3"/>
      <c r="OII807" s="3"/>
      <c r="OIJ807" s="3"/>
      <c r="OIK807" s="3"/>
      <c r="OIL807" s="3"/>
      <c r="OIM807" s="3"/>
      <c r="OIN807" s="3"/>
      <c r="OIO807" s="3"/>
      <c r="OIP807" s="3"/>
      <c r="OIQ807" s="3"/>
      <c r="OIR807" s="3"/>
      <c r="OIS807" s="3"/>
      <c r="OIT807" s="3"/>
      <c r="OIU807" s="3"/>
      <c r="OIV807" s="3"/>
      <c r="OIW807" s="3"/>
      <c r="OIX807" s="3"/>
      <c r="OIY807" s="3"/>
      <c r="OIZ807" s="3"/>
      <c r="OJA807" s="3"/>
      <c r="OJB807" s="3"/>
      <c r="OJC807" s="3"/>
      <c r="OJD807" s="3"/>
      <c r="OJE807" s="3"/>
      <c r="OJF807" s="3"/>
      <c r="OJG807" s="3"/>
      <c r="OJH807" s="3"/>
      <c r="OJI807" s="3"/>
      <c r="OJJ807" s="3"/>
      <c r="OJK807" s="3"/>
      <c r="OJL807" s="3"/>
      <c r="OJM807" s="3"/>
      <c r="OJN807" s="3"/>
      <c r="OJO807" s="3"/>
      <c r="OJP807" s="3"/>
      <c r="OJQ807" s="3"/>
      <c r="OJR807" s="3"/>
      <c r="OJS807" s="3"/>
      <c r="OJT807" s="3"/>
      <c r="OJU807" s="3"/>
      <c r="OJV807" s="3"/>
      <c r="OJW807" s="3"/>
      <c r="OJX807" s="3"/>
      <c r="OJY807" s="3"/>
      <c r="OJZ807" s="3"/>
      <c r="OKA807" s="3"/>
      <c r="OKB807" s="3"/>
      <c r="OKC807" s="3"/>
      <c r="OKD807" s="3"/>
      <c r="OKE807" s="3"/>
      <c r="OKF807" s="3"/>
      <c r="OKG807" s="3"/>
      <c r="OKH807" s="3"/>
      <c r="OKI807" s="3"/>
      <c r="OKJ807" s="3"/>
      <c r="OKK807" s="3"/>
      <c r="OKL807" s="3"/>
      <c r="OKM807" s="3"/>
      <c r="OKN807" s="3"/>
      <c r="OKO807" s="3"/>
      <c r="OKP807" s="3"/>
      <c r="OKQ807" s="3"/>
      <c r="OKR807" s="3"/>
      <c r="OKS807" s="3"/>
      <c r="OKT807" s="3"/>
      <c r="OKU807" s="3"/>
      <c r="OKV807" s="3"/>
      <c r="OKW807" s="3"/>
      <c r="OKX807" s="3"/>
      <c r="OKY807" s="3"/>
      <c r="OKZ807" s="3"/>
      <c r="OLA807" s="3"/>
      <c r="OLB807" s="3"/>
      <c r="OLC807" s="3"/>
      <c r="OLD807" s="3"/>
      <c r="OLE807" s="3"/>
      <c r="OLF807" s="3"/>
      <c r="OLG807" s="3"/>
      <c r="OLH807" s="3"/>
      <c r="OLI807" s="3"/>
      <c r="OLJ807" s="3"/>
      <c r="OLK807" s="3"/>
      <c r="OLL807" s="3"/>
      <c r="OLM807" s="3"/>
      <c r="OLN807" s="3"/>
      <c r="OLO807" s="3"/>
      <c r="OLP807" s="3"/>
      <c r="OLQ807" s="3"/>
      <c r="OLR807" s="3"/>
      <c r="OLS807" s="3"/>
      <c r="OLT807" s="3"/>
      <c r="OLU807" s="3"/>
      <c r="OLV807" s="3"/>
      <c r="OLW807" s="3"/>
      <c r="OLX807" s="3"/>
      <c r="OLY807" s="3"/>
      <c r="OLZ807" s="3"/>
      <c r="OMA807" s="3"/>
      <c r="OMB807" s="3"/>
      <c r="OMC807" s="3"/>
      <c r="OMD807" s="3"/>
      <c r="OME807" s="3"/>
      <c r="OMF807" s="3"/>
      <c r="OMG807" s="3"/>
      <c r="OMH807" s="3"/>
      <c r="OMI807" s="3"/>
      <c r="OMJ807" s="3"/>
      <c r="OMK807" s="3"/>
      <c r="OML807" s="3"/>
      <c r="OMM807" s="3"/>
      <c r="OMN807" s="3"/>
      <c r="OMO807" s="3"/>
      <c r="OMP807" s="3"/>
      <c r="OMQ807" s="3"/>
      <c r="OMR807" s="3"/>
      <c r="OMS807" s="3"/>
      <c r="OMT807" s="3"/>
      <c r="OMU807" s="3"/>
      <c r="OMV807" s="3"/>
      <c r="OMW807" s="3"/>
      <c r="OMX807" s="3"/>
      <c r="OMY807" s="3"/>
      <c r="OMZ807" s="3"/>
      <c r="ONA807" s="3"/>
      <c r="ONB807" s="3"/>
      <c r="ONC807" s="3"/>
      <c r="OND807" s="3"/>
      <c r="ONE807" s="3"/>
      <c r="ONF807" s="3"/>
      <c r="ONG807" s="3"/>
      <c r="ONH807" s="3"/>
      <c r="ONI807" s="3"/>
      <c r="ONJ807" s="3"/>
      <c r="ONK807" s="3"/>
      <c r="ONL807" s="3"/>
      <c r="ONM807" s="3"/>
      <c r="ONN807" s="3"/>
      <c r="ONO807" s="3"/>
      <c r="ONP807" s="3"/>
      <c r="ONQ807" s="3"/>
      <c r="ONR807" s="3"/>
      <c r="ONS807" s="3"/>
      <c r="ONT807" s="3"/>
      <c r="ONU807" s="3"/>
      <c r="ONV807" s="3"/>
      <c r="ONW807" s="3"/>
      <c r="ONX807" s="3"/>
      <c r="ONY807" s="3"/>
      <c r="ONZ807" s="3"/>
      <c r="OOA807" s="3"/>
      <c r="OOB807" s="3"/>
      <c r="OOC807" s="3"/>
      <c r="OOD807" s="3"/>
      <c r="OOE807" s="3"/>
      <c r="OOF807" s="3"/>
      <c r="OOG807" s="3"/>
      <c r="OOH807" s="3"/>
      <c r="OOI807" s="3"/>
      <c r="OOJ807" s="3"/>
      <c r="OOK807" s="3"/>
      <c r="OOL807" s="3"/>
      <c r="OOM807" s="3"/>
      <c r="OON807" s="3"/>
      <c r="OOO807" s="3"/>
      <c r="OOP807" s="3"/>
      <c r="OOQ807" s="3"/>
      <c r="OOR807" s="3"/>
      <c r="OOS807" s="3"/>
      <c r="OOT807" s="3"/>
      <c r="OOU807" s="3"/>
      <c r="OOV807" s="3"/>
      <c r="OOW807" s="3"/>
      <c r="OOX807" s="3"/>
      <c r="OOY807" s="3"/>
      <c r="OOZ807" s="3"/>
      <c r="OPA807" s="3"/>
      <c r="OPB807" s="3"/>
      <c r="OPC807" s="3"/>
      <c r="OPD807" s="3"/>
      <c r="OPE807" s="3"/>
      <c r="OPF807" s="3"/>
      <c r="OPG807" s="3"/>
      <c r="OPH807" s="3"/>
      <c r="OPI807" s="3"/>
      <c r="OPJ807" s="3"/>
      <c r="OPK807" s="3"/>
      <c r="OPL807" s="3"/>
      <c r="OPM807" s="3"/>
      <c r="OPN807" s="3"/>
      <c r="OPO807" s="3"/>
      <c r="OPP807" s="3"/>
      <c r="OPQ807" s="3"/>
      <c r="OPR807" s="3"/>
      <c r="OPS807" s="3"/>
      <c r="OPT807" s="3"/>
      <c r="OPU807" s="3"/>
      <c r="OPV807" s="3"/>
      <c r="OPW807" s="3"/>
      <c r="OPX807" s="3"/>
      <c r="OPY807" s="3"/>
      <c r="OPZ807" s="3"/>
      <c r="OQA807" s="3"/>
      <c r="OQB807" s="3"/>
      <c r="OQC807" s="3"/>
      <c r="OQD807" s="3"/>
      <c r="OQE807" s="3"/>
      <c r="OQF807" s="3"/>
      <c r="OQG807" s="3"/>
      <c r="OQH807" s="3"/>
      <c r="OQI807" s="3"/>
      <c r="OQJ807" s="3"/>
      <c r="OQK807" s="3"/>
      <c r="OQL807" s="3"/>
      <c r="OQM807" s="3"/>
      <c r="OQN807" s="3"/>
      <c r="OQO807" s="3"/>
      <c r="OQP807" s="3"/>
      <c r="OQQ807" s="3"/>
      <c r="OQR807" s="3"/>
      <c r="OQS807" s="3"/>
      <c r="OQT807" s="3"/>
      <c r="OQU807" s="3"/>
      <c r="OQV807" s="3"/>
      <c r="OQW807" s="3"/>
      <c r="OQX807" s="3"/>
      <c r="OQY807" s="3"/>
      <c r="OQZ807" s="3"/>
      <c r="ORA807" s="3"/>
      <c r="ORB807" s="3"/>
      <c r="ORC807" s="3"/>
      <c r="ORD807" s="3"/>
      <c r="ORE807" s="3"/>
      <c r="ORF807" s="3"/>
      <c r="ORG807" s="3"/>
      <c r="ORH807" s="3"/>
      <c r="ORI807" s="3"/>
      <c r="ORJ807" s="3"/>
      <c r="ORK807" s="3"/>
      <c r="ORL807" s="3"/>
      <c r="ORM807" s="3"/>
      <c r="ORN807" s="3"/>
      <c r="ORO807" s="3"/>
      <c r="ORP807" s="3"/>
      <c r="ORQ807" s="3"/>
      <c r="ORR807" s="3"/>
      <c r="ORS807" s="3"/>
      <c r="ORT807" s="3"/>
      <c r="ORU807" s="3"/>
      <c r="ORV807" s="3"/>
      <c r="ORW807" s="3"/>
      <c r="ORX807" s="3"/>
      <c r="ORY807" s="3"/>
      <c r="ORZ807" s="3"/>
      <c r="OSA807" s="3"/>
      <c r="OSB807" s="3"/>
      <c r="OSC807" s="3"/>
      <c r="OSD807" s="3"/>
      <c r="OSE807" s="3"/>
      <c r="OSF807" s="3"/>
      <c r="OSG807" s="3"/>
      <c r="OSH807" s="3"/>
      <c r="OSI807" s="3"/>
      <c r="OSJ807" s="3"/>
      <c r="OSK807" s="3"/>
      <c r="OSL807" s="3"/>
      <c r="OSM807" s="3"/>
      <c r="OSN807" s="3"/>
      <c r="OSO807" s="3"/>
      <c r="OSP807" s="3"/>
      <c r="OSQ807" s="3"/>
      <c r="OSR807" s="3"/>
      <c r="OSS807" s="3"/>
      <c r="OST807" s="3"/>
      <c r="OSU807" s="3"/>
      <c r="OSV807" s="3"/>
      <c r="OSW807" s="3"/>
      <c r="OSX807" s="3"/>
      <c r="OSY807" s="3"/>
      <c r="OSZ807" s="3"/>
      <c r="OTA807" s="3"/>
      <c r="OTB807" s="3"/>
      <c r="OTC807" s="3"/>
      <c r="OTD807" s="3"/>
      <c r="OTE807" s="3"/>
      <c r="OTF807" s="3"/>
      <c r="OTG807" s="3"/>
      <c r="OTH807" s="3"/>
      <c r="OTI807" s="3"/>
      <c r="OTJ807" s="3"/>
      <c r="OTK807" s="3"/>
      <c r="OTL807" s="3"/>
      <c r="OTM807" s="3"/>
      <c r="OTN807" s="3"/>
      <c r="OTO807" s="3"/>
      <c r="OTP807" s="3"/>
      <c r="OTQ807" s="3"/>
      <c r="OTR807" s="3"/>
      <c r="OTS807" s="3"/>
      <c r="OTT807" s="3"/>
      <c r="OTU807" s="3"/>
      <c r="OTV807" s="3"/>
      <c r="OTW807" s="3"/>
      <c r="OTX807" s="3"/>
      <c r="OTY807" s="3"/>
      <c r="OTZ807" s="3"/>
      <c r="OUA807" s="3"/>
      <c r="OUB807" s="3"/>
      <c r="OUC807" s="3"/>
      <c r="OUD807" s="3"/>
      <c r="OUE807" s="3"/>
      <c r="OUF807" s="3"/>
      <c r="OUG807" s="3"/>
      <c r="OUH807" s="3"/>
      <c r="OUI807" s="3"/>
      <c r="OUJ807" s="3"/>
      <c r="OUK807" s="3"/>
      <c r="OUL807" s="3"/>
      <c r="OUM807" s="3"/>
      <c r="OUN807" s="3"/>
      <c r="OUO807" s="3"/>
      <c r="OUP807" s="3"/>
      <c r="OUQ807" s="3"/>
      <c r="OUR807" s="3"/>
      <c r="OUS807" s="3"/>
      <c r="OUT807" s="3"/>
      <c r="OUU807" s="3"/>
      <c r="OUV807" s="3"/>
      <c r="OUW807" s="3"/>
      <c r="OUX807" s="3"/>
      <c r="OUY807" s="3"/>
      <c r="OUZ807" s="3"/>
      <c r="OVA807" s="3"/>
      <c r="OVB807" s="3"/>
      <c r="OVC807" s="3"/>
      <c r="OVD807" s="3"/>
      <c r="OVE807" s="3"/>
      <c r="OVF807" s="3"/>
      <c r="OVG807" s="3"/>
      <c r="OVH807" s="3"/>
      <c r="OVI807" s="3"/>
      <c r="OVJ807" s="3"/>
      <c r="OVK807" s="3"/>
      <c r="OVL807" s="3"/>
      <c r="OVM807" s="3"/>
      <c r="OVN807" s="3"/>
      <c r="OVO807" s="3"/>
      <c r="OVP807" s="3"/>
      <c r="OVQ807" s="3"/>
      <c r="OVR807" s="3"/>
      <c r="OVS807" s="3"/>
      <c r="OVT807" s="3"/>
      <c r="OVU807" s="3"/>
      <c r="OVV807" s="3"/>
      <c r="OVW807" s="3"/>
      <c r="OVX807" s="3"/>
      <c r="OVY807" s="3"/>
      <c r="OVZ807" s="3"/>
      <c r="OWA807" s="3"/>
      <c r="OWB807" s="3"/>
      <c r="OWC807" s="3"/>
      <c r="OWD807" s="3"/>
      <c r="OWE807" s="3"/>
      <c r="OWF807" s="3"/>
      <c r="OWG807" s="3"/>
      <c r="OWH807" s="3"/>
      <c r="OWI807" s="3"/>
      <c r="OWJ807" s="3"/>
      <c r="OWK807" s="3"/>
      <c r="OWL807" s="3"/>
      <c r="OWM807" s="3"/>
      <c r="OWN807" s="3"/>
      <c r="OWO807" s="3"/>
      <c r="OWP807" s="3"/>
      <c r="OWQ807" s="3"/>
      <c r="OWR807" s="3"/>
      <c r="OWS807" s="3"/>
      <c r="OWT807" s="3"/>
      <c r="OWU807" s="3"/>
      <c r="OWV807" s="3"/>
      <c r="OWW807" s="3"/>
      <c r="OWX807" s="3"/>
      <c r="OWY807" s="3"/>
      <c r="OWZ807" s="3"/>
      <c r="OXA807" s="3"/>
      <c r="OXB807" s="3"/>
      <c r="OXC807" s="3"/>
      <c r="OXD807" s="3"/>
      <c r="OXE807" s="3"/>
      <c r="OXF807" s="3"/>
      <c r="OXG807" s="3"/>
      <c r="OXH807" s="3"/>
      <c r="OXI807" s="3"/>
      <c r="OXJ807" s="3"/>
      <c r="OXK807" s="3"/>
      <c r="OXL807" s="3"/>
      <c r="OXM807" s="3"/>
      <c r="OXN807" s="3"/>
      <c r="OXO807" s="3"/>
      <c r="OXP807" s="3"/>
      <c r="OXQ807" s="3"/>
      <c r="OXR807" s="3"/>
      <c r="OXS807" s="3"/>
      <c r="OXT807" s="3"/>
      <c r="OXU807" s="3"/>
      <c r="OXV807" s="3"/>
      <c r="OXW807" s="3"/>
      <c r="OXX807" s="3"/>
      <c r="OXY807" s="3"/>
      <c r="OXZ807" s="3"/>
      <c r="OYA807" s="3"/>
      <c r="OYB807" s="3"/>
      <c r="OYC807" s="3"/>
      <c r="OYD807" s="3"/>
      <c r="OYE807" s="3"/>
      <c r="OYF807" s="3"/>
      <c r="OYG807" s="3"/>
      <c r="OYH807" s="3"/>
      <c r="OYI807" s="3"/>
      <c r="OYJ807" s="3"/>
      <c r="OYK807" s="3"/>
      <c r="OYL807" s="3"/>
      <c r="OYM807" s="3"/>
      <c r="OYN807" s="3"/>
      <c r="OYO807" s="3"/>
      <c r="OYP807" s="3"/>
      <c r="OYQ807" s="3"/>
      <c r="OYR807" s="3"/>
      <c r="OYS807" s="3"/>
      <c r="OYT807" s="3"/>
      <c r="OYU807" s="3"/>
      <c r="OYV807" s="3"/>
      <c r="OYW807" s="3"/>
      <c r="OYX807" s="3"/>
      <c r="OYY807" s="3"/>
      <c r="OYZ807" s="3"/>
      <c r="OZA807" s="3"/>
      <c r="OZB807" s="3"/>
      <c r="OZC807" s="3"/>
      <c r="OZD807" s="3"/>
      <c r="OZE807" s="3"/>
      <c r="OZF807" s="3"/>
      <c r="OZG807" s="3"/>
      <c r="OZH807" s="3"/>
      <c r="OZI807" s="3"/>
      <c r="OZJ807" s="3"/>
      <c r="OZK807" s="3"/>
      <c r="OZL807" s="3"/>
      <c r="OZM807" s="3"/>
      <c r="OZN807" s="3"/>
      <c r="OZO807" s="3"/>
      <c r="OZP807" s="3"/>
      <c r="OZQ807" s="3"/>
      <c r="OZR807" s="3"/>
      <c r="OZS807" s="3"/>
      <c r="OZT807" s="3"/>
      <c r="OZU807" s="3"/>
      <c r="OZV807" s="3"/>
      <c r="OZW807" s="3"/>
      <c r="OZX807" s="3"/>
      <c r="OZY807" s="3"/>
      <c r="OZZ807" s="3"/>
      <c r="PAA807" s="3"/>
      <c r="PAB807" s="3"/>
      <c r="PAC807" s="3"/>
      <c r="PAD807" s="3"/>
      <c r="PAE807" s="3"/>
      <c r="PAF807" s="3"/>
      <c r="PAG807" s="3"/>
      <c r="PAH807" s="3"/>
      <c r="PAI807" s="3"/>
      <c r="PAJ807" s="3"/>
      <c r="PAK807" s="3"/>
      <c r="PAL807" s="3"/>
      <c r="PAM807" s="3"/>
      <c r="PAN807" s="3"/>
      <c r="PAO807" s="3"/>
      <c r="PAP807" s="3"/>
      <c r="PAQ807" s="3"/>
      <c r="PAR807" s="3"/>
      <c r="PAS807" s="3"/>
      <c r="PAT807" s="3"/>
      <c r="PAU807" s="3"/>
      <c r="PAV807" s="3"/>
      <c r="PAW807" s="3"/>
      <c r="PAX807" s="3"/>
      <c r="PAY807" s="3"/>
      <c r="PAZ807" s="3"/>
      <c r="PBA807" s="3"/>
      <c r="PBB807" s="3"/>
      <c r="PBC807" s="3"/>
      <c r="PBD807" s="3"/>
      <c r="PBE807" s="3"/>
      <c r="PBF807" s="3"/>
      <c r="PBG807" s="3"/>
      <c r="PBH807" s="3"/>
      <c r="PBI807" s="3"/>
      <c r="PBJ807" s="3"/>
      <c r="PBK807" s="3"/>
      <c r="PBL807" s="3"/>
      <c r="PBM807" s="3"/>
      <c r="PBN807" s="3"/>
      <c r="PBO807" s="3"/>
      <c r="PBP807" s="3"/>
      <c r="PBQ807" s="3"/>
      <c r="PBR807" s="3"/>
      <c r="PBS807" s="3"/>
      <c r="PBT807" s="3"/>
      <c r="PBU807" s="3"/>
      <c r="PBV807" s="3"/>
      <c r="PBW807" s="3"/>
      <c r="PBX807" s="3"/>
      <c r="PBY807" s="3"/>
      <c r="PBZ807" s="3"/>
      <c r="PCA807" s="3"/>
      <c r="PCB807" s="3"/>
      <c r="PCC807" s="3"/>
      <c r="PCD807" s="3"/>
      <c r="PCE807" s="3"/>
      <c r="PCF807" s="3"/>
      <c r="PCG807" s="3"/>
      <c r="PCH807" s="3"/>
      <c r="PCI807" s="3"/>
      <c r="PCJ807" s="3"/>
      <c r="PCK807" s="3"/>
      <c r="PCL807" s="3"/>
      <c r="PCM807" s="3"/>
      <c r="PCN807" s="3"/>
      <c r="PCO807" s="3"/>
      <c r="PCP807" s="3"/>
      <c r="PCQ807" s="3"/>
      <c r="PCR807" s="3"/>
      <c r="PCS807" s="3"/>
      <c r="PCT807" s="3"/>
      <c r="PCU807" s="3"/>
      <c r="PCV807" s="3"/>
      <c r="PCW807" s="3"/>
      <c r="PCX807" s="3"/>
      <c r="PCY807" s="3"/>
      <c r="PCZ807" s="3"/>
      <c r="PDA807" s="3"/>
      <c r="PDB807" s="3"/>
      <c r="PDC807" s="3"/>
      <c r="PDD807" s="3"/>
      <c r="PDE807" s="3"/>
      <c r="PDF807" s="3"/>
      <c r="PDG807" s="3"/>
      <c r="PDH807" s="3"/>
      <c r="PDI807" s="3"/>
      <c r="PDJ807" s="3"/>
      <c r="PDK807" s="3"/>
      <c r="PDL807" s="3"/>
      <c r="PDM807" s="3"/>
      <c r="PDN807" s="3"/>
      <c r="PDO807" s="3"/>
      <c r="PDP807" s="3"/>
      <c r="PDQ807" s="3"/>
      <c r="PDR807" s="3"/>
      <c r="PDS807" s="3"/>
      <c r="PDT807" s="3"/>
      <c r="PDU807" s="3"/>
      <c r="PDV807" s="3"/>
      <c r="PDW807" s="3"/>
      <c r="PDX807" s="3"/>
      <c r="PDY807" s="3"/>
      <c r="PDZ807" s="3"/>
      <c r="PEA807" s="3"/>
      <c r="PEB807" s="3"/>
      <c r="PEC807" s="3"/>
      <c r="PED807" s="3"/>
      <c r="PEE807" s="3"/>
      <c r="PEF807" s="3"/>
      <c r="PEG807" s="3"/>
      <c r="PEH807" s="3"/>
      <c r="PEI807" s="3"/>
      <c r="PEJ807" s="3"/>
      <c r="PEK807" s="3"/>
      <c r="PEL807" s="3"/>
      <c r="PEM807" s="3"/>
      <c r="PEN807" s="3"/>
      <c r="PEO807" s="3"/>
      <c r="PEP807" s="3"/>
      <c r="PEQ807" s="3"/>
      <c r="PER807" s="3"/>
      <c r="PES807" s="3"/>
      <c r="PET807" s="3"/>
      <c r="PEU807" s="3"/>
      <c r="PEV807" s="3"/>
      <c r="PEW807" s="3"/>
      <c r="PEX807" s="3"/>
      <c r="PEY807" s="3"/>
      <c r="PEZ807" s="3"/>
      <c r="PFA807" s="3"/>
      <c r="PFB807" s="3"/>
      <c r="PFC807" s="3"/>
      <c r="PFD807" s="3"/>
      <c r="PFE807" s="3"/>
      <c r="PFF807" s="3"/>
      <c r="PFG807" s="3"/>
      <c r="PFH807" s="3"/>
      <c r="PFI807" s="3"/>
      <c r="PFJ807" s="3"/>
      <c r="PFK807" s="3"/>
      <c r="PFL807" s="3"/>
      <c r="PFM807" s="3"/>
      <c r="PFN807" s="3"/>
      <c r="PFO807" s="3"/>
      <c r="PFP807" s="3"/>
      <c r="PFQ807" s="3"/>
      <c r="PFR807" s="3"/>
      <c r="PFS807" s="3"/>
      <c r="PFT807" s="3"/>
      <c r="PFU807" s="3"/>
      <c r="PFV807" s="3"/>
      <c r="PFW807" s="3"/>
      <c r="PFX807" s="3"/>
      <c r="PFY807" s="3"/>
      <c r="PFZ807" s="3"/>
      <c r="PGA807" s="3"/>
      <c r="PGB807" s="3"/>
      <c r="PGC807" s="3"/>
      <c r="PGD807" s="3"/>
      <c r="PGE807" s="3"/>
      <c r="PGF807" s="3"/>
      <c r="PGG807" s="3"/>
      <c r="PGH807" s="3"/>
      <c r="PGI807" s="3"/>
      <c r="PGJ807" s="3"/>
      <c r="PGK807" s="3"/>
      <c r="PGL807" s="3"/>
      <c r="PGM807" s="3"/>
      <c r="PGN807" s="3"/>
      <c r="PGO807" s="3"/>
      <c r="PGP807" s="3"/>
      <c r="PGQ807" s="3"/>
      <c r="PGR807" s="3"/>
      <c r="PGS807" s="3"/>
      <c r="PGT807" s="3"/>
      <c r="PGU807" s="3"/>
      <c r="PGV807" s="3"/>
      <c r="PGW807" s="3"/>
      <c r="PGX807" s="3"/>
      <c r="PGY807" s="3"/>
      <c r="PGZ807" s="3"/>
      <c r="PHA807" s="3"/>
      <c r="PHB807" s="3"/>
      <c r="PHC807" s="3"/>
      <c r="PHD807" s="3"/>
      <c r="PHE807" s="3"/>
      <c r="PHF807" s="3"/>
      <c r="PHG807" s="3"/>
      <c r="PHH807" s="3"/>
      <c r="PHI807" s="3"/>
      <c r="PHJ807" s="3"/>
      <c r="PHK807" s="3"/>
      <c r="PHL807" s="3"/>
      <c r="PHM807" s="3"/>
      <c r="PHN807" s="3"/>
      <c r="PHO807" s="3"/>
      <c r="PHP807" s="3"/>
      <c r="PHQ807" s="3"/>
      <c r="PHR807" s="3"/>
      <c r="PHS807" s="3"/>
      <c r="PHT807" s="3"/>
      <c r="PHU807" s="3"/>
      <c r="PHV807" s="3"/>
      <c r="PHW807" s="3"/>
      <c r="PHX807" s="3"/>
      <c r="PHY807" s="3"/>
      <c r="PHZ807" s="3"/>
      <c r="PIA807" s="3"/>
      <c r="PIB807" s="3"/>
      <c r="PIC807" s="3"/>
      <c r="PID807" s="3"/>
      <c r="PIE807" s="3"/>
      <c r="PIF807" s="3"/>
      <c r="PIG807" s="3"/>
      <c r="PIH807" s="3"/>
      <c r="PII807" s="3"/>
      <c r="PIJ807" s="3"/>
      <c r="PIK807" s="3"/>
      <c r="PIL807" s="3"/>
      <c r="PIM807" s="3"/>
      <c r="PIN807" s="3"/>
      <c r="PIO807" s="3"/>
      <c r="PIP807" s="3"/>
      <c r="PIQ807" s="3"/>
      <c r="PIR807" s="3"/>
      <c r="PIS807" s="3"/>
      <c r="PIT807" s="3"/>
      <c r="PIU807" s="3"/>
      <c r="PIV807" s="3"/>
      <c r="PIW807" s="3"/>
      <c r="PIX807" s="3"/>
      <c r="PIY807" s="3"/>
      <c r="PIZ807" s="3"/>
      <c r="PJA807" s="3"/>
      <c r="PJB807" s="3"/>
      <c r="PJC807" s="3"/>
      <c r="PJD807" s="3"/>
      <c r="PJE807" s="3"/>
      <c r="PJF807" s="3"/>
      <c r="PJG807" s="3"/>
      <c r="PJH807" s="3"/>
      <c r="PJI807" s="3"/>
      <c r="PJJ807" s="3"/>
      <c r="PJK807" s="3"/>
      <c r="PJL807" s="3"/>
      <c r="PJM807" s="3"/>
      <c r="PJN807" s="3"/>
      <c r="PJO807" s="3"/>
      <c r="PJP807" s="3"/>
      <c r="PJQ807" s="3"/>
      <c r="PJR807" s="3"/>
      <c r="PJS807" s="3"/>
      <c r="PJT807" s="3"/>
      <c r="PJU807" s="3"/>
      <c r="PJV807" s="3"/>
      <c r="PJW807" s="3"/>
      <c r="PJX807" s="3"/>
      <c r="PJY807" s="3"/>
      <c r="PJZ807" s="3"/>
      <c r="PKA807" s="3"/>
      <c r="PKB807" s="3"/>
      <c r="PKC807" s="3"/>
      <c r="PKD807" s="3"/>
      <c r="PKE807" s="3"/>
      <c r="PKF807" s="3"/>
      <c r="PKG807" s="3"/>
      <c r="PKH807" s="3"/>
      <c r="PKI807" s="3"/>
      <c r="PKJ807" s="3"/>
      <c r="PKK807" s="3"/>
      <c r="PKL807" s="3"/>
      <c r="PKM807" s="3"/>
      <c r="PKN807" s="3"/>
      <c r="PKO807" s="3"/>
      <c r="PKP807" s="3"/>
      <c r="PKQ807" s="3"/>
      <c r="PKR807" s="3"/>
      <c r="PKS807" s="3"/>
      <c r="PKT807" s="3"/>
      <c r="PKU807" s="3"/>
      <c r="PKV807" s="3"/>
      <c r="PKW807" s="3"/>
      <c r="PKX807" s="3"/>
      <c r="PKY807" s="3"/>
      <c r="PKZ807" s="3"/>
      <c r="PLA807" s="3"/>
      <c r="PLB807" s="3"/>
      <c r="PLC807" s="3"/>
      <c r="PLD807" s="3"/>
      <c r="PLE807" s="3"/>
      <c r="PLF807" s="3"/>
      <c r="PLG807" s="3"/>
      <c r="PLH807" s="3"/>
      <c r="PLI807" s="3"/>
      <c r="PLJ807" s="3"/>
      <c r="PLK807" s="3"/>
      <c r="PLL807" s="3"/>
      <c r="PLM807" s="3"/>
      <c r="PLN807" s="3"/>
      <c r="PLO807" s="3"/>
      <c r="PLP807" s="3"/>
      <c r="PLQ807" s="3"/>
      <c r="PLR807" s="3"/>
      <c r="PLS807" s="3"/>
      <c r="PLT807" s="3"/>
      <c r="PLU807" s="3"/>
      <c r="PLV807" s="3"/>
      <c r="PLW807" s="3"/>
      <c r="PLX807" s="3"/>
      <c r="PLY807" s="3"/>
      <c r="PLZ807" s="3"/>
      <c r="PMA807" s="3"/>
      <c r="PMB807" s="3"/>
      <c r="PMC807" s="3"/>
      <c r="PMD807" s="3"/>
      <c r="PME807" s="3"/>
      <c r="PMF807" s="3"/>
      <c r="PMG807" s="3"/>
      <c r="PMH807" s="3"/>
      <c r="PMI807" s="3"/>
      <c r="PMJ807" s="3"/>
      <c r="PMK807" s="3"/>
      <c r="PML807" s="3"/>
      <c r="PMM807" s="3"/>
      <c r="PMN807" s="3"/>
      <c r="PMO807" s="3"/>
      <c r="PMP807" s="3"/>
      <c r="PMQ807" s="3"/>
      <c r="PMR807" s="3"/>
      <c r="PMS807" s="3"/>
      <c r="PMT807" s="3"/>
      <c r="PMU807" s="3"/>
      <c r="PMV807" s="3"/>
      <c r="PMW807" s="3"/>
      <c r="PMX807" s="3"/>
      <c r="PMY807" s="3"/>
      <c r="PMZ807" s="3"/>
      <c r="PNA807" s="3"/>
      <c r="PNB807" s="3"/>
      <c r="PNC807" s="3"/>
      <c r="PND807" s="3"/>
      <c r="PNE807" s="3"/>
      <c r="PNF807" s="3"/>
      <c r="PNG807" s="3"/>
      <c r="PNH807" s="3"/>
      <c r="PNI807" s="3"/>
      <c r="PNJ807" s="3"/>
      <c r="PNK807" s="3"/>
      <c r="PNL807" s="3"/>
      <c r="PNM807" s="3"/>
      <c r="PNN807" s="3"/>
      <c r="PNO807" s="3"/>
      <c r="PNP807" s="3"/>
      <c r="PNQ807" s="3"/>
      <c r="PNR807" s="3"/>
      <c r="PNS807" s="3"/>
      <c r="PNT807" s="3"/>
      <c r="PNU807" s="3"/>
      <c r="PNV807" s="3"/>
      <c r="PNW807" s="3"/>
      <c r="PNX807" s="3"/>
      <c r="PNY807" s="3"/>
      <c r="PNZ807" s="3"/>
      <c r="POA807" s="3"/>
      <c r="POB807" s="3"/>
      <c r="POC807" s="3"/>
      <c r="POD807" s="3"/>
      <c r="POE807" s="3"/>
      <c r="POF807" s="3"/>
      <c r="POG807" s="3"/>
      <c r="POH807" s="3"/>
      <c r="POI807" s="3"/>
      <c r="POJ807" s="3"/>
      <c r="POK807" s="3"/>
      <c r="POL807" s="3"/>
      <c r="POM807" s="3"/>
      <c r="PON807" s="3"/>
      <c r="POO807" s="3"/>
      <c r="POP807" s="3"/>
      <c r="POQ807" s="3"/>
      <c r="POR807" s="3"/>
      <c r="POS807" s="3"/>
      <c r="POT807" s="3"/>
      <c r="POU807" s="3"/>
      <c r="POV807" s="3"/>
      <c r="POW807" s="3"/>
      <c r="POX807" s="3"/>
      <c r="POY807" s="3"/>
      <c r="POZ807" s="3"/>
      <c r="PPA807" s="3"/>
      <c r="PPB807" s="3"/>
      <c r="PPC807" s="3"/>
      <c r="PPD807" s="3"/>
      <c r="PPE807" s="3"/>
      <c r="PPF807" s="3"/>
      <c r="PPG807" s="3"/>
      <c r="PPH807" s="3"/>
      <c r="PPI807" s="3"/>
      <c r="PPJ807" s="3"/>
      <c r="PPK807" s="3"/>
      <c r="PPL807" s="3"/>
      <c r="PPM807" s="3"/>
      <c r="PPN807" s="3"/>
      <c r="PPO807" s="3"/>
      <c r="PPP807" s="3"/>
      <c r="PPQ807" s="3"/>
      <c r="PPR807" s="3"/>
      <c r="PPS807" s="3"/>
      <c r="PPT807" s="3"/>
      <c r="PPU807" s="3"/>
      <c r="PPV807" s="3"/>
      <c r="PPW807" s="3"/>
      <c r="PPX807" s="3"/>
      <c r="PPY807" s="3"/>
      <c r="PPZ807" s="3"/>
      <c r="PQA807" s="3"/>
      <c r="PQB807" s="3"/>
      <c r="PQC807" s="3"/>
      <c r="PQD807" s="3"/>
      <c r="PQE807" s="3"/>
      <c r="PQF807" s="3"/>
      <c r="PQG807" s="3"/>
      <c r="PQH807" s="3"/>
      <c r="PQI807" s="3"/>
      <c r="PQJ807" s="3"/>
      <c r="PQK807" s="3"/>
      <c r="PQL807" s="3"/>
      <c r="PQM807" s="3"/>
      <c r="PQN807" s="3"/>
      <c r="PQO807" s="3"/>
      <c r="PQP807" s="3"/>
      <c r="PQQ807" s="3"/>
      <c r="PQR807" s="3"/>
      <c r="PQS807" s="3"/>
      <c r="PQT807" s="3"/>
      <c r="PQU807" s="3"/>
      <c r="PQV807" s="3"/>
      <c r="PQW807" s="3"/>
      <c r="PQX807" s="3"/>
      <c r="PQY807" s="3"/>
      <c r="PQZ807" s="3"/>
      <c r="PRA807" s="3"/>
      <c r="PRB807" s="3"/>
      <c r="PRC807" s="3"/>
      <c r="PRD807" s="3"/>
      <c r="PRE807" s="3"/>
      <c r="PRF807" s="3"/>
      <c r="PRG807" s="3"/>
      <c r="PRH807" s="3"/>
      <c r="PRI807" s="3"/>
      <c r="PRJ807" s="3"/>
      <c r="PRK807" s="3"/>
      <c r="PRL807" s="3"/>
      <c r="PRM807" s="3"/>
      <c r="PRN807" s="3"/>
      <c r="PRO807" s="3"/>
      <c r="PRP807" s="3"/>
      <c r="PRQ807" s="3"/>
      <c r="PRR807" s="3"/>
      <c r="PRS807" s="3"/>
      <c r="PRT807" s="3"/>
      <c r="PRU807" s="3"/>
      <c r="PRV807" s="3"/>
      <c r="PRW807" s="3"/>
      <c r="PRX807" s="3"/>
      <c r="PRY807" s="3"/>
      <c r="PRZ807" s="3"/>
      <c r="PSA807" s="3"/>
      <c r="PSB807" s="3"/>
      <c r="PSC807" s="3"/>
      <c r="PSD807" s="3"/>
      <c r="PSE807" s="3"/>
      <c r="PSF807" s="3"/>
      <c r="PSG807" s="3"/>
      <c r="PSH807" s="3"/>
      <c r="PSI807" s="3"/>
      <c r="PSJ807" s="3"/>
      <c r="PSK807" s="3"/>
      <c r="PSL807" s="3"/>
      <c r="PSM807" s="3"/>
      <c r="PSN807" s="3"/>
      <c r="PSO807" s="3"/>
      <c r="PSP807" s="3"/>
      <c r="PSQ807" s="3"/>
      <c r="PSR807" s="3"/>
      <c r="PSS807" s="3"/>
      <c r="PST807" s="3"/>
      <c r="PSU807" s="3"/>
      <c r="PSV807" s="3"/>
      <c r="PSW807" s="3"/>
      <c r="PSX807" s="3"/>
      <c r="PSY807" s="3"/>
      <c r="PSZ807" s="3"/>
      <c r="PTA807" s="3"/>
      <c r="PTB807" s="3"/>
      <c r="PTC807" s="3"/>
      <c r="PTD807" s="3"/>
      <c r="PTE807" s="3"/>
      <c r="PTF807" s="3"/>
      <c r="PTG807" s="3"/>
      <c r="PTH807" s="3"/>
      <c r="PTI807" s="3"/>
      <c r="PTJ807" s="3"/>
      <c r="PTK807" s="3"/>
      <c r="PTL807" s="3"/>
      <c r="PTM807" s="3"/>
      <c r="PTN807" s="3"/>
      <c r="PTO807" s="3"/>
      <c r="PTP807" s="3"/>
      <c r="PTQ807" s="3"/>
      <c r="PTR807" s="3"/>
      <c r="PTS807" s="3"/>
      <c r="PTT807" s="3"/>
      <c r="PTU807" s="3"/>
      <c r="PTV807" s="3"/>
      <c r="PTW807" s="3"/>
      <c r="PTX807" s="3"/>
      <c r="PTY807" s="3"/>
      <c r="PTZ807" s="3"/>
      <c r="PUA807" s="3"/>
      <c r="PUB807" s="3"/>
      <c r="PUC807" s="3"/>
      <c r="PUD807" s="3"/>
      <c r="PUE807" s="3"/>
      <c r="PUF807" s="3"/>
      <c r="PUG807" s="3"/>
      <c r="PUH807" s="3"/>
      <c r="PUI807" s="3"/>
      <c r="PUJ807" s="3"/>
      <c r="PUK807" s="3"/>
      <c r="PUL807" s="3"/>
      <c r="PUM807" s="3"/>
      <c r="PUN807" s="3"/>
      <c r="PUO807" s="3"/>
      <c r="PUP807" s="3"/>
      <c r="PUQ807" s="3"/>
      <c r="PUR807" s="3"/>
      <c r="PUS807" s="3"/>
      <c r="PUT807" s="3"/>
      <c r="PUU807" s="3"/>
      <c r="PUV807" s="3"/>
      <c r="PUW807" s="3"/>
      <c r="PUX807" s="3"/>
      <c r="PUY807" s="3"/>
      <c r="PUZ807" s="3"/>
      <c r="PVA807" s="3"/>
      <c r="PVB807" s="3"/>
      <c r="PVC807" s="3"/>
      <c r="PVD807" s="3"/>
      <c r="PVE807" s="3"/>
      <c r="PVF807" s="3"/>
      <c r="PVG807" s="3"/>
      <c r="PVH807" s="3"/>
      <c r="PVI807" s="3"/>
      <c r="PVJ807" s="3"/>
      <c r="PVK807" s="3"/>
      <c r="PVL807" s="3"/>
      <c r="PVM807" s="3"/>
      <c r="PVN807" s="3"/>
      <c r="PVO807" s="3"/>
      <c r="PVP807" s="3"/>
      <c r="PVQ807" s="3"/>
      <c r="PVR807" s="3"/>
      <c r="PVS807" s="3"/>
      <c r="PVT807" s="3"/>
      <c r="PVU807" s="3"/>
      <c r="PVV807" s="3"/>
      <c r="PVW807" s="3"/>
      <c r="PVX807" s="3"/>
      <c r="PVY807" s="3"/>
      <c r="PVZ807" s="3"/>
      <c r="PWA807" s="3"/>
      <c r="PWB807" s="3"/>
      <c r="PWC807" s="3"/>
      <c r="PWD807" s="3"/>
      <c r="PWE807" s="3"/>
      <c r="PWF807" s="3"/>
      <c r="PWG807" s="3"/>
      <c r="PWH807" s="3"/>
      <c r="PWI807" s="3"/>
      <c r="PWJ807" s="3"/>
      <c r="PWK807" s="3"/>
      <c r="PWL807" s="3"/>
      <c r="PWM807" s="3"/>
      <c r="PWN807" s="3"/>
      <c r="PWO807" s="3"/>
      <c r="PWP807" s="3"/>
      <c r="PWQ807" s="3"/>
      <c r="PWR807" s="3"/>
      <c r="PWS807" s="3"/>
      <c r="PWT807" s="3"/>
      <c r="PWU807" s="3"/>
      <c r="PWV807" s="3"/>
      <c r="PWW807" s="3"/>
      <c r="PWX807" s="3"/>
      <c r="PWY807" s="3"/>
      <c r="PWZ807" s="3"/>
      <c r="PXA807" s="3"/>
      <c r="PXB807" s="3"/>
      <c r="PXC807" s="3"/>
      <c r="PXD807" s="3"/>
      <c r="PXE807" s="3"/>
      <c r="PXF807" s="3"/>
      <c r="PXG807" s="3"/>
      <c r="PXH807" s="3"/>
      <c r="PXI807" s="3"/>
      <c r="PXJ807" s="3"/>
      <c r="PXK807" s="3"/>
      <c r="PXL807" s="3"/>
      <c r="PXM807" s="3"/>
      <c r="PXN807" s="3"/>
      <c r="PXO807" s="3"/>
      <c r="PXP807" s="3"/>
      <c r="PXQ807" s="3"/>
      <c r="PXR807" s="3"/>
      <c r="PXS807" s="3"/>
      <c r="PXT807" s="3"/>
      <c r="PXU807" s="3"/>
      <c r="PXV807" s="3"/>
      <c r="PXW807" s="3"/>
      <c r="PXX807" s="3"/>
      <c r="PXY807" s="3"/>
      <c r="PXZ807" s="3"/>
      <c r="PYA807" s="3"/>
      <c r="PYB807" s="3"/>
      <c r="PYC807" s="3"/>
      <c r="PYD807" s="3"/>
      <c r="PYE807" s="3"/>
      <c r="PYF807" s="3"/>
      <c r="PYG807" s="3"/>
      <c r="PYH807" s="3"/>
      <c r="PYI807" s="3"/>
      <c r="PYJ807" s="3"/>
      <c r="PYK807" s="3"/>
      <c r="PYL807" s="3"/>
      <c r="PYM807" s="3"/>
      <c r="PYN807" s="3"/>
      <c r="PYO807" s="3"/>
      <c r="PYP807" s="3"/>
      <c r="PYQ807" s="3"/>
      <c r="PYR807" s="3"/>
      <c r="PYS807" s="3"/>
      <c r="PYT807" s="3"/>
      <c r="PYU807" s="3"/>
      <c r="PYV807" s="3"/>
      <c r="PYW807" s="3"/>
      <c r="PYX807" s="3"/>
      <c r="PYY807" s="3"/>
      <c r="PYZ807" s="3"/>
      <c r="PZA807" s="3"/>
      <c r="PZB807" s="3"/>
      <c r="PZC807" s="3"/>
      <c r="PZD807" s="3"/>
      <c r="PZE807" s="3"/>
      <c r="PZF807" s="3"/>
      <c r="PZG807" s="3"/>
      <c r="PZH807" s="3"/>
      <c r="PZI807" s="3"/>
      <c r="PZJ807" s="3"/>
      <c r="PZK807" s="3"/>
      <c r="PZL807" s="3"/>
      <c r="PZM807" s="3"/>
      <c r="PZN807" s="3"/>
      <c r="PZO807" s="3"/>
      <c r="PZP807" s="3"/>
      <c r="PZQ807" s="3"/>
      <c r="PZR807" s="3"/>
      <c r="PZS807" s="3"/>
      <c r="PZT807" s="3"/>
      <c r="PZU807" s="3"/>
      <c r="PZV807" s="3"/>
      <c r="PZW807" s="3"/>
      <c r="PZX807" s="3"/>
      <c r="PZY807" s="3"/>
      <c r="PZZ807" s="3"/>
      <c r="QAA807" s="3"/>
      <c r="QAB807" s="3"/>
      <c r="QAC807" s="3"/>
      <c r="QAD807" s="3"/>
      <c r="QAE807" s="3"/>
      <c r="QAF807" s="3"/>
      <c r="QAG807" s="3"/>
      <c r="QAH807" s="3"/>
      <c r="QAI807" s="3"/>
      <c r="QAJ807" s="3"/>
      <c r="QAK807" s="3"/>
      <c r="QAL807" s="3"/>
      <c r="QAM807" s="3"/>
      <c r="QAN807" s="3"/>
      <c r="QAO807" s="3"/>
      <c r="QAP807" s="3"/>
      <c r="QAQ807" s="3"/>
      <c r="QAR807" s="3"/>
      <c r="QAS807" s="3"/>
      <c r="QAT807" s="3"/>
      <c r="QAU807" s="3"/>
      <c r="QAV807" s="3"/>
      <c r="QAW807" s="3"/>
      <c r="QAX807" s="3"/>
      <c r="QAY807" s="3"/>
      <c r="QAZ807" s="3"/>
      <c r="QBA807" s="3"/>
      <c r="QBB807" s="3"/>
      <c r="QBC807" s="3"/>
      <c r="QBD807" s="3"/>
      <c r="QBE807" s="3"/>
      <c r="QBF807" s="3"/>
      <c r="QBG807" s="3"/>
      <c r="QBH807" s="3"/>
      <c r="QBI807" s="3"/>
      <c r="QBJ807" s="3"/>
      <c r="QBK807" s="3"/>
      <c r="QBL807" s="3"/>
      <c r="QBM807" s="3"/>
      <c r="QBN807" s="3"/>
      <c r="QBO807" s="3"/>
      <c r="QBP807" s="3"/>
      <c r="QBQ807" s="3"/>
      <c r="QBR807" s="3"/>
      <c r="QBS807" s="3"/>
      <c r="QBT807" s="3"/>
      <c r="QBU807" s="3"/>
      <c r="QBV807" s="3"/>
      <c r="QBW807" s="3"/>
      <c r="QBX807" s="3"/>
      <c r="QBY807" s="3"/>
      <c r="QBZ807" s="3"/>
      <c r="QCA807" s="3"/>
      <c r="QCB807" s="3"/>
      <c r="QCC807" s="3"/>
      <c r="QCD807" s="3"/>
      <c r="QCE807" s="3"/>
      <c r="QCF807" s="3"/>
      <c r="QCG807" s="3"/>
      <c r="QCH807" s="3"/>
      <c r="QCI807" s="3"/>
      <c r="QCJ807" s="3"/>
      <c r="QCK807" s="3"/>
      <c r="QCL807" s="3"/>
      <c r="QCM807" s="3"/>
      <c r="QCN807" s="3"/>
      <c r="QCO807" s="3"/>
      <c r="QCP807" s="3"/>
      <c r="QCQ807" s="3"/>
      <c r="QCR807" s="3"/>
      <c r="QCS807" s="3"/>
      <c r="QCT807" s="3"/>
      <c r="QCU807" s="3"/>
      <c r="QCV807" s="3"/>
      <c r="QCW807" s="3"/>
      <c r="QCX807" s="3"/>
      <c r="QCY807" s="3"/>
      <c r="QCZ807" s="3"/>
      <c r="QDA807" s="3"/>
      <c r="QDB807" s="3"/>
      <c r="QDC807" s="3"/>
      <c r="QDD807" s="3"/>
      <c r="QDE807" s="3"/>
      <c r="QDF807" s="3"/>
      <c r="QDG807" s="3"/>
      <c r="QDH807" s="3"/>
      <c r="QDI807" s="3"/>
      <c r="QDJ807" s="3"/>
      <c r="QDK807" s="3"/>
      <c r="QDL807" s="3"/>
      <c r="QDM807" s="3"/>
      <c r="QDN807" s="3"/>
      <c r="QDO807" s="3"/>
      <c r="QDP807" s="3"/>
      <c r="QDQ807" s="3"/>
      <c r="QDR807" s="3"/>
      <c r="QDS807" s="3"/>
      <c r="QDT807" s="3"/>
      <c r="QDU807" s="3"/>
      <c r="QDV807" s="3"/>
      <c r="QDW807" s="3"/>
      <c r="QDX807" s="3"/>
      <c r="QDY807" s="3"/>
      <c r="QDZ807" s="3"/>
      <c r="QEA807" s="3"/>
      <c r="QEB807" s="3"/>
      <c r="QEC807" s="3"/>
      <c r="QED807" s="3"/>
      <c r="QEE807" s="3"/>
      <c r="QEF807" s="3"/>
      <c r="QEG807" s="3"/>
      <c r="QEH807" s="3"/>
      <c r="QEI807" s="3"/>
      <c r="QEJ807" s="3"/>
      <c r="QEK807" s="3"/>
      <c r="QEL807" s="3"/>
      <c r="QEM807" s="3"/>
      <c r="QEN807" s="3"/>
      <c r="QEO807" s="3"/>
      <c r="QEP807" s="3"/>
      <c r="QEQ807" s="3"/>
      <c r="QER807" s="3"/>
      <c r="QES807" s="3"/>
      <c r="QET807" s="3"/>
      <c r="QEU807" s="3"/>
      <c r="QEV807" s="3"/>
      <c r="QEW807" s="3"/>
      <c r="QEX807" s="3"/>
      <c r="QEY807" s="3"/>
      <c r="QEZ807" s="3"/>
      <c r="QFA807" s="3"/>
      <c r="QFB807" s="3"/>
      <c r="QFC807" s="3"/>
      <c r="QFD807" s="3"/>
      <c r="QFE807" s="3"/>
      <c r="QFF807" s="3"/>
      <c r="QFG807" s="3"/>
      <c r="QFH807" s="3"/>
      <c r="QFI807" s="3"/>
      <c r="QFJ807" s="3"/>
      <c r="QFK807" s="3"/>
      <c r="QFL807" s="3"/>
      <c r="QFM807" s="3"/>
      <c r="QFN807" s="3"/>
      <c r="QFO807" s="3"/>
      <c r="QFP807" s="3"/>
      <c r="QFQ807" s="3"/>
      <c r="QFR807" s="3"/>
      <c r="QFS807" s="3"/>
      <c r="QFT807" s="3"/>
      <c r="QFU807" s="3"/>
      <c r="QFV807" s="3"/>
      <c r="QFW807" s="3"/>
      <c r="QFX807" s="3"/>
      <c r="QFY807" s="3"/>
      <c r="QFZ807" s="3"/>
      <c r="QGA807" s="3"/>
      <c r="QGB807" s="3"/>
      <c r="QGC807" s="3"/>
      <c r="QGD807" s="3"/>
      <c r="QGE807" s="3"/>
      <c r="QGF807" s="3"/>
      <c r="QGG807" s="3"/>
      <c r="QGH807" s="3"/>
      <c r="QGI807" s="3"/>
      <c r="QGJ807" s="3"/>
      <c r="QGK807" s="3"/>
      <c r="QGL807" s="3"/>
      <c r="QGM807" s="3"/>
      <c r="QGN807" s="3"/>
      <c r="QGO807" s="3"/>
      <c r="QGP807" s="3"/>
      <c r="QGQ807" s="3"/>
      <c r="QGR807" s="3"/>
      <c r="QGS807" s="3"/>
      <c r="QGT807" s="3"/>
      <c r="QGU807" s="3"/>
      <c r="QGV807" s="3"/>
      <c r="QGW807" s="3"/>
      <c r="QGX807" s="3"/>
      <c r="QGY807" s="3"/>
      <c r="QGZ807" s="3"/>
      <c r="QHA807" s="3"/>
      <c r="QHB807" s="3"/>
      <c r="QHC807" s="3"/>
      <c r="QHD807" s="3"/>
      <c r="QHE807" s="3"/>
      <c r="QHF807" s="3"/>
      <c r="QHG807" s="3"/>
      <c r="QHH807" s="3"/>
      <c r="QHI807" s="3"/>
      <c r="QHJ807" s="3"/>
      <c r="QHK807" s="3"/>
      <c r="QHL807" s="3"/>
      <c r="QHM807" s="3"/>
      <c r="QHN807" s="3"/>
      <c r="QHO807" s="3"/>
      <c r="QHP807" s="3"/>
      <c r="QHQ807" s="3"/>
      <c r="QHR807" s="3"/>
      <c r="QHS807" s="3"/>
      <c r="QHT807" s="3"/>
      <c r="QHU807" s="3"/>
      <c r="QHV807" s="3"/>
      <c r="QHW807" s="3"/>
      <c r="QHX807" s="3"/>
      <c r="QHY807" s="3"/>
      <c r="QHZ807" s="3"/>
      <c r="QIA807" s="3"/>
      <c r="QIB807" s="3"/>
      <c r="QIC807" s="3"/>
      <c r="QID807" s="3"/>
      <c r="QIE807" s="3"/>
      <c r="QIF807" s="3"/>
      <c r="QIG807" s="3"/>
      <c r="QIH807" s="3"/>
      <c r="QII807" s="3"/>
      <c r="QIJ807" s="3"/>
      <c r="QIK807" s="3"/>
      <c r="QIL807" s="3"/>
      <c r="QIM807" s="3"/>
      <c r="QIN807" s="3"/>
      <c r="QIO807" s="3"/>
      <c r="QIP807" s="3"/>
      <c r="QIQ807" s="3"/>
      <c r="QIR807" s="3"/>
      <c r="QIS807" s="3"/>
      <c r="QIT807" s="3"/>
      <c r="QIU807" s="3"/>
      <c r="QIV807" s="3"/>
      <c r="QIW807" s="3"/>
      <c r="QIX807" s="3"/>
      <c r="QIY807" s="3"/>
      <c r="QIZ807" s="3"/>
      <c r="QJA807" s="3"/>
      <c r="QJB807" s="3"/>
      <c r="QJC807" s="3"/>
      <c r="QJD807" s="3"/>
      <c r="QJE807" s="3"/>
      <c r="QJF807" s="3"/>
      <c r="QJG807" s="3"/>
      <c r="QJH807" s="3"/>
      <c r="QJI807" s="3"/>
      <c r="QJJ807" s="3"/>
      <c r="QJK807" s="3"/>
      <c r="QJL807" s="3"/>
      <c r="QJM807" s="3"/>
      <c r="QJN807" s="3"/>
      <c r="QJO807" s="3"/>
      <c r="QJP807" s="3"/>
      <c r="QJQ807" s="3"/>
      <c r="QJR807" s="3"/>
      <c r="QJS807" s="3"/>
      <c r="QJT807" s="3"/>
      <c r="QJU807" s="3"/>
      <c r="QJV807" s="3"/>
      <c r="QJW807" s="3"/>
      <c r="QJX807" s="3"/>
      <c r="QJY807" s="3"/>
      <c r="QJZ807" s="3"/>
      <c r="QKA807" s="3"/>
      <c r="QKB807" s="3"/>
      <c r="QKC807" s="3"/>
      <c r="QKD807" s="3"/>
      <c r="QKE807" s="3"/>
      <c r="QKF807" s="3"/>
      <c r="QKG807" s="3"/>
      <c r="QKH807" s="3"/>
      <c r="QKI807" s="3"/>
      <c r="QKJ807" s="3"/>
      <c r="QKK807" s="3"/>
      <c r="QKL807" s="3"/>
      <c r="QKM807" s="3"/>
      <c r="QKN807" s="3"/>
      <c r="QKO807" s="3"/>
      <c r="QKP807" s="3"/>
      <c r="QKQ807" s="3"/>
      <c r="QKR807" s="3"/>
      <c r="QKS807" s="3"/>
      <c r="QKT807" s="3"/>
      <c r="QKU807" s="3"/>
      <c r="QKV807" s="3"/>
      <c r="QKW807" s="3"/>
      <c r="QKX807" s="3"/>
      <c r="QKY807" s="3"/>
      <c r="QKZ807" s="3"/>
      <c r="QLA807" s="3"/>
      <c r="QLB807" s="3"/>
      <c r="QLC807" s="3"/>
      <c r="QLD807" s="3"/>
      <c r="QLE807" s="3"/>
      <c r="QLF807" s="3"/>
      <c r="QLG807" s="3"/>
      <c r="QLH807" s="3"/>
      <c r="QLI807" s="3"/>
      <c r="QLJ807" s="3"/>
      <c r="QLK807" s="3"/>
      <c r="QLL807" s="3"/>
      <c r="QLM807" s="3"/>
      <c r="QLN807" s="3"/>
      <c r="QLO807" s="3"/>
      <c r="QLP807" s="3"/>
      <c r="QLQ807" s="3"/>
      <c r="QLR807" s="3"/>
      <c r="QLS807" s="3"/>
      <c r="QLT807" s="3"/>
      <c r="QLU807" s="3"/>
      <c r="QLV807" s="3"/>
      <c r="QLW807" s="3"/>
      <c r="QLX807" s="3"/>
      <c r="QLY807" s="3"/>
      <c r="QLZ807" s="3"/>
      <c r="QMA807" s="3"/>
      <c r="QMB807" s="3"/>
      <c r="QMC807" s="3"/>
      <c r="QMD807" s="3"/>
      <c r="QME807" s="3"/>
      <c r="QMF807" s="3"/>
      <c r="QMG807" s="3"/>
      <c r="QMH807" s="3"/>
      <c r="QMI807" s="3"/>
      <c r="QMJ807" s="3"/>
      <c r="QMK807" s="3"/>
      <c r="QML807" s="3"/>
      <c r="QMM807" s="3"/>
      <c r="QMN807" s="3"/>
      <c r="QMO807" s="3"/>
      <c r="QMP807" s="3"/>
      <c r="QMQ807" s="3"/>
      <c r="QMR807" s="3"/>
      <c r="QMS807" s="3"/>
      <c r="QMT807" s="3"/>
      <c r="QMU807" s="3"/>
      <c r="QMV807" s="3"/>
      <c r="QMW807" s="3"/>
      <c r="QMX807" s="3"/>
      <c r="QMY807" s="3"/>
      <c r="QMZ807" s="3"/>
      <c r="QNA807" s="3"/>
      <c r="QNB807" s="3"/>
      <c r="QNC807" s="3"/>
      <c r="QND807" s="3"/>
      <c r="QNE807" s="3"/>
      <c r="QNF807" s="3"/>
      <c r="QNG807" s="3"/>
      <c r="QNH807" s="3"/>
      <c r="QNI807" s="3"/>
      <c r="QNJ807" s="3"/>
      <c r="QNK807" s="3"/>
      <c r="QNL807" s="3"/>
      <c r="QNM807" s="3"/>
      <c r="QNN807" s="3"/>
      <c r="QNO807" s="3"/>
      <c r="QNP807" s="3"/>
      <c r="QNQ807" s="3"/>
      <c r="QNR807" s="3"/>
      <c r="QNS807" s="3"/>
      <c r="QNT807" s="3"/>
      <c r="QNU807" s="3"/>
      <c r="QNV807" s="3"/>
      <c r="QNW807" s="3"/>
      <c r="QNX807" s="3"/>
      <c r="QNY807" s="3"/>
      <c r="QNZ807" s="3"/>
      <c r="QOA807" s="3"/>
      <c r="QOB807" s="3"/>
      <c r="QOC807" s="3"/>
      <c r="QOD807" s="3"/>
      <c r="QOE807" s="3"/>
      <c r="QOF807" s="3"/>
      <c r="QOG807" s="3"/>
      <c r="QOH807" s="3"/>
      <c r="QOI807" s="3"/>
      <c r="QOJ807" s="3"/>
      <c r="QOK807" s="3"/>
      <c r="QOL807" s="3"/>
      <c r="QOM807" s="3"/>
      <c r="QON807" s="3"/>
      <c r="QOO807" s="3"/>
      <c r="QOP807" s="3"/>
      <c r="QOQ807" s="3"/>
      <c r="QOR807" s="3"/>
      <c r="QOS807" s="3"/>
      <c r="QOT807" s="3"/>
      <c r="QOU807" s="3"/>
      <c r="QOV807" s="3"/>
      <c r="QOW807" s="3"/>
      <c r="QOX807" s="3"/>
      <c r="QOY807" s="3"/>
      <c r="QOZ807" s="3"/>
      <c r="QPA807" s="3"/>
      <c r="QPB807" s="3"/>
      <c r="QPC807" s="3"/>
      <c r="QPD807" s="3"/>
      <c r="QPE807" s="3"/>
      <c r="QPF807" s="3"/>
      <c r="QPG807" s="3"/>
      <c r="QPH807" s="3"/>
      <c r="QPI807" s="3"/>
      <c r="QPJ807" s="3"/>
      <c r="QPK807" s="3"/>
      <c r="QPL807" s="3"/>
      <c r="QPM807" s="3"/>
      <c r="QPN807" s="3"/>
      <c r="QPO807" s="3"/>
      <c r="QPP807" s="3"/>
      <c r="QPQ807" s="3"/>
      <c r="QPR807" s="3"/>
      <c r="QPS807" s="3"/>
      <c r="QPT807" s="3"/>
      <c r="QPU807" s="3"/>
      <c r="QPV807" s="3"/>
      <c r="QPW807" s="3"/>
      <c r="QPX807" s="3"/>
      <c r="QPY807" s="3"/>
      <c r="QPZ807" s="3"/>
      <c r="QQA807" s="3"/>
      <c r="QQB807" s="3"/>
      <c r="QQC807" s="3"/>
      <c r="QQD807" s="3"/>
      <c r="QQE807" s="3"/>
      <c r="QQF807" s="3"/>
      <c r="QQG807" s="3"/>
      <c r="QQH807" s="3"/>
      <c r="QQI807" s="3"/>
      <c r="QQJ807" s="3"/>
      <c r="QQK807" s="3"/>
      <c r="QQL807" s="3"/>
      <c r="QQM807" s="3"/>
      <c r="QQN807" s="3"/>
      <c r="QQO807" s="3"/>
      <c r="QQP807" s="3"/>
      <c r="QQQ807" s="3"/>
      <c r="QQR807" s="3"/>
      <c r="QQS807" s="3"/>
      <c r="QQT807" s="3"/>
      <c r="QQU807" s="3"/>
      <c r="QQV807" s="3"/>
      <c r="QQW807" s="3"/>
      <c r="QQX807" s="3"/>
      <c r="QQY807" s="3"/>
      <c r="QQZ807" s="3"/>
      <c r="QRA807" s="3"/>
      <c r="QRB807" s="3"/>
      <c r="QRC807" s="3"/>
      <c r="QRD807" s="3"/>
      <c r="QRE807" s="3"/>
      <c r="QRF807" s="3"/>
      <c r="QRG807" s="3"/>
      <c r="QRH807" s="3"/>
      <c r="QRI807" s="3"/>
      <c r="QRJ807" s="3"/>
      <c r="QRK807" s="3"/>
      <c r="QRL807" s="3"/>
      <c r="QRM807" s="3"/>
      <c r="QRN807" s="3"/>
      <c r="QRO807" s="3"/>
      <c r="QRP807" s="3"/>
      <c r="QRQ807" s="3"/>
      <c r="QRR807" s="3"/>
      <c r="QRS807" s="3"/>
      <c r="QRT807" s="3"/>
      <c r="QRU807" s="3"/>
      <c r="QRV807" s="3"/>
      <c r="QRW807" s="3"/>
      <c r="QRX807" s="3"/>
      <c r="QRY807" s="3"/>
      <c r="QRZ807" s="3"/>
      <c r="QSA807" s="3"/>
      <c r="QSB807" s="3"/>
      <c r="QSC807" s="3"/>
      <c r="QSD807" s="3"/>
      <c r="QSE807" s="3"/>
      <c r="QSF807" s="3"/>
      <c r="QSG807" s="3"/>
      <c r="QSH807" s="3"/>
      <c r="QSI807" s="3"/>
      <c r="QSJ807" s="3"/>
      <c r="QSK807" s="3"/>
      <c r="QSL807" s="3"/>
      <c r="QSM807" s="3"/>
      <c r="QSN807" s="3"/>
      <c r="QSO807" s="3"/>
      <c r="QSP807" s="3"/>
      <c r="QSQ807" s="3"/>
      <c r="QSR807" s="3"/>
      <c r="QSS807" s="3"/>
      <c r="QST807" s="3"/>
      <c r="QSU807" s="3"/>
      <c r="QSV807" s="3"/>
      <c r="QSW807" s="3"/>
      <c r="QSX807" s="3"/>
      <c r="QSY807" s="3"/>
      <c r="QSZ807" s="3"/>
      <c r="QTA807" s="3"/>
      <c r="QTB807" s="3"/>
      <c r="QTC807" s="3"/>
      <c r="QTD807" s="3"/>
      <c r="QTE807" s="3"/>
      <c r="QTF807" s="3"/>
      <c r="QTG807" s="3"/>
      <c r="QTH807" s="3"/>
      <c r="QTI807" s="3"/>
      <c r="QTJ807" s="3"/>
      <c r="QTK807" s="3"/>
      <c r="QTL807" s="3"/>
      <c r="QTM807" s="3"/>
      <c r="QTN807" s="3"/>
      <c r="QTO807" s="3"/>
      <c r="QTP807" s="3"/>
      <c r="QTQ807" s="3"/>
      <c r="QTR807" s="3"/>
      <c r="QTS807" s="3"/>
      <c r="QTT807" s="3"/>
      <c r="QTU807" s="3"/>
      <c r="QTV807" s="3"/>
      <c r="QTW807" s="3"/>
      <c r="QTX807" s="3"/>
      <c r="QTY807" s="3"/>
      <c r="QTZ807" s="3"/>
      <c r="QUA807" s="3"/>
      <c r="QUB807" s="3"/>
      <c r="QUC807" s="3"/>
      <c r="QUD807" s="3"/>
      <c r="QUE807" s="3"/>
      <c r="QUF807" s="3"/>
      <c r="QUG807" s="3"/>
      <c r="QUH807" s="3"/>
      <c r="QUI807" s="3"/>
      <c r="QUJ807" s="3"/>
      <c r="QUK807" s="3"/>
      <c r="QUL807" s="3"/>
      <c r="QUM807" s="3"/>
      <c r="QUN807" s="3"/>
      <c r="QUO807" s="3"/>
      <c r="QUP807" s="3"/>
      <c r="QUQ807" s="3"/>
      <c r="QUR807" s="3"/>
      <c r="QUS807" s="3"/>
      <c r="QUT807" s="3"/>
      <c r="QUU807" s="3"/>
      <c r="QUV807" s="3"/>
      <c r="QUW807" s="3"/>
      <c r="QUX807" s="3"/>
      <c r="QUY807" s="3"/>
      <c r="QUZ807" s="3"/>
      <c r="QVA807" s="3"/>
      <c r="QVB807" s="3"/>
      <c r="QVC807" s="3"/>
      <c r="QVD807" s="3"/>
      <c r="QVE807" s="3"/>
      <c r="QVF807" s="3"/>
      <c r="QVG807" s="3"/>
      <c r="QVH807" s="3"/>
      <c r="QVI807" s="3"/>
      <c r="QVJ807" s="3"/>
      <c r="QVK807" s="3"/>
      <c r="QVL807" s="3"/>
      <c r="QVM807" s="3"/>
      <c r="QVN807" s="3"/>
      <c r="QVO807" s="3"/>
      <c r="QVP807" s="3"/>
      <c r="QVQ807" s="3"/>
      <c r="QVR807" s="3"/>
      <c r="QVS807" s="3"/>
      <c r="QVT807" s="3"/>
      <c r="QVU807" s="3"/>
      <c r="QVV807" s="3"/>
      <c r="QVW807" s="3"/>
      <c r="QVX807" s="3"/>
      <c r="QVY807" s="3"/>
      <c r="QVZ807" s="3"/>
      <c r="QWA807" s="3"/>
      <c r="QWB807" s="3"/>
      <c r="QWC807" s="3"/>
      <c r="QWD807" s="3"/>
      <c r="QWE807" s="3"/>
      <c r="QWF807" s="3"/>
      <c r="QWG807" s="3"/>
      <c r="QWH807" s="3"/>
      <c r="QWI807" s="3"/>
      <c r="QWJ807" s="3"/>
      <c r="QWK807" s="3"/>
      <c r="QWL807" s="3"/>
      <c r="QWM807" s="3"/>
      <c r="QWN807" s="3"/>
      <c r="QWO807" s="3"/>
      <c r="QWP807" s="3"/>
      <c r="QWQ807" s="3"/>
      <c r="QWR807" s="3"/>
      <c r="QWS807" s="3"/>
      <c r="QWT807" s="3"/>
      <c r="QWU807" s="3"/>
      <c r="QWV807" s="3"/>
      <c r="QWW807" s="3"/>
      <c r="QWX807" s="3"/>
      <c r="QWY807" s="3"/>
      <c r="QWZ807" s="3"/>
      <c r="QXA807" s="3"/>
      <c r="QXB807" s="3"/>
      <c r="QXC807" s="3"/>
      <c r="QXD807" s="3"/>
      <c r="QXE807" s="3"/>
      <c r="QXF807" s="3"/>
      <c r="QXG807" s="3"/>
      <c r="QXH807" s="3"/>
      <c r="QXI807" s="3"/>
      <c r="QXJ807" s="3"/>
      <c r="QXK807" s="3"/>
      <c r="QXL807" s="3"/>
      <c r="QXM807" s="3"/>
      <c r="QXN807" s="3"/>
      <c r="QXO807" s="3"/>
      <c r="QXP807" s="3"/>
      <c r="QXQ807" s="3"/>
      <c r="QXR807" s="3"/>
      <c r="QXS807" s="3"/>
      <c r="QXT807" s="3"/>
      <c r="QXU807" s="3"/>
      <c r="QXV807" s="3"/>
      <c r="QXW807" s="3"/>
      <c r="QXX807" s="3"/>
      <c r="QXY807" s="3"/>
      <c r="QXZ807" s="3"/>
      <c r="QYA807" s="3"/>
      <c r="QYB807" s="3"/>
      <c r="QYC807" s="3"/>
      <c r="QYD807" s="3"/>
      <c r="QYE807" s="3"/>
      <c r="QYF807" s="3"/>
      <c r="QYG807" s="3"/>
      <c r="QYH807" s="3"/>
      <c r="QYI807" s="3"/>
      <c r="QYJ807" s="3"/>
      <c r="QYK807" s="3"/>
      <c r="QYL807" s="3"/>
      <c r="QYM807" s="3"/>
      <c r="QYN807" s="3"/>
      <c r="QYO807" s="3"/>
      <c r="QYP807" s="3"/>
      <c r="QYQ807" s="3"/>
      <c r="QYR807" s="3"/>
      <c r="QYS807" s="3"/>
      <c r="QYT807" s="3"/>
      <c r="QYU807" s="3"/>
      <c r="QYV807" s="3"/>
      <c r="QYW807" s="3"/>
      <c r="QYX807" s="3"/>
      <c r="QYY807" s="3"/>
      <c r="QYZ807" s="3"/>
      <c r="QZA807" s="3"/>
      <c r="QZB807" s="3"/>
      <c r="QZC807" s="3"/>
      <c r="QZD807" s="3"/>
      <c r="QZE807" s="3"/>
      <c r="QZF807" s="3"/>
      <c r="QZG807" s="3"/>
      <c r="QZH807" s="3"/>
      <c r="QZI807" s="3"/>
      <c r="QZJ807" s="3"/>
      <c r="QZK807" s="3"/>
      <c r="QZL807" s="3"/>
      <c r="QZM807" s="3"/>
      <c r="QZN807" s="3"/>
      <c r="QZO807" s="3"/>
      <c r="QZP807" s="3"/>
      <c r="QZQ807" s="3"/>
      <c r="QZR807" s="3"/>
      <c r="QZS807" s="3"/>
      <c r="QZT807" s="3"/>
      <c r="QZU807" s="3"/>
      <c r="QZV807" s="3"/>
      <c r="QZW807" s="3"/>
      <c r="QZX807" s="3"/>
      <c r="QZY807" s="3"/>
      <c r="QZZ807" s="3"/>
      <c r="RAA807" s="3"/>
      <c r="RAB807" s="3"/>
      <c r="RAC807" s="3"/>
      <c r="RAD807" s="3"/>
      <c r="RAE807" s="3"/>
      <c r="RAF807" s="3"/>
      <c r="RAG807" s="3"/>
      <c r="RAH807" s="3"/>
      <c r="RAI807" s="3"/>
      <c r="RAJ807" s="3"/>
      <c r="RAK807" s="3"/>
      <c r="RAL807" s="3"/>
      <c r="RAM807" s="3"/>
      <c r="RAN807" s="3"/>
      <c r="RAO807" s="3"/>
      <c r="RAP807" s="3"/>
      <c r="RAQ807" s="3"/>
      <c r="RAR807" s="3"/>
      <c r="RAS807" s="3"/>
      <c r="RAT807" s="3"/>
      <c r="RAU807" s="3"/>
      <c r="RAV807" s="3"/>
      <c r="RAW807" s="3"/>
      <c r="RAX807" s="3"/>
      <c r="RAY807" s="3"/>
      <c r="RAZ807" s="3"/>
      <c r="RBA807" s="3"/>
      <c r="RBB807" s="3"/>
      <c r="RBC807" s="3"/>
      <c r="RBD807" s="3"/>
      <c r="RBE807" s="3"/>
      <c r="RBF807" s="3"/>
      <c r="RBG807" s="3"/>
      <c r="RBH807" s="3"/>
      <c r="RBI807" s="3"/>
      <c r="RBJ807" s="3"/>
      <c r="RBK807" s="3"/>
      <c r="RBL807" s="3"/>
      <c r="RBM807" s="3"/>
      <c r="RBN807" s="3"/>
      <c r="RBO807" s="3"/>
      <c r="RBP807" s="3"/>
      <c r="RBQ807" s="3"/>
      <c r="RBR807" s="3"/>
      <c r="RBS807" s="3"/>
      <c r="RBT807" s="3"/>
      <c r="RBU807" s="3"/>
      <c r="RBV807" s="3"/>
      <c r="RBW807" s="3"/>
      <c r="RBX807" s="3"/>
      <c r="RBY807" s="3"/>
      <c r="RBZ807" s="3"/>
      <c r="RCA807" s="3"/>
      <c r="RCB807" s="3"/>
      <c r="RCC807" s="3"/>
      <c r="RCD807" s="3"/>
      <c r="RCE807" s="3"/>
      <c r="RCF807" s="3"/>
      <c r="RCG807" s="3"/>
      <c r="RCH807" s="3"/>
      <c r="RCI807" s="3"/>
      <c r="RCJ807" s="3"/>
      <c r="RCK807" s="3"/>
      <c r="RCL807" s="3"/>
      <c r="RCM807" s="3"/>
      <c r="RCN807" s="3"/>
      <c r="RCO807" s="3"/>
      <c r="RCP807" s="3"/>
      <c r="RCQ807" s="3"/>
      <c r="RCR807" s="3"/>
      <c r="RCS807" s="3"/>
      <c r="RCT807" s="3"/>
      <c r="RCU807" s="3"/>
      <c r="RCV807" s="3"/>
      <c r="RCW807" s="3"/>
      <c r="RCX807" s="3"/>
      <c r="RCY807" s="3"/>
      <c r="RCZ807" s="3"/>
      <c r="RDA807" s="3"/>
      <c r="RDB807" s="3"/>
      <c r="RDC807" s="3"/>
      <c r="RDD807" s="3"/>
      <c r="RDE807" s="3"/>
      <c r="RDF807" s="3"/>
      <c r="RDG807" s="3"/>
      <c r="RDH807" s="3"/>
      <c r="RDI807" s="3"/>
      <c r="RDJ807" s="3"/>
      <c r="RDK807" s="3"/>
      <c r="RDL807" s="3"/>
      <c r="RDM807" s="3"/>
      <c r="RDN807" s="3"/>
      <c r="RDO807" s="3"/>
      <c r="RDP807" s="3"/>
      <c r="RDQ807" s="3"/>
      <c r="RDR807" s="3"/>
      <c r="RDS807" s="3"/>
      <c r="RDT807" s="3"/>
      <c r="RDU807" s="3"/>
      <c r="RDV807" s="3"/>
      <c r="RDW807" s="3"/>
      <c r="RDX807" s="3"/>
      <c r="RDY807" s="3"/>
      <c r="RDZ807" s="3"/>
      <c r="REA807" s="3"/>
      <c r="REB807" s="3"/>
      <c r="REC807" s="3"/>
      <c r="RED807" s="3"/>
      <c r="REE807" s="3"/>
      <c r="REF807" s="3"/>
      <c r="REG807" s="3"/>
      <c r="REH807" s="3"/>
      <c r="REI807" s="3"/>
      <c r="REJ807" s="3"/>
      <c r="REK807" s="3"/>
      <c r="REL807" s="3"/>
      <c r="REM807" s="3"/>
      <c r="REN807" s="3"/>
      <c r="REO807" s="3"/>
      <c r="REP807" s="3"/>
      <c r="REQ807" s="3"/>
      <c r="RER807" s="3"/>
      <c r="RES807" s="3"/>
      <c r="RET807" s="3"/>
      <c r="REU807" s="3"/>
      <c r="REV807" s="3"/>
      <c r="REW807" s="3"/>
      <c r="REX807" s="3"/>
      <c r="REY807" s="3"/>
      <c r="REZ807" s="3"/>
      <c r="RFA807" s="3"/>
      <c r="RFB807" s="3"/>
      <c r="RFC807" s="3"/>
      <c r="RFD807" s="3"/>
      <c r="RFE807" s="3"/>
      <c r="RFF807" s="3"/>
      <c r="RFG807" s="3"/>
      <c r="RFH807" s="3"/>
      <c r="RFI807" s="3"/>
      <c r="RFJ807" s="3"/>
      <c r="RFK807" s="3"/>
      <c r="RFL807" s="3"/>
      <c r="RFM807" s="3"/>
      <c r="RFN807" s="3"/>
      <c r="RFO807" s="3"/>
      <c r="RFP807" s="3"/>
      <c r="RFQ807" s="3"/>
      <c r="RFR807" s="3"/>
      <c r="RFS807" s="3"/>
      <c r="RFT807" s="3"/>
      <c r="RFU807" s="3"/>
      <c r="RFV807" s="3"/>
      <c r="RFW807" s="3"/>
      <c r="RFX807" s="3"/>
      <c r="RFY807" s="3"/>
      <c r="RFZ807" s="3"/>
      <c r="RGA807" s="3"/>
      <c r="RGB807" s="3"/>
      <c r="RGC807" s="3"/>
      <c r="RGD807" s="3"/>
      <c r="RGE807" s="3"/>
      <c r="RGF807" s="3"/>
      <c r="RGG807" s="3"/>
      <c r="RGH807" s="3"/>
      <c r="RGI807" s="3"/>
      <c r="RGJ807" s="3"/>
      <c r="RGK807" s="3"/>
      <c r="RGL807" s="3"/>
      <c r="RGM807" s="3"/>
      <c r="RGN807" s="3"/>
      <c r="RGO807" s="3"/>
      <c r="RGP807" s="3"/>
      <c r="RGQ807" s="3"/>
      <c r="RGR807" s="3"/>
      <c r="RGS807" s="3"/>
      <c r="RGT807" s="3"/>
      <c r="RGU807" s="3"/>
      <c r="RGV807" s="3"/>
      <c r="RGW807" s="3"/>
      <c r="RGX807" s="3"/>
      <c r="RGY807" s="3"/>
      <c r="RGZ807" s="3"/>
      <c r="RHA807" s="3"/>
      <c r="RHB807" s="3"/>
      <c r="RHC807" s="3"/>
      <c r="RHD807" s="3"/>
      <c r="RHE807" s="3"/>
      <c r="RHF807" s="3"/>
      <c r="RHG807" s="3"/>
      <c r="RHH807" s="3"/>
      <c r="RHI807" s="3"/>
      <c r="RHJ807" s="3"/>
      <c r="RHK807" s="3"/>
      <c r="RHL807" s="3"/>
      <c r="RHM807" s="3"/>
      <c r="RHN807" s="3"/>
      <c r="RHO807" s="3"/>
      <c r="RHP807" s="3"/>
      <c r="RHQ807" s="3"/>
      <c r="RHR807" s="3"/>
      <c r="RHS807" s="3"/>
      <c r="RHT807" s="3"/>
      <c r="RHU807" s="3"/>
      <c r="RHV807" s="3"/>
      <c r="RHW807" s="3"/>
      <c r="RHX807" s="3"/>
      <c r="RHY807" s="3"/>
      <c r="RHZ807" s="3"/>
      <c r="RIA807" s="3"/>
      <c r="RIB807" s="3"/>
      <c r="RIC807" s="3"/>
      <c r="RID807" s="3"/>
      <c r="RIE807" s="3"/>
      <c r="RIF807" s="3"/>
      <c r="RIG807" s="3"/>
      <c r="RIH807" s="3"/>
      <c r="RII807" s="3"/>
      <c r="RIJ807" s="3"/>
      <c r="RIK807" s="3"/>
      <c r="RIL807" s="3"/>
      <c r="RIM807" s="3"/>
      <c r="RIN807" s="3"/>
      <c r="RIO807" s="3"/>
      <c r="RIP807" s="3"/>
      <c r="RIQ807" s="3"/>
      <c r="RIR807" s="3"/>
      <c r="RIS807" s="3"/>
      <c r="RIT807" s="3"/>
      <c r="RIU807" s="3"/>
      <c r="RIV807" s="3"/>
      <c r="RIW807" s="3"/>
      <c r="RIX807" s="3"/>
      <c r="RIY807" s="3"/>
      <c r="RIZ807" s="3"/>
      <c r="RJA807" s="3"/>
      <c r="RJB807" s="3"/>
      <c r="RJC807" s="3"/>
      <c r="RJD807" s="3"/>
      <c r="RJE807" s="3"/>
      <c r="RJF807" s="3"/>
      <c r="RJG807" s="3"/>
      <c r="RJH807" s="3"/>
      <c r="RJI807" s="3"/>
      <c r="RJJ807" s="3"/>
      <c r="RJK807" s="3"/>
      <c r="RJL807" s="3"/>
      <c r="RJM807" s="3"/>
      <c r="RJN807" s="3"/>
      <c r="RJO807" s="3"/>
      <c r="RJP807" s="3"/>
      <c r="RJQ807" s="3"/>
      <c r="RJR807" s="3"/>
      <c r="RJS807" s="3"/>
      <c r="RJT807" s="3"/>
      <c r="RJU807" s="3"/>
      <c r="RJV807" s="3"/>
      <c r="RJW807" s="3"/>
      <c r="RJX807" s="3"/>
      <c r="RJY807" s="3"/>
      <c r="RJZ807" s="3"/>
      <c r="RKA807" s="3"/>
      <c r="RKB807" s="3"/>
      <c r="RKC807" s="3"/>
      <c r="RKD807" s="3"/>
      <c r="RKE807" s="3"/>
      <c r="RKF807" s="3"/>
      <c r="RKG807" s="3"/>
      <c r="RKH807" s="3"/>
      <c r="RKI807" s="3"/>
      <c r="RKJ807" s="3"/>
      <c r="RKK807" s="3"/>
      <c r="RKL807" s="3"/>
      <c r="RKM807" s="3"/>
      <c r="RKN807" s="3"/>
      <c r="RKO807" s="3"/>
      <c r="RKP807" s="3"/>
      <c r="RKQ807" s="3"/>
      <c r="RKR807" s="3"/>
      <c r="RKS807" s="3"/>
      <c r="RKT807" s="3"/>
      <c r="RKU807" s="3"/>
      <c r="RKV807" s="3"/>
      <c r="RKW807" s="3"/>
      <c r="RKX807" s="3"/>
      <c r="RKY807" s="3"/>
      <c r="RKZ807" s="3"/>
      <c r="RLA807" s="3"/>
      <c r="RLB807" s="3"/>
      <c r="RLC807" s="3"/>
      <c r="RLD807" s="3"/>
      <c r="RLE807" s="3"/>
      <c r="RLF807" s="3"/>
      <c r="RLG807" s="3"/>
      <c r="RLH807" s="3"/>
      <c r="RLI807" s="3"/>
      <c r="RLJ807" s="3"/>
      <c r="RLK807" s="3"/>
      <c r="RLL807" s="3"/>
      <c r="RLM807" s="3"/>
      <c r="RLN807" s="3"/>
      <c r="RLO807" s="3"/>
      <c r="RLP807" s="3"/>
      <c r="RLQ807" s="3"/>
      <c r="RLR807" s="3"/>
      <c r="RLS807" s="3"/>
      <c r="RLT807" s="3"/>
      <c r="RLU807" s="3"/>
      <c r="RLV807" s="3"/>
      <c r="RLW807" s="3"/>
      <c r="RLX807" s="3"/>
      <c r="RLY807" s="3"/>
      <c r="RLZ807" s="3"/>
      <c r="RMA807" s="3"/>
      <c r="RMB807" s="3"/>
      <c r="RMC807" s="3"/>
      <c r="RMD807" s="3"/>
      <c r="RME807" s="3"/>
      <c r="RMF807" s="3"/>
      <c r="RMG807" s="3"/>
      <c r="RMH807" s="3"/>
      <c r="RMI807" s="3"/>
      <c r="RMJ807" s="3"/>
      <c r="RMK807" s="3"/>
      <c r="RML807" s="3"/>
      <c r="RMM807" s="3"/>
      <c r="RMN807" s="3"/>
      <c r="RMO807" s="3"/>
      <c r="RMP807" s="3"/>
      <c r="RMQ807" s="3"/>
      <c r="RMR807" s="3"/>
      <c r="RMS807" s="3"/>
      <c r="RMT807" s="3"/>
      <c r="RMU807" s="3"/>
      <c r="RMV807" s="3"/>
      <c r="RMW807" s="3"/>
      <c r="RMX807" s="3"/>
      <c r="RMY807" s="3"/>
      <c r="RMZ807" s="3"/>
      <c r="RNA807" s="3"/>
      <c r="RNB807" s="3"/>
      <c r="RNC807" s="3"/>
      <c r="RND807" s="3"/>
      <c r="RNE807" s="3"/>
      <c r="RNF807" s="3"/>
      <c r="RNG807" s="3"/>
      <c r="RNH807" s="3"/>
      <c r="RNI807" s="3"/>
      <c r="RNJ807" s="3"/>
      <c r="RNK807" s="3"/>
      <c r="RNL807" s="3"/>
      <c r="RNM807" s="3"/>
      <c r="RNN807" s="3"/>
      <c r="RNO807" s="3"/>
      <c r="RNP807" s="3"/>
      <c r="RNQ807" s="3"/>
      <c r="RNR807" s="3"/>
      <c r="RNS807" s="3"/>
      <c r="RNT807" s="3"/>
      <c r="RNU807" s="3"/>
      <c r="RNV807" s="3"/>
      <c r="RNW807" s="3"/>
      <c r="RNX807" s="3"/>
      <c r="RNY807" s="3"/>
      <c r="RNZ807" s="3"/>
      <c r="ROA807" s="3"/>
      <c r="ROB807" s="3"/>
      <c r="ROC807" s="3"/>
      <c r="ROD807" s="3"/>
      <c r="ROE807" s="3"/>
      <c r="ROF807" s="3"/>
      <c r="ROG807" s="3"/>
      <c r="ROH807" s="3"/>
      <c r="ROI807" s="3"/>
      <c r="ROJ807" s="3"/>
      <c r="ROK807" s="3"/>
      <c r="ROL807" s="3"/>
      <c r="ROM807" s="3"/>
      <c r="RON807" s="3"/>
      <c r="ROO807" s="3"/>
      <c r="ROP807" s="3"/>
      <c r="ROQ807" s="3"/>
      <c r="ROR807" s="3"/>
      <c r="ROS807" s="3"/>
      <c r="ROT807" s="3"/>
      <c r="ROU807" s="3"/>
      <c r="ROV807" s="3"/>
      <c r="ROW807" s="3"/>
      <c r="ROX807" s="3"/>
      <c r="ROY807" s="3"/>
      <c r="ROZ807" s="3"/>
      <c r="RPA807" s="3"/>
      <c r="RPB807" s="3"/>
      <c r="RPC807" s="3"/>
      <c r="RPD807" s="3"/>
      <c r="RPE807" s="3"/>
      <c r="RPF807" s="3"/>
      <c r="RPG807" s="3"/>
      <c r="RPH807" s="3"/>
      <c r="RPI807" s="3"/>
      <c r="RPJ807" s="3"/>
      <c r="RPK807" s="3"/>
      <c r="RPL807" s="3"/>
      <c r="RPM807" s="3"/>
      <c r="RPN807" s="3"/>
      <c r="RPO807" s="3"/>
      <c r="RPP807" s="3"/>
      <c r="RPQ807" s="3"/>
      <c r="RPR807" s="3"/>
      <c r="RPS807" s="3"/>
      <c r="RPT807" s="3"/>
      <c r="RPU807" s="3"/>
      <c r="RPV807" s="3"/>
      <c r="RPW807" s="3"/>
      <c r="RPX807" s="3"/>
      <c r="RPY807" s="3"/>
      <c r="RPZ807" s="3"/>
      <c r="RQA807" s="3"/>
      <c r="RQB807" s="3"/>
      <c r="RQC807" s="3"/>
      <c r="RQD807" s="3"/>
      <c r="RQE807" s="3"/>
      <c r="RQF807" s="3"/>
      <c r="RQG807" s="3"/>
      <c r="RQH807" s="3"/>
      <c r="RQI807" s="3"/>
      <c r="RQJ807" s="3"/>
      <c r="RQK807" s="3"/>
      <c r="RQL807" s="3"/>
      <c r="RQM807" s="3"/>
      <c r="RQN807" s="3"/>
      <c r="RQO807" s="3"/>
      <c r="RQP807" s="3"/>
      <c r="RQQ807" s="3"/>
      <c r="RQR807" s="3"/>
      <c r="RQS807" s="3"/>
      <c r="RQT807" s="3"/>
      <c r="RQU807" s="3"/>
      <c r="RQV807" s="3"/>
      <c r="RQW807" s="3"/>
      <c r="RQX807" s="3"/>
      <c r="RQY807" s="3"/>
      <c r="RQZ807" s="3"/>
      <c r="RRA807" s="3"/>
      <c r="RRB807" s="3"/>
      <c r="RRC807" s="3"/>
      <c r="RRD807" s="3"/>
      <c r="RRE807" s="3"/>
      <c r="RRF807" s="3"/>
      <c r="RRG807" s="3"/>
      <c r="RRH807" s="3"/>
      <c r="RRI807" s="3"/>
      <c r="RRJ807" s="3"/>
      <c r="RRK807" s="3"/>
      <c r="RRL807" s="3"/>
      <c r="RRM807" s="3"/>
      <c r="RRN807" s="3"/>
      <c r="RRO807" s="3"/>
      <c r="RRP807" s="3"/>
      <c r="RRQ807" s="3"/>
      <c r="RRR807" s="3"/>
      <c r="RRS807" s="3"/>
      <c r="RRT807" s="3"/>
      <c r="RRU807" s="3"/>
      <c r="RRV807" s="3"/>
      <c r="RRW807" s="3"/>
      <c r="RRX807" s="3"/>
      <c r="RRY807" s="3"/>
      <c r="RRZ807" s="3"/>
      <c r="RSA807" s="3"/>
      <c r="RSB807" s="3"/>
      <c r="RSC807" s="3"/>
      <c r="RSD807" s="3"/>
      <c r="RSE807" s="3"/>
      <c r="RSF807" s="3"/>
      <c r="RSG807" s="3"/>
      <c r="RSH807" s="3"/>
      <c r="RSI807" s="3"/>
      <c r="RSJ807" s="3"/>
      <c r="RSK807" s="3"/>
      <c r="RSL807" s="3"/>
      <c r="RSM807" s="3"/>
      <c r="RSN807" s="3"/>
      <c r="RSO807" s="3"/>
      <c r="RSP807" s="3"/>
      <c r="RSQ807" s="3"/>
      <c r="RSR807" s="3"/>
      <c r="RSS807" s="3"/>
      <c r="RST807" s="3"/>
      <c r="RSU807" s="3"/>
      <c r="RSV807" s="3"/>
      <c r="RSW807" s="3"/>
      <c r="RSX807" s="3"/>
      <c r="RSY807" s="3"/>
      <c r="RSZ807" s="3"/>
      <c r="RTA807" s="3"/>
      <c r="RTB807" s="3"/>
      <c r="RTC807" s="3"/>
      <c r="RTD807" s="3"/>
      <c r="RTE807" s="3"/>
      <c r="RTF807" s="3"/>
      <c r="RTG807" s="3"/>
      <c r="RTH807" s="3"/>
      <c r="RTI807" s="3"/>
      <c r="RTJ807" s="3"/>
      <c r="RTK807" s="3"/>
      <c r="RTL807" s="3"/>
      <c r="RTM807" s="3"/>
      <c r="RTN807" s="3"/>
      <c r="RTO807" s="3"/>
      <c r="RTP807" s="3"/>
      <c r="RTQ807" s="3"/>
      <c r="RTR807" s="3"/>
      <c r="RTS807" s="3"/>
      <c r="RTT807" s="3"/>
      <c r="RTU807" s="3"/>
      <c r="RTV807" s="3"/>
      <c r="RTW807" s="3"/>
      <c r="RTX807" s="3"/>
      <c r="RTY807" s="3"/>
      <c r="RTZ807" s="3"/>
      <c r="RUA807" s="3"/>
      <c r="RUB807" s="3"/>
      <c r="RUC807" s="3"/>
      <c r="RUD807" s="3"/>
      <c r="RUE807" s="3"/>
      <c r="RUF807" s="3"/>
      <c r="RUG807" s="3"/>
      <c r="RUH807" s="3"/>
      <c r="RUI807" s="3"/>
      <c r="RUJ807" s="3"/>
      <c r="RUK807" s="3"/>
      <c r="RUL807" s="3"/>
      <c r="RUM807" s="3"/>
      <c r="RUN807" s="3"/>
      <c r="RUO807" s="3"/>
      <c r="RUP807" s="3"/>
      <c r="RUQ807" s="3"/>
      <c r="RUR807" s="3"/>
      <c r="RUS807" s="3"/>
      <c r="RUT807" s="3"/>
      <c r="RUU807" s="3"/>
      <c r="RUV807" s="3"/>
      <c r="RUW807" s="3"/>
      <c r="RUX807" s="3"/>
      <c r="RUY807" s="3"/>
      <c r="RUZ807" s="3"/>
      <c r="RVA807" s="3"/>
      <c r="RVB807" s="3"/>
      <c r="RVC807" s="3"/>
      <c r="RVD807" s="3"/>
      <c r="RVE807" s="3"/>
      <c r="RVF807" s="3"/>
      <c r="RVG807" s="3"/>
      <c r="RVH807" s="3"/>
      <c r="RVI807" s="3"/>
      <c r="RVJ807" s="3"/>
      <c r="RVK807" s="3"/>
      <c r="RVL807" s="3"/>
      <c r="RVM807" s="3"/>
      <c r="RVN807" s="3"/>
      <c r="RVO807" s="3"/>
      <c r="RVP807" s="3"/>
      <c r="RVQ807" s="3"/>
      <c r="RVR807" s="3"/>
      <c r="RVS807" s="3"/>
      <c r="RVT807" s="3"/>
      <c r="RVU807" s="3"/>
      <c r="RVV807" s="3"/>
      <c r="RVW807" s="3"/>
      <c r="RVX807" s="3"/>
      <c r="RVY807" s="3"/>
      <c r="RVZ807" s="3"/>
      <c r="RWA807" s="3"/>
      <c r="RWB807" s="3"/>
      <c r="RWC807" s="3"/>
      <c r="RWD807" s="3"/>
      <c r="RWE807" s="3"/>
      <c r="RWF807" s="3"/>
      <c r="RWG807" s="3"/>
      <c r="RWH807" s="3"/>
      <c r="RWI807" s="3"/>
      <c r="RWJ807" s="3"/>
      <c r="RWK807" s="3"/>
      <c r="RWL807" s="3"/>
      <c r="RWM807" s="3"/>
      <c r="RWN807" s="3"/>
      <c r="RWO807" s="3"/>
      <c r="RWP807" s="3"/>
      <c r="RWQ807" s="3"/>
      <c r="RWR807" s="3"/>
      <c r="RWS807" s="3"/>
      <c r="RWT807" s="3"/>
      <c r="RWU807" s="3"/>
      <c r="RWV807" s="3"/>
      <c r="RWW807" s="3"/>
      <c r="RWX807" s="3"/>
      <c r="RWY807" s="3"/>
      <c r="RWZ807" s="3"/>
      <c r="RXA807" s="3"/>
      <c r="RXB807" s="3"/>
      <c r="RXC807" s="3"/>
      <c r="RXD807" s="3"/>
      <c r="RXE807" s="3"/>
      <c r="RXF807" s="3"/>
      <c r="RXG807" s="3"/>
      <c r="RXH807" s="3"/>
      <c r="RXI807" s="3"/>
      <c r="RXJ807" s="3"/>
      <c r="RXK807" s="3"/>
      <c r="RXL807" s="3"/>
      <c r="RXM807" s="3"/>
      <c r="RXN807" s="3"/>
      <c r="RXO807" s="3"/>
      <c r="RXP807" s="3"/>
      <c r="RXQ807" s="3"/>
      <c r="RXR807" s="3"/>
      <c r="RXS807" s="3"/>
      <c r="RXT807" s="3"/>
      <c r="RXU807" s="3"/>
      <c r="RXV807" s="3"/>
      <c r="RXW807" s="3"/>
      <c r="RXX807" s="3"/>
      <c r="RXY807" s="3"/>
      <c r="RXZ807" s="3"/>
      <c r="RYA807" s="3"/>
      <c r="RYB807" s="3"/>
      <c r="RYC807" s="3"/>
      <c r="RYD807" s="3"/>
      <c r="RYE807" s="3"/>
      <c r="RYF807" s="3"/>
      <c r="RYG807" s="3"/>
      <c r="RYH807" s="3"/>
      <c r="RYI807" s="3"/>
      <c r="RYJ807" s="3"/>
      <c r="RYK807" s="3"/>
      <c r="RYL807" s="3"/>
      <c r="RYM807" s="3"/>
      <c r="RYN807" s="3"/>
      <c r="RYO807" s="3"/>
      <c r="RYP807" s="3"/>
      <c r="RYQ807" s="3"/>
      <c r="RYR807" s="3"/>
      <c r="RYS807" s="3"/>
      <c r="RYT807" s="3"/>
      <c r="RYU807" s="3"/>
      <c r="RYV807" s="3"/>
      <c r="RYW807" s="3"/>
      <c r="RYX807" s="3"/>
      <c r="RYY807" s="3"/>
      <c r="RYZ807" s="3"/>
      <c r="RZA807" s="3"/>
      <c r="RZB807" s="3"/>
      <c r="RZC807" s="3"/>
      <c r="RZD807" s="3"/>
      <c r="RZE807" s="3"/>
      <c r="RZF807" s="3"/>
      <c r="RZG807" s="3"/>
      <c r="RZH807" s="3"/>
      <c r="RZI807" s="3"/>
      <c r="RZJ807" s="3"/>
      <c r="RZK807" s="3"/>
      <c r="RZL807" s="3"/>
      <c r="RZM807" s="3"/>
      <c r="RZN807" s="3"/>
      <c r="RZO807" s="3"/>
      <c r="RZP807" s="3"/>
      <c r="RZQ807" s="3"/>
      <c r="RZR807" s="3"/>
      <c r="RZS807" s="3"/>
      <c r="RZT807" s="3"/>
      <c r="RZU807" s="3"/>
      <c r="RZV807" s="3"/>
      <c r="RZW807" s="3"/>
      <c r="RZX807" s="3"/>
      <c r="RZY807" s="3"/>
      <c r="RZZ807" s="3"/>
      <c r="SAA807" s="3"/>
      <c r="SAB807" s="3"/>
      <c r="SAC807" s="3"/>
      <c r="SAD807" s="3"/>
      <c r="SAE807" s="3"/>
      <c r="SAF807" s="3"/>
      <c r="SAG807" s="3"/>
      <c r="SAH807" s="3"/>
      <c r="SAI807" s="3"/>
      <c r="SAJ807" s="3"/>
      <c r="SAK807" s="3"/>
      <c r="SAL807" s="3"/>
      <c r="SAM807" s="3"/>
      <c r="SAN807" s="3"/>
      <c r="SAO807" s="3"/>
      <c r="SAP807" s="3"/>
      <c r="SAQ807" s="3"/>
      <c r="SAR807" s="3"/>
      <c r="SAS807" s="3"/>
      <c r="SAT807" s="3"/>
      <c r="SAU807" s="3"/>
      <c r="SAV807" s="3"/>
      <c r="SAW807" s="3"/>
      <c r="SAX807" s="3"/>
      <c r="SAY807" s="3"/>
      <c r="SAZ807" s="3"/>
      <c r="SBA807" s="3"/>
      <c r="SBB807" s="3"/>
      <c r="SBC807" s="3"/>
      <c r="SBD807" s="3"/>
      <c r="SBE807" s="3"/>
      <c r="SBF807" s="3"/>
      <c r="SBG807" s="3"/>
      <c r="SBH807" s="3"/>
      <c r="SBI807" s="3"/>
      <c r="SBJ807" s="3"/>
      <c r="SBK807" s="3"/>
      <c r="SBL807" s="3"/>
      <c r="SBM807" s="3"/>
      <c r="SBN807" s="3"/>
      <c r="SBO807" s="3"/>
      <c r="SBP807" s="3"/>
      <c r="SBQ807" s="3"/>
      <c r="SBR807" s="3"/>
      <c r="SBS807" s="3"/>
      <c r="SBT807" s="3"/>
      <c r="SBU807" s="3"/>
      <c r="SBV807" s="3"/>
      <c r="SBW807" s="3"/>
      <c r="SBX807" s="3"/>
      <c r="SBY807" s="3"/>
      <c r="SBZ807" s="3"/>
      <c r="SCA807" s="3"/>
      <c r="SCB807" s="3"/>
      <c r="SCC807" s="3"/>
      <c r="SCD807" s="3"/>
      <c r="SCE807" s="3"/>
      <c r="SCF807" s="3"/>
      <c r="SCG807" s="3"/>
      <c r="SCH807" s="3"/>
      <c r="SCI807" s="3"/>
      <c r="SCJ807" s="3"/>
      <c r="SCK807" s="3"/>
      <c r="SCL807" s="3"/>
      <c r="SCM807" s="3"/>
      <c r="SCN807" s="3"/>
      <c r="SCO807" s="3"/>
      <c r="SCP807" s="3"/>
      <c r="SCQ807" s="3"/>
      <c r="SCR807" s="3"/>
      <c r="SCS807" s="3"/>
      <c r="SCT807" s="3"/>
      <c r="SCU807" s="3"/>
      <c r="SCV807" s="3"/>
      <c r="SCW807" s="3"/>
      <c r="SCX807" s="3"/>
      <c r="SCY807" s="3"/>
      <c r="SCZ807" s="3"/>
      <c r="SDA807" s="3"/>
      <c r="SDB807" s="3"/>
      <c r="SDC807" s="3"/>
      <c r="SDD807" s="3"/>
      <c r="SDE807" s="3"/>
      <c r="SDF807" s="3"/>
      <c r="SDG807" s="3"/>
      <c r="SDH807" s="3"/>
      <c r="SDI807" s="3"/>
      <c r="SDJ807" s="3"/>
      <c r="SDK807" s="3"/>
      <c r="SDL807" s="3"/>
      <c r="SDM807" s="3"/>
      <c r="SDN807" s="3"/>
      <c r="SDO807" s="3"/>
      <c r="SDP807" s="3"/>
      <c r="SDQ807" s="3"/>
      <c r="SDR807" s="3"/>
      <c r="SDS807" s="3"/>
      <c r="SDT807" s="3"/>
      <c r="SDU807" s="3"/>
      <c r="SDV807" s="3"/>
      <c r="SDW807" s="3"/>
      <c r="SDX807" s="3"/>
      <c r="SDY807" s="3"/>
      <c r="SDZ807" s="3"/>
      <c r="SEA807" s="3"/>
      <c r="SEB807" s="3"/>
      <c r="SEC807" s="3"/>
      <c r="SED807" s="3"/>
      <c r="SEE807" s="3"/>
      <c r="SEF807" s="3"/>
      <c r="SEG807" s="3"/>
      <c r="SEH807" s="3"/>
      <c r="SEI807" s="3"/>
      <c r="SEJ807" s="3"/>
      <c r="SEK807" s="3"/>
      <c r="SEL807" s="3"/>
      <c r="SEM807" s="3"/>
      <c r="SEN807" s="3"/>
      <c r="SEO807" s="3"/>
      <c r="SEP807" s="3"/>
      <c r="SEQ807" s="3"/>
      <c r="SER807" s="3"/>
      <c r="SES807" s="3"/>
      <c r="SET807" s="3"/>
      <c r="SEU807" s="3"/>
      <c r="SEV807" s="3"/>
      <c r="SEW807" s="3"/>
      <c r="SEX807" s="3"/>
      <c r="SEY807" s="3"/>
      <c r="SEZ807" s="3"/>
      <c r="SFA807" s="3"/>
      <c r="SFB807" s="3"/>
      <c r="SFC807" s="3"/>
      <c r="SFD807" s="3"/>
      <c r="SFE807" s="3"/>
      <c r="SFF807" s="3"/>
      <c r="SFG807" s="3"/>
      <c r="SFH807" s="3"/>
      <c r="SFI807" s="3"/>
      <c r="SFJ807" s="3"/>
      <c r="SFK807" s="3"/>
      <c r="SFL807" s="3"/>
      <c r="SFM807" s="3"/>
      <c r="SFN807" s="3"/>
      <c r="SFO807" s="3"/>
      <c r="SFP807" s="3"/>
      <c r="SFQ807" s="3"/>
      <c r="SFR807" s="3"/>
      <c r="SFS807" s="3"/>
      <c r="SFT807" s="3"/>
      <c r="SFU807" s="3"/>
      <c r="SFV807" s="3"/>
      <c r="SFW807" s="3"/>
      <c r="SFX807" s="3"/>
      <c r="SFY807" s="3"/>
      <c r="SFZ807" s="3"/>
      <c r="SGA807" s="3"/>
      <c r="SGB807" s="3"/>
      <c r="SGC807" s="3"/>
      <c r="SGD807" s="3"/>
      <c r="SGE807" s="3"/>
      <c r="SGF807" s="3"/>
      <c r="SGG807" s="3"/>
      <c r="SGH807" s="3"/>
      <c r="SGI807" s="3"/>
      <c r="SGJ807" s="3"/>
      <c r="SGK807" s="3"/>
      <c r="SGL807" s="3"/>
      <c r="SGM807" s="3"/>
      <c r="SGN807" s="3"/>
      <c r="SGO807" s="3"/>
      <c r="SGP807" s="3"/>
      <c r="SGQ807" s="3"/>
      <c r="SGR807" s="3"/>
      <c r="SGS807" s="3"/>
      <c r="SGT807" s="3"/>
      <c r="SGU807" s="3"/>
      <c r="SGV807" s="3"/>
      <c r="SGW807" s="3"/>
      <c r="SGX807" s="3"/>
      <c r="SGY807" s="3"/>
      <c r="SGZ807" s="3"/>
      <c r="SHA807" s="3"/>
      <c r="SHB807" s="3"/>
      <c r="SHC807" s="3"/>
      <c r="SHD807" s="3"/>
      <c r="SHE807" s="3"/>
      <c r="SHF807" s="3"/>
      <c r="SHG807" s="3"/>
      <c r="SHH807" s="3"/>
      <c r="SHI807" s="3"/>
      <c r="SHJ807" s="3"/>
      <c r="SHK807" s="3"/>
      <c r="SHL807" s="3"/>
      <c r="SHM807" s="3"/>
      <c r="SHN807" s="3"/>
      <c r="SHO807" s="3"/>
      <c r="SHP807" s="3"/>
      <c r="SHQ807" s="3"/>
      <c r="SHR807" s="3"/>
      <c r="SHS807" s="3"/>
      <c r="SHT807" s="3"/>
      <c r="SHU807" s="3"/>
      <c r="SHV807" s="3"/>
      <c r="SHW807" s="3"/>
      <c r="SHX807" s="3"/>
      <c r="SHY807" s="3"/>
      <c r="SHZ807" s="3"/>
      <c r="SIA807" s="3"/>
      <c r="SIB807" s="3"/>
      <c r="SIC807" s="3"/>
      <c r="SID807" s="3"/>
      <c r="SIE807" s="3"/>
      <c r="SIF807" s="3"/>
      <c r="SIG807" s="3"/>
      <c r="SIH807" s="3"/>
      <c r="SII807" s="3"/>
      <c r="SIJ807" s="3"/>
      <c r="SIK807" s="3"/>
      <c r="SIL807" s="3"/>
      <c r="SIM807" s="3"/>
      <c r="SIN807" s="3"/>
      <c r="SIO807" s="3"/>
      <c r="SIP807" s="3"/>
      <c r="SIQ807" s="3"/>
      <c r="SIR807" s="3"/>
      <c r="SIS807" s="3"/>
      <c r="SIT807" s="3"/>
      <c r="SIU807" s="3"/>
      <c r="SIV807" s="3"/>
      <c r="SIW807" s="3"/>
      <c r="SIX807" s="3"/>
      <c r="SIY807" s="3"/>
      <c r="SIZ807" s="3"/>
      <c r="SJA807" s="3"/>
      <c r="SJB807" s="3"/>
      <c r="SJC807" s="3"/>
      <c r="SJD807" s="3"/>
      <c r="SJE807" s="3"/>
      <c r="SJF807" s="3"/>
      <c r="SJG807" s="3"/>
      <c r="SJH807" s="3"/>
      <c r="SJI807" s="3"/>
      <c r="SJJ807" s="3"/>
      <c r="SJK807" s="3"/>
      <c r="SJL807" s="3"/>
      <c r="SJM807" s="3"/>
      <c r="SJN807" s="3"/>
      <c r="SJO807" s="3"/>
      <c r="SJP807" s="3"/>
      <c r="SJQ807" s="3"/>
      <c r="SJR807" s="3"/>
      <c r="SJS807" s="3"/>
      <c r="SJT807" s="3"/>
      <c r="SJU807" s="3"/>
      <c r="SJV807" s="3"/>
      <c r="SJW807" s="3"/>
      <c r="SJX807" s="3"/>
      <c r="SJY807" s="3"/>
      <c r="SJZ807" s="3"/>
      <c r="SKA807" s="3"/>
      <c r="SKB807" s="3"/>
      <c r="SKC807" s="3"/>
      <c r="SKD807" s="3"/>
      <c r="SKE807" s="3"/>
      <c r="SKF807" s="3"/>
      <c r="SKG807" s="3"/>
      <c r="SKH807" s="3"/>
      <c r="SKI807" s="3"/>
      <c r="SKJ807" s="3"/>
      <c r="SKK807" s="3"/>
      <c r="SKL807" s="3"/>
      <c r="SKM807" s="3"/>
      <c r="SKN807" s="3"/>
      <c r="SKO807" s="3"/>
      <c r="SKP807" s="3"/>
      <c r="SKQ807" s="3"/>
      <c r="SKR807" s="3"/>
      <c r="SKS807" s="3"/>
      <c r="SKT807" s="3"/>
      <c r="SKU807" s="3"/>
      <c r="SKV807" s="3"/>
      <c r="SKW807" s="3"/>
      <c r="SKX807" s="3"/>
      <c r="SKY807" s="3"/>
      <c r="SKZ807" s="3"/>
      <c r="SLA807" s="3"/>
      <c r="SLB807" s="3"/>
      <c r="SLC807" s="3"/>
      <c r="SLD807" s="3"/>
      <c r="SLE807" s="3"/>
      <c r="SLF807" s="3"/>
      <c r="SLG807" s="3"/>
      <c r="SLH807" s="3"/>
      <c r="SLI807" s="3"/>
      <c r="SLJ807" s="3"/>
      <c r="SLK807" s="3"/>
      <c r="SLL807" s="3"/>
      <c r="SLM807" s="3"/>
      <c r="SLN807" s="3"/>
      <c r="SLO807" s="3"/>
      <c r="SLP807" s="3"/>
      <c r="SLQ807" s="3"/>
      <c r="SLR807" s="3"/>
      <c r="SLS807" s="3"/>
      <c r="SLT807" s="3"/>
      <c r="SLU807" s="3"/>
      <c r="SLV807" s="3"/>
      <c r="SLW807" s="3"/>
      <c r="SLX807" s="3"/>
      <c r="SLY807" s="3"/>
      <c r="SLZ807" s="3"/>
      <c r="SMA807" s="3"/>
      <c r="SMB807" s="3"/>
      <c r="SMC807" s="3"/>
      <c r="SMD807" s="3"/>
      <c r="SME807" s="3"/>
      <c r="SMF807" s="3"/>
      <c r="SMG807" s="3"/>
      <c r="SMH807" s="3"/>
      <c r="SMI807" s="3"/>
      <c r="SMJ807" s="3"/>
      <c r="SMK807" s="3"/>
      <c r="SML807" s="3"/>
      <c r="SMM807" s="3"/>
      <c r="SMN807" s="3"/>
      <c r="SMO807" s="3"/>
      <c r="SMP807" s="3"/>
      <c r="SMQ807" s="3"/>
      <c r="SMR807" s="3"/>
      <c r="SMS807" s="3"/>
      <c r="SMT807" s="3"/>
      <c r="SMU807" s="3"/>
      <c r="SMV807" s="3"/>
      <c r="SMW807" s="3"/>
      <c r="SMX807" s="3"/>
      <c r="SMY807" s="3"/>
      <c r="SMZ807" s="3"/>
      <c r="SNA807" s="3"/>
      <c r="SNB807" s="3"/>
      <c r="SNC807" s="3"/>
      <c r="SND807" s="3"/>
      <c r="SNE807" s="3"/>
      <c r="SNF807" s="3"/>
      <c r="SNG807" s="3"/>
      <c r="SNH807" s="3"/>
      <c r="SNI807" s="3"/>
      <c r="SNJ807" s="3"/>
      <c r="SNK807" s="3"/>
      <c r="SNL807" s="3"/>
      <c r="SNM807" s="3"/>
      <c r="SNN807" s="3"/>
      <c r="SNO807" s="3"/>
      <c r="SNP807" s="3"/>
      <c r="SNQ807" s="3"/>
      <c r="SNR807" s="3"/>
      <c r="SNS807" s="3"/>
      <c r="SNT807" s="3"/>
      <c r="SNU807" s="3"/>
      <c r="SNV807" s="3"/>
      <c r="SNW807" s="3"/>
      <c r="SNX807" s="3"/>
      <c r="SNY807" s="3"/>
      <c r="SNZ807" s="3"/>
      <c r="SOA807" s="3"/>
      <c r="SOB807" s="3"/>
      <c r="SOC807" s="3"/>
      <c r="SOD807" s="3"/>
      <c r="SOE807" s="3"/>
      <c r="SOF807" s="3"/>
      <c r="SOG807" s="3"/>
      <c r="SOH807" s="3"/>
      <c r="SOI807" s="3"/>
      <c r="SOJ807" s="3"/>
      <c r="SOK807" s="3"/>
      <c r="SOL807" s="3"/>
      <c r="SOM807" s="3"/>
      <c r="SON807" s="3"/>
      <c r="SOO807" s="3"/>
      <c r="SOP807" s="3"/>
      <c r="SOQ807" s="3"/>
      <c r="SOR807" s="3"/>
      <c r="SOS807" s="3"/>
      <c r="SOT807" s="3"/>
      <c r="SOU807" s="3"/>
      <c r="SOV807" s="3"/>
      <c r="SOW807" s="3"/>
      <c r="SOX807" s="3"/>
      <c r="SOY807" s="3"/>
      <c r="SOZ807" s="3"/>
      <c r="SPA807" s="3"/>
      <c r="SPB807" s="3"/>
      <c r="SPC807" s="3"/>
      <c r="SPD807" s="3"/>
      <c r="SPE807" s="3"/>
      <c r="SPF807" s="3"/>
      <c r="SPG807" s="3"/>
      <c r="SPH807" s="3"/>
      <c r="SPI807" s="3"/>
      <c r="SPJ807" s="3"/>
      <c r="SPK807" s="3"/>
      <c r="SPL807" s="3"/>
      <c r="SPM807" s="3"/>
      <c r="SPN807" s="3"/>
      <c r="SPO807" s="3"/>
      <c r="SPP807" s="3"/>
      <c r="SPQ807" s="3"/>
      <c r="SPR807" s="3"/>
      <c r="SPS807" s="3"/>
      <c r="SPT807" s="3"/>
      <c r="SPU807" s="3"/>
      <c r="SPV807" s="3"/>
      <c r="SPW807" s="3"/>
      <c r="SPX807" s="3"/>
      <c r="SPY807" s="3"/>
      <c r="SPZ807" s="3"/>
      <c r="SQA807" s="3"/>
      <c r="SQB807" s="3"/>
      <c r="SQC807" s="3"/>
      <c r="SQD807" s="3"/>
      <c r="SQE807" s="3"/>
      <c r="SQF807" s="3"/>
      <c r="SQG807" s="3"/>
      <c r="SQH807" s="3"/>
      <c r="SQI807" s="3"/>
      <c r="SQJ807" s="3"/>
      <c r="SQK807" s="3"/>
      <c r="SQL807" s="3"/>
      <c r="SQM807" s="3"/>
      <c r="SQN807" s="3"/>
      <c r="SQO807" s="3"/>
      <c r="SQP807" s="3"/>
      <c r="SQQ807" s="3"/>
      <c r="SQR807" s="3"/>
      <c r="SQS807" s="3"/>
      <c r="SQT807" s="3"/>
      <c r="SQU807" s="3"/>
      <c r="SQV807" s="3"/>
      <c r="SQW807" s="3"/>
      <c r="SQX807" s="3"/>
      <c r="SQY807" s="3"/>
      <c r="SQZ807" s="3"/>
      <c r="SRA807" s="3"/>
      <c r="SRB807" s="3"/>
      <c r="SRC807" s="3"/>
      <c r="SRD807" s="3"/>
      <c r="SRE807" s="3"/>
      <c r="SRF807" s="3"/>
      <c r="SRG807" s="3"/>
      <c r="SRH807" s="3"/>
      <c r="SRI807" s="3"/>
      <c r="SRJ807" s="3"/>
      <c r="SRK807" s="3"/>
      <c r="SRL807" s="3"/>
      <c r="SRM807" s="3"/>
      <c r="SRN807" s="3"/>
      <c r="SRO807" s="3"/>
      <c r="SRP807" s="3"/>
      <c r="SRQ807" s="3"/>
      <c r="SRR807" s="3"/>
      <c r="SRS807" s="3"/>
      <c r="SRT807" s="3"/>
      <c r="SRU807" s="3"/>
      <c r="SRV807" s="3"/>
      <c r="SRW807" s="3"/>
      <c r="SRX807" s="3"/>
      <c r="SRY807" s="3"/>
      <c r="SRZ807" s="3"/>
      <c r="SSA807" s="3"/>
      <c r="SSB807" s="3"/>
      <c r="SSC807" s="3"/>
      <c r="SSD807" s="3"/>
      <c r="SSE807" s="3"/>
      <c r="SSF807" s="3"/>
      <c r="SSG807" s="3"/>
      <c r="SSH807" s="3"/>
      <c r="SSI807" s="3"/>
      <c r="SSJ807" s="3"/>
      <c r="SSK807" s="3"/>
      <c r="SSL807" s="3"/>
      <c r="SSM807" s="3"/>
      <c r="SSN807" s="3"/>
      <c r="SSO807" s="3"/>
      <c r="SSP807" s="3"/>
      <c r="SSQ807" s="3"/>
      <c r="SSR807" s="3"/>
      <c r="SSS807" s="3"/>
      <c r="SST807" s="3"/>
      <c r="SSU807" s="3"/>
      <c r="SSV807" s="3"/>
      <c r="SSW807" s="3"/>
      <c r="SSX807" s="3"/>
      <c r="SSY807" s="3"/>
      <c r="SSZ807" s="3"/>
      <c r="STA807" s="3"/>
      <c r="STB807" s="3"/>
      <c r="STC807" s="3"/>
      <c r="STD807" s="3"/>
      <c r="STE807" s="3"/>
      <c r="STF807" s="3"/>
      <c r="STG807" s="3"/>
      <c r="STH807" s="3"/>
      <c r="STI807" s="3"/>
      <c r="STJ807" s="3"/>
      <c r="STK807" s="3"/>
      <c r="STL807" s="3"/>
      <c r="STM807" s="3"/>
      <c r="STN807" s="3"/>
      <c r="STO807" s="3"/>
      <c r="STP807" s="3"/>
      <c r="STQ807" s="3"/>
      <c r="STR807" s="3"/>
      <c r="STS807" s="3"/>
      <c r="STT807" s="3"/>
      <c r="STU807" s="3"/>
      <c r="STV807" s="3"/>
      <c r="STW807" s="3"/>
      <c r="STX807" s="3"/>
      <c r="STY807" s="3"/>
      <c r="STZ807" s="3"/>
      <c r="SUA807" s="3"/>
      <c r="SUB807" s="3"/>
      <c r="SUC807" s="3"/>
      <c r="SUD807" s="3"/>
      <c r="SUE807" s="3"/>
      <c r="SUF807" s="3"/>
      <c r="SUG807" s="3"/>
      <c r="SUH807" s="3"/>
      <c r="SUI807" s="3"/>
      <c r="SUJ807" s="3"/>
      <c r="SUK807" s="3"/>
      <c r="SUL807" s="3"/>
      <c r="SUM807" s="3"/>
      <c r="SUN807" s="3"/>
      <c r="SUO807" s="3"/>
      <c r="SUP807" s="3"/>
      <c r="SUQ807" s="3"/>
      <c r="SUR807" s="3"/>
      <c r="SUS807" s="3"/>
      <c r="SUT807" s="3"/>
      <c r="SUU807" s="3"/>
      <c r="SUV807" s="3"/>
      <c r="SUW807" s="3"/>
      <c r="SUX807" s="3"/>
      <c r="SUY807" s="3"/>
      <c r="SUZ807" s="3"/>
      <c r="SVA807" s="3"/>
      <c r="SVB807" s="3"/>
      <c r="SVC807" s="3"/>
      <c r="SVD807" s="3"/>
      <c r="SVE807" s="3"/>
      <c r="SVF807" s="3"/>
      <c r="SVG807" s="3"/>
      <c r="SVH807" s="3"/>
      <c r="SVI807" s="3"/>
      <c r="SVJ807" s="3"/>
      <c r="SVK807" s="3"/>
      <c r="SVL807" s="3"/>
      <c r="SVM807" s="3"/>
      <c r="SVN807" s="3"/>
      <c r="SVO807" s="3"/>
      <c r="SVP807" s="3"/>
      <c r="SVQ807" s="3"/>
      <c r="SVR807" s="3"/>
      <c r="SVS807" s="3"/>
      <c r="SVT807" s="3"/>
      <c r="SVU807" s="3"/>
      <c r="SVV807" s="3"/>
      <c r="SVW807" s="3"/>
      <c r="SVX807" s="3"/>
      <c r="SVY807" s="3"/>
      <c r="SVZ807" s="3"/>
      <c r="SWA807" s="3"/>
      <c r="SWB807" s="3"/>
      <c r="SWC807" s="3"/>
      <c r="SWD807" s="3"/>
      <c r="SWE807" s="3"/>
      <c r="SWF807" s="3"/>
      <c r="SWG807" s="3"/>
      <c r="SWH807" s="3"/>
      <c r="SWI807" s="3"/>
      <c r="SWJ807" s="3"/>
      <c r="SWK807" s="3"/>
      <c r="SWL807" s="3"/>
      <c r="SWM807" s="3"/>
      <c r="SWN807" s="3"/>
      <c r="SWO807" s="3"/>
      <c r="SWP807" s="3"/>
      <c r="SWQ807" s="3"/>
      <c r="SWR807" s="3"/>
      <c r="SWS807" s="3"/>
      <c r="SWT807" s="3"/>
      <c r="SWU807" s="3"/>
      <c r="SWV807" s="3"/>
      <c r="SWW807" s="3"/>
      <c r="SWX807" s="3"/>
      <c r="SWY807" s="3"/>
      <c r="SWZ807" s="3"/>
      <c r="SXA807" s="3"/>
      <c r="SXB807" s="3"/>
      <c r="SXC807" s="3"/>
      <c r="SXD807" s="3"/>
      <c r="SXE807" s="3"/>
      <c r="SXF807" s="3"/>
      <c r="SXG807" s="3"/>
      <c r="SXH807" s="3"/>
      <c r="SXI807" s="3"/>
      <c r="SXJ807" s="3"/>
      <c r="SXK807" s="3"/>
      <c r="SXL807" s="3"/>
      <c r="SXM807" s="3"/>
      <c r="SXN807" s="3"/>
      <c r="SXO807" s="3"/>
      <c r="SXP807" s="3"/>
      <c r="SXQ807" s="3"/>
      <c r="SXR807" s="3"/>
      <c r="SXS807" s="3"/>
      <c r="SXT807" s="3"/>
      <c r="SXU807" s="3"/>
      <c r="SXV807" s="3"/>
      <c r="SXW807" s="3"/>
      <c r="SXX807" s="3"/>
      <c r="SXY807" s="3"/>
      <c r="SXZ807" s="3"/>
      <c r="SYA807" s="3"/>
      <c r="SYB807" s="3"/>
      <c r="SYC807" s="3"/>
      <c r="SYD807" s="3"/>
      <c r="SYE807" s="3"/>
      <c r="SYF807" s="3"/>
      <c r="SYG807" s="3"/>
      <c r="SYH807" s="3"/>
      <c r="SYI807" s="3"/>
      <c r="SYJ807" s="3"/>
      <c r="SYK807" s="3"/>
      <c r="SYL807" s="3"/>
      <c r="SYM807" s="3"/>
      <c r="SYN807" s="3"/>
      <c r="SYO807" s="3"/>
      <c r="SYP807" s="3"/>
      <c r="SYQ807" s="3"/>
      <c r="SYR807" s="3"/>
      <c r="SYS807" s="3"/>
      <c r="SYT807" s="3"/>
      <c r="SYU807" s="3"/>
      <c r="SYV807" s="3"/>
      <c r="SYW807" s="3"/>
      <c r="SYX807" s="3"/>
      <c r="SYY807" s="3"/>
      <c r="SYZ807" s="3"/>
      <c r="SZA807" s="3"/>
      <c r="SZB807" s="3"/>
      <c r="SZC807" s="3"/>
      <c r="SZD807" s="3"/>
      <c r="SZE807" s="3"/>
      <c r="SZF807" s="3"/>
      <c r="SZG807" s="3"/>
      <c r="SZH807" s="3"/>
      <c r="SZI807" s="3"/>
      <c r="SZJ807" s="3"/>
      <c r="SZK807" s="3"/>
      <c r="SZL807" s="3"/>
      <c r="SZM807" s="3"/>
      <c r="SZN807" s="3"/>
      <c r="SZO807" s="3"/>
      <c r="SZP807" s="3"/>
      <c r="SZQ807" s="3"/>
      <c r="SZR807" s="3"/>
      <c r="SZS807" s="3"/>
      <c r="SZT807" s="3"/>
      <c r="SZU807" s="3"/>
      <c r="SZV807" s="3"/>
      <c r="SZW807" s="3"/>
      <c r="SZX807" s="3"/>
      <c r="SZY807" s="3"/>
      <c r="SZZ807" s="3"/>
      <c r="TAA807" s="3"/>
      <c r="TAB807" s="3"/>
      <c r="TAC807" s="3"/>
      <c r="TAD807" s="3"/>
      <c r="TAE807" s="3"/>
      <c r="TAF807" s="3"/>
      <c r="TAG807" s="3"/>
      <c r="TAH807" s="3"/>
      <c r="TAI807" s="3"/>
      <c r="TAJ807" s="3"/>
      <c r="TAK807" s="3"/>
      <c r="TAL807" s="3"/>
      <c r="TAM807" s="3"/>
      <c r="TAN807" s="3"/>
      <c r="TAO807" s="3"/>
      <c r="TAP807" s="3"/>
      <c r="TAQ807" s="3"/>
      <c r="TAR807" s="3"/>
      <c r="TAS807" s="3"/>
      <c r="TAT807" s="3"/>
      <c r="TAU807" s="3"/>
      <c r="TAV807" s="3"/>
      <c r="TAW807" s="3"/>
      <c r="TAX807" s="3"/>
      <c r="TAY807" s="3"/>
      <c r="TAZ807" s="3"/>
      <c r="TBA807" s="3"/>
      <c r="TBB807" s="3"/>
      <c r="TBC807" s="3"/>
      <c r="TBD807" s="3"/>
      <c r="TBE807" s="3"/>
      <c r="TBF807" s="3"/>
      <c r="TBG807" s="3"/>
      <c r="TBH807" s="3"/>
      <c r="TBI807" s="3"/>
      <c r="TBJ807" s="3"/>
      <c r="TBK807" s="3"/>
      <c r="TBL807" s="3"/>
      <c r="TBM807" s="3"/>
      <c r="TBN807" s="3"/>
      <c r="TBO807" s="3"/>
      <c r="TBP807" s="3"/>
      <c r="TBQ807" s="3"/>
      <c r="TBR807" s="3"/>
      <c r="TBS807" s="3"/>
      <c r="TBT807" s="3"/>
      <c r="TBU807" s="3"/>
      <c r="TBV807" s="3"/>
      <c r="TBW807" s="3"/>
      <c r="TBX807" s="3"/>
      <c r="TBY807" s="3"/>
      <c r="TBZ807" s="3"/>
      <c r="TCA807" s="3"/>
      <c r="TCB807" s="3"/>
      <c r="TCC807" s="3"/>
      <c r="TCD807" s="3"/>
      <c r="TCE807" s="3"/>
      <c r="TCF807" s="3"/>
      <c r="TCG807" s="3"/>
      <c r="TCH807" s="3"/>
      <c r="TCI807" s="3"/>
      <c r="TCJ807" s="3"/>
      <c r="TCK807" s="3"/>
      <c r="TCL807" s="3"/>
      <c r="TCM807" s="3"/>
      <c r="TCN807" s="3"/>
      <c r="TCO807" s="3"/>
      <c r="TCP807" s="3"/>
      <c r="TCQ807" s="3"/>
      <c r="TCR807" s="3"/>
      <c r="TCS807" s="3"/>
      <c r="TCT807" s="3"/>
      <c r="TCU807" s="3"/>
      <c r="TCV807" s="3"/>
      <c r="TCW807" s="3"/>
      <c r="TCX807" s="3"/>
      <c r="TCY807" s="3"/>
      <c r="TCZ807" s="3"/>
      <c r="TDA807" s="3"/>
      <c r="TDB807" s="3"/>
      <c r="TDC807" s="3"/>
      <c r="TDD807" s="3"/>
      <c r="TDE807" s="3"/>
      <c r="TDF807" s="3"/>
      <c r="TDG807" s="3"/>
      <c r="TDH807" s="3"/>
      <c r="TDI807" s="3"/>
      <c r="TDJ807" s="3"/>
      <c r="TDK807" s="3"/>
      <c r="TDL807" s="3"/>
      <c r="TDM807" s="3"/>
      <c r="TDN807" s="3"/>
      <c r="TDO807" s="3"/>
      <c r="TDP807" s="3"/>
      <c r="TDQ807" s="3"/>
      <c r="TDR807" s="3"/>
      <c r="TDS807" s="3"/>
      <c r="TDT807" s="3"/>
      <c r="TDU807" s="3"/>
      <c r="TDV807" s="3"/>
      <c r="TDW807" s="3"/>
      <c r="TDX807" s="3"/>
      <c r="TDY807" s="3"/>
      <c r="TDZ807" s="3"/>
      <c r="TEA807" s="3"/>
      <c r="TEB807" s="3"/>
      <c r="TEC807" s="3"/>
      <c r="TED807" s="3"/>
      <c r="TEE807" s="3"/>
      <c r="TEF807" s="3"/>
      <c r="TEG807" s="3"/>
      <c r="TEH807" s="3"/>
      <c r="TEI807" s="3"/>
      <c r="TEJ807" s="3"/>
      <c r="TEK807" s="3"/>
      <c r="TEL807" s="3"/>
      <c r="TEM807" s="3"/>
      <c r="TEN807" s="3"/>
      <c r="TEO807" s="3"/>
      <c r="TEP807" s="3"/>
      <c r="TEQ807" s="3"/>
      <c r="TER807" s="3"/>
      <c r="TES807" s="3"/>
      <c r="TET807" s="3"/>
      <c r="TEU807" s="3"/>
      <c r="TEV807" s="3"/>
      <c r="TEW807" s="3"/>
      <c r="TEX807" s="3"/>
      <c r="TEY807" s="3"/>
      <c r="TEZ807" s="3"/>
      <c r="TFA807" s="3"/>
      <c r="TFB807" s="3"/>
      <c r="TFC807" s="3"/>
      <c r="TFD807" s="3"/>
      <c r="TFE807" s="3"/>
      <c r="TFF807" s="3"/>
      <c r="TFG807" s="3"/>
      <c r="TFH807" s="3"/>
      <c r="TFI807" s="3"/>
      <c r="TFJ807" s="3"/>
      <c r="TFK807" s="3"/>
      <c r="TFL807" s="3"/>
      <c r="TFM807" s="3"/>
      <c r="TFN807" s="3"/>
      <c r="TFO807" s="3"/>
      <c r="TFP807" s="3"/>
      <c r="TFQ807" s="3"/>
      <c r="TFR807" s="3"/>
      <c r="TFS807" s="3"/>
      <c r="TFT807" s="3"/>
      <c r="TFU807" s="3"/>
      <c r="TFV807" s="3"/>
      <c r="TFW807" s="3"/>
      <c r="TFX807" s="3"/>
      <c r="TFY807" s="3"/>
      <c r="TFZ807" s="3"/>
      <c r="TGA807" s="3"/>
      <c r="TGB807" s="3"/>
      <c r="TGC807" s="3"/>
      <c r="TGD807" s="3"/>
      <c r="TGE807" s="3"/>
      <c r="TGF807" s="3"/>
      <c r="TGG807" s="3"/>
      <c r="TGH807" s="3"/>
      <c r="TGI807" s="3"/>
      <c r="TGJ807" s="3"/>
      <c r="TGK807" s="3"/>
      <c r="TGL807" s="3"/>
      <c r="TGM807" s="3"/>
      <c r="TGN807" s="3"/>
      <c r="TGO807" s="3"/>
      <c r="TGP807" s="3"/>
      <c r="TGQ807" s="3"/>
      <c r="TGR807" s="3"/>
      <c r="TGS807" s="3"/>
      <c r="TGT807" s="3"/>
      <c r="TGU807" s="3"/>
      <c r="TGV807" s="3"/>
      <c r="TGW807" s="3"/>
      <c r="TGX807" s="3"/>
      <c r="TGY807" s="3"/>
      <c r="TGZ807" s="3"/>
      <c r="THA807" s="3"/>
      <c r="THB807" s="3"/>
      <c r="THC807" s="3"/>
      <c r="THD807" s="3"/>
      <c r="THE807" s="3"/>
      <c r="THF807" s="3"/>
      <c r="THG807" s="3"/>
      <c r="THH807" s="3"/>
      <c r="THI807" s="3"/>
      <c r="THJ807" s="3"/>
      <c r="THK807" s="3"/>
      <c r="THL807" s="3"/>
      <c r="THM807" s="3"/>
      <c r="THN807" s="3"/>
      <c r="THO807" s="3"/>
      <c r="THP807" s="3"/>
      <c r="THQ807" s="3"/>
      <c r="THR807" s="3"/>
      <c r="THS807" s="3"/>
      <c r="THT807" s="3"/>
      <c r="THU807" s="3"/>
      <c r="THV807" s="3"/>
      <c r="THW807" s="3"/>
      <c r="THX807" s="3"/>
      <c r="THY807" s="3"/>
      <c r="THZ807" s="3"/>
      <c r="TIA807" s="3"/>
      <c r="TIB807" s="3"/>
      <c r="TIC807" s="3"/>
      <c r="TID807" s="3"/>
      <c r="TIE807" s="3"/>
      <c r="TIF807" s="3"/>
      <c r="TIG807" s="3"/>
      <c r="TIH807" s="3"/>
      <c r="TII807" s="3"/>
      <c r="TIJ807" s="3"/>
      <c r="TIK807" s="3"/>
      <c r="TIL807" s="3"/>
      <c r="TIM807" s="3"/>
      <c r="TIN807" s="3"/>
      <c r="TIO807" s="3"/>
      <c r="TIP807" s="3"/>
      <c r="TIQ807" s="3"/>
      <c r="TIR807" s="3"/>
      <c r="TIS807" s="3"/>
      <c r="TIT807" s="3"/>
      <c r="TIU807" s="3"/>
      <c r="TIV807" s="3"/>
      <c r="TIW807" s="3"/>
      <c r="TIX807" s="3"/>
      <c r="TIY807" s="3"/>
      <c r="TIZ807" s="3"/>
      <c r="TJA807" s="3"/>
      <c r="TJB807" s="3"/>
      <c r="TJC807" s="3"/>
      <c r="TJD807" s="3"/>
      <c r="TJE807" s="3"/>
      <c r="TJF807" s="3"/>
      <c r="TJG807" s="3"/>
      <c r="TJH807" s="3"/>
      <c r="TJI807" s="3"/>
      <c r="TJJ807" s="3"/>
      <c r="TJK807" s="3"/>
      <c r="TJL807" s="3"/>
      <c r="TJM807" s="3"/>
      <c r="TJN807" s="3"/>
      <c r="TJO807" s="3"/>
      <c r="TJP807" s="3"/>
      <c r="TJQ807" s="3"/>
      <c r="TJR807" s="3"/>
      <c r="TJS807" s="3"/>
      <c r="TJT807" s="3"/>
      <c r="TJU807" s="3"/>
      <c r="TJV807" s="3"/>
      <c r="TJW807" s="3"/>
      <c r="TJX807" s="3"/>
      <c r="TJY807" s="3"/>
      <c r="TJZ807" s="3"/>
      <c r="TKA807" s="3"/>
      <c r="TKB807" s="3"/>
      <c r="TKC807" s="3"/>
      <c r="TKD807" s="3"/>
      <c r="TKE807" s="3"/>
      <c r="TKF807" s="3"/>
      <c r="TKG807" s="3"/>
      <c r="TKH807" s="3"/>
      <c r="TKI807" s="3"/>
      <c r="TKJ807" s="3"/>
      <c r="TKK807" s="3"/>
      <c r="TKL807" s="3"/>
      <c r="TKM807" s="3"/>
      <c r="TKN807" s="3"/>
      <c r="TKO807" s="3"/>
      <c r="TKP807" s="3"/>
      <c r="TKQ807" s="3"/>
      <c r="TKR807" s="3"/>
      <c r="TKS807" s="3"/>
      <c r="TKT807" s="3"/>
      <c r="TKU807" s="3"/>
      <c r="TKV807" s="3"/>
      <c r="TKW807" s="3"/>
      <c r="TKX807" s="3"/>
      <c r="TKY807" s="3"/>
      <c r="TKZ807" s="3"/>
      <c r="TLA807" s="3"/>
      <c r="TLB807" s="3"/>
      <c r="TLC807" s="3"/>
      <c r="TLD807" s="3"/>
      <c r="TLE807" s="3"/>
      <c r="TLF807" s="3"/>
      <c r="TLG807" s="3"/>
      <c r="TLH807" s="3"/>
      <c r="TLI807" s="3"/>
      <c r="TLJ807" s="3"/>
      <c r="TLK807" s="3"/>
      <c r="TLL807" s="3"/>
      <c r="TLM807" s="3"/>
      <c r="TLN807" s="3"/>
      <c r="TLO807" s="3"/>
      <c r="TLP807" s="3"/>
      <c r="TLQ807" s="3"/>
      <c r="TLR807" s="3"/>
      <c r="TLS807" s="3"/>
      <c r="TLT807" s="3"/>
      <c r="TLU807" s="3"/>
      <c r="TLV807" s="3"/>
      <c r="TLW807" s="3"/>
      <c r="TLX807" s="3"/>
      <c r="TLY807" s="3"/>
      <c r="TLZ807" s="3"/>
      <c r="TMA807" s="3"/>
      <c r="TMB807" s="3"/>
      <c r="TMC807" s="3"/>
      <c r="TMD807" s="3"/>
      <c r="TME807" s="3"/>
      <c r="TMF807" s="3"/>
      <c r="TMG807" s="3"/>
      <c r="TMH807" s="3"/>
      <c r="TMI807" s="3"/>
      <c r="TMJ807" s="3"/>
      <c r="TMK807" s="3"/>
      <c r="TML807" s="3"/>
      <c r="TMM807" s="3"/>
      <c r="TMN807" s="3"/>
      <c r="TMO807" s="3"/>
      <c r="TMP807" s="3"/>
      <c r="TMQ807" s="3"/>
      <c r="TMR807" s="3"/>
      <c r="TMS807" s="3"/>
      <c r="TMT807" s="3"/>
      <c r="TMU807" s="3"/>
      <c r="TMV807" s="3"/>
      <c r="TMW807" s="3"/>
      <c r="TMX807" s="3"/>
      <c r="TMY807" s="3"/>
      <c r="TMZ807" s="3"/>
      <c r="TNA807" s="3"/>
      <c r="TNB807" s="3"/>
      <c r="TNC807" s="3"/>
      <c r="TND807" s="3"/>
      <c r="TNE807" s="3"/>
      <c r="TNF807" s="3"/>
      <c r="TNG807" s="3"/>
      <c r="TNH807" s="3"/>
      <c r="TNI807" s="3"/>
      <c r="TNJ807" s="3"/>
      <c r="TNK807" s="3"/>
      <c r="TNL807" s="3"/>
      <c r="TNM807" s="3"/>
      <c r="TNN807" s="3"/>
      <c r="TNO807" s="3"/>
      <c r="TNP807" s="3"/>
      <c r="TNQ807" s="3"/>
      <c r="TNR807" s="3"/>
      <c r="TNS807" s="3"/>
      <c r="TNT807" s="3"/>
      <c r="TNU807" s="3"/>
      <c r="TNV807" s="3"/>
      <c r="TNW807" s="3"/>
      <c r="TNX807" s="3"/>
      <c r="TNY807" s="3"/>
      <c r="TNZ807" s="3"/>
      <c r="TOA807" s="3"/>
      <c r="TOB807" s="3"/>
      <c r="TOC807" s="3"/>
      <c r="TOD807" s="3"/>
      <c r="TOE807" s="3"/>
      <c r="TOF807" s="3"/>
      <c r="TOG807" s="3"/>
      <c r="TOH807" s="3"/>
      <c r="TOI807" s="3"/>
      <c r="TOJ807" s="3"/>
      <c r="TOK807" s="3"/>
      <c r="TOL807" s="3"/>
      <c r="TOM807" s="3"/>
      <c r="TON807" s="3"/>
      <c r="TOO807" s="3"/>
      <c r="TOP807" s="3"/>
      <c r="TOQ807" s="3"/>
      <c r="TOR807" s="3"/>
      <c r="TOS807" s="3"/>
      <c r="TOT807" s="3"/>
      <c r="TOU807" s="3"/>
      <c r="TOV807" s="3"/>
      <c r="TOW807" s="3"/>
      <c r="TOX807" s="3"/>
      <c r="TOY807" s="3"/>
      <c r="TOZ807" s="3"/>
      <c r="TPA807" s="3"/>
      <c r="TPB807" s="3"/>
      <c r="TPC807" s="3"/>
      <c r="TPD807" s="3"/>
      <c r="TPE807" s="3"/>
      <c r="TPF807" s="3"/>
      <c r="TPG807" s="3"/>
      <c r="TPH807" s="3"/>
      <c r="TPI807" s="3"/>
      <c r="TPJ807" s="3"/>
      <c r="TPK807" s="3"/>
      <c r="TPL807" s="3"/>
      <c r="TPM807" s="3"/>
      <c r="TPN807" s="3"/>
      <c r="TPO807" s="3"/>
      <c r="TPP807" s="3"/>
      <c r="TPQ807" s="3"/>
      <c r="TPR807" s="3"/>
      <c r="TPS807" s="3"/>
      <c r="TPT807" s="3"/>
      <c r="TPU807" s="3"/>
      <c r="TPV807" s="3"/>
      <c r="TPW807" s="3"/>
      <c r="TPX807" s="3"/>
      <c r="TPY807" s="3"/>
      <c r="TPZ807" s="3"/>
      <c r="TQA807" s="3"/>
      <c r="TQB807" s="3"/>
      <c r="TQC807" s="3"/>
      <c r="TQD807" s="3"/>
      <c r="TQE807" s="3"/>
      <c r="TQF807" s="3"/>
      <c r="TQG807" s="3"/>
      <c r="TQH807" s="3"/>
      <c r="TQI807" s="3"/>
      <c r="TQJ807" s="3"/>
      <c r="TQK807" s="3"/>
      <c r="TQL807" s="3"/>
      <c r="TQM807" s="3"/>
      <c r="TQN807" s="3"/>
      <c r="TQO807" s="3"/>
      <c r="TQP807" s="3"/>
      <c r="TQQ807" s="3"/>
      <c r="TQR807" s="3"/>
      <c r="TQS807" s="3"/>
      <c r="TQT807" s="3"/>
      <c r="TQU807" s="3"/>
      <c r="TQV807" s="3"/>
      <c r="TQW807" s="3"/>
      <c r="TQX807" s="3"/>
      <c r="TQY807" s="3"/>
      <c r="TQZ807" s="3"/>
      <c r="TRA807" s="3"/>
      <c r="TRB807" s="3"/>
      <c r="TRC807" s="3"/>
      <c r="TRD807" s="3"/>
      <c r="TRE807" s="3"/>
      <c r="TRF807" s="3"/>
      <c r="TRG807" s="3"/>
      <c r="TRH807" s="3"/>
      <c r="TRI807" s="3"/>
      <c r="TRJ807" s="3"/>
      <c r="TRK807" s="3"/>
      <c r="TRL807" s="3"/>
      <c r="TRM807" s="3"/>
      <c r="TRN807" s="3"/>
      <c r="TRO807" s="3"/>
      <c r="TRP807" s="3"/>
      <c r="TRQ807" s="3"/>
      <c r="TRR807" s="3"/>
      <c r="TRS807" s="3"/>
      <c r="TRT807" s="3"/>
      <c r="TRU807" s="3"/>
      <c r="TRV807" s="3"/>
      <c r="TRW807" s="3"/>
      <c r="TRX807" s="3"/>
      <c r="TRY807" s="3"/>
      <c r="TRZ807" s="3"/>
      <c r="TSA807" s="3"/>
      <c r="TSB807" s="3"/>
      <c r="TSC807" s="3"/>
      <c r="TSD807" s="3"/>
      <c r="TSE807" s="3"/>
      <c r="TSF807" s="3"/>
      <c r="TSG807" s="3"/>
      <c r="TSH807" s="3"/>
      <c r="TSI807" s="3"/>
      <c r="TSJ807" s="3"/>
      <c r="TSK807" s="3"/>
      <c r="TSL807" s="3"/>
      <c r="TSM807" s="3"/>
      <c r="TSN807" s="3"/>
      <c r="TSO807" s="3"/>
      <c r="TSP807" s="3"/>
      <c r="TSQ807" s="3"/>
      <c r="TSR807" s="3"/>
      <c r="TSS807" s="3"/>
      <c r="TST807" s="3"/>
      <c r="TSU807" s="3"/>
      <c r="TSV807" s="3"/>
      <c r="TSW807" s="3"/>
      <c r="TSX807" s="3"/>
      <c r="TSY807" s="3"/>
      <c r="TSZ807" s="3"/>
      <c r="TTA807" s="3"/>
      <c r="TTB807" s="3"/>
      <c r="TTC807" s="3"/>
      <c r="TTD807" s="3"/>
      <c r="TTE807" s="3"/>
      <c r="TTF807" s="3"/>
      <c r="TTG807" s="3"/>
      <c r="TTH807" s="3"/>
      <c r="TTI807" s="3"/>
      <c r="TTJ807" s="3"/>
      <c r="TTK807" s="3"/>
      <c r="TTL807" s="3"/>
      <c r="TTM807" s="3"/>
      <c r="TTN807" s="3"/>
      <c r="TTO807" s="3"/>
      <c r="TTP807" s="3"/>
      <c r="TTQ807" s="3"/>
      <c r="TTR807" s="3"/>
      <c r="TTS807" s="3"/>
      <c r="TTT807" s="3"/>
      <c r="TTU807" s="3"/>
      <c r="TTV807" s="3"/>
      <c r="TTW807" s="3"/>
      <c r="TTX807" s="3"/>
      <c r="TTY807" s="3"/>
      <c r="TTZ807" s="3"/>
      <c r="TUA807" s="3"/>
      <c r="TUB807" s="3"/>
      <c r="TUC807" s="3"/>
      <c r="TUD807" s="3"/>
      <c r="TUE807" s="3"/>
      <c r="TUF807" s="3"/>
      <c r="TUG807" s="3"/>
      <c r="TUH807" s="3"/>
      <c r="TUI807" s="3"/>
      <c r="TUJ807" s="3"/>
      <c r="TUK807" s="3"/>
      <c r="TUL807" s="3"/>
      <c r="TUM807" s="3"/>
      <c r="TUN807" s="3"/>
      <c r="TUO807" s="3"/>
      <c r="TUP807" s="3"/>
      <c r="TUQ807" s="3"/>
      <c r="TUR807" s="3"/>
      <c r="TUS807" s="3"/>
      <c r="TUT807" s="3"/>
      <c r="TUU807" s="3"/>
      <c r="TUV807" s="3"/>
      <c r="TUW807" s="3"/>
      <c r="TUX807" s="3"/>
      <c r="TUY807" s="3"/>
      <c r="TUZ807" s="3"/>
      <c r="TVA807" s="3"/>
      <c r="TVB807" s="3"/>
      <c r="TVC807" s="3"/>
      <c r="TVD807" s="3"/>
      <c r="TVE807" s="3"/>
      <c r="TVF807" s="3"/>
      <c r="TVG807" s="3"/>
      <c r="TVH807" s="3"/>
      <c r="TVI807" s="3"/>
      <c r="TVJ807" s="3"/>
      <c r="TVK807" s="3"/>
      <c r="TVL807" s="3"/>
      <c r="TVM807" s="3"/>
      <c r="TVN807" s="3"/>
      <c r="TVO807" s="3"/>
      <c r="TVP807" s="3"/>
      <c r="TVQ807" s="3"/>
      <c r="TVR807" s="3"/>
      <c r="TVS807" s="3"/>
      <c r="TVT807" s="3"/>
      <c r="TVU807" s="3"/>
      <c r="TVV807" s="3"/>
      <c r="TVW807" s="3"/>
      <c r="TVX807" s="3"/>
      <c r="TVY807" s="3"/>
      <c r="TVZ807" s="3"/>
      <c r="TWA807" s="3"/>
      <c r="TWB807" s="3"/>
      <c r="TWC807" s="3"/>
      <c r="TWD807" s="3"/>
      <c r="TWE807" s="3"/>
      <c r="TWF807" s="3"/>
      <c r="TWG807" s="3"/>
      <c r="TWH807" s="3"/>
      <c r="TWI807" s="3"/>
      <c r="TWJ807" s="3"/>
      <c r="TWK807" s="3"/>
      <c r="TWL807" s="3"/>
      <c r="TWM807" s="3"/>
      <c r="TWN807" s="3"/>
      <c r="TWO807" s="3"/>
      <c r="TWP807" s="3"/>
      <c r="TWQ807" s="3"/>
      <c r="TWR807" s="3"/>
      <c r="TWS807" s="3"/>
      <c r="TWT807" s="3"/>
      <c r="TWU807" s="3"/>
      <c r="TWV807" s="3"/>
      <c r="TWW807" s="3"/>
      <c r="TWX807" s="3"/>
      <c r="TWY807" s="3"/>
      <c r="TWZ807" s="3"/>
      <c r="TXA807" s="3"/>
      <c r="TXB807" s="3"/>
      <c r="TXC807" s="3"/>
      <c r="TXD807" s="3"/>
      <c r="TXE807" s="3"/>
      <c r="TXF807" s="3"/>
      <c r="TXG807" s="3"/>
      <c r="TXH807" s="3"/>
      <c r="TXI807" s="3"/>
      <c r="TXJ807" s="3"/>
      <c r="TXK807" s="3"/>
      <c r="TXL807" s="3"/>
      <c r="TXM807" s="3"/>
      <c r="TXN807" s="3"/>
      <c r="TXO807" s="3"/>
      <c r="TXP807" s="3"/>
      <c r="TXQ807" s="3"/>
      <c r="TXR807" s="3"/>
      <c r="TXS807" s="3"/>
      <c r="TXT807" s="3"/>
      <c r="TXU807" s="3"/>
      <c r="TXV807" s="3"/>
      <c r="TXW807" s="3"/>
      <c r="TXX807" s="3"/>
      <c r="TXY807" s="3"/>
      <c r="TXZ807" s="3"/>
      <c r="TYA807" s="3"/>
      <c r="TYB807" s="3"/>
      <c r="TYC807" s="3"/>
      <c r="TYD807" s="3"/>
      <c r="TYE807" s="3"/>
      <c r="TYF807" s="3"/>
      <c r="TYG807" s="3"/>
      <c r="TYH807" s="3"/>
      <c r="TYI807" s="3"/>
      <c r="TYJ807" s="3"/>
      <c r="TYK807" s="3"/>
      <c r="TYL807" s="3"/>
      <c r="TYM807" s="3"/>
      <c r="TYN807" s="3"/>
      <c r="TYO807" s="3"/>
      <c r="TYP807" s="3"/>
      <c r="TYQ807" s="3"/>
      <c r="TYR807" s="3"/>
      <c r="TYS807" s="3"/>
      <c r="TYT807" s="3"/>
      <c r="TYU807" s="3"/>
      <c r="TYV807" s="3"/>
      <c r="TYW807" s="3"/>
      <c r="TYX807" s="3"/>
      <c r="TYY807" s="3"/>
      <c r="TYZ807" s="3"/>
      <c r="TZA807" s="3"/>
      <c r="TZB807" s="3"/>
      <c r="TZC807" s="3"/>
      <c r="TZD807" s="3"/>
      <c r="TZE807" s="3"/>
      <c r="TZF807" s="3"/>
      <c r="TZG807" s="3"/>
      <c r="TZH807" s="3"/>
      <c r="TZI807" s="3"/>
      <c r="TZJ807" s="3"/>
      <c r="TZK807" s="3"/>
      <c r="TZL807" s="3"/>
      <c r="TZM807" s="3"/>
      <c r="TZN807" s="3"/>
      <c r="TZO807" s="3"/>
      <c r="TZP807" s="3"/>
      <c r="TZQ807" s="3"/>
      <c r="TZR807" s="3"/>
      <c r="TZS807" s="3"/>
      <c r="TZT807" s="3"/>
      <c r="TZU807" s="3"/>
      <c r="TZV807" s="3"/>
      <c r="TZW807" s="3"/>
      <c r="TZX807" s="3"/>
      <c r="TZY807" s="3"/>
      <c r="TZZ807" s="3"/>
      <c r="UAA807" s="3"/>
      <c r="UAB807" s="3"/>
      <c r="UAC807" s="3"/>
      <c r="UAD807" s="3"/>
      <c r="UAE807" s="3"/>
      <c r="UAF807" s="3"/>
      <c r="UAG807" s="3"/>
      <c r="UAH807" s="3"/>
      <c r="UAI807" s="3"/>
      <c r="UAJ807" s="3"/>
      <c r="UAK807" s="3"/>
      <c r="UAL807" s="3"/>
      <c r="UAM807" s="3"/>
      <c r="UAN807" s="3"/>
      <c r="UAO807" s="3"/>
      <c r="UAP807" s="3"/>
      <c r="UAQ807" s="3"/>
      <c r="UAR807" s="3"/>
      <c r="UAS807" s="3"/>
      <c r="UAT807" s="3"/>
      <c r="UAU807" s="3"/>
      <c r="UAV807" s="3"/>
      <c r="UAW807" s="3"/>
      <c r="UAX807" s="3"/>
      <c r="UAY807" s="3"/>
      <c r="UAZ807" s="3"/>
      <c r="UBA807" s="3"/>
      <c r="UBB807" s="3"/>
      <c r="UBC807" s="3"/>
      <c r="UBD807" s="3"/>
      <c r="UBE807" s="3"/>
      <c r="UBF807" s="3"/>
      <c r="UBG807" s="3"/>
      <c r="UBH807" s="3"/>
      <c r="UBI807" s="3"/>
      <c r="UBJ807" s="3"/>
      <c r="UBK807" s="3"/>
      <c r="UBL807" s="3"/>
      <c r="UBM807" s="3"/>
      <c r="UBN807" s="3"/>
      <c r="UBO807" s="3"/>
      <c r="UBP807" s="3"/>
      <c r="UBQ807" s="3"/>
      <c r="UBR807" s="3"/>
      <c r="UBS807" s="3"/>
      <c r="UBT807" s="3"/>
      <c r="UBU807" s="3"/>
      <c r="UBV807" s="3"/>
      <c r="UBW807" s="3"/>
      <c r="UBX807" s="3"/>
      <c r="UBY807" s="3"/>
      <c r="UBZ807" s="3"/>
      <c r="UCA807" s="3"/>
      <c r="UCB807" s="3"/>
      <c r="UCC807" s="3"/>
      <c r="UCD807" s="3"/>
      <c r="UCE807" s="3"/>
      <c r="UCF807" s="3"/>
      <c r="UCG807" s="3"/>
      <c r="UCH807" s="3"/>
      <c r="UCI807" s="3"/>
      <c r="UCJ807" s="3"/>
      <c r="UCK807" s="3"/>
      <c r="UCL807" s="3"/>
      <c r="UCM807" s="3"/>
      <c r="UCN807" s="3"/>
      <c r="UCO807" s="3"/>
      <c r="UCP807" s="3"/>
      <c r="UCQ807" s="3"/>
      <c r="UCR807" s="3"/>
      <c r="UCS807" s="3"/>
      <c r="UCT807" s="3"/>
      <c r="UCU807" s="3"/>
      <c r="UCV807" s="3"/>
      <c r="UCW807" s="3"/>
      <c r="UCX807" s="3"/>
      <c r="UCY807" s="3"/>
      <c r="UCZ807" s="3"/>
      <c r="UDA807" s="3"/>
      <c r="UDB807" s="3"/>
      <c r="UDC807" s="3"/>
      <c r="UDD807" s="3"/>
      <c r="UDE807" s="3"/>
      <c r="UDF807" s="3"/>
      <c r="UDG807" s="3"/>
      <c r="UDH807" s="3"/>
      <c r="UDI807" s="3"/>
      <c r="UDJ807" s="3"/>
      <c r="UDK807" s="3"/>
      <c r="UDL807" s="3"/>
      <c r="UDM807" s="3"/>
      <c r="UDN807" s="3"/>
      <c r="UDO807" s="3"/>
      <c r="UDP807" s="3"/>
      <c r="UDQ807" s="3"/>
      <c r="UDR807" s="3"/>
      <c r="UDS807" s="3"/>
      <c r="UDT807" s="3"/>
      <c r="UDU807" s="3"/>
      <c r="UDV807" s="3"/>
      <c r="UDW807" s="3"/>
      <c r="UDX807" s="3"/>
      <c r="UDY807" s="3"/>
      <c r="UDZ807" s="3"/>
      <c r="UEA807" s="3"/>
      <c r="UEB807" s="3"/>
      <c r="UEC807" s="3"/>
      <c r="UED807" s="3"/>
      <c r="UEE807" s="3"/>
      <c r="UEF807" s="3"/>
      <c r="UEG807" s="3"/>
      <c r="UEH807" s="3"/>
      <c r="UEI807" s="3"/>
      <c r="UEJ807" s="3"/>
      <c r="UEK807" s="3"/>
      <c r="UEL807" s="3"/>
      <c r="UEM807" s="3"/>
      <c r="UEN807" s="3"/>
      <c r="UEO807" s="3"/>
      <c r="UEP807" s="3"/>
      <c r="UEQ807" s="3"/>
      <c r="UER807" s="3"/>
      <c r="UES807" s="3"/>
      <c r="UET807" s="3"/>
      <c r="UEU807" s="3"/>
      <c r="UEV807" s="3"/>
      <c r="UEW807" s="3"/>
      <c r="UEX807" s="3"/>
      <c r="UEY807" s="3"/>
      <c r="UEZ807" s="3"/>
      <c r="UFA807" s="3"/>
      <c r="UFB807" s="3"/>
      <c r="UFC807" s="3"/>
      <c r="UFD807" s="3"/>
      <c r="UFE807" s="3"/>
      <c r="UFF807" s="3"/>
      <c r="UFG807" s="3"/>
      <c r="UFH807" s="3"/>
      <c r="UFI807" s="3"/>
      <c r="UFJ807" s="3"/>
      <c r="UFK807" s="3"/>
      <c r="UFL807" s="3"/>
      <c r="UFM807" s="3"/>
      <c r="UFN807" s="3"/>
      <c r="UFO807" s="3"/>
      <c r="UFP807" s="3"/>
      <c r="UFQ807" s="3"/>
      <c r="UFR807" s="3"/>
      <c r="UFS807" s="3"/>
      <c r="UFT807" s="3"/>
      <c r="UFU807" s="3"/>
      <c r="UFV807" s="3"/>
      <c r="UFW807" s="3"/>
      <c r="UFX807" s="3"/>
      <c r="UFY807" s="3"/>
      <c r="UFZ807" s="3"/>
      <c r="UGA807" s="3"/>
      <c r="UGB807" s="3"/>
      <c r="UGC807" s="3"/>
      <c r="UGD807" s="3"/>
      <c r="UGE807" s="3"/>
      <c r="UGF807" s="3"/>
      <c r="UGG807" s="3"/>
      <c r="UGH807" s="3"/>
      <c r="UGI807" s="3"/>
      <c r="UGJ807" s="3"/>
      <c r="UGK807" s="3"/>
      <c r="UGL807" s="3"/>
      <c r="UGM807" s="3"/>
      <c r="UGN807" s="3"/>
      <c r="UGO807" s="3"/>
      <c r="UGP807" s="3"/>
      <c r="UGQ807" s="3"/>
      <c r="UGR807" s="3"/>
      <c r="UGS807" s="3"/>
      <c r="UGT807" s="3"/>
      <c r="UGU807" s="3"/>
      <c r="UGV807" s="3"/>
      <c r="UGW807" s="3"/>
      <c r="UGX807" s="3"/>
      <c r="UGY807" s="3"/>
      <c r="UGZ807" s="3"/>
      <c r="UHA807" s="3"/>
      <c r="UHB807" s="3"/>
      <c r="UHC807" s="3"/>
      <c r="UHD807" s="3"/>
      <c r="UHE807" s="3"/>
      <c r="UHF807" s="3"/>
      <c r="UHG807" s="3"/>
      <c r="UHH807" s="3"/>
      <c r="UHI807" s="3"/>
      <c r="UHJ807" s="3"/>
      <c r="UHK807" s="3"/>
      <c r="UHL807" s="3"/>
      <c r="UHM807" s="3"/>
      <c r="UHN807" s="3"/>
      <c r="UHO807" s="3"/>
      <c r="UHP807" s="3"/>
      <c r="UHQ807" s="3"/>
      <c r="UHR807" s="3"/>
      <c r="UHS807" s="3"/>
      <c r="UHT807" s="3"/>
      <c r="UHU807" s="3"/>
      <c r="UHV807" s="3"/>
      <c r="UHW807" s="3"/>
      <c r="UHX807" s="3"/>
      <c r="UHY807" s="3"/>
      <c r="UHZ807" s="3"/>
      <c r="UIA807" s="3"/>
      <c r="UIB807" s="3"/>
      <c r="UIC807" s="3"/>
      <c r="UID807" s="3"/>
      <c r="UIE807" s="3"/>
      <c r="UIF807" s="3"/>
      <c r="UIG807" s="3"/>
      <c r="UIH807" s="3"/>
      <c r="UII807" s="3"/>
      <c r="UIJ807" s="3"/>
      <c r="UIK807" s="3"/>
      <c r="UIL807" s="3"/>
      <c r="UIM807" s="3"/>
      <c r="UIN807" s="3"/>
      <c r="UIO807" s="3"/>
      <c r="UIP807" s="3"/>
      <c r="UIQ807" s="3"/>
      <c r="UIR807" s="3"/>
      <c r="UIS807" s="3"/>
      <c r="UIT807" s="3"/>
      <c r="UIU807" s="3"/>
      <c r="UIV807" s="3"/>
      <c r="UIW807" s="3"/>
      <c r="UIX807" s="3"/>
      <c r="UIY807" s="3"/>
      <c r="UIZ807" s="3"/>
      <c r="UJA807" s="3"/>
      <c r="UJB807" s="3"/>
      <c r="UJC807" s="3"/>
      <c r="UJD807" s="3"/>
      <c r="UJE807" s="3"/>
      <c r="UJF807" s="3"/>
      <c r="UJG807" s="3"/>
      <c r="UJH807" s="3"/>
      <c r="UJI807" s="3"/>
      <c r="UJJ807" s="3"/>
      <c r="UJK807" s="3"/>
      <c r="UJL807" s="3"/>
      <c r="UJM807" s="3"/>
      <c r="UJN807" s="3"/>
      <c r="UJO807" s="3"/>
      <c r="UJP807" s="3"/>
      <c r="UJQ807" s="3"/>
      <c r="UJR807" s="3"/>
      <c r="UJS807" s="3"/>
      <c r="UJT807" s="3"/>
      <c r="UJU807" s="3"/>
      <c r="UJV807" s="3"/>
      <c r="UJW807" s="3"/>
      <c r="UJX807" s="3"/>
      <c r="UJY807" s="3"/>
      <c r="UJZ807" s="3"/>
      <c r="UKA807" s="3"/>
      <c r="UKB807" s="3"/>
      <c r="UKC807" s="3"/>
      <c r="UKD807" s="3"/>
      <c r="UKE807" s="3"/>
      <c r="UKF807" s="3"/>
      <c r="UKG807" s="3"/>
      <c r="UKH807" s="3"/>
      <c r="UKI807" s="3"/>
      <c r="UKJ807" s="3"/>
      <c r="UKK807" s="3"/>
      <c r="UKL807" s="3"/>
      <c r="UKM807" s="3"/>
      <c r="UKN807" s="3"/>
      <c r="UKO807" s="3"/>
      <c r="UKP807" s="3"/>
      <c r="UKQ807" s="3"/>
      <c r="UKR807" s="3"/>
      <c r="UKS807" s="3"/>
      <c r="UKT807" s="3"/>
      <c r="UKU807" s="3"/>
      <c r="UKV807" s="3"/>
      <c r="UKW807" s="3"/>
      <c r="UKX807" s="3"/>
      <c r="UKY807" s="3"/>
      <c r="UKZ807" s="3"/>
      <c r="ULA807" s="3"/>
      <c r="ULB807" s="3"/>
      <c r="ULC807" s="3"/>
      <c r="ULD807" s="3"/>
      <c r="ULE807" s="3"/>
      <c r="ULF807" s="3"/>
      <c r="ULG807" s="3"/>
      <c r="ULH807" s="3"/>
      <c r="ULI807" s="3"/>
      <c r="ULJ807" s="3"/>
      <c r="ULK807" s="3"/>
      <c r="ULL807" s="3"/>
      <c r="ULM807" s="3"/>
      <c r="ULN807" s="3"/>
      <c r="ULO807" s="3"/>
      <c r="ULP807" s="3"/>
      <c r="ULQ807" s="3"/>
      <c r="ULR807" s="3"/>
      <c r="ULS807" s="3"/>
      <c r="ULT807" s="3"/>
      <c r="ULU807" s="3"/>
      <c r="ULV807" s="3"/>
      <c r="ULW807" s="3"/>
      <c r="ULX807" s="3"/>
      <c r="ULY807" s="3"/>
      <c r="ULZ807" s="3"/>
      <c r="UMA807" s="3"/>
      <c r="UMB807" s="3"/>
      <c r="UMC807" s="3"/>
      <c r="UMD807" s="3"/>
      <c r="UME807" s="3"/>
      <c r="UMF807" s="3"/>
      <c r="UMG807" s="3"/>
      <c r="UMH807" s="3"/>
      <c r="UMI807" s="3"/>
      <c r="UMJ807" s="3"/>
      <c r="UMK807" s="3"/>
      <c r="UML807" s="3"/>
      <c r="UMM807" s="3"/>
      <c r="UMN807" s="3"/>
      <c r="UMO807" s="3"/>
      <c r="UMP807" s="3"/>
      <c r="UMQ807" s="3"/>
      <c r="UMR807" s="3"/>
      <c r="UMS807" s="3"/>
      <c r="UMT807" s="3"/>
      <c r="UMU807" s="3"/>
      <c r="UMV807" s="3"/>
      <c r="UMW807" s="3"/>
      <c r="UMX807" s="3"/>
      <c r="UMY807" s="3"/>
      <c r="UMZ807" s="3"/>
      <c r="UNA807" s="3"/>
      <c r="UNB807" s="3"/>
      <c r="UNC807" s="3"/>
      <c r="UND807" s="3"/>
      <c r="UNE807" s="3"/>
      <c r="UNF807" s="3"/>
      <c r="UNG807" s="3"/>
      <c r="UNH807" s="3"/>
      <c r="UNI807" s="3"/>
      <c r="UNJ807" s="3"/>
      <c r="UNK807" s="3"/>
      <c r="UNL807" s="3"/>
      <c r="UNM807" s="3"/>
      <c r="UNN807" s="3"/>
      <c r="UNO807" s="3"/>
      <c r="UNP807" s="3"/>
      <c r="UNQ807" s="3"/>
      <c r="UNR807" s="3"/>
      <c r="UNS807" s="3"/>
      <c r="UNT807" s="3"/>
      <c r="UNU807" s="3"/>
      <c r="UNV807" s="3"/>
      <c r="UNW807" s="3"/>
      <c r="UNX807" s="3"/>
      <c r="UNY807" s="3"/>
      <c r="UNZ807" s="3"/>
      <c r="UOA807" s="3"/>
      <c r="UOB807" s="3"/>
      <c r="UOC807" s="3"/>
      <c r="UOD807" s="3"/>
      <c r="UOE807" s="3"/>
      <c r="UOF807" s="3"/>
      <c r="UOG807" s="3"/>
      <c r="UOH807" s="3"/>
      <c r="UOI807" s="3"/>
      <c r="UOJ807" s="3"/>
      <c r="UOK807" s="3"/>
      <c r="UOL807" s="3"/>
      <c r="UOM807" s="3"/>
      <c r="UON807" s="3"/>
      <c r="UOO807" s="3"/>
      <c r="UOP807" s="3"/>
      <c r="UOQ807" s="3"/>
      <c r="UOR807" s="3"/>
      <c r="UOS807" s="3"/>
      <c r="UOT807" s="3"/>
      <c r="UOU807" s="3"/>
      <c r="UOV807" s="3"/>
      <c r="UOW807" s="3"/>
      <c r="UOX807" s="3"/>
      <c r="UOY807" s="3"/>
      <c r="UOZ807" s="3"/>
      <c r="UPA807" s="3"/>
      <c r="UPB807" s="3"/>
      <c r="UPC807" s="3"/>
      <c r="UPD807" s="3"/>
      <c r="UPE807" s="3"/>
      <c r="UPF807" s="3"/>
      <c r="UPG807" s="3"/>
      <c r="UPH807" s="3"/>
      <c r="UPI807" s="3"/>
      <c r="UPJ807" s="3"/>
      <c r="UPK807" s="3"/>
      <c r="UPL807" s="3"/>
      <c r="UPM807" s="3"/>
      <c r="UPN807" s="3"/>
      <c r="UPO807" s="3"/>
      <c r="UPP807" s="3"/>
      <c r="UPQ807" s="3"/>
      <c r="UPR807" s="3"/>
      <c r="UPS807" s="3"/>
      <c r="UPT807" s="3"/>
      <c r="UPU807" s="3"/>
      <c r="UPV807" s="3"/>
      <c r="UPW807" s="3"/>
      <c r="UPX807" s="3"/>
      <c r="UPY807" s="3"/>
      <c r="UPZ807" s="3"/>
      <c r="UQA807" s="3"/>
      <c r="UQB807" s="3"/>
      <c r="UQC807" s="3"/>
      <c r="UQD807" s="3"/>
      <c r="UQE807" s="3"/>
      <c r="UQF807" s="3"/>
      <c r="UQG807" s="3"/>
      <c r="UQH807" s="3"/>
      <c r="UQI807" s="3"/>
      <c r="UQJ807" s="3"/>
      <c r="UQK807" s="3"/>
      <c r="UQL807" s="3"/>
      <c r="UQM807" s="3"/>
      <c r="UQN807" s="3"/>
      <c r="UQO807" s="3"/>
      <c r="UQP807" s="3"/>
      <c r="UQQ807" s="3"/>
      <c r="UQR807" s="3"/>
      <c r="UQS807" s="3"/>
      <c r="UQT807" s="3"/>
      <c r="UQU807" s="3"/>
      <c r="UQV807" s="3"/>
      <c r="UQW807" s="3"/>
      <c r="UQX807" s="3"/>
      <c r="UQY807" s="3"/>
      <c r="UQZ807" s="3"/>
      <c r="URA807" s="3"/>
      <c r="URB807" s="3"/>
      <c r="URC807" s="3"/>
      <c r="URD807" s="3"/>
      <c r="URE807" s="3"/>
      <c r="URF807" s="3"/>
      <c r="URG807" s="3"/>
      <c r="URH807" s="3"/>
      <c r="URI807" s="3"/>
      <c r="URJ807" s="3"/>
      <c r="URK807" s="3"/>
      <c r="URL807" s="3"/>
      <c r="URM807" s="3"/>
      <c r="URN807" s="3"/>
      <c r="URO807" s="3"/>
      <c r="URP807" s="3"/>
      <c r="URQ807" s="3"/>
      <c r="URR807" s="3"/>
      <c r="URS807" s="3"/>
      <c r="URT807" s="3"/>
      <c r="URU807" s="3"/>
      <c r="URV807" s="3"/>
      <c r="URW807" s="3"/>
      <c r="URX807" s="3"/>
      <c r="URY807" s="3"/>
      <c r="URZ807" s="3"/>
      <c r="USA807" s="3"/>
      <c r="USB807" s="3"/>
      <c r="USC807" s="3"/>
      <c r="USD807" s="3"/>
      <c r="USE807" s="3"/>
      <c r="USF807" s="3"/>
      <c r="USG807" s="3"/>
      <c r="USH807" s="3"/>
      <c r="USI807" s="3"/>
      <c r="USJ807" s="3"/>
      <c r="USK807" s="3"/>
      <c r="USL807" s="3"/>
      <c r="USM807" s="3"/>
      <c r="USN807" s="3"/>
      <c r="USO807" s="3"/>
      <c r="USP807" s="3"/>
      <c r="USQ807" s="3"/>
      <c r="USR807" s="3"/>
      <c r="USS807" s="3"/>
      <c r="UST807" s="3"/>
      <c r="USU807" s="3"/>
      <c r="USV807" s="3"/>
      <c r="USW807" s="3"/>
      <c r="USX807" s="3"/>
      <c r="USY807" s="3"/>
      <c r="USZ807" s="3"/>
      <c r="UTA807" s="3"/>
      <c r="UTB807" s="3"/>
      <c r="UTC807" s="3"/>
      <c r="UTD807" s="3"/>
      <c r="UTE807" s="3"/>
      <c r="UTF807" s="3"/>
      <c r="UTG807" s="3"/>
      <c r="UTH807" s="3"/>
      <c r="UTI807" s="3"/>
      <c r="UTJ807" s="3"/>
      <c r="UTK807" s="3"/>
      <c r="UTL807" s="3"/>
      <c r="UTM807" s="3"/>
      <c r="UTN807" s="3"/>
      <c r="UTO807" s="3"/>
      <c r="UTP807" s="3"/>
      <c r="UTQ807" s="3"/>
      <c r="UTR807" s="3"/>
      <c r="UTS807" s="3"/>
      <c r="UTT807" s="3"/>
      <c r="UTU807" s="3"/>
      <c r="UTV807" s="3"/>
      <c r="UTW807" s="3"/>
      <c r="UTX807" s="3"/>
      <c r="UTY807" s="3"/>
      <c r="UTZ807" s="3"/>
      <c r="UUA807" s="3"/>
      <c r="UUB807" s="3"/>
      <c r="UUC807" s="3"/>
      <c r="UUD807" s="3"/>
      <c r="UUE807" s="3"/>
      <c r="UUF807" s="3"/>
      <c r="UUG807" s="3"/>
      <c r="UUH807" s="3"/>
      <c r="UUI807" s="3"/>
      <c r="UUJ807" s="3"/>
      <c r="UUK807" s="3"/>
      <c r="UUL807" s="3"/>
      <c r="UUM807" s="3"/>
      <c r="UUN807" s="3"/>
      <c r="UUO807" s="3"/>
      <c r="UUP807" s="3"/>
      <c r="UUQ807" s="3"/>
      <c r="UUR807" s="3"/>
      <c r="UUS807" s="3"/>
      <c r="UUT807" s="3"/>
      <c r="UUU807" s="3"/>
      <c r="UUV807" s="3"/>
      <c r="UUW807" s="3"/>
      <c r="UUX807" s="3"/>
      <c r="UUY807" s="3"/>
      <c r="UUZ807" s="3"/>
      <c r="UVA807" s="3"/>
      <c r="UVB807" s="3"/>
      <c r="UVC807" s="3"/>
      <c r="UVD807" s="3"/>
      <c r="UVE807" s="3"/>
      <c r="UVF807" s="3"/>
      <c r="UVG807" s="3"/>
      <c r="UVH807" s="3"/>
      <c r="UVI807" s="3"/>
      <c r="UVJ807" s="3"/>
      <c r="UVK807" s="3"/>
      <c r="UVL807" s="3"/>
      <c r="UVM807" s="3"/>
      <c r="UVN807" s="3"/>
      <c r="UVO807" s="3"/>
      <c r="UVP807" s="3"/>
      <c r="UVQ807" s="3"/>
      <c r="UVR807" s="3"/>
      <c r="UVS807" s="3"/>
      <c r="UVT807" s="3"/>
      <c r="UVU807" s="3"/>
      <c r="UVV807" s="3"/>
      <c r="UVW807" s="3"/>
      <c r="UVX807" s="3"/>
      <c r="UVY807" s="3"/>
      <c r="UVZ807" s="3"/>
      <c r="UWA807" s="3"/>
      <c r="UWB807" s="3"/>
      <c r="UWC807" s="3"/>
      <c r="UWD807" s="3"/>
      <c r="UWE807" s="3"/>
      <c r="UWF807" s="3"/>
      <c r="UWG807" s="3"/>
      <c r="UWH807" s="3"/>
      <c r="UWI807" s="3"/>
      <c r="UWJ807" s="3"/>
      <c r="UWK807" s="3"/>
      <c r="UWL807" s="3"/>
      <c r="UWM807" s="3"/>
      <c r="UWN807" s="3"/>
      <c r="UWO807" s="3"/>
      <c r="UWP807" s="3"/>
      <c r="UWQ807" s="3"/>
      <c r="UWR807" s="3"/>
      <c r="UWS807" s="3"/>
      <c r="UWT807" s="3"/>
      <c r="UWU807" s="3"/>
      <c r="UWV807" s="3"/>
      <c r="UWW807" s="3"/>
      <c r="UWX807" s="3"/>
      <c r="UWY807" s="3"/>
      <c r="UWZ807" s="3"/>
      <c r="UXA807" s="3"/>
      <c r="UXB807" s="3"/>
      <c r="UXC807" s="3"/>
      <c r="UXD807" s="3"/>
      <c r="UXE807" s="3"/>
      <c r="UXF807" s="3"/>
      <c r="UXG807" s="3"/>
      <c r="UXH807" s="3"/>
      <c r="UXI807" s="3"/>
      <c r="UXJ807" s="3"/>
      <c r="UXK807" s="3"/>
      <c r="UXL807" s="3"/>
      <c r="UXM807" s="3"/>
      <c r="UXN807" s="3"/>
      <c r="UXO807" s="3"/>
      <c r="UXP807" s="3"/>
      <c r="UXQ807" s="3"/>
      <c r="UXR807" s="3"/>
      <c r="UXS807" s="3"/>
      <c r="UXT807" s="3"/>
      <c r="UXU807" s="3"/>
      <c r="UXV807" s="3"/>
      <c r="UXW807" s="3"/>
      <c r="UXX807" s="3"/>
      <c r="UXY807" s="3"/>
      <c r="UXZ807" s="3"/>
      <c r="UYA807" s="3"/>
      <c r="UYB807" s="3"/>
      <c r="UYC807" s="3"/>
      <c r="UYD807" s="3"/>
      <c r="UYE807" s="3"/>
      <c r="UYF807" s="3"/>
      <c r="UYG807" s="3"/>
      <c r="UYH807" s="3"/>
      <c r="UYI807" s="3"/>
      <c r="UYJ807" s="3"/>
      <c r="UYK807" s="3"/>
      <c r="UYL807" s="3"/>
      <c r="UYM807" s="3"/>
      <c r="UYN807" s="3"/>
      <c r="UYO807" s="3"/>
      <c r="UYP807" s="3"/>
      <c r="UYQ807" s="3"/>
      <c r="UYR807" s="3"/>
      <c r="UYS807" s="3"/>
      <c r="UYT807" s="3"/>
      <c r="UYU807" s="3"/>
      <c r="UYV807" s="3"/>
      <c r="UYW807" s="3"/>
      <c r="UYX807" s="3"/>
      <c r="UYY807" s="3"/>
      <c r="UYZ807" s="3"/>
      <c r="UZA807" s="3"/>
      <c r="UZB807" s="3"/>
      <c r="UZC807" s="3"/>
      <c r="UZD807" s="3"/>
      <c r="UZE807" s="3"/>
      <c r="UZF807" s="3"/>
      <c r="UZG807" s="3"/>
      <c r="UZH807" s="3"/>
      <c r="UZI807" s="3"/>
      <c r="UZJ807" s="3"/>
      <c r="UZK807" s="3"/>
      <c r="UZL807" s="3"/>
      <c r="UZM807" s="3"/>
      <c r="UZN807" s="3"/>
      <c r="UZO807" s="3"/>
      <c r="UZP807" s="3"/>
      <c r="UZQ807" s="3"/>
      <c r="UZR807" s="3"/>
      <c r="UZS807" s="3"/>
      <c r="UZT807" s="3"/>
      <c r="UZU807" s="3"/>
      <c r="UZV807" s="3"/>
      <c r="UZW807" s="3"/>
      <c r="UZX807" s="3"/>
      <c r="UZY807" s="3"/>
      <c r="UZZ807" s="3"/>
      <c r="VAA807" s="3"/>
      <c r="VAB807" s="3"/>
      <c r="VAC807" s="3"/>
      <c r="VAD807" s="3"/>
      <c r="VAE807" s="3"/>
      <c r="VAF807" s="3"/>
      <c r="VAG807" s="3"/>
      <c r="VAH807" s="3"/>
      <c r="VAI807" s="3"/>
      <c r="VAJ807" s="3"/>
      <c r="VAK807" s="3"/>
      <c r="VAL807" s="3"/>
      <c r="VAM807" s="3"/>
      <c r="VAN807" s="3"/>
      <c r="VAO807" s="3"/>
      <c r="VAP807" s="3"/>
      <c r="VAQ807" s="3"/>
      <c r="VAR807" s="3"/>
      <c r="VAS807" s="3"/>
      <c r="VAT807" s="3"/>
      <c r="VAU807" s="3"/>
      <c r="VAV807" s="3"/>
      <c r="VAW807" s="3"/>
      <c r="VAX807" s="3"/>
      <c r="VAY807" s="3"/>
      <c r="VAZ807" s="3"/>
      <c r="VBA807" s="3"/>
      <c r="VBB807" s="3"/>
      <c r="VBC807" s="3"/>
      <c r="VBD807" s="3"/>
      <c r="VBE807" s="3"/>
      <c r="VBF807" s="3"/>
      <c r="VBG807" s="3"/>
      <c r="VBH807" s="3"/>
      <c r="VBI807" s="3"/>
      <c r="VBJ807" s="3"/>
      <c r="VBK807" s="3"/>
      <c r="VBL807" s="3"/>
      <c r="VBM807" s="3"/>
      <c r="VBN807" s="3"/>
      <c r="VBO807" s="3"/>
      <c r="VBP807" s="3"/>
      <c r="VBQ807" s="3"/>
      <c r="VBR807" s="3"/>
      <c r="VBS807" s="3"/>
      <c r="VBT807" s="3"/>
      <c r="VBU807" s="3"/>
      <c r="VBV807" s="3"/>
      <c r="VBW807" s="3"/>
      <c r="VBX807" s="3"/>
      <c r="VBY807" s="3"/>
      <c r="VBZ807" s="3"/>
      <c r="VCA807" s="3"/>
      <c r="VCB807" s="3"/>
      <c r="VCC807" s="3"/>
      <c r="VCD807" s="3"/>
      <c r="VCE807" s="3"/>
      <c r="VCF807" s="3"/>
      <c r="VCG807" s="3"/>
      <c r="VCH807" s="3"/>
      <c r="VCI807" s="3"/>
      <c r="VCJ807" s="3"/>
      <c r="VCK807" s="3"/>
      <c r="VCL807" s="3"/>
      <c r="VCM807" s="3"/>
      <c r="VCN807" s="3"/>
      <c r="VCO807" s="3"/>
      <c r="VCP807" s="3"/>
      <c r="VCQ807" s="3"/>
      <c r="VCR807" s="3"/>
      <c r="VCS807" s="3"/>
      <c r="VCT807" s="3"/>
      <c r="VCU807" s="3"/>
      <c r="VCV807" s="3"/>
      <c r="VCW807" s="3"/>
      <c r="VCX807" s="3"/>
      <c r="VCY807" s="3"/>
      <c r="VCZ807" s="3"/>
      <c r="VDA807" s="3"/>
      <c r="VDB807" s="3"/>
      <c r="VDC807" s="3"/>
      <c r="VDD807" s="3"/>
      <c r="VDE807" s="3"/>
      <c r="VDF807" s="3"/>
      <c r="VDG807" s="3"/>
      <c r="VDH807" s="3"/>
      <c r="VDI807" s="3"/>
      <c r="VDJ807" s="3"/>
      <c r="VDK807" s="3"/>
      <c r="VDL807" s="3"/>
      <c r="VDM807" s="3"/>
      <c r="VDN807" s="3"/>
      <c r="VDO807" s="3"/>
      <c r="VDP807" s="3"/>
      <c r="VDQ807" s="3"/>
      <c r="VDR807" s="3"/>
      <c r="VDS807" s="3"/>
      <c r="VDT807" s="3"/>
      <c r="VDU807" s="3"/>
      <c r="VDV807" s="3"/>
      <c r="VDW807" s="3"/>
      <c r="VDX807" s="3"/>
      <c r="VDY807" s="3"/>
      <c r="VDZ807" s="3"/>
      <c r="VEA807" s="3"/>
      <c r="VEB807" s="3"/>
      <c r="VEC807" s="3"/>
      <c r="VED807" s="3"/>
      <c r="VEE807" s="3"/>
      <c r="VEF807" s="3"/>
      <c r="VEG807" s="3"/>
      <c r="VEH807" s="3"/>
      <c r="VEI807" s="3"/>
      <c r="VEJ807" s="3"/>
      <c r="VEK807" s="3"/>
      <c r="VEL807" s="3"/>
      <c r="VEM807" s="3"/>
      <c r="VEN807" s="3"/>
      <c r="VEO807" s="3"/>
      <c r="VEP807" s="3"/>
      <c r="VEQ807" s="3"/>
      <c r="VER807" s="3"/>
      <c r="VES807" s="3"/>
      <c r="VET807" s="3"/>
      <c r="VEU807" s="3"/>
      <c r="VEV807" s="3"/>
      <c r="VEW807" s="3"/>
      <c r="VEX807" s="3"/>
      <c r="VEY807" s="3"/>
      <c r="VEZ807" s="3"/>
      <c r="VFA807" s="3"/>
      <c r="VFB807" s="3"/>
      <c r="VFC807" s="3"/>
      <c r="VFD807" s="3"/>
      <c r="VFE807" s="3"/>
      <c r="VFF807" s="3"/>
      <c r="VFG807" s="3"/>
      <c r="VFH807" s="3"/>
      <c r="VFI807" s="3"/>
      <c r="VFJ807" s="3"/>
      <c r="VFK807" s="3"/>
      <c r="VFL807" s="3"/>
      <c r="VFM807" s="3"/>
      <c r="VFN807" s="3"/>
      <c r="VFO807" s="3"/>
      <c r="VFP807" s="3"/>
      <c r="VFQ807" s="3"/>
      <c r="VFR807" s="3"/>
      <c r="VFS807" s="3"/>
      <c r="VFT807" s="3"/>
      <c r="VFU807" s="3"/>
      <c r="VFV807" s="3"/>
      <c r="VFW807" s="3"/>
      <c r="VFX807" s="3"/>
      <c r="VFY807" s="3"/>
      <c r="VFZ807" s="3"/>
      <c r="VGA807" s="3"/>
      <c r="VGB807" s="3"/>
      <c r="VGC807" s="3"/>
      <c r="VGD807" s="3"/>
      <c r="VGE807" s="3"/>
      <c r="VGF807" s="3"/>
      <c r="VGG807" s="3"/>
      <c r="VGH807" s="3"/>
      <c r="VGI807" s="3"/>
      <c r="VGJ807" s="3"/>
      <c r="VGK807" s="3"/>
      <c r="VGL807" s="3"/>
      <c r="VGM807" s="3"/>
      <c r="VGN807" s="3"/>
      <c r="VGO807" s="3"/>
      <c r="VGP807" s="3"/>
      <c r="VGQ807" s="3"/>
      <c r="VGR807" s="3"/>
      <c r="VGS807" s="3"/>
      <c r="VGT807" s="3"/>
      <c r="VGU807" s="3"/>
      <c r="VGV807" s="3"/>
      <c r="VGW807" s="3"/>
      <c r="VGX807" s="3"/>
      <c r="VGY807" s="3"/>
      <c r="VGZ807" s="3"/>
      <c r="VHA807" s="3"/>
      <c r="VHB807" s="3"/>
      <c r="VHC807" s="3"/>
      <c r="VHD807" s="3"/>
      <c r="VHE807" s="3"/>
      <c r="VHF807" s="3"/>
      <c r="VHG807" s="3"/>
      <c r="VHH807" s="3"/>
      <c r="VHI807" s="3"/>
      <c r="VHJ807" s="3"/>
      <c r="VHK807" s="3"/>
      <c r="VHL807" s="3"/>
      <c r="VHM807" s="3"/>
      <c r="VHN807" s="3"/>
      <c r="VHO807" s="3"/>
      <c r="VHP807" s="3"/>
      <c r="VHQ807" s="3"/>
      <c r="VHR807" s="3"/>
      <c r="VHS807" s="3"/>
      <c r="VHT807" s="3"/>
      <c r="VHU807" s="3"/>
      <c r="VHV807" s="3"/>
      <c r="VHW807" s="3"/>
      <c r="VHX807" s="3"/>
      <c r="VHY807" s="3"/>
      <c r="VHZ807" s="3"/>
      <c r="VIA807" s="3"/>
      <c r="VIB807" s="3"/>
      <c r="VIC807" s="3"/>
      <c r="VID807" s="3"/>
      <c r="VIE807" s="3"/>
      <c r="VIF807" s="3"/>
      <c r="VIG807" s="3"/>
      <c r="VIH807" s="3"/>
      <c r="VII807" s="3"/>
      <c r="VIJ807" s="3"/>
      <c r="VIK807" s="3"/>
      <c r="VIL807" s="3"/>
      <c r="VIM807" s="3"/>
      <c r="VIN807" s="3"/>
      <c r="VIO807" s="3"/>
      <c r="VIP807" s="3"/>
      <c r="VIQ807" s="3"/>
      <c r="VIR807" s="3"/>
      <c r="VIS807" s="3"/>
      <c r="VIT807" s="3"/>
      <c r="VIU807" s="3"/>
      <c r="VIV807" s="3"/>
      <c r="VIW807" s="3"/>
      <c r="VIX807" s="3"/>
      <c r="VIY807" s="3"/>
      <c r="VIZ807" s="3"/>
      <c r="VJA807" s="3"/>
      <c r="VJB807" s="3"/>
      <c r="VJC807" s="3"/>
      <c r="VJD807" s="3"/>
      <c r="VJE807" s="3"/>
      <c r="VJF807" s="3"/>
      <c r="VJG807" s="3"/>
      <c r="VJH807" s="3"/>
      <c r="VJI807" s="3"/>
      <c r="VJJ807" s="3"/>
      <c r="VJK807" s="3"/>
      <c r="VJL807" s="3"/>
      <c r="VJM807" s="3"/>
      <c r="VJN807" s="3"/>
      <c r="VJO807" s="3"/>
      <c r="VJP807" s="3"/>
      <c r="VJQ807" s="3"/>
      <c r="VJR807" s="3"/>
      <c r="VJS807" s="3"/>
      <c r="VJT807" s="3"/>
      <c r="VJU807" s="3"/>
      <c r="VJV807" s="3"/>
      <c r="VJW807" s="3"/>
      <c r="VJX807" s="3"/>
      <c r="VJY807" s="3"/>
      <c r="VJZ807" s="3"/>
      <c r="VKA807" s="3"/>
      <c r="VKB807" s="3"/>
      <c r="VKC807" s="3"/>
      <c r="VKD807" s="3"/>
      <c r="VKE807" s="3"/>
      <c r="VKF807" s="3"/>
      <c r="VKG807" s="3"/>
      <c r="VKH807" s="3"/>
      <c r="VKI807" s="3"/>
      <c r="VKJ807" s="3"/>
      <c r="VKK807" s="3"/>
      <c r="VKL807" s="3"/>
      <c r="VKM807" s="3"/>
      <c r="VKN807" s="3"/>
      <c r="VKO807" s="3"/>
      <c r="VKP807" s="3"/>
      <c r="VKQ807" s="3"/>
      <c r="VKR807" s="3"/>
      <c r="VKS807" s="3"/>
      <c r="VKT807" s="3"/>
      <c r="VKU807" s="3"/>
      <c r="VKV807" s="3"/>
      <c r="VKW807" s="3"/>
      <c r="VKX807" s="3"/>
      <c r="VKY807" s="3"/>
      <c r="VKZ807" s="3"/>
      <c r="VLA807" s="3"/>
      <c r="VLB807" s="3"/>
      <c r="VLC807" s="3"/>
      <c r="VLD807" s="3"/>
      <c r="VLE807" s="3"/>
      <c r="VLF807" s="3"/>
      <c r="VLG807" s="3"/>
      <c r="VLH807" s="3"/>
      <c r="VLI807" s="3"/>
      <c r="VLJ807" s="3"/>
      <c r="VLK807" s="3"/>
      <c r="VLL807" s="3"/>
      <c r="VLM807" s="3"/>
      <c r="VLN807" s="3"/>
      <c r="VLO807" s="3"/>
      <c r="VLP807" s="3"/>
      <c r="VLQ807" s="3"/>
      <c r="VLR807" s="3"/>
      <c r="VLS807" s="3"/>
      <c r="VLT807" s="3"/>
      <c r="VLU807" s="3"/>
      <c r="VLV807" s="3"/>
      <c r="VLW807" s="3"/>
      <c r="VLX807" s="3"/>
      <c r="VLY807" s="3"/>
      <c r="VLZ807" s="3"/>
      <c r="VMA807" s="3"/>
      <c r="VMB807" s="3"/>
      <c r="VMC807" s="3"/>
      <c r="VMD807" s="3"/>
      <c r="VME807" s="3"/>
      <c r="VMF807" s="3"/>
      <c r="VMG807" s="3"/>
      <c r="VMH807" s="3"/>
      <c r="VMI807" s="3"/>
      <c r="VMJ807" s="3"/>
      <c r="VMK807" s="3"/>
      <c r="VML807" s="3"/>
      <c r="VMM807" s="3"/>
      <c r="VMN807" s="3"/>
      <c r="VMO807" s="3"/>
      <c r="VMP807" s="3"/>
      <c r="VMQ807" s="3"/>
      <c r="VMR807" s="3"/>
      <c r="VMS807" s="3"/>
      <c r="VMT807" s="3"/>
      <c r="VMU807" s="3"/>
      <c r="VMV807" s="3"/>
      <c r="VMW807" s="3"/>
      <c r="VMX807" s="3"/>
      <c r="VMY807" s="3"/>
      <c r="VMZ807" s="3"/>
      <c r="VNA807" s="3"/>
      <c r="VNB807" s="3"/>
      <c r="VNC807" s="3"/>
      <c r="VND807" s="3"/>
      <c r="VNE807" s="3"/>
      <c r="VNF807" s="3"/>
      <c r="VNG807" s="3"/>
      <c r="VNH807" s="3"/>
      <c r="VNI807" s="3"/>
      <c r="VNJ807" s="3"/>
      <c r="VNK807" s="3"/>
      <c r="VNL807" s="3"/>
      <c r="VNM807" s="3"/>
      <c r="VNN807" s="3"/>
      <c r="VNO807" s="3"/>
      <c r="VNP807" s="3"/>
      <c r="VNQ807" s="3"/>
      <c r="VNR807" s="3"/>
      <c r="VNS807" s="3"/>
      <c r="VNT807" s="3"/>
      <c r="VNU807" s="3"/>
      <c r="VNV807" s="3"/>
      <c r="VNW807" s="3"/>
      <c r="VNX807" s="3"/>
      <c r="VNY807" s="3"/>
      <c r="VNZ807" s="3"/>
      <c r="VOA807" s="3"/>
      <c r="VOB807" s="3"/>
      <c r="VOC807" s="3"/>
      <c r="VOD807" s="3"/>
      <c r="VOE807" s="3"/>
      <c r="VOF807" s="3"/>
      <c r="VOG807" s="3"/>
      <c r="VOH807" s="3"/>
      <c r="VOI807" s="3"/>
      <c r="VOJ807" s="3"/>
      <c r="VOK807" s="3"/>
      <c r="VOL807" s="3"/>
      <c r="VOM807" s="3"/>
      <c r="VON807" s="3"/>
      <c r="VOO807" s="3"/>
      <c r="VOP807" s="3"/>
      <c r="VOQ807" s="3"/>
      <c r="VOR807" s="3"/>
      <c r="VOS807" s="3"/>
      <c r="VOT807" s="3"/>
      <c r="VOU807" s="3"/>
      <c r="VOV807" s="3"/>
      <c r="VOW807" s="3"/>
      <c r="VOX807" s="3"/>
      <c r="VOY807" s="3"/>
      <c r="VOZ807" s="3"/>
      <c r="VPA807" s="3"/>
      <c r="VPB807" s="3"/>
      <c r="VPC807" s="3"/>
      <c r="VPD807" s="3"/>
      <c r="VPE807" s="3"/>
      <c r="VPF807" s="3"/>
      <c r="VPG807" s="3"/>
      <c r="VPH807" s="3"/>
      <c r="VPI807" s="3"/>
      <c r="VPJ807" s="3"/>
      <c r="VPK807" s="3"/>
      <c r="VPL807" s="3"/>
      <c r="VPM807" s="3"/>
      <c r="VPN807" s="3"/>
      <c r="VPO807" s="3"/>
      <c r="VPP807" s="3"/>
      <c r="VPQ807" s="3"/>
      <c r="VPR807" s="3"/>
      <c r="VPS807" s="3"/>
      <c r="VPT807" s="3"/>
      <c r="VPU807" s="3"/>
      <c r="VPV807" s="3"/>
      <c r="VPW807" s="3"/>
      <c r="VPX807" s="3"/>
      <c r="VPY807" s="3"/>
      <c r="VPZ807" s="3"/>
      <c r="VQA807" s="3"/>
      <c r="VQB807" s="3"/>
      <c r="VQC807" s="3"/>
      <c r="VQD807" s="3"/>
      <c r="VQE807" s="3"/>
      <c r="VQF807" s="3"/>
      <c r="VQG807" s="3"/>
      <c r="VQH807" s="3"/>
      <c r="VQI807" s="3"/>
      <c r="VQJ807" s="3"/>
      <c r="VQK807" s="3"/>
      <c r="VQL807" s="3"/>
      <c r="VQM807" s="3"/>
      <c r="VQN807" s="3"/>
      <c r="VQO807" s="3"/>
      <c r="VQP807" s="3"/>
      <c r="VQQ807" s="3"/>
      <c r="VQR807" s="3"/>
      <c r="VQS807" s="3"/>
      <c r="VQT807" s="3"/>
      <c r="VQU807" s="3"/>
      <c r="VQV807" s="3"/>
      <c r="VQW807" s="3"/>
      <c r="VQX807" s="3"/>
      <c r="VQY807" s="3"/>
      <c r="VQZ807" s="3"/>
      <c r="VRA807" s="3"/>
      <c r="VRB807" s="3"/>
      <c r="VRC807" s="3"/>
      <c r="VRD807" s="3"/>
      <c r="VRE807" s="3"/>
      <c r="VRF807" s="3"/>
      <c r="VRG807" s="3"/>
      <c r="VRH807" s="3"/>
      <c r="VRI807" s="3"/>
      <c r="VRJ807" s="3"/>
      <c r="VRK807" s="3"/>
      <c r="VRL807" s="3"/>
      <c r="VRM807" s="3"/>
      <c r="VRN807" s="3"/>
      <c r="VRO807" s="3"/>
      <c r="VRP807" s="3"/>
      <c r="VRQ807" s="3"/>
      <c r="VRR807" s="3"/>
      <c r="VRS807" s="3"/>
      <c r="VRT807" s="3"/>
      <c r="VRU807" s="3"/>
      <c r="VRV807" s="3"/>
      <c r="VRW807" s="3"/>
      <c r="VRX807" s="3"/>
      <c r="VRY807" s="3"/>
      <c r="VRZ807" s="3"/>
      <c r="VSA807" s="3"/>
      <c r="VSB807" s="3"/>
      <c r="VSC807" s="3"/>
      <c r="VSD807" s="3"/>
      <c r="VSE807" s="3"/>
      <c r="VSF807" s="3"/>
      <c r="VSG807" s="3"/>
      <c r="VSH807" s="3"/>
      <c r="VSI807" s="3"/>
      <c r="VSJ807" s="3"/>
      <c r="VSK807" s="3"/>
      <c r="VSL807" s="3"/>
      <c r="VSM807" s="3"/>
      <c r="VSN807" s="3"/>
      <c r="VSO807" s="3"/>
      <c r="VSP807" s="3"/>
      <c r="VSQ807" s="3"/>
      <c r="VSR807" s="3"/>
      <c r="VSS807" s="3"/>
      <c r="VST807" s="3"/>
      <c r="VSU807" s="3"/>
      <c r="VSV807" s="3"/>
      <c r="VSW807" s="3"/>
      <c r="VSX807" s="3"/>
      <c r="VSY807" s="3"/>
      <c r="VSZ807" s="3"/>
      <c r="VTA807" s="3"/>
      <c r="VTB807" s="3"/>
      <c r="VTC807" s="3"/>
      <c r="VTD807" s="3"/>
      <c r="VTE807" s="3"/>
      <c r="VTF807" s="3"/>
      <c r="VTG807" s="3"/>
      <c r="VTH807" s="3"/>
      <c r="VTI807" s="3"/>
      <c r="VTJ807" s="3"/>
      <c r="VTK807" s="3"/>
      <c r="VTL807" s="3"/>
      <c r="VTM807" s="3"/>
      <c r="VTN807" s="3"/>
      <c r="VTO807" s="3"/>
      <c r="VTP807" s="3"/>
      <c r="VTQ807" s="3"/>
      <c r="VTR807" s="3"/>
      <c r="VTS807" s="3"/>
      <c r="VTT807" s="3"/>
      <c r="VTU807" s="3"/>
      <c r="VTV807" s="3"/>
      <c r="VTW807" s="3"/>
      <c r="VTX807" s="3"/>
      <c r="VTY807" s="3"/>
      <c r="VTZ807" s="3"/>
      <c r="VUA807" s="3"/>
      <c r="VUB807" s="3"/>
      <c r="VUC807" s="3"/>
      <c r="VUD807" s="3"/>
      <c r="VUE807" s="3"/>
      <c r="VUF807" s="3"/>
      <c r="VUG807" s="3"/>
      <c r="VUH807" s="3"/>
      <c r="VUI807" s="3"/>
      <c r="VUJ807" s="3"/>
      <c r="VUK807" s="3"/>
      <c r="VUL807" s="3"/>
      <c r="VUM807" s="3"/>
      <c r="VUN807" s="3"/>
      <c r="VUO807" s="3"/>
      <c r="VUP807" s="3"/>
      <c r="VUQ807" s="3"/>
      <c r="VUR807" s="3"/>
      <c r="VUS807" s="3"/>
      <c r="VUT807" s="3"/>
      <c r="VUU807" s="3"/>
      <c r="VUV807" s="3"/>
      <c r="VUW807" s="3"/>
      <c r="VUX807" s="3"/>
      <c r="VUY807" s="3"/>
      <c r="VUZ807" s="3"/>
      <c r="VVA807" s="3"/>
      <c r="VVB807" s="3"/>
      <c r="VVC807" s="3"/>
      <c r="VVD807" s="3"/>
      <c r="VVE807" s="3"/>
      <c r="VVF807" s="3"/>
      <c r="VVG807" s="3"/>
      <c r="VVH807" s="3"/>
      <c r="VVI807" s="3"/>
      <c r="VVJ807" s="3"/>
      <c r="VVK807" s="3"/>
      <c r="VVL807" s="3"/>
      <c r="VVM807" s="3"/>
      <c r="VVN807" s="3"/>
      <c r="VVO807" s="3"/>
      <c r="VVP807" s="3"/>
      <c r="VVQ807" s="3"/>
      <c r="VVR807" s="3"/>
      <c r="VVS807" s="3"/>
      <c r="VVT807" s="3"/>
      <c r="VVU807" s="3"/>
      <c r="VVV807" s="3"/>
      <c r="VVW807" s="3"/>
      <c r="VVX807" s="3"/>
      <c r="VVY807" s="3"/>
      <c r="VVZ807" s="3"/>
      <c r="VWA807" s="3"/>
      <c r="VWB807" s="3"/>
      <c r="VWC807" s="3"/>
      <c r="VWD807" s="3"/>
      <c r="VWE807" s="3"/>
      <c r="VWF807" s="3"/>
      <c r="VWG807" s="3"/>
      <c r="VWH807" s="3"/>
      <c r="VWI807" s="3"/>
      <c r="VWJ807" s="3"/>
      <c r="VWK807" s="3"/>
      <c r="VWL807" s="3"/>
      <c r="VWM807" s="3"/>
      <c r="VWN807" s="3"/>
      <c r="VWO807" s="3"/>
      <c r="VWP807" s="3"/>
      <c r="VWQ807" s="3"/>
      <c r="VWR807" s="3"/>
      <c r="VWS807" s="3"/>
      <c r="VWT807" s="3"/>
      <c r="VWU807" s="3"/>
      <c r="VWV807" s="3"/>
      <c r="VWW807" s="3"/>
      <c r="VWX807" s="3"/>
      <c r="VWY807" s="3"/>
      <c r="VWZ807" s="3"/>
      <c r="VXA807" s="3"/>
      <c r="VXB807" s="3"/>
      <c r="VXC807" s="3"/>
      <c r="VXD807" s="3"/>
      <c r="VXE807" s="3"/>
      <c r="VXF807" s="3"/>
      <c r="VXG807" s="3"/>
      <c r="VXH807" s="3"/>
      <c r="VXI807" s="3"/>
      <c r="VXJ807" s="3"/>
      <c r="VXK807" s="3"/>
      <c r="VXL807" s="3"/>
      <c r="VXM807" s="3"/>
      <c r="VXN807" s="3"/>
      <c r="VXO807" s="3"/>
      <c r="VXP807" s="3"/>
      <c r="VXQ807" s="3"/>
      <c r="VXR807" s="3"/>
      <c r="VXS807" s="3"/>
      <c r="VXT807" s="3"/>
      <c r="VXU807" s="3"/>
      <c r="VXV807" s="3"/>
      <c r="VXW807" s="3"/>
      <c r="VXX807" s="3"/>
      <c r="VXY807" s="3"/>
      <c r="VXZ807" s="3"/>
      <c r="VYA807" s="3"/>
      <c r="VYB807" s="3"/>
      <c r="VYC807" s="3"/>
      <c r="VYD807" s="3"/>
      <c r="VYE807" s="3"/>
      <c r="VYF807" s="3"/>
      <c r="VYG807" s="3"/>
      <c r="VYH807" s="3"/>
      <c r="VYI807" s="3"/>
      <c r="VYJ807" s="3"/>
      <c r="VYK807" s="3"/>
      <c r="VYL807" s="3"/>
      <c r="VYM807" s="3"/>
      <c r="VYN807" s="3"/>
      <c r="VYO807" s="3"/>
      <c r="VYP807" s="3"/>
      <c r="VYQ807" s="3"/>
      <c r="VYR807" s="3"/>
      <c r="VYS807" s="3"/>
      <c r="VYT807" s="3"/>
      <c r="VYU807" s="3"/>
      <c r="VYV807" s="3"/>
      <c r="VYW807" s="3"/>
      <c r="VYX807" s="3"/>
      <c r="VYY807" s="3"/>
      <c r="VYZ807" s="3"/>
      <c r="VZA807" s="3"/>
      <c r="VZB807" s="3"/>
      <c r="VZC807" s="3"/>
      <c r="VZD807" s="3"/>
      <c r="VZE807" s="3"/>
      <c r="VZF807" s="3"/>
      <c r="VZG807" s="3"/>
      <c r="VZH807" s="3"/>
      <c r="VZI807" s="3"/>
      <c r="VZJ807" s="3"/>
      <c r="VZK807" s="3"/>
      <c r="VZL807" s="3"/>
      <c r="VZM807" s="3"/>
      <c r="VZN807" s="3"/>
      <c r="VZO807" s="3"/>
      <c r="VZP807" s="3"/>
      <c r="VZQ807" s="3"/>
      <c r="VZR807" s="3"/>
      <c r="VZS807" s="3"/>
      <c r="VZT807" s="3"/>
      <c r="VZU807" s="3"/>
      <c r="VZV807" s="3"/>
      <c r="VZW807" s="3"/>
      <c r="VZX807" s="3"/>
      <c r="VZY807" s="3"/>
      <c r="VZZ807" s="3"/>
      <c r="WAA807" s="3"/>
      <c r="WAB807" s="3"/>
      <c r="WAC807" s="3"/>
      <c r="WAD807" s="3"/>
      <c r="WAE807" s="3"/>
      <c r="WAF807" s="3"/>
      <c r="WAG807" s="3"/>
      <c r="WAH807" s="3"/>
      <c r="WAI807" s="3"/>
      <c r="WAJ807" s="3"/>
      <c r="WAK807" s="3"/>
      <c r="WAL807" s="3"/>
      <c r="WAM807" s="3"/>
      <c r="WAN807" s="3"/>
      <c r="WAO807" s="3"/>
      <c r="WAP807" s="3"/>
      <c r="WAQ807" s="3"/>
      <c r="WAR807" s="3"/>
      <c r="WAS807" s="3"/>
      <c r="WAT807" s="3"/>
      <c r="WAU807" s="3"/>
      <c r="WAV807" s="3"/>
      <c r="WAW807" s="3"/>
      <c r="WAX807" s="3"/>
      <c r="WAY807" s="3"/>
      <c r="WAZ807" s="3"/>
      <c r="WBA807" s="3"/>
      <c r="WBB807" s="3"/>
      <c r="WBC807" s="3"/>
      <c r="WBD807" s="3"/>
      <c r="WBE807" s="3"/>
      <c r="WBF807" s="3"/>
      <c r="WBG807" s="3"/>
      <c r="WBH807" s="3"/>
      <c r="WBI807" s="3"/>
      <c r="WBJ807" s="3"/>
      <c r="WBK807" s="3"/>
      <c r="WBL807" s="3"/>
      <c r="WBM807" s="3"/>
      <c r="WBN807" s="3"/>
      <c r="WBO807" s="3"/>
      <c r="WBP807" s="3"/>
      <c r="WBQ807" s="3"/>
      <c r="WBR807" s="3"/>
      <c r="WBS807" s="3"/>
      <c r="WBT807" s="3"/>
      <c r="WBU807" s="3"/>
      <c r="WBV807" s="3"/>
      <c r="WBW807" s="3"/>
      <c r="WBX807" s="3"/>
      <c r="WBY807" s="3"/>
      <c r="WBZ807" s="3"/>
      <c r="WCA807" s="3"/>
      <c r="WCB807" s="3"/>
      <c r="WCC807" s="3"/>
      <c r="WCD807" s="3"/>
      <c r="WCE807" s="3"/>
      <c r="WCF807" s="3"/>
      <c r="WCG807" s="3"/>
      <c r="WCH807" s="3"/>
      <c r="WCI807" s="3"/>
      <c r="WCJ807" s="3"/>
      <c r="WCK807" s="3"/>
      <c r="WCL807" s="3"/>
      <c r="WCM807" s="3"/>
      <c r="WCN807" s="3"/>
      <c r="WCO807" s="3"/>
      <c r="WCP807" s="3"/>
      <c r="WCQ807" s="3"/>
      <c r="WCR807" s="3"/>
      <c r="WCS807" s="3"/>
      <c r="WCT807" s="3"/>
      <c r="WCU807" s="3"/>
      <c r="WCV807" s="3"/>
      <c r="WCW807" s="3"/>
      <c r="WCX807" s="3"/>
      <c r="WCY807" s="3"/>
      <c r="WCZ807" s="3"/>
      <c r="WDA807" s="3"/>
      <c r="WDB807" s="3"/>
      <c r="WDC807" s="3"/>
      <c r="WDD807" s="3"/>
      <c r="WDE807" s="3"/>
      <c r="WDF807" s="3"/>
      <c r="WDG807" s="3"/>
      <c r="WDH807" s="3"/>
      <c r="WDI807" s="3"/>
      <c r="WDJ807" s="3"/>
      <c r="WDK807" s="3"/>
      <c r="WDL807" s="3"/>
      <c r="WDM807" s="3"/>
      <c r="WDN807" s="3"/>
      <c r="WDO807" s="3"/>
      <c r="WDP807" s="3"/>
      <c r="WDQ807" s="3"/>
      <c r="WDR807" s="3"/>
      <c r="WDS807" s="3"/>
      <c r="WDT807" s="3"/>
      <c r="WDU807" s="3"/>
      <c r="WDV807" s="3"/>
      <c r="WDW807" s="3"/>
      <c r="WDX807" s="3"/>
      <c r="WDY807" s="3"/>
      <c r="WDZ807" s="3"/>
      <c r="WEA807" s="3"/>
      <c r="WEB807" s="3"/>
      <c r="WEC807" s="3"/>
      <c r="WED807" s="3"/>
      <c r="WEE807" s="3"/>
      <c r="WEF807" s="3"/>
      <c r="WEG807" s="3"/>
      <c r="WEH807" s="3"/>
      <c r="WEI807" s="3"/>
      <c r="WEJ807" s="3"/>
      <c r="WEK807" s="3"/>
      <c r="WEL807" s="3"/>
      <c r="WEM807" s="3"/>
      <c r="WEN807" s="3"/>
      <c r="WEO807" s="3"/>
      <c r="WEP807" s="3"/>
      <c r="WEQ807" s="3"/>
      <c r="WER807" s="3"/>
      <c r="WES807" s="3"/>
      <c r="WET807" s="3"/>
      <c r="WEU807" s="3"/>
      <c r="WEV807" s="3"/>
      <c r="WEW807" s="3"/>
      <c r="WEX807" s="3"/>
      <c r="WEY807" s="3"/>
      <c r="WEZ807" s="3"/>
      <c r="WFA807" s="3"/>
      <c r="WFB807" s="3"/>
      <c r="WFC807" s="3"/>
      <c r="WFD807" s="3"/>
      <c r="WFE807" s="3"/>
      <c r="WFF807" s="3"/>
      <c r="WFG807" s="3"/>
      <c r="WFH807" s="3"/>
      <c r="WFI807" s="3"/>
      <c r="WFJ807" s="3"/>
      <c r="WFK807" s="3"/>
      <c r="WFL807" s="3"/>
      <c r="WFM807" s="3"/>
      <c r="WFN807" s="3"/>
      <c r="WFO807" s="3"/>
      <c r="WFP807" s="3"/>
      <c r="WFQ807" s="3"/>
      <c r="WFR807" s="3"/>
      <c r="WFS807" s="3"/>
      <c r="WFT807" s="3"/>
      <c r="WFU807" s="3"/>
      <c r="WFV807" s="3"/>
      <c r="WFW807" s="3"/>
      <c r="WFX807" s="3"/>
      <c r="WFY807" s="3"/>
      <c r="WFZ807" s="3"/>
      <c r="WGA807" s="3"/>
      <c r="WGB807" s="3"/>
      <c r="WGC807" s="3"/>
      <c r="WGD807" s="3"/>
      <c r="WGE807" s="3"/>
      <c r="WGF807" s="3"/>
      <c r="WGG807" s="3"/>
      <c r="WGH807" s="3"/>
      <c r="WGI807" s="3"/>
      <c r="WGJ807" s="3"/>
      <c r="WGK807" s="3"/>
      <c r="WGL807" s="3"/>
      <c r="WGM807" s="3"/>
      <c r="WGN807" s="3"/>
      <c r="WGO807" s="3"/>
      <c r="WGP807" s="3"/>
      <c r="WGQ807" s="3"/>
      <c r="WGR807" s="3"/>
      <c r="WGS807" s="3"/>
      <c r="WGT807" s="3"/>
      <c r="WGU807" s="3"/>
      <c r="WGV807" s="3"/>
      <c r="WGW807" s="3"/>
      <c r="WGX807" s="3"/>
      <c r="WGY807" s="3"/>
      <c r="WGZ807" s="3"/>
      <c r="WHA807" s="3"/>
      <c r="WHB807" s="3"/>
      <c r="WHC807" s="3"/>
      <c r="WHD807" s="3"/>
      <c r="WHE807" s="3"/>
      <c r="WHF807" s="3"/>
      <c r="WHG807" s="3"/>
      <c r="WHH807" s="3"/>
      <c r="WHI807" s="3"/>
      <c r="WHJ807" s="3"/>
      <c r="WHK807" s="3"/>
      <c r="WHL807" s="3"/>
      <c r="WHM807" s="3"/>
      <c r="WHN807" s="3"/>
      <c r="WHO807" s="3"/>
      <c r="WHP807" s="3"/>
      <c r="WHQ807" s="3"/>
      <c r="WHR807" s="3"/>
      <c r="WHS807" s="3"/>
      <c r="WHT807" s="3"/>
      <c r="WHU807" s="3"/>
      <c r="WHV807" s="3"/>
      <c r="WHW807" s="3"/>
      <c r="WHX807" s="3"/>
      <c r="WHY807" s="3"/>
      <c r="WHZ807" s="3"/>
      <c r="WIA807" s="3"/>
      <c r="WIB807" s="3"/>
      <c r="WIC807" s="3"/>
      <c r="WID807" s="3"/>
      <c r="WIE807" s="3"/>
      <c r="WIF807" s="3"/>
      <c r="WIG807" s="3"/>
      <c r="WIH807" s="3"/>
      <c r="WII807" s="3"/>
      <c r="WIJ807" s="3"/>
      <c r="WIK807" s="3"/>
      <c r="WIL807" s="3"/>
      <c r="WIM807" s="3"/>
      <c r="WIN807" s="3"/>
      <c r="WIO807" s="3"/>
      <c r="WIP807" s="3"/>
      <c r="WIQ807" s="3"/>
      <c r="WIR807" s="3"/>
      <c r="WIS807" s="3"/>
      <c r="WIT807" s="3"/>
      <c r="WIU807" s="3"/>
      <c r="WIV807" s="3"/>
      <c r="WIW807" s="3"/>
      <c r="WIX807" s="3"/>
      <c r="WIY807" s="3"/>
      <c r="WIZ807" s="3"/>
      <c r="WJA807" s="3"/>
      <c r="WJB807" s="3"/>
      <c r="WJC807" s="3"/>
      <c r="WJD807" s="3"/>
      <c r="WJE807" s="3"/>
      <c r="WJF807" s="3"/>
      <c r="WJG807" s="3"/>
      <c r="WJH807" s="3"/>
      <c r="WJI807" s="3"/>
      <c r="WJJ807" s="3"/>
      <c r="WJK807" s="3"/>
      <c r="WJL807" s="3"/>
      <c r="WJM807" s="3"/>
      <c r="WJN807" s="3"/>
      <c r="WJO807" s="3"/>
      <c r="WJP807" s="3"/>
      <c r="WJQ807" s="3"/>
      <c r="WJR807" s="3"/>
      <c r="WJS807" s="3"/>
      <c r="WJT807" s="3"/>
      <c r="WJU807" s="3"/>
      <c r="WJV807" s="3"/>
      <c r="WJW807" s="3"/>
      <c r="WJX807" s="3"/>
      <c r="WJY807" s="3"/>
      <c r="WJZ807" s="3"/>
      <c r="WKA807" s="3"/>
      <c r="WKB807" s="3"/>
      <c r="WKC807" s="3"/>
      <c r="WKD807" s="3"/>
      <c r="WKE807" s="3"/>
      <c r="WKF807" s="3"/>
      <c r="WKG807" s="3"/>
      <c r="WKH807" s="3"/>
      <c r="WKI807" s="3"/>
      <c r="WKJ807" s="3"/>
      <c r="WKK807" s="3"/>
      <c r="WKL807" s="3"/>
      <c r="WKM807" s="3"/>
      <c r="WKN807" s="3"/>
      <c r="WKO807" s="3"/>
      <c r="WKP807" s="3"/>
      <c r="WKQ807" s="3"/>
      <c r="WKR807" s="3"/>
      <c r="WKS807" s="3"/>
      <c r="WKT807" s="3"/>
      <c r="WKU807" s="3"/>
      <c r="WKV807" s="3"/>
      <c r="WKW807" s="3"/>
      <c r="WKX807" s="3"/>
      <c r="WKY807" s="3"/>
      <c r="WKZ807" s="3"/>
      <c r="WLA807" s="3"/>
      <c r="WLB807" s="3"/>
      <c r="WLC807" s="3"/>
      <c r="WLD807" s="3"/>
      <c r="WLE807" s="3"/>
      <c r="WLF807" s="3"/>
      <c r="WLG807" s="3"/>
      <c r="WLH807" s="3"/>
      <c r="WLI807" s="3"/>
      <c r="WLJ807" s="3"/>
      <c r="WLK807" s="3"/>
      <c r="WLL807" s="3"/>
      <c r="WLM807" s="3"/>
      <c r="WLN807" s="3"/>
      <c r="WLO807" s="3"/>
      <c r="WLP807" s="3"/>
      <c r="WLQ807" s="3"/>
      <c r="WLR807" s="3"/>
      <c r="WLS807" s="3"/>
      <c r="WLT807" s="3"/>
      <c r="WLU807" s="3"/>
      <c r="WLV807" s="3"/>
      <c r="WLW807" s="3"/>
      <c r="WLX807" s="3"/>
      <c r="WLY807" s="3"/>
      <c r="WLZ807" s="3"/>
      <c r="WMA807" s="3"/>
      <c r="WMB807" s="3"/>
      <c r="WMC807" s="3"/>
      <c r="WMD807" s="3"/>
      <c r="WME807" s="3"/>
      <c r="WMF807" s="3"/>
      <c r="WMG807" s="3"/>
      <c r="WMH807" s="3"/>
      <c r="WMI807" s="3"/>
      <c r="WMJ807" s="3"/>
      <c r="WMK807" s="3"/>
      <c r="WML807" s="3"/>
      <c r="WMM807" s="3"/>
      <c r="WMN807" s="3"/>
      <c r="WMO807" s="3"/>
      <c r="WMP807" s="3"/>
      <c r="WMQ807" s="3"/>
      <c r="WMR807" s="3"/>
      <c r="WMS807" s="3"/>
      <c r="WMT807" s="3"/>
      <c r="WMU807" s="3"/>
      <c r="WMV807" s="3"/>
      <c r="WMW807" s="3"/>
      <c r="WMX807" s="3"/>
      <c r="WMY807" s="3"/>
      <c r="WMZ807" s="3"/>
      <c r="WNA807" s="3"/>
      <c r="WNB807" s="3"/>
      <c r="WNC807" s="3"/>
      <c r="WND807" s="3"/>
      <c r="WNE807" s="3"/>
      <c r="WNF807" s="3"/>
      <c r="WNG807" s="3"/>
      <c r="WNH807" s="3"/>
      <c r="WNI807" s="3"/>
      <c r="WNJ807" s="3"/>
      <c r="WNK807" s="3"/>
      <c r="WNL807" s="3"/>
      <c r="WNM807" s="3"/>
      <c r="WNN807" s="3"/>
      <c r="WNO807" s="3"/>
      <c r="WNP807" s="3"/>
      <c r="WNQ807" s="3"/>
      <c r="WNR807" s="3"/>
      <c r="WNS807" s="3"/>
      <c r="WNT807" s="3"/>
      <c r="WNU807" s="3"/>
      <c r="WNV807" s="3"/>
      <c r="WNW807" s="3"/>
      <c r="WNX807" s="3"/>
      <c r="WNY807" s="3"/>
      <c r="WNZ807" s="3"/>
      <c r="WOA807" s="3"/>
      <c r="WOB807" s="3"/>
      <c r="WOC807" s="3"/>
      <c r="WOD807" s="3"/>
      <c r="WOE807" s="3"/>
      <c r="WOF807" s="3"/>
      <c r="WOG807" s="3"/>
      <c r="WOH807" s="3"/>
      <c r="WOI807" s="3"/>
      <c r="WOJ807" s="3"/>
      <c r="WOK807" s="3"/>
      <c r="WOL807" s="3"/>
      <c r="WOM807" s="3"/>
      <c r="WON807" s="3"/>
      <c r="WOO807" s="3"/>
      <c r="WOP807" s="3"/>
      <c r="WOQ807" s="3"/>
      <c r="WOR807" s="3"/>
      <c r="WOS807" s="3"/>
      <c r="WOT807" s="3"/>
      <c r="WOU807" s="3"/>
      <c r="WOV807" s="3"/>
      <c r="WOW807" s="3"/>
      <c r="WOX807" s="3"/>
      <c r="WOY807" s="3"/>
      <c r="WOZ807" s="3"/>
      <c r="WPA807" s="3"/>
      <c r="WPB807" s="3"/>
      <c r="WPC807" s="3"/>
      <c r="WPD807" s="3"/>
      <c r="WPE807" s="3"/>
      <c r="WPF807" s="3"/>
      <c r="WPG807" s="3"/>
      <c r="WPH807" s="3"/>
      <c r="WPI807" s="3"/>
      <c r="WPJ807" s="3"/>
      <c r="WPK807" s="3"/>
      <c r="WPL807" s="3"/>
      <c r="WPM807" s="3"/>
      <c r="WPN807" s="3"/>
      <c r="WPO807" s="3"/>
      <c r="WPP807" s="3"/>
      <c r="WPQ807" s="3"/>
      <c r="WPR807" s="3"/>
      <c r="WPS807" s="3"/>
      <c r="WPT807" s="3"/>
      <c r="WPU807" s="3"/>
      <c r="WPV807" s="3"/>
      <c r="WPW807" s="3"/>
      <c r="WPX807" s="3"/>
      <c r="WPY807" s="3"/>
      <c r="WPZ807" s="3"/>
      <c r="WQA807" s="3"/>
      <c r="WQB807" s="3"/>
      <c r="WQC807" s="3"/>
      <c r="WQD807" s="3"/>
      <c r="WQE807" s="3"/>
      <c r="WQF807" s="3"/>
      <c r="WQG807" s="3"/>
      <c r="WQH807" s="3"/>
      <c r="WQI807" s="3"/>
      <c r="WQJ807" s="3"/>
      <c r="WQK807" s="3"/>
      <c r="WQL807" s="3"/>
      <c r="WQM807" s="3"/>
      <c r="WQN807" s="3"/>
      <c r="WQO807" s="3"/>
      <c r="WQP807" s="3"/>
      <c r="WQQ807" s="3"/>
      <c r="WQR807" s="3"/>
      <c r="WQS807" s="3"/>
      <c r="WQT807" s="3"/>
      <c r="WQU807" s="3"/>
      <c r="WQV807" s="3"/>
      <c r="WQW807" s="3"/>
      <c r="WQX807" s="3"/>
      <c r="WQY807" s="3"/>
      <c r="WQZ807" s="3"/>
      <c r="WRA807" s="3"/>
      <c r="WRB807" s="3"/>
      <c r="WRC807" s="3"/>
      <c r="WRD807" s="3"/>
      <c r="WRE807" s="3"/>
      <c r="WRF807" s="3"/>
      <c r="WRG807" s="3"/>
      <c r="WRH807" s="3"/>
      <c r="WRI807" s="3"/>
      <c r="WRJ807" s="3"/>
      <c r="WRK807" s="3"/>
      <c r="WRL807" s="3"/>
      <c r="WRM807" s="3"/>
      <c r="WRN807" s="3"/>
      <c r="WRO807" s="3"/>
      <c r="WRP807" s="3"/>
      <c r="WRQ807" s="3"/>
      <c r="WRR807" s="3"/>
      <c r="WRS807" s="3"/>
      <c r="WRT807" s="3"/>
      <c r="WRU807" s="3"/>
      <c r="WRV807" s="3"/>
      <c r="WRW807" s="3"/>
      <c r="WRX807" s="3"/>
      <c r="WRY807" s="3"/>
      <c r="WRZ807" s="3"/>
      <c r="WSA807" s="3"/>
      <c r="WSB807" s="3"/>
      <c r="WSC807" s="3"/>
      <c r="WSD807" s="3"/>
      <c r="WSE807" s="3"/>
      <c r="WSF807" s="3"/>
      <c r="WSG807" s="3"/>
      <c r="WSH807" s="3"/>
      <c r="WSI807" s="3"/>
      <c r="WSJ807" s="3"/>
      <c r="WSK807" s="3"/>
      <c r="WSL807" s="3"/>
      <c r="WSM807" s="3"/>
      <c r="WSN807" s="3"/>
      <c r="WSO807" s="3"/>
      <c r="WSP807" s="3"/>
      <c r="WSQ807" s="3"/>
      <c r="WSR807" s="3"/>
      <c r="WSS807" s="3"/>
      <c r="WST807" s="3"/>
      <c r="WSU807" s="3"/>
      <c r="WSV807" s="3"/>
      <c r="WSW807" s="3"/>
      <c r="WSX807" s="3"/>
      <c r="WSY807" s="3"/>
      <c r="WSZ807" s="3"/>
      <c r="WTA807" s="3"/>
      <c r="WTB807" s="3"/>
      <c r="WTC807" s="3"/>
      <c r="WTD807" s="3"/>
      <c r="WTE807" s="3"/>
      <c r="WTF807" s="3"/>
      <c r="WTG807" s="3"/>
      <c r="WTH807" s="3"/>
      <c r="WTI807" s="3"/>
      <c r="WTJ807" s="3"/>
      <c r="WTK807" s="3"/>
      <c r="WTL807" s="3"/>
      <c r="WTM807" s="3"/>
      <c r="WTN807" s="3"/>
      <c r="WTO807" s="3"/>
      <c r="WTP807" s="3"/>
      <c r="WTQ807" s="3"/>
      <c r="WTR807" s="3"/>
      <c r="WTS807" s="3"/>
      <c r="WTT807" s="3"/>
      <c r="WTU807" s="3"/>
      <c r="WTV807" s="3"/>
      <c r="WTW807" s="3"/>
      <c r="WTX807" s="3"/>
      <c r="WTY807" s="3"/>
      <c r="WTZ807" s="3"/>
      <c r="WUA807" s="3"/>
      <c r="WUB807" s="3"/>
      <c r="WUC807" s="3"/>
      <c r="WUD807" s="3"/>
      <c r="WUE807" s="3"/>
      <c r="WUF807" s="3"/>
      <c r="WUG807" s="3"/>
      <c r="WUH807" s="3"/>
      <c r="WUI807" s="3"/>
      <c r="WUJ807" s="3"/>
      <c r="WUK807" s="3"/>
      <c r="WUL807" s="3"/>
      <c r="WUM807" s="3"/>
      <c r="WUN807" s="3"/>
      <c r="WUO807" s="3"/>
      <c r="WUP807" s="3"/>
      <c r="WUQ807" s="3"/>
      <c r="WUR807" s="3"/>
      <c r="WUS807" s="3"/>
      <c r="WUT807" s="3"/>
      <c r="WUU807" s="3"/>
      <c r="WUV807" s="3"/>
      <c r="WUW807" s="3"/>
      <c r="WUX807" s="3"/>
      <c r="WUY807" s="3"/>
      <c r="WUZ807" s="3"/>
      <c r="WVA807" s="3"/>
      <c r="WVB807" s="3"/>
      <c r="WVC807" s="3"/>
      <c r="WVD807" s="3"/>
      <c r="WVE807" s="3"/>
      <c r="WVF807" s="3"/>
      <c r="WVG807" s="3"/>
      <c r="WVH807" s="3"/>
      <c r="WVI807" s="3"/>
      <c r="WVJ807" s="3"/>
      <c r="WVK807" s="3"/>
      <c r="WVL807" s="3"/>
      <c r="WVM807" s="3"/>
      <c r="WVN807" s="3"/>
      <c r="WVO807" s="3"/>
      <c r="WVP807" s="3"/>
      <c r="WVQ807" s="3"/>
      <c r="WVR807" s="3"/>
      <c r="WVS807" s="3"/>
      <c r="WVT807" s="3"/>
      <c r="WVU807" s="3"/>
      <c r="WVV807" s="3"/>
      <c r="WVW807" s="3"/>
      <c r="WVX807" s="3"/>
      <c r="WVY807" s="3"/>
      <c r="WVZ807" s="3"/>
      <c r="WWA807" s="3"/>
      <c r="WWB807" s="3"/>
      <c r="WWC807" s="3"/>
      <c r="WWD807" s="3"/>
      <c r="WWE807" s="3"/>
      <c r="WWF807" s="3"/>
      <c r="WWG807" s="3"/>
      <c r="WWH807" s="3"/>
      <c r="WWI807" s="3"/>
      <c r="WWJ807" s="3"/>
      <c r="WWK807" s="3"/>
      <c r="WWL807" s="3"/>
      <c r="WWM807" s="3"/>
      <c r="WWN807" s="3"/>
      <c r="WWO807" s="3"/>
      <c r="WWP807" s="3"/>
      <c r="WWQ807" s="3"/>
      <c r="WWR807" s="3"/>
      <c r="WWS807" s="3"/>
      <c r="WWT807" s="3"/>
      <c r="WWU807" s="3"/>
      <c r="WWV807" s="3"/>
      <c r="WWW807" s="3"/>
      <c r="WWX807" s="3"/>
      <c r="WWY807" s="3"/>
      <c r="WWZ807" s="3"/>
      <c r="WXA807" s="3"/>
      <c r="WXB807" s="3"/>
      <c r="WXC807" s="3"/>
      <c r="WXD807" s="3"/>
      <c r="WXE807" s="3"/>
      <c r="WXF807" s="3"/>
      <c r="WXG807" s="3"/>
      <c r="WXH807" s="3"/>
      <c r="WXI807" s="3"/>
      <c r="WXJ807" s="3"/>
      <c r="WXK807" s="3"/>
      <c r="WXL807" s="3"/>
      <c r="WXM807" s="3"/>
      <c r="WXN807" s="3"/>
      <c r="WXO807" s="3"/>
      <c r="WXP807" s="3"/>
      <c r="WXQ807" s="3"/>
      <c r="WXR807" s="3"/>
      <c r="WXS807" s="3"/>
      <c r="WXT807" s="3"/>
      <c r="WXU807" s="3"/>
      <c r="WXV807" s="3"/>
      <c r="WXW807" s="3"/>
      <c r="WXX807" s="3"/>
      <c r="WXY807" s="3"/>
      <c r="WXZ807" s="3"/>
      <c r="WYA807" s="3"/>
      <c r="WYB807" s="3"/>
      <c r="WYC807" s="3"/>
      <c r="WYD807" s="3"/>
      <c r="WYE807" s="3"/>
      <c r="WYF807" s="3"/>
      <c r="WYG807" s="3"/>
      <c r="WYH807" s="3"/>
      <c r="WYI807" s="3"/>
      <c r="WYJ807" s="3"/>
      <c r="WYK807" s="3"/>
      <c r="WYL807" s="3"/>
      <c r="WYM807" s="3"/>
      <c r="WYN807" s="3"/>
      <c r="WYO807" s="3"/>
      <c r="WYP807" s="3"/>
      <c r="WYQ807" s="3"/>
      <c r="WYR807" s="3"/>
      <c r="WYS807" s="3"/>
      <c r="WYT807" s="3"/>
      <c r="WYU807" s="3"/>
      <c r="WYV807" s="3"/>
      <c r="WYW807" s="3"/>
      <c r="WYX807" s="3"/>
      <c r="WYY807" s="3"/>
      <c r="WYZ807" s="3"/>
      <c r="WZA807" s="3"/>
      <c r="WZB807" s="3"/>
      <c r="WZC807" s="3"/>
      <c r="WZD807" s="3"/>
      <c r="WZE807" s="3"/>
      <c r="WZF807" s="3"/>
      <c r="WZG807" s="3"/>
      <c r="WZH807" s="3"/>
      <c r="WZI807" s="3"/>
      <c r="WZJ807" s="3"/>
      <c r="WZK807" s="3"/>
      <c r="WZL807" s="3"/>
      <c r="WZM807" s="3"/>
      <c r="WZN807" s="3"/>
      <c r="WZO807" s="3"/>
      <c r="WZP807" s="3"/>
      <c r="WZQ807" s="3"/>
      <c r="WZR807" s="3"/>
      <c r="WZS807" s="3"/>
      <c r="WZT807" s="3"/>
      <c r="WZU807" s="3"/>
      <c r="WZV807" s="3"/>
      <c r="WZW807" s="3"/>
      <c r="WZX807" s="3"/>
      <c r="WZY807" s="3"/>
      <c r="WZZ807" s="3"/>
      <c r="XAA807" s="3"/>
      <c r="XAB807" s="3"/>
      <c r="XAC807" s="3"/>
      <c r="XAD807" s="3"/>
      <c r="XAE807" s="3"/>
      <c r="XAF807" s="3"/>
      <c r="XAG807" s="3"/>
      <c r="XAH807" s="3"/>
      <c r="XAI807" s="3"/>
      <c r="XAJ807" s="3"/>
      <c r="XAK807" s="3"/>
      <c r="XAL807" s="3"/>
      <c r="XAM807" s="3"/>
      <c r="XAN807" s="3"/>
      <c r="XAO807" s="3"/>
      <c r="XAP807" s="3"/>
      <c r="XAQ807" s="3"/>
      <c r="XAR807" s="3"/>
      <c r="XAS807" s="3"/>
      <c r="XAT807" s="3"/>
      <c r="XAU807" s="3"/>
      <c r="XAV807" s="3"/>
      <c r="XAW807" s="3"/>
      <c r="XAX807" s="3"/>
      <c r="XAY807" s="3"/>
      <c r="XAZ807" s="3"/>
      <c r="XBA807" s="3"/>
      <c r="XBB807" s="3"/>
      <c r="XBC807" s="3"/>
      <c r="XBD807" s="3"/>
      <c r="XBE807" s="3"/>
      <c r="XBF807" s="3"/>
      <c r="XBG807" s="3"/>
      <c r="XBH807" s="3"/>
      <c r="XBI807" s="3"/>
      <c r="XBJ807" s="3"/>
      <c r="XBK807" s="3"/>
      <c r="XBL807" s="3"/>
      <c r="XBM807" s="3"/>
      <c r="XBN807" s="3"/>
      <c r="XBO807" s="3"/>
      <c r="XBP807" s="3"/>
      <c r="XBQ807" s="3"/>
      <c r="XBR807" s="3"/>
      <c r="XBS807" s="3"/>
      <c r="XBT807" s="3"/>
      <c r="XBU807" s="3"/>
      <c r="XBV807" s="3"/>
      <c r="XBW807" s="3"/>
      <c r="XBX807" s="3"/>
      <c r="XBY807" s="3"/>
      <c r="XBZ807" s="3"/>
      <c r="XCA807" s="3"/>
      <c r="XCB807" s="3"/>
      <c r="XCC807" s="3"/>
      <c r="XCD807" s="3"/>
      <c r="XCE807" s="3"/>
      <c r="XCF807" s="3"/>
      <c r="XCG807" s="3"/>
      <c r="XCH807" s="3"/>
      <c r="XCI807" s="3"/>
      <c r="XCJ807" s="3"/>
      <c r="XCK807" s="3"/>
      <c r="XCL807" s="3"/>
      <c r="XCM807" s="3"/>
      <c r="XCN807" s="3"/>
      <c r="XCO807" s="3"/>
      <c r="XCP807" s="3"/>
      <c r="XCQ807" s="3"/>
      <c r="XCR807" s="3"/>
      <c r="XCS807" s="3"/>
      <c r="XCT807" s="3"/>
      <c r="XCU807" s="3"/>
      <c r="XCV807" s="3"/>
      <c r="XCW807" s="3"/>
      <c r="XCX807" s="3"/>
      <c r="XCY807" s="3"/>
      <c r="XCZ807" s="3"/>
      <c r="XDA807" s="3"/>
      <c r="XDB807" s="3"/>
      <c r="XDC807" s="3"/>
      <c r="XDD807" s="3"/>
      <c r="XDE807" s="3"/>
      <c r="XDF807" s="3"/>
      <c r="XDG807" s="3"/>
      <c r="XDH807" s="3"/>
      <c r="XDI807" s="3"/>
      <c r="XDJ807" s="3"/>
      <c r="XDK807" s="3"/>
      <c r="XDL807" s="3"/>
      <c r="XDM807" s="3"/>
      <c r="XDN807" s="3"/>
      <c r="XDO807" s="3"/>
      <c r="XDP807" s="3"/>
      <c r="XDQ807" s="3"/>
      <c r="XDR807" s="3"/>
      <c r="XDS807" s="3"/>
      <c r="XDT807" s="3"/>
      <c r="XDU807" s="3"/>
      <c r="XDV807" s="3"/>
      <c r="XDW807" s="3"/>
      <c r="XDX807" s="3"/>
      <c r="XDY807" s="3"/>
      <c r="XDZ807" s="3"/>
      <c r="XEA807" s="3"/>
      <c r="XEB807" s="3"/>
      <c r="XEC807" s="3"/>
      <c r="XED807" s="3"/>
      <c r="XEE807" s="3"/>
      <c r="XEF807" s="3"/>
      <c r="XEG807" s="3"/>
      <c r="XEH807" s="3"/>
      <c r="XEI807" s="3"/>
      <c r="XEJ807" s="3"/>
      <c r="XEK807" s="3"/>
      <c r="XEL807" s="3"/>
      <c r="XEM807" s="3"/>
      <c r="XEN807" s="3"/>
      <c r="XEO807" s="3"/>
      <c r="XEP807" s="3"/>
      <c r="XEQ807" s="3"/>
      <c r="XER807" s="3"/>
      <c r="XES807" s="3"/>
      <c r="XET807" s="3"/>
      <c r="XEU807" s="3"/>
      <c r="XEV807" s="3"/>
      <c r="XEW807" s="3"/>
    </row>
    <row r="808" spans="1:16377" s="3" customFormat="1" x14ac:dyDescent="0.25">
      <c r="A808" s="38">
        <v>6</v>
      </c>
      <c r="B808" s="39" t="s">
        <v>199</v>
      </c>
      <c r="C808" s="39" t="s">
        <v>184</v>
      </c>
      <c r="D808" s="39" t="s">
        <v>59</v>
      </c>
      <c r="E808" s="39" t="s">
        <v>1047</v>
      </c>
      <c r="F808" s="39">
        <v>5217</v>
      </c>
      <c r="G808" s="41">
        <f>+IF(ISNA(VLOOKUP(F808,'[1]Latest 14.03.2023'!$E$4:$J$1050,6,FALSE)),"0",VLOOKUP(F808,'[1]Latest 14.03.2023'!$E$4:$J$1050,6,FALSE))</f>
        <v>2.5</v>
      </c>
      <c r="H808" s="39">
        <f>+SUMIF(CUTTING!$B$3:$B$500,'RM-JUNE'!F808,CUTTING!$G$3:$G$500)</f>
        <v>0</v>
      </c>
      <c r="I808" s="39">
        <f>+SUMIF('FORGING+DISPATCH'!$B$3:$B$500,'RM-JUNE'!F808,'FORGING+DISPATCH'!$G$3:$G$500)</f>
        <v>0</v>
      </c>
      <c r="J808" s="40">
        <f t="shared" si="153"/>
        <v>0</v>
      </c>
      <c r="K808" s="39">
        <f>+IF(ISNA(VLOOKUP(F808,SCH!$C$3:$L$500,9,FALSE)),"0",VLOOKUP(F808,SCH!$C$3:$L$500,9,FALSE))</f>
        <v>1171</v>
      </c>
      <c r="L808" s="103">
        <f t="shared" si="148"/>
        <v>2927.5</v>
      </c>
      <c r="M808" s="103">
        <f t="shared" si="154"/>
        <v>2927.5</v>
      </c>
      <c r="N808" s="141"/>
      <c r="O808" s="134"/>
      <c r="P808" s="134"/>
      <c r="Q808" s="134"/>
      <c r="R808" s="111"/>
    </row>
    <row r="809" spans="1:16377" s="3" customFormat="1" x14ac:dyDescent="0.25">
      <c r="A809" s="87">
        <v>6</v>
      </c>
      <c r="B809" s="88" t="s">
        <v>199</v>
      </c>
      <c r="C809" s="88" t="s">
        <v>184</v>
      </c>
      <c r="D809" s="88" t="s">
        <v>41</v>
      </c>
      <c r="E809" s="88" t="s">
        <v>1024</v>
      </c>
      <c r="F809" s="88">
        <v>5216</v>
      </c>
      <c r="G809" s="91">
        <f>+IF(ISNA(VLOOKUP(F809,'[1]Latest 14.03.2023'!$E$4:$J$1050,6,FALSE)),"0",VLOOKUP(F809,'[1]Latest 14.03.2023'!$E$4:$J$1050,6,FALSE))</f>
        <v>3.54</v>
      </c>
      <c r="H809" s="88">
        <f>+SUMIF(CUTTING!$B$3:$B$500,'RM-JUNE'!F809,CUTTING!$G$3:$G$500)</f>
        <v>0</v>
      </c>
      <c r="I809" s="88">
        <f>+SUMIF('FORGING+DISPATCH'!$B$3:$B$500,'RM-JUNE'!F809,'FORGING+DISPATCH'!$G$3:$G$500)</f>
        <v>0</v>
      </c>
      <c r="J809" s="90">
        <f t="shared" si="153"/>
        <v>0</v>
      </c>
      <c r="K809" s="88">
        <f>+IF(ISNA(VLOOKUP(F809,SCH!$C$3:$L$500,9,FALSE)),"0",VLOOKUP(F809,SCH!$C$3:$L$500,9,FALSE))</f>
        <v>500</v>
      </c>
      <c r="L809" s="102">
        <f t="shared" si="148"/>
        <v>1770</v>
      </c>
      <c r="M809" s="102">
        <f t="shared" si="154"/>
        <v>1770</v>
      </c>
      <c r="N809" s="102"/>
      <c r="O809" s="105">
        <f>SUMIF(M809,"&gt;0")-N809</f>
        <v>1770</v>
      </c>
      <c r="P809" s="105"/>
      <c r="Q809" s="105">
        <f t="shared" si="160"/>
        <v>1770</v>
      </c>
      <c r="R809" s="111"/>
    </row>
    <row r="810" spans="1:16377" s="3" customFormat="1" x14ac:dyDescent="0.25">
      <c r="A810" s="38">
        <v>6</v>
      </c>
      <c r="B810" s="39" t="s">
        <v>199</v>
      </c>
      <c r="C810" s="39" t="s">
        <v>184</v>
      </c>
      <c r="D810" s="39" t="s">
        <v>53</v>
      </c>
      <c r="E810" s="39" t="s">
        <v>209</v>
      </c>
      <c r="F810" s="39">
        <v>8001</v>
      </c>
      <c r="G810" s="41">
        <f>+IF(ISNA(VLOOKUP(F810,'[1]Latest 14.03.2023'!$E$4:$J$1050,6,FALSE)),"0",VLOOKUP(F810,'[1]Latest 14.03.2023'!$E$4:$J$1050,6,FALSE))</f>
        <v>8.4</v>
      </c>
      <c r="H810" s="39">
        <f>+SUMIF(CUTTING!$B$3:$B$500,'RM-JUNE'!F810,CUTTING!$G$3:$G$500)</f>
        <v>0</v>
      </c>
      <c r="I810" s="39">
        <f>+SUMIF('FORGING+DISPATCH'!$B$3:$B$500,'RM-JUNE'!F810,'FORGING+DISPATCH'!$G$3:$G$500)</f>
        <v>50400</v>
      </c>
      <c r="J810" s="40">
        <f t="shared" si="153"/>
        <v>50400</v>
      </c>
      <c r="K810" s="39">
        <f>+IF(ISNA(VLOOKUP(F810,SCH!$C$3:$L$500,9,FALSE)),"0",VLOOKUP(F810,SCH!$C$3:$L$500,9,FALSE))</f>
        <v>63214</v>
      </c>
      <c r="L810" s="103">
        <f t="shared" si="148"/>
        <v>530997.6</v>
      </c>
      <c r="M810" s="103">
        <f t="shared" ref="M810:M813" si="164">L810-J810</f>
        <v>480597.6</v>
      </c>
      <c r="N810" s="103">
        <f>345160+25436+4472</f>
        <v>375068</v>
      </c>
      <c r="O810" s="104">
        <f>SUMIF(M810,"&gt;0")-N810</f>
        <v>105529.59999999998</v>
      </c>
      <c r="P810" s="104"/>
      <c r="Q810" s="104">
        <f t="shared" si="160"/>
        <v>105529.59999999998</v>
      </c>
      <c r="R810" s="111"/>
    </row>
    <row r="811" spans="1:16377" s="3" customFormat="1" x14ac:dyDescent="0.25">
      <c r="A811" s="87">
        <v>6</v>
      </c>
      <c r="B811" s="88" t="s">
        <v>199</v>
      </c>
      <c r="C811" s="88" t="s">
        <v>47</v>
      </c>
      <c r="D811" s="88" t="s">
        <v>208</v>
      </c>
      <c r="E811" s="88" t="s">
        <v>31</v>
      </c>
      <c r="F811" s="88">
        <v>1469</v>
      </c>
      <c r="G811" s="91">
        <f>+IF(ISNA(VLOOKUP(F811,'[1]Latest 14.03.2023'!$E$4:$J$1050,6,FALSE)),"0",VLOOKUP(F811,'[1]Latest 14.03.2023'!$E$4:$J$1050,6,FALSE))</f>
        <v>3.51</v>
      </c>
      <c r="H811" s="88">
        <f>+SUMIF(CUTTING!$B$3:$B$500,'RM-JUNE'!F811,CUTTING!$G$3:$G$500)</f>
        <v>0</v>
      </c>
      <c r="I811" s="88">
        <f>+SUMIF('FORGING+DISPATCH'!$B$3:$B$500,'RM-JUNE'!F811,'FORGING+DISPATCH'!$G$3:$G$500)</f>
        <v>0</v>
      </c>
      <c r="J811" s="90">
        <f t="shared" ref="J811:J812" si="165">H811+I811</f>
        <v>0</v>
      </c>
      <c r="K811" s="88">
        <f>+IF(ISNA(VLOOKUP(F811,SCH!$C$3:$L$500,9,FALSE)),"0",VLOOKUP(F811,SCH!$C$3:$L$500,9,FALSE))</f>
        <v>1000</v>
      </c>
      <c r="L811" s="102">
        <f t="shared" si="148"/>
        <v>3510</v>
      </c>
      <c r="M811" s="102">
        <f t="shared" ref="M811:M812" si="166">L811-J811</f>
        <v>3510</v>
      </c>
      <c r="N811" s="132">
        <f>3180+5159</f>
        <v>8339</v>
      </c>
      <c r="O811" s="133">
        <f>SUMIF(M811:M814,"&gt;0")-N811</f>
        <v>-4426.4400000000005</v>
      </c>
      <c r="P811" s="132"/>
      <c r="Q811" s="133">
        <f>O811-P811</f>
        <v>-4426.4400000000005</v>
      </c>
      <c r="R811" s="111"/>
    </row>
    <row r="812" spans="1:16377" s="3" customFormat="1" x14ac:dyDescent="0.25">
      <c r="A812" s="87">
        <v>6</v>
      </c>
      <c r="B812" s="88" t="s">
        <v>199</v>
      </c>
      <c r="C812" s="88" t="s">
        <v>47</v>
      </c>
      <c r="D812" s="88" t="s">
        <v>208</v>
      </c>
      <c r="E812" s="88" t="s">
        <v>1052</v>
      </c>
      <c r="F812" s="88">
        <v>5185</v>
      </c>
      <c r="G812" s="91">
        <f>+IF(ISNA(VLOOKUP(F812,'[1]Latest 14.03.2023'!$E$4:$J$1050,6,FALSE)),"0",VLOOKUP(F812,'[1]Latest 14.03.2023'!$E$4:$J$1050,6,FALSE))</f>
        <v>0.4</v>
      </c>
      <c r="H812" s="88">
        <f>+SUMIF(CUTTING!$B$3:$B$500,'RM-JUNE'!F812,CUTTING!$G$3:$G$500)</f>
        <v>0</v>
      </c>
      <c r="I812" s="88">
        <f>+SUMIF('FORGING+DISPATCH'!$B$3:$B$500,'RM-JUNE'!F812,'FORGING+DISPATCH'!$G$3:$G$500)</f>
        <v>0</v>
      </c>
      <c r="J812" s="90">
        <f t="shared" si="165"/>
        <v>0</v>
      </c>
      <c r="K812" s="88" t="str">
        <f>+IF(ISNA(VLOOKUP(F812,SCH!$C$3:$L$500,9,FALSE)),"0",VLOOKUP(F812,SCH!$C$3:$L$500,9,FALSE))</f>
        <v>0</v>
      </c>
      <c r="L812" s="102">
        <f t="shared" si="148"/>
        <v>0</v>
      </c>
      <c r="M812" s="102">
        <f t="shared" si="166"/>
        <v>0</v>
      </c>
      <c r="N812" s="132"/>
      <c r="O812" s="133"/>
      <c r="P812" s="132"/>
      <c r="Q812" s="133"/>
      <c r="R812" s="111"/>
    </row>
    <row r="813" spans="1:16377" s="3" customFormat="1" x14ac:dyDescent="0.25">
      <c r="A813" s="87">
        <v>6</v>
      </c>
      <c r="B813" s="88" t="s">
        <v>199</v>
      </c>
      <c r="C813" s="88" t="s">
        <v>47</v>
      </c>
      <c r="D813" s="88" t="s">
        <v>208</v>
      </c>
      <c r="E813" s="88" t="s">
        <v>1055</v>
      </c>
      <c r="F813" s="88">
        <v>5192</v>
      </c>
      <c r="G813" s="91">
        <f>+IF(ISNA(VLOOKUP(F813,'[1]Latest 14.03.2023'!$E$4:$J$1050,6,FALSE)),"0",VLOOKUP(F813,'[1]Latest 14.03.2023'!$E$4:$J$1050,6,FALSE))</f>
        <v>0.37</v>
      </c>
      <c r="H813" s="88">
        <f>+SUMIF(CUTTING!$B$3:$B$500,'RM-JUNE'!F813,CUTTING!$G$3:$G$500)</f>
        <v>0</v>
      </c>
      <c r="I813" s="88">
        <f>+SUMIF('FORGING+DISPATCH'!$B$3:$B$500,'RM-JUNE'!F813,'FORGING+DISPATCH'!$G$3:$G$500)</f>
        <v>0</v>
      </c>
      <c r="J813" s="90">
        <f t="shared" si="153"/>
        <v>0</v>
      </c>
      <c r="K813" s="88">
        <f>+IF(ISNA(VLOOKUP(F813,SCH!$C$3:$L$500,9,FALSE)),"0",VLOOKUP(F813,SCH!$C$3:$L$500,9,FALSE))</f>
        <v>1088</v>
      </c>
      <c r="L813" s="102">
        <f t="shared" si="148"/>
        <v>402.56</v>
      </c>
      <c r="M813" s="102">
        <f t="shared" si="164"/>
        <v>402.56</v>
      </c>
      <c r="N813" s="132"/>
      <c r="O813" s="133"/>
      <c r="P813" s="132"/>
      <c r="Q813" s="133"/>
      <c r="R813" s="111"/>
    </row>
    <row r="814" spans="1:16377" s="3" customFormat="1" ht="12.75" customHeight="1" x14ac:dyDescent="0.25">
      <c r="A814" s="87">
        <v>6</v>
      </c>
      <c r="B814" s="88" t="s">
        <v>199</v>
      </c>
      <c r="C814" s="88" t="s">
        <v>47</v>
      </c>
      <c r="D814" s="88" t="s">
        <v>208</v>
      </c>
      <c r="E814" s="88" t="s">
        <v>207</v>
      </c>
      <c r="F814" s="88">
        <v>5523</v>
      </c>
      <c r="G814" s="88" t="str">
        <f>+IF(ISNA(VLOOKUP(F814,'[1]Latest 14.03.2023'!$E$4:$J$1050,6,FALSE)),"0",VLOOKUP(F814,'[1]Latest 14.03.2023'!$E$4:$J$1050,6,FALSE))</f>
        <v>0</v>
      </c>
      <c r="H814" s="88">
        <f>+SUMIF(CUTTING!$B$3:$B$500,'RM-JUNE'!F814,CUTTING!$G$3:$G$500)</f>
        <v>0</v>
      </c>
      <c r="I814" s="88">
        <f>+SUMIF('FORGING+DISPATCH'!$B$3:$B$500,'RM-JUNE'!F814,'FORGING+DISPATCH'!$G$3:$G$500)</f>
        <v>0</v>
      </c>
      <c r="J814" s="90">
        <f t="shared" si="153"/>
        <v>0</v>
      </c>
      <c r="K814" s="88" t="str">
        <f>+IF(ISNA(VLOOKUP(F814,SCH!$C$3:$L$500,9,FALSE)),"0",VLOOKUP(F814,SCH!$C$3:$L$500,9,FALSE))</f>
        <v>0</v>
      </c>
      <c r="L814" s="102">
        <f t="shared" si="148"/>
        <v>0</v>
      </c>
      <c r="M814" s="102">
        <f>L814-J814</f>
        <v>0</v>
      </c>
      <c r="N814" s="132"/>
      <c r="O814" s="133"/>
      <c r="P814" s="132"/>
      <c r="Q814" s="133"/>
      <c r="R814" s="111"/>
    </row>
    <row r="815" spans="1:16377" s="3" customFormat="1" x14ac:dyDescent="0.25">
      <c r="A815" s="38">
        <v>6</v>
      </c>
      <c r="B815" s="39" t="s">
        <v>199</v>
      </c>
      <c r="C815" s="39" t="s">
        <v>47</v>
      </c>
      <c r="D815" s="39" t="s">
        <v>44</v>
      </c>
      <c r="E815" s="39" t="s">
        <v>206</v>
      </c>
      <c r="F815" s="39">
        <v>1763</v>
      </c>
      <c r="G815" s="41">
        <f>+IF(ISNA(VLOOKUP(F815,'[1]Latest 14.03.2023'!$E$4:$J$1050,6,FALSE)),"0",VLOOKUP(F815,'[1]Latest 14.03.2023'!$E$4:$J$1050,6,FALSE))</f>
        <v>3.05</v>
      </c>
      <c r="H815" s="39">
        <f>+SUMIF(CUTTING!$B$3:$B$500,'RM-JUNE'!F815,CUTTING!$G$3:$G$500)</f>
        <v>0</v>
      </c>
      <c r="I815" s="39">
        <f>+SUMIF('FORGING+DISPATCH'!$B$3:$B$500,'RM-JUNE'!F815,'FORGING+DISPATCH'!$G$3:$G$500)</f>
        <v>0</v>
      </c>
      <c r="J815" s="40">
        <f t="shared" si="153"/>
        <v>0</v>
      </c>
      <c r="K815" s="39" t="str">
        <f>+IF(ISNA(VLOOKUP(F815,SCH!$C$3:$L$500,9,FALSE)),"0",VLOOKUP(F815,SCH!$C$3:$L$500,9,FALSE))</f>
        <v>0</v>
      </c>
      <c r="L815" s="103">
        <f t="shared" si="148"/>
        <v>0</v>
      </c>
      <c r="M815" s="103">
        <f>L815-J815</f>
        <v>0</v>
      </c>
      <c r="N815" s="103"/>
      <c r="O815" s="104">
        <f>SUMIF(M815,"&gt;0")-N815</f>
        <v>0</v>
      </c>
      <c r="P815" s="104"/>
      <c r="Q815" s="104">
        <f>O815-P815</f>
        <v>0</v>
      </c>
      <c r="R815" s="111"/>
    </row>
    <row r="816" spans="1:16377" s="3" customFormat="1" x14ac:dyDescent="0.25">
      <c r="A816" s="87">
        <v>6</v>
      </c>
      <c r="B816" s="88" t="s">
        <v>199</v>
      </c>
      <c r="C816" s="88" t="s">
        <v>47</v>
      </c>
      <c r="D816" s="88" t="s">
        <v>93</v>
      </c>
      <c r="E816" s="88" t="s">
        <v>205</v>
      </c>
      <c r="F816" s="88">
        <v>4212</v>
      </c>
      <c r="G816" s="91">
        <f>+IF(ISNA(VLOOKUP(F816,'[1]Latest 14.03.2023'!$E$4:$J$1050,6,FALSE)),"0",VLOOKUP(F816,'[1]Latest 14.03.2023'!$E$4:$J$1050,6,FALSE))</f>
        <v>1.26</v>
      </c>
      <c r="H816" s="88">
        <f>+SUMIF(CUTTING!$B$3:$B$500,'RM-JUNE'!F816,CUTTING!$G$3:$G$500)</f>
        <v>0</v>
      </c>
      <c r="I816" s="88">
        <f>+SUMIF('FORGING+DISPATCH'!$B$3:$B$500,'RM-JUNE'!F816,'FORGING+DISPATCH'!$G$3:$G$500)</f>
        <v>2.52</v>
      </c>
      <c r="J816" s="90">
        <f t="shared" si="153"/>
        <v>2.52</v>
      </c>
      <c r="K816" s="88">
        <f>+IF(ISNA(VLOOKUP(F816,SCH!$C$3:$L$500,9,FALSE)),"0",VLOOKUP(F816,SCH!$C$3:$L$500,9,FALSE))</f>
        <v>1000</v>
      </c>
      <c r="L816" s="102">
        <f t="shared" si="148"/>
        <v>1260</v>
      </c>
      <c r="M816" s="102">
        <f t="shared" ref="M816:M819" si="167">L816-J816</f>
        <v>1257.48</v>
      </c>
      <c r="N816" s="132"/>
      <c r="O816" s="133">
        <f>SUMIF(M816:M819,"&gt;0")-N816</f>
        <v>3439.0099999999998</v>
      </c>
      <c r="P816" s="133"/>
      <c r="Q816" s="133">
        <f>O816-P816</f>
        <v>3439.0099999999998</v>
      </c>
      <c r="R816" s="111"/>
    </row>
    <row r="817" spans="1:18" s="3" customFormat="1" x14ac:dyDescent="0.25">
      <c r="A817" s="87">
        <v>6</v>
      </c>
      <c r="B817" s="88" t="s">
        <v>199</v>
      </c>
      <c r="C817" s="88" t="s">
        <v>47</v>
      </c>
      <c r="D817" s="88" t="s">
        <v>93</v>
      </c>
      <c r="E817" s="88" t="s">
        <v>1058</v>
      </c>
      <c r="F817" s="88">
        <v>5203</v>
      </c>
      <c r="G817" s="91">
        <f>+IF(ISNA(VLOOKUP(F817,'[1]Latest 14.03.2023'!$E$4:$J$1050,6,FALSE)),"0",VLOOKUP(F817,'[1]Latest 14.03.2023'!$E$4:$J$1050,6,FALSE))</f>
        <v>1.24</v>
      </c>
      <c r="H817" s="88">
        <f>+SUMIF(CUTTING!$B$3:$B$500,'RM-JUNE'!F817,CUTTING!$G$3:$G$500)</f>
        <v>0</v>
      </c>
      <c r="I817" s="88">
        <f>+SUMIF('FORGING+DISPATCH'!$B$3:$B$500,'RM-JUNE'!F817,'FORGING+DISPATCH'!$G$3:$G$500)</f>
        <v>12.4</v>
      </c>
      <c r="J817" s="90">
        <f t="shared" ref="J817:J818" si="168">H817+I817</f>
        <v>12.4</v>
      </c>
      <c r="K817" s="88">
        <f>+IF(ISNA(VLOOKUP(F817,SCH!$C$3:$L$500,9,FALSE)),"0",VLOOKUP(F817,SCH!$C$3:$L$500,9,FALSE))</f>
        <v>500</v>
      </c>
      <c r="L817" s="102">
        <f t="shared" si="148"/>
        <v>620</v>
      </c>
      <c r="M817" s="102">
        <f t="shared" ref="M817:M818" si="169">L817-J817</f>
        <v>607.6</v>
      </c>
      <c r="N817" s="132"/>
      <c r="O817" s="133"/>
      <c r="P817" s="133"/>
      <c r="Q817" s="133"/>
      <c r="R817" s="111"/>
    </row>
    <row r="818" spans="1:18" s="3" customFormat="1" x14ac:dyDescent="0.25">
      <c r="A818" s="87">
        <v>6</v>
      </c>
      <c r="B818" s="88" t="s">
        <v>199</v>
      </c>
      <c r="C818" s="88" t="s">
        <v>47</v>
      </c>
      <c r="D818" s="88" t="s">
        <v>93</v>
      </c>
      <c r="E818" s="88" t="s">
        <v>1061</v>
      </c>
      <c r="F818" s="88">
        <v>5209</v>
      </c>
      <c r="G818" s="91">
        <f>+IF(ISNA(VLOOKUP(F818,'[1]Latest 14.03.2023'!$E$4:$J$1050,6,FALSE)),"0",VLOOKUP(F818,'[1]Latest 14.03.2023'!$E$4:$J$1050,6,FALSE))</f>
        <v>1.23</v>
      </c>
      <c r="H818" s="88">
        <f>+SUMIF(CUTTING!$B$3:$B$500,'RM-JUNE'!F818,CUTTING!$G$3:$G$500)</f>
        <v>0</v>
      </c>
      <c r="I818" s="88">
        <f>+SUMIF('FORGING+DISPATCH'!$B$3:$B$500,'RM-JUNE'!F818,'FORGING+DISPATCH'!$G$3:$G$500)</f>
        <v>11.07</v>
      </c>
      <c r="J818" s="90">
        <f t="shared" si="168"/>
        <v>11.07</v>
      </c>
      <c r="K818" s="88">
        <f>+IF(ISNA(VLOOKUP(F818,SCH!$C$3:$L$500,9,FALSE)),"0",VLOOKUP(F818,SCH!$C$3:$L$500,9,FALSE))</f>
        <v>500</v>
      </c>
      <c r="L818" s="102">
        <f t="shared" si="148"/>
        <v>615</v>
      </c>
      <c r="M818" s="102">
        <f t="shared" si="169"/>
        <v>603.92999999999995</v>
      </c>
      <c r="N818" s="132"/>
      <c r="O818" s="133"/>
      <c r="P818" s="133"/>
      <c r="Q818" s="133"/>
      <c r="R818" s="111"/>
    </row>
    <row r="819" spans="1:18" s="3" customFormat="1" x14ac:dyDescent="0.25">
      <c r="A819" s="87">
        <v>6</v>
      </c>
      <c r="B819" s="88" t="s">
        <v>199</v>
      </c>
      <c r="C819" s="88" t="s">
        <v>47</v>
      </c>
      <c r="D819" s="88" t="s">
        <v>93</v>
      </c>
      <c r="E819" s="88" t="s">
        <v>204</v>
      </c>
      <c r="F819" s="88">
        <v>4214</v>
      </c>
      <c r="G819" s="91">
        <f>+IF(ISNA(VLOOKUP(F819,'[1]Latest 14.03.2023'!$E$4:$J$1050,6,FALSE)),"0",VLOOKUP(F819,'[1]Latest 14.03.2023'!$E$4:$J$1050,6,FALSE))</f>
        <v>0.97</v>
      </c>
      <c r="H819" s="88">
        <f>+SUMIF(CUTTING!$B$3:$B$500,'RM-JUNE'!F819,CUTTING!$G$3:$G$500)</f>
        <v>0</v>
      </c>
      <c r="I819" s="88">
        <f>+SUMIF('FORGING+DISPATCH'!$B$3:$B$500,'RM-JUNE'!F819,'FORGING+DISPATCH'!$G$3:$G$500)</f>
        <v>0</v>
      </c>
      <c r="J819" s="90">
        <f t="shared" si="153"/>
        <v>0</v>
      </c>
      <c r="K819" s="88">
        <f>+IF(ISNA(VLOOKUP(F819,SCH!$C$3:$L$500,9,FALSE)),"0",VLOOKUP(F819,SCH!$C$3:$L$500,9,FALSE))</f>
        <v>1000</v>
      </c>
      <c r="L819" s="102">
        <f t="shared" si="148"/>
        <v>970</v>
      </c>
      <c r="M819" s="102">
        <f t="shared" si="167"/>
        <v>970</v>
      </c>
      <c r="N819" s="132"/>
      <c r="O819" s="133"/>
      <c r="P819" s="133"/>
      <c r="Q819" s="133"/>
      <c r="R819" s="111"/>
    </row>
    <row r="820" spans="1:18" s="3" customFormat="1" x14ac:dyDescent="0.25">
      <c r="A820" s="38">
        <v>6</v>
      </c>
      <c r="B820" s="39" t="s">
        <v>199</v>
      </c>
      <c r="C820" s="39" t="s">
        <v>47</v>
      </c>
      <c r="D820" s="39" t="s">
        <v>59</v>
      </c>
      <c r="E820" s="39" t="s">
        <v>203</v>
      </c>
      <c r="F820" s="39">
        <v>3276</v>
      </c>
      <c r="G820" s="41">
        <f>+IF(ISNA(VLOOKUP(F820,'[1]Latest 14.03.2023'!$E$4:$J$1050,6,FALSE)),"0",VLOOKUP(F820,'[1]Latest 14.03.2023'!$E$4:$J$1050,6,FALSE))</f>
        <v>1.96</v>
      </c>
      <c r="H820" s="39">
        <f>+SUMIF(CUTTING!$B$3:$B$500,'RM-JUNE'!F820,CUTTING!$G$3:$G$500)</f>
        <v>0</v>
      </c>
      <c r="I820" s="39">
        <f>+SUMIF('FORGING+DISPATCH'!$B$3:$B$500,'RM-JUNE'!F820,'FORGING+DISPATCH'!$G$3:$G$500)</f>
        <v>0</v>
      </c>
      <c r="J820" s="40">
        <f t="shared" si="153"/>
        <v>0</v>
      </c>
      <c r="K820" s="39" t="str">
        <f>+IF(ISNA(VLOOKUP(F820,SCH!$C$3:$L$500,9,FALSE)),"0",VLOOKUP(F820,SCH!$C$3:$L$500,9,FALSE))</f>
        <v>0</v>
      </c>
      <c r="L820" s="103">
        <f t="shared" si="148"/>
        <v>0</v>
      </c>
      <c r="M820" s="103">
        <f>L820-J820</f>
        <v>0</v>
      </c>
      <c r="N820" s="141"/>
      <c r="O820" s="134">
        <f>SUMIF(M820:M822,"&gt;0")-N820</f>
        <v>6809.4699999999993</v>
      </c>
      <c r="P820" s="134"/>
      <c r="Q820" s="134">
        <f>O820-P820</f>
        <v>6809.4699999999993</v>
      </c>
      <c r="R820" s="111"/>
    </row>
    <row r="821" spans="1:18" s="3" customFormat="1" x14ac:dyDescent="0.25">
      <c r="A821" s="38">
        <v>6</v>
      </c>
      <c r="B821" s="39" t="s">
        <v>199</v>
      </c>
      <c r="C821" s="39" t="s">
        <v>47</v>
      </c>
      <c r="D821" s="39" t="s">
        <v>59</v>
      </c>
      <c r="E821" s="39" t="s">
        <v>202</v>
      </c>
      <c r="F821" s="39">
        <v>4211</v>
      </c>
      <c r="G821" s="41">
        <f>+IF(ISNA(VLOOKUP(F821,'[1]Latest 14.03.2023'!$E$4:$J$1050,6,FALSE)),"0",VLOOKUP(F821,'[1]Latest 14.03.2023'!$E$4:$J$1050,6,FALSE))</f>
        <v>3.05</v>
      </c>
      <c r="H821" s="39">
        <f>+SUMIF(CUTTING!$B$3:$B$500,'RM-JUNE'!F821,CUTTING!$G$3:$G$500)</f>
        <v>0</v>
      </c>
      <c r="I821" s="39">
        <f>+SUMIF('FORGING+DISPATCH'!$B$3:$B$500,'RM-JUNE'!F821,'FORGING+DISPATCH'!$G$3:$G$500)</f>
        <v>244</v>
      </c>
      <c r="J821" s="40">
        <f t="shared" si="153"/>
        <v>244</v>
      </c>
      <c r="K821" s="39">
        <f>+IF(ISNA(VLOOKUP(F821,SCH!$C$3:$L$500,9,FALSE)),"0",VLOOKUP(F821,SCH!$C$3:$L$500,9,FALSE))</f>
        <v>1265</v>
      </c>
      <c r="L821" s="103">
        <f t="shared" si="148"/>
        <v>3858.25</v>
      </c>
      <c r="M821" s="103">
        <f t="shared" ref="M821:M822" si="170">L821-J821</f>
        <v>3614.25</v>
      </c>
      <c r="N821" s="141"/>
      <c r="O821" s="134"/>
      <c r="P821" s="134"/>
      <c r="Q821" s="134"/>
      <c r="R821" s="111"/>
    </row>
    <row r="822" spans="1:18" s="3" customFormat="1" x14ac:dyDescent="0.25">
      <c r="A822" s="38">
        <v>6</v>
      </c>
      <c r="B822" s="39" t="s">
        <v>199</v>
      </c>
      <c r="C822" s="39" t="s">
        <v>47</v>
      </c>
      <c r="D822" s="39" t="s">
        <v>59</v>
      </c>
      <c r="E822" s="39" t="s">
        <v>201</v>
      </c>
      <c r="F822" s="39">
        <v>4213</v>
      </c>
      <c r="G822" s="41">
        <f>+IF(ISNA(VLOOKUP(F822,'[1]Latest 14.03.2023'!$E$4:$J$1050,6,FALSE)),"0",VLOOKUP(F822,'[1]Latest 14.03.2023'!$E$4:$J$1050,6,FALSE))</f>
        <v>2.0299999999999998</v>
      </c>
      <c r="H822" s="39">
        <f>+SUMIF(CUTTING!$B$3:$B$500,'RM-JUNE'!F822,CUTTING!$G$3:$G$500)</f>
        <v>0</v>
      </c>
      <c r="I822" s="39">
        <f>+SUMIF('FORGING+DISPATCH'!$B$3:$B$500,'RM-JUNE'!F822,'FORGING+DISPATCH'!$G$3:$G$500)</f>
        <v>0</v>
      </c>
      <c r="J822" s="40">
        <f t="shared" si="153"/>
        <v>0</v>
      </c>
      <c r="K822" s="39">
        <f>+IF(ISNA(VLOOKUP(F822,SCH!$C$3:$L$500,9,FALSE)),"0",VLOOKUP(F822,SCH!$C$3:$L$500,9,FALSE))</f>
        <v>1574</v>
      </c>
      <c r="L822" s="103">
        <f t="shared" si="148"/>
        <v>3195.22</v>
      </c>
      <c r="M822" s="103">
        <f t="shared" si="170"/>
        <v>3195.22</v>
      </c>
      <c r="N822" s="141"/>
      <c r="O822" s="134"/>
      <c r="P822" s="134"/>
      <c r="Q822" s="134"/>
      <c r="R822" s="111"/>
    </row>
    <row r="823" spans="1:18" s="3" customFormat="1" x14ac:dyDescent="0.25">
      <c r="A823" s="87">
        <v>6</v>
      </c>
      <c r="B823" s="88" t="s">
        <v>199</v>
      </c>
      <c r="C823" s="88" t="s">
        <v>47</v>
      </c>
      <c r="D823" s="88" t="s">
        <v>198</v>
      </c>
      <c r="E823" s="88" t="s">
        <v>200</v>
      </c>
      <c r="F823" s="88">
        <v>1431</v>
      </c>
      <c r="G823" s="91">
        <f>+IF(ISNA(VLOOKUP(F823,'[1]Latest 14.03.2023'!$E$4:$J$1050,6,FALSE)),"0",VLOOKUP(F823,'[1]Latest 14.03.2023'!$E$4:$J$1050,6,FALSE))</f>
        <v>4.55</v>
      </c>
      <c r="H823" s="88">
        <f>+SUMIF(CUTTING!$B$3:$B$500,'RM-JUNE'!F823,CUTTING!$G$3:$G$500)</f>
        <v>0</v>
      </c>
      <c r="I823" s="88">
        <f>+SUMIF('FORGING+DISPATCH'!$B$3:$B$500,'RM-JUNE'!F823,'FORGING+DISPATCH'!$G$3:$G$500)</f>
        <v>0</v>
      </c>
      <c r="J823" s="90">
        <f t="shared" si="153"/>
        <v>0</v>
      </c>
      <c r="K823" s="88" t="str">
        <f>+IF(ISNA(VLOOKUP(F823,SCH!$C$3:$L$500,9,FALSE)),"0",VLOOKUP(F823,SCH!$C$3:$L$500,9,FALSE))</f>
        <v>0</v>
      </c>
      <c r="L823" s="102">
        <f t="shared" si="148"/>
        <v>0</v>
      </c>
      <c r="M823" s="102">
        <f t="shared" ref="M823:M852" si="171">L823-J823</f>
        <v>0</v>
      </c>
      <c r="N823" s="132">
        <f>4627</f>
        <v>4627</v>
      </c>
      <c r="O823" s="133">
        <f>SUMIF(M823:M824,"&gt;0")-N823</f>
        <v>6424.9199999999983</v>
      </c>
      <c r="P823" s="133"/>
      <c r="Q823" s="133">
        <f>O823-P823</f>
        <v>6424.9199999999983</v>
      </c>
      <c r="R823" s="111"/>
    </row>
    <row r="824" spans="1:18" s="3" customFormat="1" ht="15.75" customHeight="1" x14ac:dyDescent="0.25">
      <c r="A824" s="87">
        <v>6</v>
      </c>
      <c r="B824" s="88" t="s">
        <v>199</v>
      </c>
      <c r="C824" s="88" t="s">
        <v>47</v>
      </c>
      <c r="D824" s="88" t="s">
        <v>198</v>
      </c>
      <c r="E824" s="88" t="s">
        <v>197</v>
      </c>
      <c r="F824" s="88">
        <v>5537</v>
      </c>
      <c r="G824" s="91">
        <f>+IF(ISNA(VLOOKUP(F824,'[1]Latest 14.03.2023'!$E$4:$J$1050,6,FALSE)),"0",VLOOKUP(F824,'[1]Latest 14.03.2023'!$E$4:$J$1050,6,FALSE))</f>
        <v>8.36</v>
      </c>
      <c r="H824" s="88">
        <f>+SUMIF(CUTTING!$B$3:$B$500,'RM-JUNE'!F824,CUTTING!$G$3:$G$500)</f>
        <v>0</v>
      </c>
      <c r="I824" s="88">
        <f>+SUMIF('FORGING+DISPATCH'!$B$3:$B$500,'RM-JUNE'!F824,'FORGING+DISPATCH'!$G$3:$G$500)</f>
        <v>1003.1999999999999</v>
      </c>
      <c r="J824" s="90">
        <f t="shared" si="153"/>
        <v>1003.1999999999999</v>
      </c>
      <c r="K824" s="88">
        <f>+IF(ISNA(VLOOKUP(F824,SCH!$C$3:$L$500,9,FALSE)),"0",VLOOKUP(F824,SCH!$C$3:$L$500,9,FALSE))</f>
        <v>1442</v>
      </c>
      <c r="L824" s="102">
        <f t="shared" si="148"/>
        <v>12055.119999999999</v>
      </c>
      <c r="M824" s="102">
        <f t="shared" si="171"/>
        <v>11051.919999999998</v>
      </c>
      <c r="N824" s="132"/>
      <c r="O824" s="133"/>
      <c r="P824" s="133"/>
      <c r="Q824" s="133"/>
      <c r="R824" s="111"/>
    </row>
    <row r="825" spans="1:18" s="3" customFormat="1" x14ac:dyDescent="0.25">
      <c r="A825" s="38">
        <v>7</v>
      </c>
      <c r="B825" s="39" t="s">
        <v>185</v>
      </c>
      <c r="C825" s="39" t="s">
        <v>193</v>
      </c>
      <c r="D825" s="39" t="s">
        <v>87</v>
      </c>
      <c r="E825" s="39" t="s">
        <v>196</v>
      </c>
      <c r="F825" s="39">
        <v>1714</v>
      </c>
      <c r="G825" s="41">
        <f>+IF(ISNA(VLOOKUP(F825,'[1]Latest 14.03.2023'!$E$4:$J$1050,6,FALSE)),"0",VLOOKUP(F825,'[1]Latest 14.03.2023'!$E$4:$J$1050,6,FALSE))</f>
        <v>3.56</v>
      </c>
      <c r="H825" s="39">
        <f>+SUMIF(CUTTING!$B$3:$B$500,'RM-JUNE'!F825,CUTTING!$G$3:$G$500)</f>
        <v>0</v>
      </c>
      <c r="I825" s="39">
        <f>+SUMIF('FORGING+DISPATCH'!$B$3:$B$500,'RM-JUNE'!F825,'FORGING+DISPATCH'!$G$3:$G$500)</f>
        <v>0</v>
      </c>
      <c r="J825" s="40">
        <f t="shared" si="153"/>
        <v>0</v>
      </c>
      <c r="K825" s="39">
        <f>+IF(ISNA(VLOOKUP(F825,SCH!$C$3:$L$500,9,FALSE)),"0",VLOOKUP(F825,SCH!$C$3:$L$500,9,FALSE))</f>
        <v>1000</v>
      </c>
      <c r="L825" s="103">
        <f t="shared" si="148"/>
        <v>3560</v>
      </c>
      <c r="M825" s="103">
        <f t="shared" si="171"/>
        <v>3560</v>
      </c>
      <c r="N825" s="141">
        <f>3500</f>
        <v>3500</v>
      </c>
      <c r="O825" s="134">
        <f>SUMIF(M825:M827,"&gt;0")-N825</f>
        <v>60</v>
      </c>
      <c r="P825" s="134"/>
      <c r="Q825" s="134">
        <f>O825-P825</f>
        <v>60</v>
      </c>
      <c r="R825" s="111"/>
    </row>
    <row r="826" spans="1:18" s="3" customFormat="1" x14ac:dyDescent="0.25">
      <c r="A826" s="38">
        <v>7</v>
      </c>
      <c r="B826" s="39" t="s">
        <v>185</v>
      </c>
      <c r="C826" s="39" t="s">
        <v>193</v>
      </c>
      <c r="D826" s="39" t="s">
        <v>87</v>
      </c>
      <c r="E826" s="39" t="s">
        <v>195</v>
      </c>
      <c r="F826" s="39">
        <v>4084</v>
      </c>
      <c r="G826" s="41">
        <f>+IF(ISNA(VLOOKUP(F826,'[1]Latest 14.03.2023'!$E$4:$J$1050,6,FALSE)),"0",VLOOKUP(F826,'[1]Latest 14.03.2023'!$E$4:$J$1050,6,FALSE))</f>
        <v>2.33</v>
      </c>
      <c r="H826" s="39">
        <f>+SUMIF(CUTTING!$B$3:$B$500,'RM-JUNE'!F826,CUTTING!$G$3:$G$500)</f>
        <v>0</v>
      </c>
      <c r="I826" s="39">
        <f>+SUMIF('FORGING+DISPATCH'!$B$3:$B$500,'RM-JUNE'!F826,'FORGING+DISPATCH'!$G$3:$G$500)</f>
        <v>0</v>
      </c>
      <c r="J826" s="40">
        <f t="shared" si="153"/>
        <v>0</v>
      </c>
      <c r="K826" s="39" t="str">
        <f>+IF(ISNA(VLOOKUP(F826,SCH!$C$3:$L$500,9,FALSE)),"0",VLOOKUP(F826,SCH!$C$3:$L$500,9,FALSE))</f>
        <v>0</v>
      </c>
      <c r="L826" s="103">
        <f t="shared" si="148"/>
        <v>0</v>
      </c>
      <c r="M826" s="103">
        <f t="shared" si="171"/>
        <v>0</v>
      </c>
      <c r="N826" s="141"/>
      <c r="O826" s="134"/>
      <c r="P826" s="134"/>
      <c r="Q826" s="134"/>
      <c r="R826" s="111"/>
    </row>
    <row r="827" spans="1:18" s="3" customFormat="1" x14ac:dyDescent="0.25">
      <c r="A827" s="38">
        <v>7</v>
      </c>
      <c r="B827" s="39" t="s">
        <v>185</v>
      </c>
      <c r="C827" s="39" t="s">
        <v>193</v>
      </c>
      <c r="D827" s="39" t="s">
        <v>87</v>
      </c>
      <c r="E827" s="39" t="s">
        <v>194</v>
      </c>
      <c r="F827" s="39">
        <v>4231</v>
      </c>
      <c r="G827" s="41">
        <f>+IF(ISNA(VLOOKUP(F827,'[1]Latest 14.03.2023'!$E$4:$J$1050,6,FALSE)),"0",VLOOKUP(F827,'[1]Latest 14.03.2023'!$E$4:$J$1050,6,FALSE))</f>
        <v>3.04</v>
      </c>
      <c r="H827" s="39">
        <f>+SUMIF(CUTTING!$B$3:$B$500,'RM-JUNE'!F827,CUTTING!$G$3:$G$500)</f>
        <v>0</v>
      </c>
      <c r="I827" s="39">
        <f>+SUMIF('FORGING+DISPATCH'!$B$3:$B$500,'RM-JUNE'!F827,'FORGING+DISPATCH'!$G$3:$G$500)</f>
        <v>0</v>
      </c>
      <c r="J827" s="40">
        <f t="shared" si="153"/>
        <v>0</v>
      </c>
      <c r="K827" s="39" t="str">
        <f>+IF(ISNA(VLOOKUP(F827,SCH!$C$3:$L$500,9,FALSE)),"0",VLOOKUP(F827,SCH!$C$3:$L$500,9,FALSE))</f>
        <v>0</v>
      </c>
      <c r="L827" s="103">
        <f t="shared" si="148"/>
        <v>0</v>
      </c>
      <c r="M827" s="103">
        <f t="shared" si="171"/>
        <v>0</v>
      </c>
      <c r="N827" s="141"/>
      <c r="O827" s="134"/>
      <c r="P827" s="134"/>
      <c r="Q827" s="134"/>
      <c r="R827" s="111"/>
    </row>
    <row r="828" spans="1:18" s="3" customFormat="1" x14ac:dyDescent="0.25">
      <c r="A828" s="87">
        <v>7</v>
      </c>
      <c r="B828" s="88" t="s">
        <v>185</v>
      </c>
      <c r="C828" s="88" t="s">
        <v>193</v>
      </c>
      <c r="D828" s="88" t="s">
        <v>104</v>
      </c>
      <c r="E828" s="88" t="s">
        <v>192</v>
      </c>
      <c r="F828" s="88">
        <v>4029</v>
      </c>
      <c r="G828" s="91">
        <f>+IF(ISNA(VLOOKUP(F828,'[1]Latest 14.03.2023'!$E$4:$J$1050,6,FALSE)),"0",VLOOKUP(F828,'[1]Latest 14.03.2023'!$E$4:$J$1050,6,FALSE))</f>
        <v>4.76</v>
      </c>
      <c r="H828" s="88">
        <f>+SUMIF(CUTTING!$B$3:$B$500,'RM-JUNE'!F828,CUTTING!$G$3:$G$500)</f>
        <v>0</v>
      </c>
      <c r="I828" s="88">
        <f>+SUMIF('FORGING+DISPATCH'!$B$3:$B$500,'RM-JUNE'!F828,'FORGING+DISPATCH'!$G$3:$G$500)</f>
        <v>0</v>
      </c>
      <c r="J828" s="90">
        <f t="shared" si="153"/>
        <v>0</v>
      </c>
      <c r="K828" s="88" t="str">
        <f>+IF(ISNA(VLOOKUP(F828,SCH!$C$3:$L$500,9,FALSE)),"0",VLOOKUP(F828,SCH!$C$3:$L$500,9,FALSE))</f>
        <v>0</v>
      </c>
      <c r="L828" s="102">
        <f t="shared" si="148"/>
        <v>0</v>
      </c>
      <c r="M828" s="102">
        <f t="shared" si="171"/>
        <v>0</v>
      </c>
      <c r="N828" s="102"/>
      <c r="O828" s="105">
        <f>SUMIF(M828,"&gt;0")-N828</f>
        <v>0</v>
      </c>
      <c r="P828" s="105"/>
      <c r="Q828" s="105">
        <f>O828-P828</f>
        <v>0</v>
      </c>
      <c r="R828" s="111"/>
    </row>
    <row r="829" spans="1:18" s="3" customFormat="1" x14ac:dyDescent="0.25">
      <c r="A829" s="38">
        <v>7</v>
      </c>
      <c r="B829" s="39" t="s">
        <v>185</v>
      </c>
      <c r="C829" s="39" t="s">
        <v>184</v>
      </c>
      <c r="D829" s="39" t="s">
        <v>93</v>
      </c>
      <c r="E829" s="39" t="s">
        <v>191</v>
      </c>
      <c r="F829" s="39">
        <v>2106</v>
      </c>
      <c r="G829" s="39" t="str">
        <f>+IF(ISNA(VLOOKUP(F829,'[1]Latest 14.03.2023'!$E$4:$J$1050,6,FALSE)),"0",VLOOKUP(F829,'[1]Latest 14.03.2023'!$E$4:$J$1050,6,FALSE))</f>
        <v>0</v>
      </c>
      <c r="H829" s="39">
        <f>+SUMIF(CUTTING!$B$3:$B$500,'RM-JUNE'!F829,CUTTING!$G$3:$G$500)</f>
        <v>0</v>
      </c>
      <c r="I829" s="39">
        <f>+SUMIF('FORGING+DISPATCH'!$B$3:$B$500,'RM-JUNE'!F829,'FORGING+DISPATCH'!$G$3:$G$500)</f>
        <v>0</v>
      </c>
      <c r="J829" s="40">
        <f t="shared" si="153"/>
        <v>0</v>
      </c>
      <c r="K829" s="39" t="str">
        <f>+IF(ISNA(VLOOKUP(F829,SCH!$C$3:$L$500,9,FALSE)),"0",VLOOKUP(F829,SCH!$C$3:$L$500,9,FALSE))</f>
        <v>0</v>
      </c>
      <c r="L829" s="103">
        <f t="shared" si="148"/>
        <v>0</v>
      </c>
      <c r="M829" s="103">
        <f t="shared" si="171"/>
        <v>0</v>
      </c>
      <c r="N829" s="141"/>
      <c r="O829" s="134">
        <f>SUMIF(M829:M832,"&gt;0")-N829</f>
        <v>1200</v>
      </c>
      <c r="P829" s="134"/>
      <c r="Q829" s="134">
        <f>O829-P829</f>
        <v>1200</v>
      </c>
      <c r="R829" s="111"/>
    </row>
    <row r="830" spans="1:18" s="3" customFormat="1" ht="15" customHeight="1" x14ac:dyDescent="0.25">
      <c r="A830" s="38">
        <v>7</v>
      </c>
      <c r="B830" s="39" t="s">
        <v>185</v>
      </c>
      <c r="C830" s="39" t="s">
        <v>184</v>
      </c>
      <c r="D830" s="39" t="s">
        <v>93</v>
      </c>
      <c r="E830" s="39" t="s">
        <v>190</v>
      </c>
      <c r="F830" s="39">
        <v>2109</v>
      </c>
      <c r="G830" s="41">
        <f>+IF(ISNA(VLOOKUP(F830,'[1]Latest 14.03.2023'!$E$4:$J$1050,6,FALSE)),"0",VLOOKUP(F830,'[1]Latest 14.03.2023'!$E$4:$J$1050,6,FALSE))</f>
        <v>1.2</v>
      </c>
      <c r="H830" s="39">
        <f>+SUMIF(CUTTING!$B$3:$B$500,'RM-JUNE'!F830,CUTTING!$G$3:$G$500)</f>
        <v>0</v>
      </c>
      <c r="I830" s="39">
        <f>+SUMIF('FORGING+DISPATCH'!$B$3:$B$500,'RM-JUNE'!F830,'FORGING+DISPATCH'!$G$3:$G$500)</f>
        <v>0</v>
      </c>
      <c r="J830" s="40">
        <f t="shared" si="153"/>
        <v>0</v>
      </c>
      <c r="K830" s="39">
        <f>+IF(ISNA(VLOOKUP(F830,SCH!$C$3:$L$500,9,FALSE)),"0",VLOOKUP(F830,SCH!$C$3:$L$500,9,FALSE))</f>
        <v>1000</v>
      </c>
      <c r="L830" s="103">
        <f t="shared" si="148"/>
        <v>1200</v>
      </c>
      <c r="M830" s="103">
        <f t="shared" si="171"/>
        <v>1200</v>
      </c>
      <c r="N830" s="141"/>
      <c r="O830" s="134"/>
      <c r="P830" s="134"/>
      <c r="Q830" s="134"/>
      <c r="R830" s="111"/>
    </row>
    <row r="831" spans="1:18" s="3" customFormat="1" ht="15" customHeight="1" x14ac:dyDescent="0.25">
      <c r="A831" s="38">
        <v>7</v>
      </c>
      <c r="B831" s="39" t="s">
        <v>185</v>
      </c>
      <c r="C831" s="39" t="s">
        <v>184</v>
      </c>
      <c r="D831" s="39" t="s">
        <v>93</v>
      </c>
      <c r="E831" s="39" t="s">
        <v>189</v>
      </c>
      <c r="F831" s="39">
        <v>2133</v>
      </c>
      <c r="G831" s="41">
        <f>+IF(ISNA(VLOOKUP(F831,'[1]Latest 14.03.2023'!$E$4:$J$1050,6,FALSE)),"0",VLOOKUP(F831,'[1]Latest 14.03.2023'!$E$4:$J$1050,6,FALSE))</f>
        <v>0.92</v>
      </c>
      <c r="H831" s="39">
        <f>+SUMIF(CUTTING!$B$3:$B$500,'RM-JUNE'!F831,CUTTING!$G$3:$G$500)</f>
        <v>0</v>
      </c>
      <c r="I831" s="39">
        <f>+SUMIF('FORGING+DISPATCH'!$B$3:$B$500,'RM-JUNE'!F831,'FORGING+DISPATCH'!$G$3:$G$500)</f>
        <v>0</v>
      </c>
      <c r="J831" s="40">
        <f t="shared" si="153"/>
        <v>0</v>
      </c>
      <c r="K831" s="39" t="str">
        <f>+IF(ISNA(VLOOKUP(F831,SCH!$C$3:$L$500,9,FALSE)),"0",VLOOKUP(F831,SCH!$C$3:$L$500,9,FALSE))</f>
        <v>0</v>
      </c>
      <c r="L831" s="103">
        <f t="shared" si="148"/>
        <v>0</v>
      </c>
      <c r="M831" s="103">
        <f t="shared" si="171"/>
        <v>0</v>
      </c>
      <c r="N831" s="141"/>
      <c r="O831" s="134"/>
      <c r="P831" s="134"/>
      <c r="Q831" s="134"/>
      <c r="R831" s="111"/>
    </row>
    <row r="832" spans="1:18" s="3" customFormat="1" ht="15.75" customHeight="1" x14ac:dyDescent="0.25">
      <c r="A832" s="38">
        <v>7</v>
      </c>
      <c r="B832" s="39" t="s">
        <v>185</v>
      </c>
      <c r="C832" s="39" t="s">
        <v>184</v>
      </c>
      <c r="D832" s="39" t="s">
        <v>93</v>
      </c>
      <c r="E832" s="39" t="s">
        <v>188</v>
      </c>
      <c r="F832" s="39">
        <v>4069</v>
      </c>
      <c r="G832" s="39" t="str">
        <f>+IF(ISNA(VLOOKUP(F832,'[1]Latest 14.03.2023'!$E$4:$J$1050,6,FALSE)),"0",VLOOKUP(F832,'[1]Latest 14.03.2023'!$E$4:$J$1050,6,FALSE))</f>
        <v>0</v>
      </c>
      <c r="H832" s="39">
        <f>+SUMIF(CUTTING!$B$3:$B$500,'RM-JUNE'!F832,CUTTING!$G$3:$G$500)</f>
        <v>0</v>
      </c>
      <c r="I832" s="39">
        <f>+SUMIF('FORGING+DISPATCH'!$B$3:$B$500,'RM-JUNE'!F832,'FORGING+DISPATCH'!$G$3:$G$500)</f>
        <v>0</v>
      </c>
      <c r="J832" s="40">
        <f t="shared" si="153"/>
        <v>0</v>
      </c>
      <c r="K832" s="39" t="str">
        <f>+IF(ISNA(VLOOKUP(F832,SCH!$C$3:$L$500,9,FALSE)),"0",VLOOKUP(F832,SCH!$C$3:$L$500,9,FALSE))</f>
        <v>0</v>
      </c>
      <c r="L832" s="103">
        <f t="shared" si="148"/>
        <v>0</v>
      </c>
      <c r="M832" s="103">
        <f t="shared" si="171"/>
        <v>0</v>
      </c>
      <c r="N832" s="141"/>
      <c r="O832" s="134"/>
      <c r="P832" s="134"/>
      <c r="Q832" s="134"/>
      <c r="R832" s="111"/>
    </row>
    <row r="833" spans="1:18" s="3" customFormat="1" x14ac:dyDescent="0.25">
      <c r="A833" s="87">
        <v>7</v>
      </c>
      <c r="B833" s="88" t="s">
        <v>185</v>
      </c>
      <c r="C833" s="88" t="s">
        <v>184</v>
      </c>
      <c r="D833" s="88" t="s">
        <v>50</v>
      </c>
      <c r="E833" s="88" t="s">
        <v>187</v>
      </c>
      <c r="F833" s="88">
        <v>2130</v>
      </c>
      <c r="G833" s="91">
        <f>+IF(ISNA(VLOOKUP(F833,'[1]Latest 14.03.2023'!$E$4:$J$1050,6,FALSE)),"0",VLOOKUP(F833,'[1]Latest 14.03.2023'!$E$4:$J$1050,6,FALSE))</f>
        <v>2.0499999999999998</v>
      </c>
      <c r="H833" s="88">
        <f>+SUMIF(CUTTING!$B$3:$B$500,'RM-JUNE'!F833,CUTTING!$G$3:$G$500)</f>
        <v>0</v>
      </c>
      <c r="I833" s="88">
        <f>+SUMIF('FORGING+DISPATCH'!$B$3:$B$500,'RM-JUNE'!F833,'FORGING+DISPATCH'!$G$3:$G$500)</f>
        <v>0</v>
      </c>
      <c r="J833" s="90">
        <f t="shared" si="153"/>
        <v>0</v>
      </c>
      <c r="K833" s="88" t="str">
        <f>+IF(ISNA(VLOOKUP(F833,SCH!$C$3:$L$500,9,FALSE)),"0",VLOOKUP(F833,SCH!$C$3:$L$500,9,FALSE))</f>
        <v>0</v>
      </c>
      <c r="L833" s="102">
        <f t="shared" si="148"/>
        <v>0</v>
      </c>
      <c r="M833" s="102">
        <f t="shared" si="171"/>
        <v>0</v>
      </c>
      <c r="N833" s="132"/>
      <c r="O833" s="133">
        <f>SUMIF(M833:M835,"&gt;0")-N833</f>
        <v>3092.75</v>
      </c>
      <c r="P833" s="133"/>
      <c r="Q833" s="133">
        <f>O833-P833</f>
        <v>3092.75</v>
      </c>
      <c r="R833" s="111"/>
    </row>
    <row r="834" spans="1:18" s="3" customFormat="1" ht="15" customHeight="1" x14ac:dyDescent="0.25">
      <c r="A834" s="87">
        <v>7</v>
      </c>
      <c r="B834" s="88" t="s">
        <v>185</v>
      </c>
      <c r="C834" s="88" t="s">
        <v>184</v>
      </c>
      <c r="D834" s="88" t="s">
        <v>50</v>
      </c>
      <c r="E834" s="88" t="s">
        <v>186</v>
      </c>
      <c r="F834" s="88">
        <v>2131</v>
      </c>
      <c r="G834" s="91">
        <f>+IF(ISNA(VLOOKUP(F834,'[1]Latest 14.03.2023'!$E$4:$J$1050,6,FALSE)),"0",VLOOKUP(F834,'[1]Latest 14.03.2023'!$E$4:$J$1050,6,FALSE))</f>
        <v>1.65</v>
      </c>
      <c r="H834" s="88">
        <f>+SUMIF(CUTTING!$B$3:$B$500,'RM-JUNE'!F834,CUTTING!$G$3:$G$500)</f>
        <v>0</v>
      </c>
      <c r="I834" s="88">
        <f>+SUMIF('FORGING+DISPATCH'!$B$3:$B$500,'RM-JUNE'!F834,'FORGING+DISPATCH'!$G$3:$G$500)</f>
        <v>0</v>
      </c>
      <c r="J834" s="90">
        <f t="shared" si="153"/>
        <v>0</v>
      </c>
      <c r="K834" s="88">
        <f>+IF(ISNA(VLOOKUP(F834,SCH!$C$3:$L$500,9,FALSE)),"0",VLOOKUP(F834,SCH!$C$3:$L$500,9,FALSE))</f>
        <v>1000</v>
      </c>
      <c r="L834" s="102">
        <f t="shared" si="148"/>
        <v>1650</v>
      </c>
      <c r="M834" s="102">
        <f t="shared" si="171"/>
        <v>1650</v>
      </c>
      <c r="N834" s="132"/>
      <c r="O834" s="133"/>
      <c r="P834" s="133"/>
      <c r="Q834" s="133"/>
      <c r="R834" s="111"/>
    </row>
    <row r="835" spans="1:18" s="3" customFormat="1" ht="15.75" customHeight="1" x14ac:dyDescent="0.25">
      <c r="A835" s="87">
        <v>7</v>
      </c>
      <c r="B835" s="88" t="s">
        <v>185</v>
      </c>
      <c r="C835" s="88" t="s">
        <v>184</v>
      </c>
      <c r="D835" s="88" t="s">
        <v>50</v>
      </c>
      <c r="E835" s="88" t="s">
        <v>183</v>
      </c>
      <c r="F835" s="88">
        <v>2132</v>
      </c>
      <c r="G835" s="91">
        <f>+IF(ISNA(VLOOKUP(F835,'[1]Latest 14.03.2023'!$E$4:$J$1050,6,FALSE)),"0",VLOOKUP(F835,'[1]Latest 14.03.2023'!$E$4:$J$1050,6,FALSE))</f>
        <v>1.45</v>
      </c>
      <c r="H835" s="88">
        <f>+SUMIF(CUTTING!$B$3:$B$500,'RM-JUNE'!F835,CUTTING!$G$3:$G$500)</f>
        <v>0</v>
      </c>
      <c r="I835" s="88">
        <f>+SUMIF('FORGING+DISPATCH'!$B$3:$B$500,'RM-JUNE'!F835,'FORGING+DISPATCH'!$G$3:$G$500)</f>
        <v>7.25</v>
      </c>
      <c r="J835" s="90">
        <f t="shared" si="153"/>
        <v>7.25</v>
      </c>
      <c r="K835" s="88">
        <f>+IF(ISNA(VLOOKUP(F835,SCH!$C$3:$L$500,9,FALSE)),"0",VLOOKUP(F835,SCH!$C$3:$L$500,9,FALSE))</f>
        <v>1000</v>
      </c>
      <c r="L835" s="102">
        <f t="shared" si="148"/>
        <v>1450</v>
      </c>
      <c r="M835" s="102">
        <f t="shared" si="171"/>
        <v>1442.75</v>
      </c>
      <c r="N835" s="132"/>
      <c r="O835" s="133"/>
      <c r="P835" s="133"/>
      <c r="Q835" s="133"/>
      <c r="R835" s="111"/>
    </row>
    <row r="836" spans="1:18" s="3" customFormat="1" x14ac:dyDescent="0.25">
      <c r="A836" s="38">
        <v>8</v>
      </c>
      <c r="B836" s="39" t="s">
        <v>174</v>
      </c>
      <c r="C836" s="39" t="s">
        <v>173</v>
      </c>
      <c r="D836" s="39" t="s">
        <v>93</v>
      </c>
      <c r="E836" s="39" t="s">
        <v>179</v>
      </c>
      <c r="F836" s="39">
        <v>1791</v>
      </c>
      <c r="G836" s="41">
        <f>+IF(ISNA(VLOOKUP(F836,'[1]Latest 14.03.2023'!$E$4:$J$1050,6,FALSE)),"0",VLOOKUP(F836,'[1]Latest 14.03.2023'!$E$4:$J$1050,6,FALSE))</f>
        <v>1.19</v>
      </c>
      <c r="H836" s="39">
        <f>+SUMIF(CUTTING!$B$3:$B$500,'RM-JUNE'!F836,CUTTING!$G$3:$G$500)</f>
        <v>0</v>
      </c>
      <c r="I836" s="39">
        <f>+SUMIF('FORGING+DISPATCH'!$B$3:$B$500,'RM-JUNE'!F836,'FORGING+DISPATCH'!$G$3:$G$500)</f>
        <v>0</v>
      </c>
      <c r="J836" s="40">
        <f t="shared" si="153"/>
        <v>0</v>
      </c>
      <c r="K836" s="39">
        <f>+IF(ISNA(VLOOKUP(F836,SCH!$C$3:$L$500,9,FALSE)),"0",VLOOKUP(F836,SCH!$C$3:$L$500,9,FALSE))</f>
        <v>1000</v>
      </c>
      <c r="L836" s="103">
        <f t="shared" si="148"/>
        <v>1190</v>
      </c>
      <c r="M836" s="103">
        <f t="shared" si="171"/>
        <v>1190</v>
      </c>
      <c r="N836" s="141">
        <f>500+2500</f>
        <v>3000</v>
      </c>
      <c r="O836" s="134">
        <f>SUMIF(M836:M843,"&gt;0")-N836</f>
        <v>2242.0499999999993</v>
      </c>
      <c r="P836" s="134"/>
      <c r="Q836" s="134">
        <f>O836-P836</f>
        <v>2242.0499999999993</v>
      </c>
      <c r="R836" s="111"/>
    </row>
    <row r="837" spans="1:18" s="3" customFormat="1" x14ac:dyDescent="0.25">
      <c r="A837" s="38">
        <v>8</v>
      </c>
      <c r="B837" s="39" t="s">
        <v>174</v>
      </c>
      <c r="C837" s="39" t="s">
        <v>173</v>
      </c>
      <c r="D837" s="39" t="s">
        <v>93</v>
      </c>
      <c r="E837" s="39" t="s">
        <v>172</v>
      </c>
      <c r="F837" s="39">
        <v>1792</v>
      </c>
      <c r="G837" s="41">
        <f>+IF(ISNA(VLOOKUP(F837,'[1]Latest 14.03.2023'!$E$4:$J$1050,6,FALSE)),"0",VLOOKUP(F837,'[1]Latest 14.03.2023'!$E$4:$J$1050,6,FALSE))</f>
        <v>1.9</v>
      </c>
      <c r="H837" s="39">
        <f>+SUMIF(CUTTING!$B$3:$B$500,'RM-JUNE'!F837,CUTTING!$G$3:$G$500)</f>
        <v>0</v>
      </c>
      <c r="I837" s="39">
        <f>+SUMIF('FORGING+DISPATCH'!$B$3:$B$500,'RM-JUNE'!F837,'FORGING+DISPATCH'!$G$3:$G$500)</f>
        <v>0</v>
      </c>
      <c r="J837" s="40">
        <f t="shared" ref="J837:J839" si="172">H837+I837</f>
        <v>0</v>
      </c>
      <c r="K837" s="39">
        <f>+IF(ISNA(VLOOKUP(F837,SCH!$C$3:$L$500,9,FALSE)),"0",VLOOKUP(F837,SCH!$C$3:$L$500,9,FALSE))</f>
        <v>1000</v>
      </c>
      <c r="L837" s="103">
        <f t="shared" si="148"/>
        <v>1900</v>
      </c>
      <c r="M837" s="103">
        <f t="shared" ref="M837:M839" si="173">L837-J837</f>
        <v>1900</v>
      </c>
      <c r="N837" s="141"/>
      <c r="O837" s="134"/>
      <c r="P837" s="134"/>
      <c r="Q837" s="134"/>
      <c r="R837" s="111"/>
    </row>
    <row r="838" spans="1:18" s="3" customFormat="1" x14ac:dyDescent="0.25">
      <c r="A838" s="38">
        <v>8</v>
      </c>
      <c r="B838" s="39" t="s">
        <v>174</v>
      </c>
      <c r="C838" s="39" t="s">
        <v>173</v>
      </c>
      <c r="D838" s="39" t="s">
        <v>93</v>
      </c>
      <c r="E838" s="39" t="s">
        <v>182</v>
      </c>
      <c r="F838" s="39">
        <v>1793</v>
      </c>
      <c r="G838" s="41">
        <f>+IF(ISNA(VLOOKUP(F838,'[1]Latest 14.03.2023'!$E$4:$J$1050,6,FALSE)),"0",VLOOKUP(F838,'[1]Latest 14.03.2023'!$E$4:$J$1050,6,FALSE))</f>
        <v>0.59</v>
      </c>
      <c r="H838" s="39">
        <f>+SUMIF(CUTTING!$B$3:$B$500,'RM-JUNE'!F838,CUTTING!$G$3:$G$500)</f>
        <v>0</v>
      </c>
      <c r="I838" s="39">
        <f>+SUMIF('FORGING+DISPATCH'!$B$3:$B$500,'RM-JUNE'!F838,'FORGING+DISPATCH'!$G$3:$G$500)</f>
        <v>0</v>
      </c>
      <c r="J838" s="40">
        <f t="shared" si="172"/>
        <v>0</v>
      </c>
      <c r="K838" s="39">
        <f>+IF(ISNA(VLOOKUP(F838,SCH!$C$3:$L$500,9,FALSE)),"0",VLOOKUP(F838,SCH!$C$3:$L$500,9,FALSE))</f>
        <v>1000</v>
      </c>
      <c r="L838" s="103">
        <f t="shared" si="148"/>
        <v>590</v>
      </c>
      <c r="M838" s="103">
        <f t="shared" si="173"/>
        <v>590</v>
      </c>
      <c r="N838" s="141"/>
      <c r="O838" s="134"/>
      <c r="P838" s="134"/>
      <c r="Q838" s="134"/>
      <c r="R838" s="111"/>
    </row>
    <row r="839" spans="1:18" s="3" customFormat="1" x14ac:dyDescent="0.25">
      <c r="A839" s="38">
        <v>8</v>
      </c>
      <c r="B839" s="39" t="s">
        <v>174</v>
      </c>
      <c r="C839" s="39" t="s">
        <v>173</v>
      </c>
      <c r="D839" s="39" t="s">
        <v>93</v>
      </c>
      <c r="E839" s="39" t="s">
        <v>180</v>
      </c>
      <c r="F839" s="39">
        <v>1795</v>
      </c>
      <c r="G839" s="41">
        <f>+IF(ISNA(VLOOKUP(F839,'[1]Latest 14.03.2023'!$E$4:$J$1050,6,FALSE)),"0",VLOOKUP(F839,'[1]Latest 14.03.2023'!$E$4:$J$1050,6,FALSE))</f>
        <v>0.68</v>
      </c>
      <c r="H839" s="39">
        <f>+SUMIF(CUTTING!$B$3:$B$500,'RM-JUNE'!F839,CUTTING!$G$3:$G$500)</f>
        <v>0</v>
      </c>
      <c r="I839" s="39">
        <f>+SUMIF('FORGING+DISPATCH'!$B$3:$B$500,'RM-JUNE'!F839,'FORGING+DISPATCH'!$G$3:$G$500)</f>
        <v>0</v>
      </c>
      <c r="J839" s="40">
        <f t="shared" si="172"/>
        <v>0</v>
      </c>
      <c r="K839" s="39" t="str">
        <f>+IF(ISNA(VLOOKUP(F839,SCH!$C$3:$L$500,9,FALSE)),"0",VLOOKUP(F839,SCH!$C$3:$L$500,9,FALSE))</f>
        <v>0</v>
      </c>
      <c r="L839" s="103">
        <f t="shared" si="148"/>
        <v>0</v>
      </c>
      <c r="M839" s="103">
        <f t="shared" si="173"/>
        <v>0</v>
      </c>
      <c r="N839" s="141"/>
      <c r="O839" s="134"/>
      <c r="P839" s="134"/>
      <c r="Q839" s="134"/>
      <c r="R839" s="111"/>
    </row>
    <row r="840" spans="1:18" s="3" customFormat="1" x14ac:dyDescent="0.25">
      <c r="A840" s="38">
        <v>8</v>
      </c>
      <c r="B840" s="39" t="s">
        <v>174</v>
      </c>
      <c r="C840" s="39" t="s">
        <v>173</v>
      </c>
      <c r="D840" s="39" t="s">
        <v>93</v>
      </c>
      <c r="E840" s="39" t="s">
        <v>178</v>
      </c>
      <c r="F840" s="39">
        <v>1796</v>
      </c>
      <c r="G840" s="41">
        <f>+IF(ISNA(VLOOKUP(F840,'[1]Latest 14.03.2023'!$E$4:$J$1050,6,FALSE)),"0",VLOOKUP(F840,'[1]Latest 14.03.2023'!$E$4:$J$1050,6,FALSE))</f>
        <v>1.8</v>
      </c>
      <c r="H840" s="39">
        <f>+SUMIF(CUTTING!$B$3:$B$500,'RM-JUNE'!F840,CUTTING!$G$3:$G$500)</f>
        <v>0</v>
      </c>
      <c r="I840" s="39">
        <f>+SUMIF('FORGING+DISPATCH'!$B$3:$B$500,'RM-JUNE'!F840,'FORGING+DISPATCH'!$G$3:$G$500)</f>
        <v>0</v>
      </c>
      <c r="J840" s="40">
        <f t="shared" si="153"/>
        <v>0</v>
      </c>
      <c r="K840" s="39" t="str">
        <f>+IF(ISNA(VLOOKUP(F840,SCH!$C$3:$L$500,9,FALSE)),"0",VLOOKUP(F840,SCH!$C$3:$L$500,9,FALSE))</f>
        <v>0</v>
      </c>
      <c r="L840" s="103">
        <f t="shared" si="148"/>
        <v>0</v>
      </c>
      <c r="M840" s="103">
        <f t="shared" si="171"/>
        <v>0</v>
      </c>
      <c r="N840" s="141"/>
      <c r="O840" s="134"/>
      <c r="P840" s="134"/>
      <c r="Q840" s="134"/>
      <c r="R840" s="111"/>
    </row>
    <row r="841" spans="1:18" s="3" customFormat="1" x14ac:dyDescent="0.25">
      <c r="A841" s="38">
        <v>8</v>
      </c>
      <c r="B841" s="39" t="s">
        <v>174</v>
      </c>
      <c r="C841" s="39" t="s">
        <v>173</v>
      </c>
      <c r="D841" s="39" t="s">
        <v>93</v>
      </c>
      <c r="E841" s="39" t="s">
        <v>177</v>
      </c>
      <c r="F841" s="39">
        <v>4262</v>
      </c>
      <c r="G841" s="41">
        <f>+IF(ISNA(VLOOKUP(F841,'[1]Latest 14.03.2023'!$E$4:$J$1050,6,FALSE)),"0",VLOOKUP(F841,'[1]Latest 14.03.2023'!$E$4:$J$1050,6,FALSE))</f>
        <v>1.53</v>
      </c>
      <c r="H841" s="39">
        <f>+SUMIF(CUTTING!$B$3:$B$500,'RM-JUNE'!F841,CUTTING!$G$3:$G$500)</f>
        <v>0</v>
      </c>
      <c r="I841" s="39">
        <f>+SUMIF('FORGING+DISPATCH'!$B$3:$B$500,'RM-JUNE'!F841,'FORGING+DISPATCH'!$G$3:$G$500)</f>
        <v>0</v>
      </c>
      <c r="J841" s="40">
        <f t="shared" si="153"/>
        <v>0</v>
      </c>
      <c r="K841" s="39">
        <f>+IF(ISNA(VLOOKUP(F841,SCH!$C$3:$L$500,9,FALSE)),"0",VLOOKUP(F841,SCH!$C$3:$L$500,9,FALSE))</f>
        <v>240</v>
      </c>
      <c r="L841" s="103">
        <f t="shared" si="148"/>
        <v>367.2</v>
      </c>
      <c r="M841" s="103">
        <f t="shared" si="171"/>
        <v>367.2</v>
      </c>
      <c r="N841" s="141"/>
      <c r="O841" s="134"/>
      <c r="P841" s="134"/>
      <c r="Q841" s="134"/>
      <c r="R841" s="111"/>
    </row>
    <row r="842" spans="1:18" s="3" customFormat="1" x14ac:dyDescent="0.25">
      <c r="A842" s="38">
        <v>8</v>
      </c>
      <c r="B842" s="39" t="s">
        <v>174</v>
      </c>
      <c r="C842" s="39" t="s">
        <v>173</v>
      </c>
      <c r="D842" s="39" t="s">
        <v>93</v>
      </c>
      <c r="E842" s="39" t="s">
        <v>176</v>
      </c>
      <c r="F842" s="39">
        <v>4263</v>
      </c>
      <c r="G842" s="41">
        <f>+IF(ISNA(VLOOKUP(F842,'[1]Latest 14.03.2023'!$E$4:$J$1050,6,FALSE)),"0",VLOOKUP(F842,'[1]Latest 14.03.2023'!$E$4:$J$1050,6,FALSE))</f>
        <v>1.29</v>
      </c>
      <c r="H842" s="39">
        <f>+SUMIF(CUTTING!$B$3:$B$500,'RM-JUNE'!F842,CUTTING!$G$3:$G$500)</f>
        <v>0</v>
      </c>
      <c r="I842" s="39">
        <f>+SUMIF('FORGING+DISPATCH'!$B$3:$B$500,'RM-JUNE'!F842,'FORGING+DISPATCH'!$G$3:$G$500)</f>
        <v>0</v>
      </c>
      <c r="J842" s="40">
        <f t="shared" si="153"/>
        <v>0</v>
      </c>
      <c r="K842" s="39" t="str">
        <f>+IF(ISNA(VLOOKUP(F842,SCH!$C$3:$L$500,9,FALSE)),"0",VLOOKUP(F842,SCH!$C$3:$L$500,9,FALSE))</f>
        <v>0</v>
      </c>
      <c r="L842" s="103">
        <f t="shared" si="148"/>
        <v>0</v>
      </c>
      <c r="M842" s="103">
        <f t="shared" si="171"/>
        <v>0</v>
      </c>
      <c r="N842" s="141"/>
      <c r="O842" s="134"/>
      <c r="P842" s="134"/>
      <c r="Q842" s="134"/>
      <c r="R842" s="111"/>
    </row>
    <row r="843" spans="1:18" s="3" customFormat="1" x14ac:dyDescent="0.25">
      <c r="A843" s="38">
        <v>8</v>
      </c>
      <c r="B843" s="39" t="s">
        <v>174</v>
      </c>
      <c r="C843" s="39" t="s">
        <v>173</v>
      </c>
      <c r="D843" s="39" t="s">
        <v>93</v>
      </c>
      <c r="E843" s="39" t="s">
        <v>175</v>
      </c>
      <c r="F843" s="39">
        <v>4268</v>
      </c>
      <c r="G843" s="41">
        <f>+IF(ISNA(VLOOKUP(F843,'[1]Latest 14.03.2023'!$E$4:$J$1050,6,FALSE)),"0",VLOOKUP(F843,'[1]Latest 14.03.2023'!$E$4:$J$1050,6,FALSE))</f>
        <v>1.1499999999999999</v>
      </c>
      <c r="H843" s="39">
        <f>+SUMIF(CUTTING!$B$3:$B$500,'RM-JUNE'!F843,CUTTING!$G$3:$G$500)</f>
        <v>0</v>
      </c>
      <c r="I843" s="39">
        <f>+SUMIF('FORGING+DISPATCH'!$B$3:$B$500,'RM-JUNE'!F843,'FORGING+DISPATCH'!$G$3:$G$500)</f>
        <v>0</v>
      </c>
      <c r="J843" s="40">
        <f t="shared" si="153"/>
        <v>0</v>
      </c>
      <c r="K843" s="39">
        <f>+IF(ISNA(VLOOKUP(F843,SCH!$C$3:$L$500,9,FALSE)),"0",VLOOKUP(F843,SCH!$C$3:$L$500,9,FALSE))</f>
        <v>1039</v>
      </c>
      <c r="L843" s="103">
        <f t="shared" si="148"/>
        <v>1194.8499999999999</v>
      </c>
      <c r="M843" s="103">
        <f t="shared" si="171"/>
        <v>1194.8499999999999</v>
      </c>
      <c r="N843" s="141"/>
      <c r="O843" s="134"/>
      <c r="P843" s="134"/>
      <c r="Q843" s="134"/>
      <c r="R843" s="111"/>
    </row>
    <row r="844" spans="1:18" s="3" customFormat="1" x14ac:dyDescent="0.25">
      <c r="A844" s="87">
        <v>9</v>
      </c>
      <c r="B844" s="88" t="s">
        <v>157</v>
      </c>
      <c r="C844" s="88" t="s">
        <v>38</v>
      </c>
      <c r="D844" s="88" t="s">
        <v>50</v>
      </c>
      <c r="E844" s="88" t="s">
        <v>162</v>
      </c>
      <c r="F844" s="88">
        <v>884</v>
      </c>
      <c r="G844" s="91">
        <f>+IF(ISNA(VLOOKUP(F844,'[1]Latest 14.03.2023'!$E$4:$J$1050,6,FALSE)),"0",VLOOKUP(F844,'[1]Latest 14.03.2023'!$E$4:$J$1050,6,FALSE))</f>
        <v>1.66</v>
      </c>
      <c r="H844" s="88">
        <f>+SUMIF(CUTTING!$B$3:$B$500,'RM-JUNE'!F844,CUTTING!$G$3:$G$500)</f>
        <v>0</v>
      </c>
      <c r="I844" s="88">
        <f>+SUMIF('FORGING+DISPATCH'!$B$3:$B$500,'RM-JUNE'!F844,'FORGING+DISPATCH'!$G$3:$G$500)</f>
        <v>0</v>
      </c>
      <c r="J844" s="90">
        <f t="shared" si="153"/>
        <v>0</v>
      </c>
      <c r="K844" s="88" t="str">
        <f>+IF(ISNA(VLOOKUP(F844,SCH!$C$3:$L$500,9,FALSE)),"0",VLOOKUP(F844,SCH!$C$3:$L$500,9,FALSE))</f>
        <v>0</v>
      </c>
      <c r="L844" s="102">
        <f t="shared" si="148"/>
        <v>0</v>
      </c>
      <c r="M844" s="102">
        <f t="shared" si="171"/>
        <v>0</v>
      </c>
      <c r="N844" s="132"/>
      <c r="O844" s="133">
        <f>SUMIF(M844:M845,"&gt;0")-N844</f>
        <v>0</v>
      </c>
      <c r="P844" s="133"/>
      <c r="Q844" s="133">
        <f>O844-P844</f>
        <v>0</v>
      </c>
      <c r="R844" s="111"/>
    </row>
    <row r="845" spans="1:18" s="3" customFormat="1" x14ac:dyDescent="0.25">
      <c r="A845" s="87">
        <v>9</v>
      </c>
      <c r="B845" s="88" t="s">
        <v>157</v>
      </c>
      <c r="C845" s="88" t="s">
        <v>38</v>
      </c>
      <c r="D845" s="88" t="s">
        <v>50</v>
      </c>
      <c r="E845" s="88" t="s">
        <v>160</v>
      </c>
      <c r="F845" s="88">
        <v>887</v>
      </c>
      <c r="G845" s="91">
        <f>+IF(ISNA(VLOOKUP(F845,'[1]Latest 14.03.2023'!$E$4:$J$1050,6,FALSE)),"0",VLOOKUP(F845,'[1]Latest 14.03.2023'!$E$4:$J$1050,6,FALSE))</f>
        <v>1.93</v>
      </c>
      <c r="H845" s="88">
        <f>+SUMIF(CUTTING!$B$3:$B$500,'RM-JUNE'!F845,CUTTING!$G$3:$G$500)</f>
        <v>0</v>
      </c>
      <c r="I845" s="88">
        <f>+SUMIF('FORGING+DISPATCH'!$B$3:$B$500,'RM-JUNE'!F845,'FORGING+DISPATCH'!$G$3:$G$500)</f>
        <v>0</v>
      </c>
      <c r="J845" s="90">
        <f t="shared" si="153"/>
        <v>0</v>
      </c>
      <c r="K845" s="88" t="str">
        <f>+IF(ISNA(VLOOKUP(F845,SCH!$C$3:$L$500,9,FALSE)),"0",VLOOKUP(F845,SCH!$C$3:$L$500,9,FALSE))</f>
        <v>0</v>
      </c>
      <c r="L845" s="102">
        <f t="shared" si="148"/>
        <v>0</v>
      </c>
      <c r="M845" s="102">
        <f t="shared" si="171"/>
        <v>0</v>
      </c>
      <c r="N845" s="132"/>
      <c r="O845" s="133"/>
      <c r="P845" s="133"/>
      <c r="Q845" s="133"/>
      <c r="R845" s="111"/>
    </row>
    <row r="846" spans="1:18" s="3" customFormat="1" x14ac:dyDescent="0.25">
      <c r="A846" s="38">
        <v>9</v>
      </c>
      <c r="B846" s="39" t="s">
        <v>157</v>
      </c>
      <c r="C846" s="39" t="s">
        <v>38</v>
      </c>
      <c r="D846" s="39" t="s">
        <v>59</v>
      </c>
      <c r="E846" s="39" t="s">
        <v>165</v>
      </c>
      <c r="F846" s="39">
        <v>627</v>
      </c>
      <c r="G846" s="41">
        <f>+IF(ISNA(VLOOKUP(F846,'[1]Latest 14.03.2023'!$E$4:$J$1050,6,FALSE)),"0",VLOOKUP(F846,'[1]Latest 14.03.2023'!$E$4:$J$1050,6,FALSE))</f>
        <v>2.11</v>
      </c>
      <c r="H846" s="39">
        <f>+SUMIF(CUTTING!$B$3:$B$500,'RM-JUNE'!F846,CUTTING!$G$3:$G$500)</f>
        <v>0</v>
      </c>
      <c r="I846" s="39">
        <f>+SUMIF('FORGING+DISPATCH'!$B$3:$B$500,'RM-JUNE'!F846,'FORGING+DISPATCH'!$G$3:$G$500)</f>
        <v>0</v>
      </c>
      <c r="J846" s="40">
        <f t="shared" si="153"/>
        <v>0</v>
      </c>
      <c r="K846" s="39" t="str">
        <f>+IF(ISNA(VLOOKUP(F846,SCH!$C$3:$L$500,9,FALSE)),"0",VLOOKUP(F846,SCH!$C$3:$L$500,9,FALSE))</f>
        <v>0</v>
      </c>
      <c r="L846" s="103">
        <f t="shared" si="148"/>
        <v>0</v>
      </c>
      <c r="M846" s="103">
        <f t="shared" si="171"/>
        <v>0</v>
      </c>
      <c r="N846" s="103"/>
      <c r="O846" s="104">
        <f>SUMIF(M846,"&gt;0")-N846</f>
        <v>0</v>
      </c>
      <c r="P846" s="104"/>
      <c r="Q846" s="104">
        <f>O846-P846</f>
        <v>0</v>
      </c>
      <c r="R846" s="111"/>
    </row>
    <row r="847" spans="1:18" s="3" customFormat="1" x14ac:dyDescent="0.25">
      <c r="A847" s="87">
        <v>9</v>
      </c>
      <c r="B847" s="88" t="s">
        <v>157</v>
      </c>
      <c r="C847" s="88" t="s">
        <v>38</v>
      </c>
      <c r="D847" s="88" t="s">
        <v>150</v>
      </c>
      <c r="E847" s="88" t="s">
        <v>171</v>
      </c>
      <c r="F847" s="88">
        <v>1724</v>
      </c>
      <c r="G847" s="91">
        <f>+IF(ISNA(VLOOKUP(F847,'[1]Latest 14.03.2023'!$E$4:$J$1050,6,FALSE)),"0",VLOOKUP(F847,'[1]Latest 14.03.2023'!$E$4:$J$1050,6,FALSE))</f>
        <v>2.35</v>
      </c>
      <c r="H847" s="88">
        <f>+SUMIF(CUTTING!$B$3:$B$500,'RM-JUNE'!F847,CUTTING!$G$3:$G$500)</f>
        <v>0</v>
      </c>
      <c r="I847" s="88">
        <f>+SUMIF('FORGING+DISPATCH'!$B$3:$B$500,'RM-JUNE'!F847,'FORGING+DISPATCH'!$G$3:$G$500)</f>
        <v>0</v>
      </c>
      <c r="J847" s="90">
        <f t="shared" si="153"/>
        <v>0</v>
      </c>
      <c r="K847" s="88">
        <f>+IF(ISNA(VLOOKUP(F847,SCH!$C$3:$L$500,9,FALSE)),"0",VLOOKUP(F847,SCH!$C$3:$L$500,9,FALSE))</f>
        <v>800</v>
      </c>
      <c r="L847" s="102">
        <f t="shared" si="148"/>
        <v>1880</v>
      </c>
      <c r="M847" s="102">
        <f t="shared" si="171"/>
        <v>1880</v>
      </c>
      <c r="N847" s="132">
        <f>27302+12444+15416+3715</f>
        <v>58877</v>
      </c>
      <c r="O847" s="133">
        <f>SUMIF(M847:M860,"&gt;0")-N847</f>
        <v>8437.4799999999959</v>
      </c>
      <c r="P847" s="133"/>
      <c r="Q847" s="133">
        <f>O847-P847</f>
        <v>8437.4799999999959</v>
      </c>
      <c r="R847" s="111"/>
    </row>
    <row r="848" spans="1:18" s="3" customFormat="1" x14ac:dyDescent="0.25">
      <c r="A848" s="87">
        <v>9</v>
      </c>
      <c r="B848" s="88" t="s">
        <v>157</v>
      </c>
      <c r="C848" s="88" t="s">
        <v>38</v>
      </c>
      <c r="D848" s="88" t="s">
        <v>150</v>
      </c>
      <c r="E848" s="88" t="s">
        <v>170</v>
      </c>
      <c r="F848" s="88">
        <v>2171</v>
      </c>
      <c r="G848" s="91">
        <f>+IF(ISNA(VLOOKUP(F848,'[1]Latest 14.03.2023'!$E$4:$J$1050,6,FALSE)),"0",VLOOKUP(F848,'[1]Latest 14.03.2023'!$E$4:$J$1050,6,FALSE))</f>
        <v>4.8</v>
      </c>
      <c r="H848" s="88">
        <f>+SUMIF(CUTTING!$B$3:$B$500,'RM-JUNE'!F848,CUTTING!$G$3:$G$500)</f>
        <v>0</v>
      </c>
      <c r="I848" s="88">
        <f>+SUMIF('FORGING+DISPATCH'!$B$3:$B$500,'RM-JUNE'!F848,'FORGING+DISPATCH'!$G$3:$G$500)</f>
        <v>0</v>
      </c>
      <c r="J848" s="90">
        <f t="shared" si="153"/>
        <v>0</v>
      </c>
      <c r="K848" s="88" t="str">
        <f>+IF(ISNA(VLOOKUP(F848,SCH!$C$3:$L$500,9,FALSE)),"0",VLOOKUP(F848,SCH!$C$3:$L$500,9,FALSE))</f>
        <v>0</v>
      </c>
      <c r="L848" s="102">
        <f t="shared" si="148"/>
        <v>0</v>
      </c>
      <c r="M848" s="102">
        <f t="shared" si="171"/>
        <v>0</v>
      </c>
      <c r="N848" s="132"/>
      <c r="O848" s="133"/>
      <c r="P848" s="133"/>
      <c r="Q848" s="133"/>
      <c r="R848" s="111"/>
    </row>
    <row r="849" spans="1:18" s="3" customFormat="1" x14ac:dyDescent="0.25">
      <c r="A849" s="87">
        <v>9</v>
      </c>
      <c r="B849" s="88" t="s">
        <v>157</v>
      </c>
      <c r="C849" s="88" t="s">
        <v>38</v>
      </c>
      <c r="D849" s="88" t="s">
        <v>150</v>
      </c>
      <c r="E849" s="88" t="s">
        <v>169</v>
      </c>
      <c r="F849" s="88">
        <v>2194</v>
      </c>
      <c r="G849" s="91">
        <f>+IF(ISNA(VLOOKUP(F849,'[1]Latest 14.03.2023'!$E$4:$J$1050,6,FALSE)),"0",VLOOKUP(F849,'[1]Latest 14.03.2023'!$E$4:$J$1050,6,FALSE))</f>
        <v>1.83</v>
      </c>
      <c r="H849" s="88">
        <f>+SUMIF(CUTTING!$B$3:$B$500,'RM-JUNE'!F849,CUTTING!$G$3:$G$500)</f>
        <v>0</v>
      </c>
      <c r="I849" s="88">
        <f>+SUMIF('FORGING+DISPATCH'!$B$3:$B$500,'RM-JUNE'!F849,'FORGING+DISPATCH'!$G$3:$G$500)</f>
        <v>0</v>
      </c>
      <c r="J849" s="90">
        <f t="shared" si="153"/>
        <v>0</v>
      </c>
      <c r="K849" s="88">
        <f>+IF(ISNA(VLOOKUP(F849,SCH!$C$3:$L$500,9,FALSE)),"0",VLOOKUP(F849,SCH!$C$3:$L$500,9,FALSE))</f>
        <v>1000</v>
      </c>
      <c r="L849" s="102">
        <f t="shared" si="148"/>
        <v>1830</v>
      </c>
      <c r="M849" s="102">
        <f t="shared" si="171"/>
        <v>1830</v>
      </c>
      <c r="N849" s="132"/>
      <c r="O849" s="133"/>
      <c r="P849" s="133"/>
      <c r="Q849" s="133"/>
      <c r="R849" s="111"/>
    </row>
    <row r="850" spans="1:18" s="3" customFormat="1" x14ac:dyDescent="0.25">
      <c r="A850" s="87">
        <v>9</v>
      </c>
      <c r="B850" s="88" t="s">
        <v>157</v>
      </c>
      <c r="C850" s="88" t="s">
        <v>38</v>
      </c>
      <c r="D850" s="88" t="s">
        <v>150</v>
      </c>
      <c r="E850" s="88" t="s">
        <v>159</v>
      </c>
      <c r="F850" s="88">
        <v>3016</v>
      </c>
      <c r="G850" s="91">
        <f>+IF(ISNA(VLOOKUP(F850,'[1]Latest 14.03.2023'!$E$4:$J$1050,6,FALSE)),"0",VLOOKUP(F850,'[1]Latest 14.03.2023'!$E$4:$J$1050,6,FALSE))</f>
        <v>3.21</v>
      </c>
      <c r="H850" s="88">
        <f>+SUMIF(CUTTING!$B$3:$B$500,'RM-JUNE'!F850,CUTTING!$G$3:$G$500)</f>
        <v>0</v>
      </c>
      <c r="I850" s="88">
        <f>+SUMIF('FORGING+DISPATCH'!$B$3:$B$500,'RM-JUNE'!F850,'FORGING+DISPATCH'!$G$3:$G$500)</f>
        <v>0</v>
      </c>
      <c r="J850" s="90">
        <f t="shared" si="153"/>
        <v>0</v>
      </c>
      <c r="K850" s="88" t="str">
        <f>+IF(ISNA(VLOOKUP(F850,SCH!$C$3:$L$500,9,FALSE)),"0",VLOOKUP(F850,SCH!$C$3:$L$500,9,FALSE))</f>
        <v>0</v>
      </c>
      <c r="L850" s="102">
        <f t="shared" si="148"/>
        <v>0</v>
      </c>
      <c r="M850" s="102">
        <f t="shared" si="171"/>
        <v>0</v>
      </c>
      <c r="N850" s="132"/>
      <c r="O850" s="133"/>
      <c r="P850" s="133"/>
      <c r="Q850" s="133"/>
      <c r="R850" s="111"/>
    </row>
    <row r="851" spans="1:18" s="3" customFormat="1" x14ac:dyDescent="0.25">
      <c r="A851" s="87">
        <v>9</v>
      </c>
      <c r="B851" s="88" t="s">
        <v>157</v>
      </c>
      <c r="C851" s="88" t="s">
        <v>38</v>
      </c>
      <c r="D851" s="88" t="s">
        <v>150</v>
      </c>
      <c r="E851" s="88" t="s">
        <v>168</v>
      </c>
      <c r="F851" s="88">
        <v>393</v>
      </c>
      <c r="G851" s="88" t="str">
        <f>+IF(ISNA(VLOOKUP(F851,'[1]Latest 14.03.2023'!$E$4:$J$1050,6,FALSE)),"0",VLOOKUP(F851,'[1]Latest 14.03.2023'!$E$4:$J$1050,6,FALSE))</f>
        <v>0</v>
      </c>
      <c r="H851" s="88">
        <f>+SUMIF(CUTTING!$B$3:$B$500,'RM-JUNE'!F851,CUTTING!$G$3:$G$500)</f>
        <v>0</v>
      </c>
      <c r="I851" s="88">
        <f>+SUMIF('FORGING+DISPATCH'!$B$3:$B$500,'RM-JUNE'!F851,'FORGING+DISPATCH'!$G$3:$G$500)</f>
        <v>0</v>
      </c>
      <c r="J851" s="90">
        <f t="shared" si="153"/>
        <v>0</v>
      </c>
      <c r="K851" s="88" t="str">
        <f>+IF(ISNA(VLOOKUP(F851,SCH!$C$3:$L$500,9,FALSE)),"0",VLOOKUP(F851,SCH!$C$3:$L$500,9,FALSE))</f>
        <v>0</v>
      </c>
      <c r="L851" s="102">
        <f t="shared" si="148"/>
        <v>0</v>
      </c>
      <c r="M851" s="102">
        <f t="shared" si="171"/>
        <v>0</v>
      </c>
      <c r="N851" s="132"/>
      <c r="O851" s="133"/>
      <c r="P851" s="133"/>
      <c r="Q851" s="133"/>
      <c r="R851" s="111"/>
    </row>
    <row r="852" spans="1:18" s="3" customFormat="1" x14ac:dyDescent="0.25">
      <c r="A852" s="87">
        <v>9</v>
      </c>
      <c r="B852" s="88" t="s">
        <v>157</v>
      </c>
      <c r="C852" s="88" t="s">
        <v>38</v>
      </c>
      <c r="D852" s="88" t="s">
        <v>150</v>
      </c>
      <c r="E852" s="88" t="s">
        <v>167</v>
      </c>
      <c r="F852" s="88">
        <v>394</v>
      </c>
      <c r="G852" s="88" t="str">
        <f>+IF(ISNA(VLOOKUP(F852,'[1]Latest 14.03.2023'!$E$4:$J$1050,6,FALSE)),"0",VLOOKUP(F852,'[1]Latest 14.03.2023'!$E$4:$J$1050,6,FALSE))</f>
        <v>0</v>
      </c>
      <c r="H852" s="88">
        <f>+SUMIF(CUTTING!$B$3:$B$500,'RM-JUNE'!F852,CUTTING!$G$3:$G$500)</f>
        <v>0</v>
      </c>
      <c r="I852" s="88">
        <f>+SUMIF('FORGING+DISPATCH'!$B$3:$B$500,'RM-JUNE'!F852,'FORGING+DISPATCH'!$G$3:$G$500)</f>
        <v>0</v>
      </c>
      <c r="J852" s="90">
        <f t="shared" si="153"/>
        <v>0</v>
      </c>
      <c r="K852" s="88" t="str">
        <f>+IF(ISNA(VLOOKUP(F852,SCH!$C$3:$L$500,9,FALSE)),"0",VLOOKUP(F852,SCH!$C$3:$L$500,9,FALSE))</f>
        <v>0</v>
      </c>
      <c r="L852" s="102">
        <f t="shared" ref="L852:L915" si="174">+G852*K852</f>
        <v>0</v>
      </c>
      <c r="M852" s="102">
        <f t="shared" si="171"/>
        <v>0</v>
      </c>
      <c r="N852" s="132"/>
      <c r="O852" s="133"/>
      <c r="P852" s="133"/>
      <c r="Q852" s="133"/>
      <c r="R852" s="111"/>
    </row>
    <row r="853" spans="1:18" s="3" customFormat="1" x14ac:dyDescent="0.25">
      <c r="A853" s="87">
        <v>9</v>
      </c>
      <c r="B853" s="88" t="s">
        <v>157</v>
      </c>
      <c r="C853" s="88" t="s">
        <v>38</v>
      </c>
      <c r="D853" s="88" t="s">
        <v>150</v>
      </c>
      <c r="E853" s="88" t="s">
        <v>166</v>
      </c>
      <c r="F853" s="88">
        <v>4209</v>
      </c>
      <c r="G853" s="91">
        <f>+IF(ISNA(VLOOKUP(F853,'[1]Latest 14.03.2023'!$E$4:$J$1050,6,FALSE)),"0",VLOOKUP(F853,'[1]Latest 14.03.2023'!$E$4:$J$1050,6,FALSE))</f>
        <v>1.77</v>
      </c>
      <c r="H853" s="88">
        <f>+SUMIF(CUTTING!$B$3:$B$500,'RM-JUNE'!F853,CUTTING!$G$3:$G$500)</f>
        <v>0</v>
      </c>
      <c r="I853" s="88">
        <f>+SUMIF('FORGING+DISPATCH'!$B$3:$B$500,'RM-JUNE'!F853,'FORGING+DISPATCH'!$G$3:$G$500)</f>
        <v>1327.5</v>
      </c>
      <c r="J853" s="90">
        <f t="shared" si="153"/>
        <v>1327.5</v>
      </c>
      <c r="K853" s="88">
        <f>+IF(ISNA(VLOOKUP(F853,SCH!$C$3:$L$500,9,FALSE)),"0",VLOOKUP(F853,SCH!$C$3:$L$500,9,FALSE))</f>
        <v>5311</v>
      </c>
      <c r="L853" s="102">
        <f t="shared" si="174"/>
        <v>9400.4699999999993</v>
      </c>
      <c r="M853" s="102">
        <f t="shared" ref="M853:M854" si="175">L853-J853</f>
        <v>8072.9699999999993</v>
      </c>
      <c r="N853" s="132"/>
      <c r="O853" s="133"/>
      <c r="P853" s="133"/>
      <c r="Q853" s="133"/>
      <c r="R853" s="111"/>
    </row>
    <row r="854" spans="1:18" s="3" customFormat="1" x14ac:dyDescent="0.25">
      <c r="A854" s="87">
        <v>9</v>
      </c>
      <c r="B854" s="88" t="s">
        <v>157</v>
      </c>
      <c r="C854" s="88" t="s">
        <v>38</v>
      </c>
      <c r="D854" s="88" t="s">
        <v>150</v>
      </c>
      <c r="E854" s="88" t="s">
        <v>16</v>
      </c>
      <c r="F854" s="88">
        <v>625</v>
      </c>
      <c r="G854" s="91">
        <f>+IF(ISNA(VLOOKUP(F854,'[1]Latest 14.03.2023'!$E$4:$J$1050,6,FALSE)),"0",VLOOKUP(F854,'[1]Latest 14.03.2023'!$E$4:$J$1050,6,FALSE))</f>
        <v>2.4500000000000002</v>
      </c>
      <c r="H854" s="88">
        <f>+SUMIF(CUTTING!$B$3:$B$500,'RM-JUNE'!F854,CUTTING!$G$3:$G$500)</f>
        <v>0</v>
      </c>
      <c r="I854" s="88">
        <f>+SUMIF('FORGING+DISPATCH'!$B$3:$B$500,'RM-JUNE'!F854,'FORGING+DISPATCH'!$G$3:$G$500)</f>
        <v>0</v>
      </c>
      <c r="J854" s="90">
        <f t="shared" si="153"/>
        <v>0</v>
      </c>
      <c r="K854" s="88">
        <f>+IF(ISNA(VLOOKUP(F854,SCH!$C$3:$L$500,9,FALSE)),"0",VLOOKUP(F854,SCH!$C$3:$L$500,9,FALSE))</f>
        <v>1467</v>
      </c>
      <c r="L854" s="102">
        <f t="shared" si="174"/>
        <v>3594.15</v>
      </c>
      <c r="M854" s="102">
        <f t="shared" si="175"/>
        <v>3594.15</v>
      </c>
      <c r="N854" s="132"/>
      <c r="O854" s="133"/>
      <c r="P854" s="133"/>
      <c r="Q854" s="133"/>
      <c r="R854" s="111"/>
    </row>
    <row r="855" spans="1:18" s="3" customFormat="1" x14ac:dyDescent="0.25">
      <c r="A855" s="87">
        <v>9</v>
      </c>
      <c r="B855" s="88" t="s">
        <v>157</v>
      </c>
      <c r="C855" s="88" t="s">
        <v>38</v>
      </c>
      <c r="D855" s="88" t="s">
        <v>150</v>
      </c>
      <c r="E855" s="88" t="s">
        <v>164</v>
      </c>
      <c r="F855" s="88">
        <v>633</v>
      </c>
      <c r="G855" s="91">
        <f>+IF(ISNA(VLOOKUP(F855,'[1]Latest 14.03.2023'!$E$4:$J$1050,6,FALSE)),"0",VLOOKUP(F855,'[1]Latest 14.03.2023'!$E$4:$J$1050,6,FALSE))</f>
        <v>1.65</v>
      </c>
      <c r="H855" s="88">
        <f>+SUMIF(CUTTING!$B$3:$B$500,'RM-JUNE'!F855,CUTTING!$G$3:$G$500)</f>
        <v>0</v>
      </c>
      <c r="I855" s="88">
        <f>+SUMIF('FORGING+DISPATCH'!$B$3:$B$500,'RM-JUNE'!F855,'FORGING+DISPATCH'!$G$3:$G$500)</f>
        <v>0</v>
      </c>
      <c r="J855" s="90">
        <f t="shared" si="153"/>
        <v>0</v>
      </c>
      <c r="K855" s="88" t="str">
        <f>+IF(ISNA(VLOOKUP(F855,SCH!$C$3:$L$500,9,FALSE)),"0",VLOOKUP(F855,SCH!$C$3:$L$500,9,FALSE))</f>
        <v>0</v>
      </c>
      <c r="L855" s="102">
        <f t="shared" si="174"/>
        <v>0</v>
      </c>
      <c r="M855" s="102">
        <f>L855-J855</f>
        <v>0</v>
      </c>
      <c r="N855" s="132"/>
      <c r="O855" s="133"/>
      <c r="P855" s="133"/>
      <c r="Q855" s="133"/>
      <c r="R855" s="111"/>
    </row>
    <row r="856" spans="1:18" s="3" customFormat="1" x14ac:dyDescent="0.25">
      <c r="A856" s="87">
        <v>9</v>
      </c>
      <c r="B856" s="88" t="s">
        <v>157</v>
      </c>
      <c r="C856" s="88" t="s">
        <v>38</v>
      </c>
      <c r="D856" s="88" t="s">
        <v>150</v>
      </c>
      <c r="E856" s="88" t="s">
        <v>18</v>
      </c>
      <c r="F856" s="88">
        <v>796</v>
      </c>
      <c r="G856" s="91">
        <f>+IF(ISNA(VLOOKUP(F856,'[1]Latest 14.03.2023'!$E$4:$J$1050,6,FALSE)),"0",VLOOKUP(F856,'[1]Latest 14.03.2023'!$E$4:$J$1050,6,FALSE))</f>
        <v>4.42</v>
      </c>
      <c r="H856" s="88">
        <f>+SUMIF(CUTTING!$B$3:$B$500,'RM-JUNE'!F856,CUTTING!$G$3:$G$500)</f>
        <v>0</v>
      </c>
      <c r="I856" s="88">
        <f>+SUMIF('FORGING+DISPATCH'!$B$3:$B$500,'RM-JUNE'!F856,'FORGING+DISPATCH'!$G$3:$G$500)</f>
        <v>0</v>
      </c>
      <c r="J856" s="90">
        <f t="shared" si="153"/>
        <v>0</v>
      </c>
      <c r="K856" s="88">
        <f>+IF(ISNA(VLOOKUP(F856,SCH!$C$3:$L$500,9,FALSE)),"0",VLOOKUP(F856,SCH!$C$3:$L$500,9,FALSE))</f>
        <v>1824</v>
      </c>
      <c r="L856" s="102">
        <f t="shared" si="174"/>
        <v>8062.08</v>
      </c>
      <c r="M856" s="102">
        <f t="shared" ref="M856:M857" si="176">L856-J856</f>
        <v>8062.08</v>
      </c>
      <c r="N856" s="132"/>
      <c r="O856" s="133"/>
      <c r="P856" s="133"/>
      <c r="Q856" s="133"/>
      <c r="R856" s="111"/>
    </row>
    <row r="857" spans="1:18" s="3" customFormat="1" x14ac:dyDescent="0.25">
      <c r="A857" s="87">
        <v>9</v>
      </c>
      <c r="B857" s="88" t="s">
        <v>157</v>
      </c>
      <c r="C857" s="88" t="s">
        <v>38</v>
      </c>
      <c r="D857" s="88" t="s">
        <v>150</v>
      </c>
      <c r="E857" s="88" t="s">
        <v>19</v>
      </c>
      <c r="F857" s="88">
        <v>797</v>
      </c>
      <c r="G857" s="91">
        <f>+IF(ISNA(VLOOKUP(F857,'[1]Latest 14.03.2023'!$E$4:$J$1050,6,FALSE)),"0",VLOOKUP(F857,'[1]Latest 14.03.2023'!$E$4:$J$1050,6,FALSE))</f>
        <v>1.91</v>
      </c>
      <c r="H857" s="88">
        <f>+SUMIF(CUTTING!$B$3:$B$500,'RM-JUNE'!F857,CUTTING!$G$3:$G$500)</f>
        <v>0</v>
      </c>
      <c r="I857" s="88">
        <f>+SUMIF('FORGING+DISPATCH'!$B$3:$B$500,'RM-JUNE'!F857,'FORGING+DISPATCH'!$G$3:$G$500)</f>
        <v>0</v>
      </c>
      <c r="J857" s="90">
        <f t="shared" si="153"/>
        <v>0</v>
      </c>
      <c r="K857" s="88">
        <f>+IF(ISNA(VLOOKUP(F857,SCH!$C$3:$L$500,9,FALSE)),"0",VLOOKUP(F857,SCH!$C$3:$L$500,9,FALSE))</f>
        <v>1868</v>
      </c>
      <c r="L857" s="102">
        <f t="shared" si="174"/>
        <v>3567.8799999999997</v>
      </c>
      <c r="M857" s="102">
        <f t="shared" si="176"/>
        <v>3567.8799999999997</v>
      </c>
      <c r="N857" s="132"/>
      <c r="O857" s="133"/>
      <c r="P857" s="133"/>
      <c r="Q857" s="133"/>
      <c r="R857" s="111"/>
    </row>
    <row r="858" spans="1:18" s="3" customFormat="1" x14ac:dyDescent="0.25">
      <c r="A858" s="87">
        <v>9</v>
      </c>
      <c r="B858" s="88" t="s">
        <v>157</v>
      </c>
      <c r="C858" s="88" t="s">
        <v>38</v>
      </c>
      <c r="D858" s="88" t="s">
        <v>150</v>
      </c>
      <c r="E858" s="88" t="s">
        <v>163</v>
      </c>
      <c r="F858" s="88">
        <v>798</v>
      </c>
      <c r="G858" s="91">
        <f>+IF(ISNA(VLOOKUP(F858,'[1]Latest 14.03.2023'!$E$4:$J$1050,6,FALSE)),"0",VLOOKUP(F858,'[1]Latest 14.03.2023'!$E$4:$J$1050,6,FALSE))</f>
        <v>1.72</v>
      </c>
      <c r="H858" s="88">
        <f>+SUMIF(CUTTING!$B$3:$B$500,'RM-JUNE'!F858,CUTTING!$G$3:$G$500)</f>
        <v>0</v>
      </c>
      <c r="I858" s="88">
        <f>+SUMIF('FORGING+DISPATCH'!$B$3:$B$500,'RM-JUNE'!F858,'FORGING+DISPATCH'!$G$3:$G$500)</f>
        <v>0</v>
      </c>
      <c r="J858" s="90">
        <f t="shared" si="153"/>
        <v>0</v>
      </c>
      <c r="K858" s="88" t="str">
        <f>+IF(ISNA(VLOOKUP(F858,SCH!$C$3:$L$500,9,FALSE)),"0",VLOOKUP(F858,SCH!$C$3:$L$500,9,FALSE))</f>
        <v>0</v>
      </c>
      <c r="L858" s="102">
        <f t="shared" si="174"/>
        <v>0</v>
      </c>
      <c r="M858" s="102">
        <f t="shared" ref="M858:M900" si="177">L858-J858</f>
        <v>0</v>
      </c>
      <c r="N858" s="132"/>
      <c r="O858" s="133"/>
      <c r="P858" s="133"/>
      <c r="Q858" s="133"/>
      <c r="R858" s="111"/>
    </row>
    <row r="859" spans="1:18" s="3" customFormat="1" x14ac:dyDescent="0.25">
      <c r="A859" s="87">
        <v>9</v>
      </c>
      <c r="B859" s="88" t="s">
        <v>157</v>
      </c>
      <c r="C859" s="88" t="s">
        <v>38</v>
      </c>
      <c r="D859" s="88" t="s">
        <v>150</v>
      </c>
      <c r="E859" s="88" t="s">
        <v>161</v>
      </c>
      <c r="F859" s="88">
        <v>885</v>
      </c>
      <c r="G859" s="88" t="str">
        <f>+IF(ISNA(VLOOKUP(F859,'[1]Latest 14.03.2023'!$E$4:$J$1050,6,FALSE)),"0",VLOOKUP(F859,'[1]Latest 14.03.2023'!$E$4:$J$1050,6,FALSE))</f>
        <v>0</v>
      </c>
      <c r="H859" s="88">
        <f>+SUMIF(CUTTING!$B$3:$B$500,'RM-JUNE'!F859,CUTTING!$G$3:$G$500)</f>
        <v>0</v>
      </c>
      <c r="I859" s="88">
        <f>+SUMIF('FORGING+DISPATCH'!$B$3:$B$500,'RM-JUNE'!F859,'FORGING+DISPATCH'!$G$3:$G$500)</f>
        <v>0</v>
      </c>
      <c r="J859" s="90">
        <f t="shared" si="153"/>
        <v>0</v>
      </c>
      <c r="K859" s="88" t="str">
        <f>+IF(ISNA(VLOOKUP(F859,SCH!$C$3:$L$500,9,FALSE)),"0",VLOOKUP(F859,SCH!$C$3:$L$500,9,FALSE))</f>
        <v>0</v>
      </c>
      <c r="L859" s="102">
        <f t="shared" si="174"/>
        <v>0</v>
      </c>
      <c r="M859" s="102">
        <f t="shared" si="177"/>
        <v>0</v>
      </c>
      <c r="N859" s="132"/>
      <c r="O859" s="133"/>
      <c r="P859" s="133"/>
      <c r="Q859" s="133"/>
      <c r="R859" s="111"/>
    </row>
    <row r="860" spans="1:18" s="3" customFormat="1" x14ac:dyDescent="0.25">
      <c r="A860" s="87">
        <v>9</v>
      </c>
      <c r="B860" s="88" t="s">
        <v>157</v>
      </c>
      <c r="C860" s="88" t="s">
        <v>38</v>
      </c>
      <c r="D860" s="88" t="s">
        <v>150</v>
      </c>
      <c r="E860" s="88" t="s">
        <v>22</v>
      </c>
      <c r="F860" s="88">
        <v>886</v>
      </c>
      <c r="G860" s="91">
        <f>+IF(ISNA(VLOOKUP(F860,'[1]Latest 14.03.2023'!$E$4:$J$1050,6,FALSE)),"0",VLOOKUP(F860,'[1]Latest 14.03.2023'!$E$4:$J$1050,6,FALSE))</f>
        <v>4.57</v>
      </c>
      <c r="H860" s="88">
        <f>+SUMIF(CUTTING!$B$3:$B$500,'RM-JUNE'!F860,CUTTING!$G$3:$G$500)</f>
        <v>0</v>
      </c>
      <c r="I860" s="88">
        <f>+SUMIF('FORGING+DISPATCH'!$B$3:$B$500,'RM-JUNE'!F860,'FORGING+DISPATCH'!$G$3:$G$500)</f>
        <v>914</v>
      </c>
      <c r="J860" s="90">
        <f t="shared" si="153"/>
        <v>914</v>
      </c>
      <c r="K860" s="88">
        <f>+IF(ISNA(VLOOKUP(F860,SCH!$C$3:$L$500,9,FALSE)),"0",VLOOKUP(F860,SCH!$C$3:$L$500,9,FALSE))</f>
        <v>9020</v>
      </c>
      <c r="L860" s="102">
        <f t="shared" si="174"/>
        <v>41221.4</v>
      </c>
      <c r="M860" s="102">
        <f t="shared" si="177"/>
        <v>40307.4</v>
      </c>
      <c r="N860" s="132"/>
      <c r="O860" s="133"/>
      <c r="P860" s="133"/>
      <c r="Q860" s="133"/>
      <c r="R860" s="111"/>
    </row>
    <row r="861" spans="1:18" s="3" customFormat="1" x14ac:dyDescent="0.25">
      <c r="A861" s="38">
        <v>9</v>
      </c>
      <c r="B861" s="39" t="s">
        <v>157</v>
      </c>
      <c r="C861" s="39" t="s">
        <v>38</v>
      </c>
      <c r="D861" s="39" t="s">
        <v>41</v>
      </c>
      <c r="E861" s="39" t="s">
        <v>158</v>
      </c>
      <c r="F861" s="39">
        <v>626</v>
      </c>
      <c r="G861" s="41">
        <f>+IF(ISNA(VLOOKUP(F861,'[1]Latest 14.03.2023'!$E$4:$J$1050,6,FALSE)),"0",VLOOKUP(F861,'[1]Latest 14.03.2023'!$E$4:$J$1050,6,FALSE))</f>
        <v>4.9000000000000004</v>
      </c>
      <c r="H861" s="39">
        <f>+SUMIF(CUTTING!$B$3:$B$500,'RM-JUNE'!F861,CUTTING!$G$3:$G$500)</f>
        <v>0</v>
      </c>
      <c r="I861" s="39">
        <f>+SUMIF('FORGING+DISPATCH'!$B$3:$B$500,'RM-JUNE'!F861,'FORGING+DISPATCH'!$G$3:$G$500)</f>
        <v>0</v>
      </c>
      <c r="J861" s="40">
        <f t="shared" si="153"/>
        <v>0</v>
      </c>
      <c r="K861" s="39" t="str">
        <f>+IF(ISNA(VLOOKUP(F861,SCH!$C$3:$L$500,9,FALSE)),"0",VLOOKUP(F861,SCH!$C$3:$L$500,9,FALSE))</f>
        <v>0</v>
      </c>
      <c r="L861" s="103">
        <f t="shared" si="174"/>
        <v>0</v>
      </c>
      <c r="M861" s="103">
        <f t="shared" si="177"/>
        <v>0</v>
      </c>
      <c r="N861" s="103"/>
      <c r="O861" s="104">
        <f>SUMIF(M861,"&gt;0")-N861</f>
        <v>0</v>
      </c>
      <c r="P861" s="104"/>
      <c r="Q861" s="104">
        <f>O861-P861</f>
        <v>0</v>
      </c>
      <c r="R861" s="111"/>
    </row>
    <row r="862" spans="1:18" s="3" customFormat="1" x14ac:dyDescent="0.25">
      <c r="A862" s="87">
        <v>9</v>
      </c>
      <c r="B862" s="88" t="s">
        <v>157</v>
      </c>
      <c r="C862" s="88" t="s">
        <v>38</v>
      </c>
      <c r="D862" s="88" t="s">
        <v>97</v>
      </c>
      <c r="E862" s="88" t="s">
        <v>156</v>
      </c>
      <c r="F862" s="88">
        <v>1201</v>
      </c>
      <c r="G862" s="88" t="str">
        <f>+IF(ISNA(VLOOKUP(F862,'[1]Latest 14.03.2023'!$E$4:$J$1050,6,FALSE)),"0",VLOOKUP(F862,'[1]Latest 14.03.2023'!$E$4:$J$1050,6,FALSE))</f>
        <v>0</v>
      </c>
      <c r="H862" s="88">
        <f>+SUMIF(CUTTING!$B$3:$B$500,'RM-JUNE'!F862,CUTTING!$G$3:$G$500)</f>
        <v>0</v>
      </c>
      <c r="I862" s="88">
        <f>+SUMIF('FORGING+DISPATCH'!$B$3:$B$500,'RM-JUNE'!F862,'FORGING+DISPATCH'!$G$3:$G$500)</f>
        <v>0</v>
      </c>
      <c r="J862" s="90">
        <f t="shared" si="153"/>
        <v>0</v>
      </c>
      <c r="K862" s="88" t="str">
        <f>+IF(ISNA(VLOOKUP(F862,SCH!$C$3:$L$500,9,FALSE)),"0",VLOOKUP(F862,SCH!$C$3:$L$500,9,FALSE))</f>
        <v>0</v>
      </c>
      <c r="L862" s="102">
        <f t="shared" si="174"/>
        <v>0</v>
      </c>
      <c r="M862" s="102">
        <f t="shared" si="177"/>
        <v>0</v>
      </c>
      <c r="N862" s="102"/>
      <c r="O862" s="105">
        <f>SUMIF(M862,"&gt;0")-N862</f>
        <v>0</v>
      </c>
      <c r="P862" s="105"/>
      <c r="Q862" s="105">
        <f>O862-P862</f>
        <v>0</v>
      </c>
      <c r="R862" s="111"/>
    </row>
    <row r="863" spans="1:18" s="3" customFormat="1" x14ac:dyDescent="0.25">
      <c r="A863" s="38">
        <v>10</v>
      </c>
      <c r="B863" s="39" t="s">
        <v>148</v>
      </c>
      <c r="C863" s="39" t="s">
        <v>38</v>
      </c>
      <c r="D863" s="39" t="s">
        <v>154</v>
      </c>
      <c r="E863" s="39" t="s">
        <v>155</v>
      </c>
      <c r="F863" s="39">
        <v>1043</v>
      </c>
      <c r="G863" s="39" t="str">
        <f>+IF(ISNA(VLOOKUP(F863,'[1]Latest 14.03.2023'!$E$4:$J$1050,6,FALSE)),"0",VLOOKUP(F863,'[1]Latest 14.03.2023'!$E$4:$J$1050,6,FALSE))</f>
        <v>0</v>
      </c>
      <c r="H863" s="39">
        <f>+SUMIF(CUTTING!$B$3:$B$500,'RM-JUNE'!F863,CUTTING!$G$3:$G$500)</f>
        <v>0</v>
      </c>
      <c r="I863" s="39">
        <f>+SUMIF('FORGING+DISPATCH'!$B$3:$B$500,'RM-JUNE'!F863,'FORGING+DISPATCH'!$G$3:$G$500)</f>
        <v>0</v>
      </c>
      <c r="J863" s="40">
        <f t="shared" si="153"/>
        <v>0</v>
      </c>
      <c r="K863" s="39" t="str">
        <f>+IF(ISNA(VLOOKUP(F863,SCH!$C$3:$L$500,9,FALSE)),"0",VLOOKUP(F863,SCH!$C$3:$L$500,9,FALSE))</f>
        <v>0</v>
      </c>
      <c r="L863" s="103">
        <f t="shared" si="174"/>
        <v>0</v>
      </c>
      <c r="M863" s="103">
        <f t="shared" si="177"/>
        <v>0</v>
      </c>
      <c r="N863" s="141">
        <f>920</f>
        <v>920</v>
      </c>
      <c r="O863" s="134">
        <f>SUMIF(M863:M865,"&gt;0")-N863</f>
        <v>-920</v>
      </c>
      <c r="P863" s="134"/>
      <c r="Q863" s="134">
        <f>O863-P863</f>
        <v>-920</v>
      </c>
      <c r="R863" s="111"/>
    </row>
    <row r="864" spans="1:18" s="3" customFormat="1" x14ac:dyDescent="0.25">
      <c r="A864" s="38">
        <v>10</v>
      </c>
      <c r="B864" s="39" t="s">
        <v>148</v>
      </c>
      <c r="C864" s="39" t="s">
        <v>38</v>
      </c>
      <c r="D864" s="39" t="s">
        <v>154</v>
      </c>
      <c r="E864" s="39" t="s">
        <v>153</v>
      </c>
      <c r="F864" s="39">
        <v>5102</v>
      </c>
      <c r="G864" s="39" t="str">
        <f>+IF(ISNA(VLOOKUP(F864,'[1]Latest 14.03.2023'!$E$4:$J$1050,6,FALSE)),"0",VLOOKUP(F864,'[1]Latest 14.03.2023'!$E$4:$J$1050,6,FALSE))</f>
        <v>0</v>
      </c>
      <c r="H864" s="39">
        <f>+SUMIF(CUTTING!$B$3:$B$500,'RM-JUNE'!F864,CUTTING!$G$3:$G$500)</f>
        <v>0</v>
      </c>
      <c r="I864" s="39">
        <f>+SUMIF('FORGING+DISPATCH'!$B$3:$B$500,'RM-JUNE'!F864,'FORGING+DISPATCH'!$G$3:$G$500)</f>
        <v>0</v>
      </c>
      <c r="J864" s="40">
        <f t="shared" ref="J864:J865" si="178">H864+I864</f>
        <v>0</v>
      </c>
      <c r="K864" s="39" t="str">
        <f>+IF(ISNA(VLOOKUP(F864,SCH!$C$3:$L$500,9,FALSE)),"0",VLOOKUP(F864,SCH!$C$3:$L$500,9,FALSE))</f>
        <v>0</v>
      </c>
      <c r="L864" s="103">
        <f t="shared" ref="L864:L865" si="179">+G864*K864</f>
        <v>0</v>
      </c>
      <c r="M864" s="103">
        <f t="shared" ref="M864:M865" si="180">L864-J864</f>
        <v>0</v>
      </c>
      <c r="N864" s="141"/>
      <c r="O864" s="134"/>
      <c r="P864" s="134"/>
      <c r="Q864" s="134"/>
      <c r="R864" s="111"/>
    </row>
    <row r="865" spans="1:18" s="3" customFormat="1" x14ac:dyDescent="0.25">
      <c r="A865" s="38">
        <v>10</v>
      </c>
      <c r="B865" s="39" t="s">
        <v>148</v>
      </c>
      <c r="C865" s="39" t="s">
        <v>38</v>
      </c>
      <c r="D865" s="39" t="s">
        <v>154</v>
      </c>
      <c r="E865" s="39" t="s">
        <v>147</v>
      </c>
      <c r="F865" s="39">
        <v>2204</v>
      </c>
      <c r="G865" s="41">
        <f>+IF(ISNA(VLOOKUP(F865,'[1]Latest 14.03.2023'!$E$4:$J$1050,6,FALSE)),"0",VLOOKUP(F865,'[1]Latest 14.03.2023'!$E$4:$J$1050,6,FALSE))</f>
        <v>1.01</v>
      </c>
      <c r="H865" s="39">
        <f>+SUMIF(CUTTING!$B$3:$B$500,'RM-JUNE'!F865,CUTTING!$G$3:$G$500)</f>
        <v>0</v>
      </c>
      <c r="I865" s="39">
        <f>+SUMIF('FORGING+DISPATCH'!$B$3:$B$500,'RM-JUNE'!F865,'FORGING+DISPATCH'!$G$3:$G$500)</f>
        <v>0</v>
      </c>
      <c r="J865" s="40">
        <f t="shared" si="178"/>
        <v>0</v>
      </c>
      <c r="K865" s="39" t="str">
        <f>+IF(ISNA(VLOOKUP(F865,SCH!$C$3:$L$500,9,FALSE)),"0",VLOOKUP(F865,SCH!$C$3:$L$500,9,FALSE))</f>
        <v>0</v>
      </c>
      <c r="L865" s="103">
        <f t="shared" si="179"/>
        <v>0</v>
      </c>
      <c r="M865" s="103">
        <f t="shared" si="180"/>
        <v>0</v>
      </c>
      <c r="N865" s="141"/>
      <c r="O865" s="134"/>
      <c r="P865" s="134"/>
      <c r="Q865" s="134"/>
      <c r="R865" s="111"/>
    </row>
    <row r="866" spans="1:18" s="3" customFormat="1" x14ac:dyDescent="0.25">
      <c r="A866" s="87">
        <v>10</v>
      </c>
      <c r="B866" s="88" t="s">
        <v>148</v>
      </c>
      <c r="C866" s="88" t="s">
        <v>38</v>
      </c>
      <c r="D866" s="88" t="s">
        <v>50</v>
      </c>
      <c r="E866" s="88" t="s">
        <v>149</v>
      </c>
      <c r="F866" s="88">
        <v>4004</v>
      </c>
      <c r="G866" s="91">
        <f>+IF(ISNA(VLOOKUP(F866,'[1]Latest 14.03.2023'!$E$4:$J$1050,6,FALSE)),"0",VLOOKUP(F866,'[1]Latest 14.03.2023'!$E$4:$J$1050,6,FALSE))</f>
        <v>1.83</v>
      </c>
      <c r="H866" s="88">
        <f>+SUMIF(CUTTING!$B$3:$B$500,'RM-JUNE'!F866,CUTTING!$G$3:$G$500)</f>
        <v>0</v>
      </c>
      <c r="I866" s="88">
        <f>+SUMIF('FORGING+DISPATCH'!$B$3:$B$500,'RM-JUNE'!F866,'FORGING+DISPATCH'!$G$3:$G$500)</f>
        <v>0</v>
      </c>
      <c r="J866" s="90">
        <f t="shared" si="153"/>
        <v>0</v>
      </c>
      <c r="K866" s="88" t="str">
        <f>+IF(ISNA(VLOOKUP(F866,SCH!$C$3:$L$500,9,FALSE)),"0",VLOOKUP(F866,SCH!$C$3:$L$500,9,FALSE))</f>
        <v>0</v>
      </c>
      <c r="L866" s="102">
        <f t="shared" si="174"/>
        <v>0</v>
      </c>
      <c r="M866" s="102">
        <f t="shared" si="177"/>
        <v>0</v>
      </c>
      <c r="N866" s="102"/>
      <c r="O866" s="105">
        <f>SUMIF(M866,"&gt;0")-N866</f>
        <v>0</v>
      </c>
      <c r="P866" s="105"/>
      <c r="Q866" s="105">
        <f>O866-P866</f>
        <v>0</v>
      </c>
      <c r="R866" s="111"/>
    </row>
    <row r="867" spans="1:18" s="3" customFormat="1" x14ac:dyDescent="0.25">
      <c r="A867" s="38">
        <v>10</v>
      </c>
      <c r="B867" s="39" t="s">
        <v>148</v>
      </c>
      <c r="C867" s="39" t="s">
        <v>38</v>
      </c>
      <c r="D867" s="39" t="s">
        <v>150</v>
      </c>
      <c r="E867" s="39" t="s">
        <v>152</v>
      </c>
      <c r="F867" s="39">
        <v>3001</v>
      </c>
      <c r="G867" s="41">
        <f>+IF(ISNA(VLOOKUP(F867,'[1]Latest 14.03.2023'!$E$4:$J$1050,6,FALSE)),"0",VLOOKUP(F867,'[1]Latest 14.03.2023'!$E$4:$J$1050,6,FALSE))</f>
        <v>2.89</v>
      </c>
      <c r="H867" s="39">
        <f>+SUMIF(CUTTING!$B$3:$B$500,'RM-JUNE'!F867,CUTTING!$G$3:$G$500)</f>
        <v>0</v>
      </c>
      <c r="I867" s="39">
        <f>+SUMIF('FORGING+DISPATCH'!$B$3:$B$500,'RM-JUNE'!F867,'FORGING+DISPATCH'!$G$3:$G$500)</f>
        <v>0</v>
      </c>
      <c r="J867" s="40">
        <f t="shared" si="153"/>
        <v>0</v>
      </c>
      <c r="K867" s="39" t="str">
        <f>+IF(ISNA(VLOOKUP(F867,SCH!$C$3:$L$500,9,FALSE)),"0",VLOOKUP(F867,SCH!$C$3:$L$500,9,FALSE))</f>
        <v>0</v>
      </c>
      <c r="L867" s="103">
        <f t="shared" si="174"/>
        <v>0</v>
      </c>
      <c r="M867" s="103">
        <f t="shared" si="177"/>
        <v>0</v>
      </c>
      <c r="N867" s="141"/>
      <c r="O867" s="134">
        <f>SUMIF(M867:M868,"&gt;0")-N867</f>
        <v>0</v>
      </c>
      <c r="P867" s="134"/>
      <c r="Q867" s="134">
        <f>O867-P867</f>
        <v>0</v>
      </c>
      <c r="R867" s="111"/>
    </row>
    <row r="868" spans="1:18" s="3" customFormat="1" x14ac:dyDescent="0.25">
      <c r="A868" s="38">
        <v>10</v>
      </c>
      <c r="B868" s="39" t="s">
        <v>148</v>
      </c>
      <c r="C868" s="39" t="s">
        <v>38</v>
      </c>
      <c r="D868" s="39" t="s">
        <v>150</v>
      </c>
      <c r="E868" s="39" t="s">
        <v>151</v>
      </c>
      <c r="F868" s="39">
        <v>3005</v>
      </c>
      <c r="G868" s="41">
        <f>+IF(ISNA(VLOOKUP(F868,'[1]Latest 14.03.2023'!$E$4:$J$1050,6,FALSE)),"0",VLOOKUP(F868,'[1]Latest 14.03.2023'!$E$4:$J$1050,6,FALSE))</f>
        <v>6.35</v>
      </c>
      <c r="H868" s="39">
        <f>+SUMIF(CUTTING!$B$3:$B$500,'RM-JUNE'!F868,CUTTING!$G$3:$G$500)</f>
        <v>0</v>
      </c>
      <c r="I868" s="39">
        <f>+SUMIF('FORGING+DISPATCH'!$B$3:$B$500,'RM-JUNE'!F868,'FORGING+DISPATCH'!$G$3:$G$500)</f>
        <v>0</v>
      </c>
      <c r="J868" s="40">
        <f t="shared" si="153"/>
        <v>0</v>
      </c>
      <c r="K868" s="39" t="str">
        <f>+IF(ISNA(VLOOKUP(F868,SCH!$C$3:$L$500,9,FALSE)),"0",VLOOKUP(F868,SCH!$C$3:$L$500,9,FALSE))</f>
        <v>0</v>
      </c>
      <c r="L868" s="103">
        <f t="shared" si="174"/>
        <v>0</v>
      </c>
      <c r="M868" s="103">
        <f t="shared" si="177"/>
        <v>0</v>
      </c>
      <c r="N868" s="141"/>
      <c r="O868" s="134"/>
      <c r="P868" s="134"/>
      <c r="Q868" s="134"/>
      <c r="R868" s="111"/>
    </row>
    <row r="869" spans="1:18" s="3" customFormat="1" x14ac:dyDescent="0.25">
      <c r="A869" s="87">
        <v>11</v>
      </c>
      <c r="B869" s="88" t="s">
        <v>146</v>
      </c>
      <c r="C869" s="88" t="s">
        <v>145</v>
      </c>
      <c r="D869" s="88" t="s">
        <v>93</v>
      </c>
      <c r="E869" s="88" t="s">
        <v>144</v>
      </c>
      <c r="F869" s="88">
        <v>1090</v>
      </c>
      <c r="G869" s="91">
        <f>+IF(ISNA(VLOOKUP(F869,'[1]Latest 14.03.2023'!$E$4:$J$1050,6,FALSE)),"0",VLOOKUP(F869,'[1]Latest 14.03.2023'!$E$4:$J$1050,6,FALSE))</f>
        <v>1.19</v>
      </c>
      <c r="H869" s="88">
        <f>+SUMIF(CUTTING!$B$3:$B$500,'RM-JUNE'!F869,CUTTING!$G$3:$G$500)</f>
        <v>0</v>
      </c>
      <c r="I869" s="88">
        <f>+SUMIF('FORGING+DISPATCH'!$B$3:$B$500,'RM-JUNE'!F869,'FORGING+DISPATCH'!$G$3:$G$500)</f>
        <v>0</v>
      </c>
      <c r="J869" s="90">
        <f t="shared" si="153"/>
        <v>0</v>
      </c>
      <c r="K869" s="88">
        <f>+IF(ISNA(VLOOKUP(F869,SCH!$C$3:$L$500,9,FALSE)),"0",VLOOKUP(F869,SCH!$C$3:$L$500,9,FALSE))</f>
        <v>6269</v>
      </c>
      <c r="L869" s="102">
        <f t="shared" si="174"/>
        <v>7460.11</v>
      </c>
      <c r="M869" s="102">
        <f t="shared" si="177"/>
        <v>7460.11</v>
      </c>
      <c r="N869" s="102">
        <f>14180</f>
        <v>14180</v>
      </c>
      <c r="O869" s="105">
        <f>SUMIF(M869,"&gt;0")-N869</f>
        <v>-6719.89</v>
      </c>
      <c r="P869" s="105"/>
      <c r="Q869" s="105">
        <f>O869-P869</f>
        <v>-6719.89</v>
      </c>
      <c r="R869" s="111"/>
    </row>
    <row r="870" spans="1:18" s="3" customFormat="1" x14ac:dyDescent="0.25">
      <c r="A870" s="38">
        <v>12</v>
      </c>
      <c r="B870" s="39" t="s">
        <v>143</v>
      </c>
      <c r="C870" s="39" t="s">
        <v>38</v>
      </c>
      <c r="D870" s="39" t="s">
        <v>87</v>
      </c>
      <c r="E870" s="39" t="s">
        <v>142</v>
      </c>
      <c r="F870" s="39">
        <v>383</v>
      </c>
      <c r="G870" s="39" t="str">
        <f>+IF(ISNA(VLOOKUP(F870,'[1]Latest 14.03.2023'!$E$4:$J$1050,6,FALSE)),"0",VLOOKUP(F870,'[1]Latest 14.03.2023'!$E$4:$J$1050,6,FALSE))</f>
        <v>0</v>
      </c>
      <c r="H870" s="39">
        <f>+SUMIF(CUTTING!$B$3:$B$500,'RM-JUNE'!F870,CUTTING!$G$3:$G$500)</f>
        <v>0</v>
      </c>
      <c r="I870" s="39">
        <f>+SUMIF('FORGING+DISPATCH'!$B$3:$B$500,'RM-JUNE'!F870,'FORGING+DISPATCH'!$G$3:$G$500)</f>
        <v>0</v>
      </c>
      <c r="J870" s="40">
        <f t="shared" si="153"/>
        <v>0</v>
      </c>
      <c r="K870" s="39" t="str">
        <f>+IF(ISNA(VLOOKUP(F870,SCH!$C$3:$L$500,9,FALSE)),"0",VLOOKUP(F870,SCH!$C$3:$L$500,9,FALSE))</f>
        <v>0</v>
      </c>
      <c r="L870" s="103">
        <f t="shared" si="174"/>
        <v>0</v>
      </c>
      <c r="M870" s="103">
        <f t="shared" si="177"/>
        <v>0</v>
      </c>
      <c r="N870" s="103"/>
      <c r="O870" s="104">
        <f>SUMIF(M870,"&gt;0")-N870</f>
        <v>0</v>
      </c>
      <c r="P870" s="104"/>
      <c r="Q870" s="104">
        <f>O870-P870</f>
        <v>0</v>
      </c>
      <c r="R870" s="111"/>
    </row>
    <row r="871" spans="1:18" s="3" customFormat="1" x14ac:dyDescent="0.25">
      <c r="A871" s="87">
        <v>13</v>
      </c>
      <c r="B871" s="88" t="s">
        <v>106</v>
      </c>
      <c r="C871" s="92" t="s">
        <v>105</v>
      </c>
      <c r="D871" s="88" t="s">
        <v>93</v>
      </c>
      <c r="E871" s="88" t="s">
        <v>141</v>
      </c>
      <c r="F871" s="88">
        <v>3107</v>
      </c>
      <c r="G871" s="88" t="str">
        <f>+IF(ISNA(VLOOKUP(F871,'[1]Latest 14.03.2023'!$E$4:$J$1050,6,FALSE)),"0",VLOOKUP(F871,'[1]Latest 14.03.2023'!$E$4:$J$1050,6,FALSE))</f>
        <v>0</v>
      </c>
      <c r="H871" s="88">
        <f>+SUMIF(CUTTING!$B$3:$B$500,'RM-JUNE'!F871,CUTTING!$G$3:$G$500)</f>
        <v>0</v>
      </c>
      <c r="I871" s="88">
        <f>+SUMIF('FORGING+DISPATCH'!$B$3:$B$500,'RM-JUNE'!F871,'FORGING+DISPATCH'!$G$3:$G$500)</f>
        <v>0</v>
      </c>
      <c r="J871" s="90">
        <f t="shared" ref="J871:J934" si="181">H871+I871</f>
        <v>0</v>
      </c>
      <c r="K871" s="88" t="str">
        <f>+IF(ISNA(VLOOKUP(F871,SCH!$C$3:$L$500,9,FALSE)),"0",VLOOKUP(F871,SCH!$C$3:$L$500,9,FALSE))</f>
        <v>0</v>
      </c>
      <c r="L871" s="102">
        <f t="shared" si="174"/>
        <v>0</v>
      </c>
      <c r="M871" s="102">
        <f t="shared" si="177"/>
        <v>0</v>
      </c>
      <c r="N871" s="132"/>
      <c r="O871" s="133">
        <f>SUMIF(M871:M888,"&gt;0")-N871</f>
        <v>12937.5</v>
      </c>
      <c r="P871" s="133"/>
      <c r="Q871" s="133">
        <f>O871-P871</f>
        <v>12937.5</v>
      </c>
      <c r="R871" s="111"/>
    </row>
    <row r="872" spans="1:18" s="3" customFormat="1" x14ac:dyDescent="0.25">
      <c r="A872" s="87">
        <v>13</v>
      </c>
      <c r="B872" s="88" t="s">
        <v>106</v>
      </c>
      <c r="C872" s="92" t="s">
        <v>105</v>
      </c>
      <c r="D872" s="88" t="s">
        <v>93</v>
      </c>
      <c r="E872" s="88" t="s">
        <v>140</v>
      </c>
      <c r="F872" s="88">
        <v>3109</v>
      </c>
      <c r="G872" s="91">
        <f>+IF(ISNA(VLOOKUP(F872,'[1]Latest 14.03.2023'!$E$4:$J$1050,6,FALSE)),"0",VLOOKUP(F872,'[1]Latest 14.03.2023'!$E$4:$J$1050,6,FALSE))</f>
        <v>0.84</v>
      </c>
      <c r="H872" s="88">
        <f>+SUMIF(CUTTING!$B$3:$B$500,'RM-JUNE'!F872,CUTTING!$G$3:$G$500)</f>
        <v>0</v>
      </c>
      <c r="I872" s="88">
        <f>+SUMIF('FORGING+DISPATCH'!$B$3:$B$500,'RM-JUNE'!F872,'FORGING+DISPATCH'!$G$3:$G$500)</f>
        <v>0.84</v>
      </c>
      <c r="J872" s="90">
        <f t="shared" si="181"/>
        <v>0.84</v>
      </c>
      <c r="K872" s="88">
        <f>+IF(ISNA(VLOOKUP(F872,SCH!$C$3:$L$500,9,FALSE)),"0",VLOOKUP(F872,SCH!$C$3:$L$500,9,FALSE))</f>
        <v>1669</v>
      </c>
      <c r="L872" s="102">
        <f t="shared" si="174"/>
        <v>1401.96</v>
      </c>
      <c r="M872" s="102">
        <f t="shared" si="177"/>
        <v>1401.1200000000001</v>
      </c>
      <c r="N872" s="132"/>
      <c r="O872" s="133"/>
      <c r="P872" s="133"/>
      <c r="Q872" s="133"/>
      <c r="R872" s="111"/>
    </row>
    <row r="873" spans="1:18" s="3" customFormat="1" x14ac:dyDescent="0.25">
      <c r="A873" s="87">
        <v>13</v>
      </c>
      <c r="B873" s="88" t="s">
        <v>106</v>
      </c>
      <c r="C873" s="92" t="s">
        <v>105</v>
      </c>
      <c r="D873" s="88" t="s">
        <v>93</v>
      </c>
      <c r="E873" s="88" t="s">
        <v>139</v>
      </c>
      <c r="F873" s="88">
        <v>3111</v>
      </c>
      <c r="G873" s="91">
        <f>+IF(ISNA(VLOOKUP(F873,'[1]Latest 14.03.2023'!$E$4:$J$1050,6,FALSE)),"0",VLOOKUP(F873,'[1]Latest 14.03.2023'!$E$4:$J$1050,6,FALSE))</f>
        <v>0.81</v>
      </c>
      <c r="H873" s="88">
        <f>+SUMIF(CUTTING!$B$3:$B$500,'RM-JUNE'!F873,CUTTING!$G$3:$G$500)</f>
        <v>0</v>
      </c>
      <c r="I873" s="88">
        <f>+SUMIF('FORGING+DISPATCH'!$B$3:$B$500,'RM-JUNE'!F873,'FORGING+DISPATCH'!$G$3:$G$500)</f>
        <v>0</v>
      </c>
      <c r="J873" s="90">
        <f t="shared" si="181"/>
        <v>0</v>
      </c>
      <c r="K873" s="88">
        <f>+IF(ISNA(VLOOKUP(F873,SCH!$C$3:$L$500,9,FALSE)),"0",VLOOKUP(F873,SCH!$C$3:$L$500,9,FALSE))</f>
        <v>1000</v>
      </c>
      <c r="L873" s="102">
        <f t="shared" si="174"/>
        <v>810</v>
      </c>
      <c r="M873" s="102">
        <f t="shared" si="177"/>
        <v>810</v>
      </c>
      <c r="N873" s="132"/>
      <c r="O873" s="133"/>
      <c r="P873" s="133"/>
      <c r="Q873" s="133"/>
      <c r="R873" s="111"/>
    </row>
    <row r="874" spans="1:18" s="3" customFormat="1" x14ac:dyDescent="0.25">
      <c r="A874" s="87">
        <v>13</v>
      </c>
      <c r="B874" s="88" t="s">
        <v>106</v>
      </c>
      <c r="C874" s="92" t="s">
        <v>105</v>
      </c>
      <c r="D874" s="88" t="s">
        <v>93</v>
      </c>
      <c r="E874" s="88" t="s">
        <v>138</v>
      </c>
      <c r="F874" s="88">
        <v>3112</v>
      </c>
      <c r="G874" s="91">
        <f>+IF(ISNA(VLOOKUP(F874,'[1]Latest 14.03.2023'!$E$4:$J$1050,6,FALSE)),"0",VLOOKUP(F874,'[1]Latest 14.03.2023'!$E$4:$J$1050,6,FALSE))</f>
        <v>0.75</v>
      </c>
      <c r="H874" s="88">
        <f>+SUMIF(CUTTING!$B$3:$B$500,'RM-JUNE'!F874,CUTTING!$G$3:$G$500)</f>
        <v>0</v>
      </c>
      <c r="I874" s="88">
        <f>+SUMIF('FORGING+DISPATCH'!$B$3:$B$500,'RM-JUNE'!F874,'FORGING+DISPATCH'!$G$3:$G$500)</f>
        <v>0</v>
      </c>
      <c r="J874" s="90">
        <f t="shared" si="181"/>
        <v>0</v>
      </c>
      <c r="K874" s="88">
        <f>+IF(ISNA(VLOOKUP(F874,SCH!$C$3:$L$500,9,FALSE)),"0",VLOOKUP(F874,SCH!$C$3:$L$500,9,FALSE))</f>
        <v>1236</v>
      </c>
      <c r="L874" s="102">
        <f t="shared" si="174"/>
        <v>927</v>
      </c>
      <c r="M874" s="102">
        <f t="shared" si="177"/>
        <v>927</v>
      </c>
      <c r="N874" s="132"/>
      <c r="O874" s="133"/>
      <c r="P874" s="133"/>
      <c r="Q874" s="133"/>
      <c r="R874" s="111"/>
    </row>
    <row r="875" spans="1:18" s="3" customFormat="1" x14ac:dyDescent="0.25">
      <c r="A875" s="87">
        <v>13</v>
      </c>
      <c r="B875" s="88" t="s">
        <v>106</v>
      </c>
      <c r="C875" s="92" t="s">
        <v>105</v>
      </c>
      <c r="D875" s="88" t="s">
        <v>93</v>
      </c>
      <c r="E875" s="88" t="s">
        <v>137</v>
      </c>
      <c r="F875" s="88">
        <v>3113</v>
      </c>
      <c r="G875" s="91">
        <f>+IF(ISNA(VLOOKUP(F875,'[1]Latest 14.03.2023'!$E$4:$J$1050,6,FALSE)),"0",VLOOKUP(F875,'[1]Latest 14.03.2023'!$E$4:$J$1050,6,FALSE))</f>
        <v>0.72</v>
      </c>
      <c r="H875" s="88">
        <f>+SUMIF(CUTTING!$B$3:$B$500,'RM-JUNE'!F875,CUTTING!$G$3:$G$500)</f>
        <v>0</v>
      </c>
      <c r="I875" s="88">
        <f>+SUMIF('FORGING+DISPATCH'!$B$3:$B$500,'RM-JUNE'!F875,'FORGING+DISPATCH'!$G$3:$G$500)</f>
        <v>0</v>
      </c>
      <c r="J875" s="90">
        <f t="shared" si="181"/>
        <v>0</v>
      </c>
      <c r="K875" s="88">
        <f>+IF(ISNA(VLOOKUP(F875,SCH!$C$3:$L$500,9,FALSE)),"0",VLOOKUP(F875,SCH!$C$3:$L$500,9,FALSE))</f>
        <v>1205</v>
      </c>
      <c r="L875" s="102">
        <f t="shared" si="174"/>
        <v>867.6</v>
      </c>
      <c r="M875" s="102">
        <f t="shared" si="177"/>
        <v>867.6</v>
      </c>
      <c r="N875" s="132"/>
      <c r="O875" s="133"/>
      <c r="P875" s="133"/>
      <c r="Q875" s="133"/>
      <c r="R875" s="111"/>
    </row>
    <row r="876" spans="1:18" s="3" customFormat="1" x14ac:dyDescent="0.25">
      <c r="A876" s="87">
        <v>13</v>
      </c>
      <c r="B876" s="88" t="s">
        <v>106</v>
      </c>
      <c r="C876" s="92" t="s">
        <v>105</v>
      </c>
      <c r="D876" s="88" t="s">
        <v>93</v>
      </c>
      <c r="E876" s="88" t="s">
        <v>136</v>
      </c>
      <c r="F876" s="88">
        <v>3114</v>
      </c>
      <c r="G876" s="91">
        <f>+IF(ISNA(VLOOKUP(F876,'[1]Latest 14.03.2023'!$E$4:$J$1050,6,FALSE)),"0",VLOOKUP(F876,'[1]Latest 14.03.2023'!$E$4:$J$1050,6,FALSE))</f>
        <v>1.31</v>
      </c>
      <c r="H876" s="88">
        <f>+SUMIF(CUTTING!$B$3:$B$500,'RM-JUNE'!F876,CUTTING!$G$3:$G$500)</f>
        <v>0</v>
      </c>
      <c r="I876" s="88">
        <f>+SUMIF('FORGING+DISPATCH'!$B$3:$B$500,'RM-JUNE'!F876,'FORGING+DISPATCH'!$G$3:$G$500)</f>
        <v>1048</v>
      </c>
      <c r="J876" s="90">
        <f t="shared" si="181"/>
        <v>1048</v>
      </c>
      <c r="K876" s="88" t="str">
        <f>+IF(ISNA(VLOOKUP(F876,SCH!$C$3:$L$500,9,FALSE)),"0",VLOOKUP(F876,SCH!$C$3:$L$500,9,FALSE))</f>
        <v>0</v>
      </c>
      <c r="L876" s="102">
        <f t="shared" si="174"/>
        <v>0</v>
      </c>
      <c r="M876" s="102">
        <f t="shared" si="177"/>
        <v>-1048</v>
      </c>
      <c r="N876" s="132"/>
      <c r="O876" s="133"/>
      <c r="P876" s="133"/>
      <c r="Q876" s="133"/>
      <c r="R876" s="111"/>
    </row>
    <row r="877" spans="1:18" s="3" customFormat="1" x14ac:dyDescent="0.25">
      <c r="A877" s="87">
        <v>13</v>
      </c>
      <c r="B877" s="88" t="s">
        <v>106</v>
      </c>
      <c r="C877" s="92" t="s">
        <v>105</v>
      </c>
      <c r="D877" s="88" t="s">
        <v>93</v>
      </c>
      <c r="E877" s="88" t="s">
        <v>135</v>
      </c>
      <c r="F877" s="88">
        <v>3115</v>
      </c>
      <c r="G877" s="91">
        <f>+IF(ISNA(VLOOKUP(F877,'[1]Latest 14.03.2023'!$E$4:$J$1050,6,FALSE)),"0",VLOOKUP(F877,'[1]Latest 14.03.2023'!$E$4:$J$1050,6,FALSE))</f>
        <v>1.46</v>
      </c>
      <c r="H877" s="88">
        <f>+SUMIF(CUTTING!$B$3:$B$500,'RM-JUNE'!F877,CUTTING!$G$3:$G$500)</f>
        <v>0</v>
      </c>
      <c r="I877" s="88">
        <f>+SUMIF('FORGING+DISPATCH'!$B$3:$B$500,'RM-JUNE'!F877,'FORGING+DISPATCH'!$G$3:$G$500)</f>
        <v>11.68</v>
      </c>
      <c r="J877" s="90">
        <f t="shared" si="181"/>
        <v>11.68</v>
      </c>
      <c r="K877" s="88" t="str">
        <f>+IF(ISNA(VLOOKUP(F877,SCH!$C$3:$L$500,9,FALSE)),"0",VLOOKUP(F877,SCH!$C$3:$L$500,9,FALSE))</f>
        <v>0</v>
      </c>
      <c r="L877" s="102">
        <f t="shared" si="174"/>
        <v>0</v>
      </c>
      <c r="M877" s="102">
        <f t="shared" si="177"/>
        <v>-11.68</v>
      </c>
      <c r="N877" s="132"/>
      <c r="O877" s="133"/>
      <c r="P877" s="133"/>
      <c r="Q877" s="133"/>
      <c r="R877" s="111"/>
    </row>
    <row r="878" spans="1:18" s="3" customFormat="1" x14ac:dyDescent="0.25">
      <c r="A878" s="87">
        <v>13</v>
      </c>
      <c r="B878" s="88" t="s">
        <v>106</v>
      </c>
      <c r="C878" s="92" t="s">
        <v>105</v>
      </c>
      <c r="D878" s="88" t="s">
        <v>93</v>
      </c>
      <c r="E878" s="88" t="s">
        <v>134</v>
      </c>
      <c r="F878" s="88">
        <v>3121</v>
      </c>
      <c r="G878" s="91">
        <f>+IF(ISNA(VLOOKUP(F878,'[1]Latest 14.03.2023'!$E$4:$J$1050,6,FALSE)),"0",VLOOKUP(F878,'[1]Latest 14.03.2023'!$E$4:$J$1050,6,FALSE))</f>
        <v>1.6</v>
      </c>
      <c r="H878" s="88">
        <f>+SUMIF(CUTTING!$B$3:$B$500,'RM-JUNE'!F878,CUTTING!$G$3:$G$500)</f>
        <v>0</v>
      </c>
      <c r="I878" s="88">
        <f>+SUMIF('FORGING+DISPATCH'!$B$3:$B$500,'RM-JUNE'!F878,'FORGING+DISPATCH'!$G$3:$G$500)</f>
        <v>0</v>
      </c>
      <c r="J878" s="90">
        <f t="shared" si="181"/>
        <v>0</v>
      </c>
      <c r="K878" s="88" t="str">
        <f>+IF(ISNA(VLOOKUP(F878,SCH!$C$3:$L$500,9,FALSE)),"0",VLOOKUP(F878,SCH!$C$3:$L$500,9,FALSE))</f>
        <v>0</v>
      </c>
      <c r="L878" s="102">
        <f t="shared" si="174"/>
        <v>0</v>
      </c>
      <c r="M878" s="102">
        <f t="shared" si="177"/>
        <v>0</v>
      </c>
      <c r="N878" s="132"/>
      <c r="O878" s="133"/>
      <c r="P878" s="133"/>
      <c r="Q878" s="133"/>
      <c r="R878" s="111"/>
    </row>
    <row r="879" spans="1:18" s="3" customFormat="1" x14ac:dyDescent="0.25">
      <c r="A879" s="87">
        <v>13</v>
      </c>
      <c r="B879" s="88" t="s">
        <v>106</v>
      </c>
      <c r="C879" s="92" t="s">
        <v>105</v>
      </c>
      <c r="D879" s="88" t="s">
        <v>93</v>
      </c>
      <c r="E879" s="88" t="s">
        <v>133</v>
      </c>
      <c r="F879" s="88">
        <v>3123</v>
      </c>
      <c r="G879" s="88" t="str">
        <f>+IF(ISNA(VLOOKUP(F879,'[1]Latest 14.03.2023'!$E$4:$J$1050,6,FALSE)),"0",VLOOKUP(F879,'[1]Latest 14.03.2023'!$E$4:$J$1050,6,FALSE))</f>
        <v>0</v>
      </c>
      <c r="H879" s="88">
        <f>+SUMIF(CUTTING!$B$3:$B$500,'RM-JUNE'!F879,CUTTING!$G$3:$G$500)</f>
        <v>0</v>
      </c>
      <c r="I879" s="88">
        <f>+SUMIF('FORGING+DISPATCH'!$B$3:$B$500,'RM-JUNE'!F879,'FORGING+DISPATCH'!$G$3:$G$500)</f>
        <v>0</v>
      </c>
      <c r="J879" s="90">
        <f t="shared" si="181"/>
        <v>0</v>
      </c>
      <c r="K879" s="88" t="str">
        <f>+IF(ISNA(VLOOKUP(F879,SCH!$C$3:$L$500,9,FALSE)),"0",VLOOKUP(F879,SCH!$C$3:$L$500,9,FALSE))</f>
        <v>0</v>
      </c>
      <c r="L879" s="102">
        <f t="shared" si="174"/>
        <v>0</v>
      </c>
      <c r="M879" s="102">
        <f t="shared" si="177"/>
        <v>0</v>
      </c>
      <c r="N879" s="132"/>
      <c r="O879" s="133"/>
      <c r="P879" s="133"/>
      <c r="Q879" s="133"/>
      <c r="R879" s="111"/>
    </row>
    <row r="880" spans="1:18" s="3" customFormat="1" x14ac:dyDescent="0.25">
      <c r="A880" s="87">
        <v>13</v>
      </c>
      <c r="B880" s="88" t="s">
        <v>106</v>
      </c>
      <c r="C880" s="92" t="s">
        <v>105</v>
      </c>
      <c r="D880" s="88" t="s">
        <v>93</v>
      </c>
      <c r="E880" s="88" t="s">
        <v>132</v>
      </c>
      <c r="F880" s="88">
        <v>3125</v>
      </c>
      <c r="G880" s="91">
        <f>+IF(ISNA(VLOOKUP(F880,'[1]Latest 14.03.2023'!$E$4:$J$1050,6,FALSE)),"0",VLOOKUP(F880,'[1]Latest 14.03.2023'!$E$4:$J$1050,6,FALSE))</f>
        <v>0.89</v>
      </c>
      <c r="H880" s="88">
        <f>+SUMIF(CUTTING!$B$3:$B$500,'RM-JUNE'!F880,CUTTING!$G$3:$G$500)</f>
        <v>0</v>
      </c>
      <c r="I880" s="88">
        <f>+SUMIF('FORGING+DISPATCH'!$B$3:$B$500,'RM-JUNE'!F880,'FORGING+DISPATCH'!$G$3:$G$500)</f>
        <v>0</v>
      </c>
      <c r="J880" s="90">
        <f t="shared" si="181"/>
        <v>0</v>
      </c>
      <c r="K880" s="88" t="str">
        <f>+IF(ISNA(VLOOKUP(F880,SCH!$C$3:$L$500,9,FALSE)),"0",VLOOKUP(F880,SCH!$C$3:$L$500,9,FALSE))</f>
        <v>0</v>
      </c>
      <c r="L880" s="102">
        <f t="shared" si="174"/>
        <v>0</v>
      </c>
      <c r="M880" s="102">
        <f t="shared" si="177"/>
        <v>0</v>
      </c>
      <c r="N880" s="132"/>
      <c r="O880" s="133"/>
      <c r="P880" s="133"/>
      <c r="Q880" s="133"/>
      <c r="R880" s="111"/>
    </row>
    <row r="881" spans="1:18" s="3" customFormat="1" x14ac:dyDescent="0.25">
      <c r="A881" s="87">
        <v>13</v>
      </c>
      <c r="B881" s="88" t="s">
        <v>106</v>
      </c>
      <c r="C881" s="92" t="s">
        <v>105</v>
      </c>
      <c r="D881" s="88" t="s">
        <v>93</v>
      </c>
      <c r="E881" s="88" t="s">
        <v>131</v>
      </c>
      <c r="F881" s="88">
        <v>3130</v>
      </c>
      <c r="G881" s="91">
        <f>+IF(ISNA(VLOOKUP(F881,'[1]Latest 14.03.2023'!$E$4:$J$1050,6,FALSE)),"0",VLOOKUP(F881,'[1]Latest 14.03.2023'!$E$4:$J$1050,6,FALSE))</f>
        <v>0.81</v>
      </c>
      <c r="H881" s="88">
        <f>+SUMIF(CUTTING!$B$3:$B$500,'RM-JUNE'!F881,CUTTING!$G$3:$G$500)</f>
        <v>0</v>
      </c>
      <c r="I881" s="88">
        <f>+SUMIF('FORGING+DISPATCH'!$B$3:$B$500,'RM-JUNE'!F881,'FORGING+DISPATCH'!$G$3:$G$500)</f>
        <v>0</v>
      </c>
      <c r="J881" s="90">
        <f t="shared" si="181"/>
        <v>0</v>
      </c>
      <c r="K881" s="88" t="str">
        <f>+IF(ISNA(VLOOKUP(F881,SCH!$C$3:$L$500,9,FALSE)),"0",VLOOKUP(F881,SCH!$C$3:$L$500,9,FALSE))</f>
        <v>0</v>
      </c>
      <c r="L881" s="102">
        <f t="shared" si="174"/>
        <v>0</v>
      </c>
      <c r="M881" s="102">
        <f t="shared" si="177"/>
        <v>0</v>
      </c>
      <c r="N881" s="132"/>
      <c r="O881" s="133"/>
      <c r="P881" s="133"/>
      <c r="Q881" s="133"/>
      <c r="R881" s="111"/>
    </row>
    <row r="882" spans="1:18" s="3" customFormat="1" x14ac:dyDescent="0.25">
      <c r="A882" s="87">
        <v>13</v>
      </c>
      <c r="B882" s="88" t="s">
        <v>106</v>
      </c>
      <c r="C882" s="92" t="s">
        <v>105</v>
      </c>
      <c r="D882" s="88" t="s">
        <v>93</v>
      </c>
      <c r="E882" s="88" t="s">
        <v>130</v>
      </c>
      <c r="F882" s="88">
        <v>3132</v>
      </c>
      <c r="G882" s="91">
        <f>+IF(ISNA(VLOOKUP(F882,'[1]Latest 14.03.2023'!$E$4:$J$1050,6,FALSE)),"0",VLOOKUP(F882,'[1]Latest 14.03.2023'!$E$4:$J$1050,6,FALSE))</f>
        <v>0.73</v>
      </c>
      <c r="H882" s="88">
        <f>+SUMIF(CUTTING!$B$3:$B$500,'RM-JUNE'!F882,CUTTING!$G$3:$G$500)</f>
        <v>0</v>
      </c>
      <c r="I882" s="88">
        <f>+SUMIF('FORGING+DISPATCH'!$B$3:$B$500,'RM-JUNE'!F882,'FORGING+DISPATCH'!$G$3:$G$500)</f>
        <v>0</v>
      </c>
      <c r="J882" s="90">
        <f t="shared" si="181"/>
        <v>0</v>
      </c>
      <c r="K882" s="88" t="str">
        <f>+IF(ISNA(VLOOKUP(F882,SCH!$C$3:$L$500,9,FALSE)),"0",VLOOKUP(F882,SCH!$C$3:$L$500,9,FALSE))</f>
        <v>0</v>
      </c>
      <c r="L882" s="102">
        <f t="shared" si="174"/>
        <v>0</v>
      </c>
      <c r="M882" s="102">
        <f t="shared" si="177"/>
        <v>0</v>
      </c>
      <c r="N882" s="132"/>
      <c r="O882" s="133"/>
      <c r="P882" s="133"/>
      <c r="Q882" s="133"/>
      <c r="R882" s="111"/>
    </row>
    <row r="883" spans="1:18" s="3" customFormat="1" x14ac:dyDescent="0.25">
      <c r="A883" s="87">
        <v>13</v>
      </c>
      <c r="B883" s="88" t="s">
        <v>106</v>
      </c>
      <c r="C883" s="92" t="s">
        <v>105</v>
      </c>
      <c r="D883" s="88" t="s">
        <v>93</v>
      </c>
      <c r="E883" s="88" t="s">
        <v>129</v>
      </c>
      <c r="F883" s="88">
        <v>3133</v>
      </c>
      <c r="G883" s="91">
        <f>+IF(ISNA(VLOOKUP(F883,'[1]Latest 14.03.2023'!$E$4:$J$1050,6,FALSE)),"0",VLOOKUP(F883,'[1]Latest 14.03.2023'!$E$4:$J$1050,6,FALSE))</f>
        <v>0.97</v>
      </c>
      <c r="H883" s="88">
        <f>+SUMIF(CUTTING!$B$3:$B$500,'RM-JUNE'!F883,CUTTING!$G$3:$G$500)</f>
        <v>0</v>
      </c>
      <c r="I883" s="88">
        <f>+SUMIF('FORGING+DISPATCH'!$B$3:$B$500,'RM-JUNE'!F883,'FORGING+DISPATCH'!$G$3:$G$500)</f>
        <v>0</v>
      </c>
      <c r="J883" s="90">
        <f t="shared" si="181"/>
        <v>0</v>
      </c>
      <c r="K883" s="88" t="str">
        <f>+IF(ISNA(VLOOKUP(F883,SCH!$C$3:$L$500,9,FALSE)),"0",VLOOKUP(F883,SCH!$C$3:$L$500,9,FALSE))</f>
        <v>0</v>
      </c>
      <c r="L883" s="102">
        <f t="shared" si="174"/>
        <v>0</v>
      </c>
      <c r="M883" s="102">
        <f t="shared" si="177"/>
        <v>0</v>
      </c>
      <c r="N883" s="132"/>
      <c r="O883" s="133"/>
      <c r="P883" s="133"/>
      <c r="Q883" s="133"/>
      <c r="R883" s="111"/>
    </row>
    <row r="884" spans="1:18" s="3" customFormat="1" x14ac:dyDescent="0.25">
      <c r="A884" s="87">
        <v>13</v>
      </c>
      <c r="B884" s="88" t="s">
        <v>106</v>
      </c>
      <c r="C884" s="92" t="s">
        <v>105</v>
      </c>
      <c r="D884" s="88" t="s">
        <v>93</v>
      </c>
      <c r="E884" s="88" t="s">
        <v>128</v>
      </c>
      <c r="F884" s="88">
        <v>3137</v>
      </c>
      <c r="G884" s="91">
        <f>+IF(ISNA(VLOOKUP(F884,'[1]Latest 14.03.2023'!$E$4:$J$1050,6,FALSE)),"0",VLOOKUP(F884,'[1]Latest 14.03.2023'!$E$4:$J$1050,6,FALSE))</f>
        <v>2.82</v>
      </c>
      <c r="H884" s="88">
        <f>+SUMIF(CUTTING!$B$3:$B$500,'RM-JUNE'!F884,CUTTING!$G$3:$G$500)</f>
        <v>0</v>
      </c>
      <c r="I884" s="88">
        <f>+SUMIF('FORGING+DISPATCH'!$B$3:$B$500,'RM-JUNE'!F884,'FORGING+DISPATCH'!$G$3:$G$500)</f>
        <v>0</v>
      </c>
      <c r="J884" s="90">
        <f t="shared" si="181"/>
        <v>0</v>
      </c>
      <c r="K884" s="88">
        <f>+IF(ISNA(VLOOKUP(F884,SCH!$C$3:$L$500,9,FALSE)),"0",VLOOKUP(F884,SCH!$C$3:$L$500,9,FALSE))</f>
        <v>2129</v>
      </c>
      <c r="L884" s="102">
        <f t="shared" si="174"/>
        <v>6003.78</v>
      </c>
      <c r="M884" s="102">
        <f t="shared" si="177"/>
        <v>6003.78</v>
      </c>
      <c r="N884" s="132"/>
      <c r="O884" s="133"/>
      <c r="P884" s="133"/>
      <c r="Q884" s="133"/>
      <c r="R884" s="111"/>
    </row>
    <row r="885" spans="1:18" s="3" customFormat="1" x14ac:dyDescent="0.25">
      <c r="A885" s="87">
        <v>13</v>
      </c>
      <c r="B885" s="88" t="s">
        <v>106</v>
      </c>
      <c r="C885" s="92" t="s">
        <v>105</v>
      </c>
      <c r="D885" s="88" t="s">
        <v>93</v>
      </c>
      <c r="E885" s="88" t="s">
        <v>127</v>
      </c>
      <c r="F885" s="88">
        <v>3145</v>
      </c>
      <c r="G885" s="91">
        <f>+IF(ISNA(VLOOKUP(F885,'[1]Latest 14.03.2023'!$E$4:$J$1050,6,FALSE)),"0",VLOOKUP(F885,'[1]Latest 14.03.2023'!$E$4:$J$1050,6,FALSE))</f>
        <v>2</v>
      </c>
      <c r="H885" s="88">
        <f>+SUMIF(CUTTING!$B$3:$B$500,'RM-JUNE'!F885,CUTTING!$G$3:$G$500)</f>
        <v>0</v>
      </c>
      <c r="I885" s="88">
        <f>+SUMIF('FORGING+DISPATCH'!$B$3:$B$500,'RM-JUNE'!F885,'FORGING+DISPATCH'!$G$3:$G$500)</f>
        <v>0</v>
      </c>
      <c r="J885" s="90">
        <f t="shared" si="181"/>
        <v>0</v>
      </c>
      <c r="K885" s="88">
        <f>+IF(ISNA(VLOOKUP(F885,SCH!$C$3:$L$500,9,FALSE)),"0",VLOOKUP(F885,SCH!$C$3:$L$500,9,FALSE))</f>
        <v>1464</v>
      </c>
      <c r="L885" s="102">
        <f t="shared" si="174"/>
        <v>2928</v>
      </c>
      <c r="M885" s="102">
        <f t="shared" si="177"/>
        <v>2928</v>
      </c>
      <c r="N885" s="132"/>
      <c r="O885" s="133"/>
      <c r="P885" s="133"/>
      <c r="Q885" s="133"/>
      <c r="R885" s="111"/>
    </row>
    <row r="886" spans="1:18" s="3" customFormat="1" x14ac:dyDescent="0.25">
      <c r="A886" s="87">
        <v>13</v>
      </c>
      <c r="B886" s="88" t="s">
        <v>106</v>
      </c>
      <c r="C886" s="92" t="s">
        <v>105</v>
      </c>
      <c r="D886" s="88" t="s">
        <v>93</v>
      </c>
      <c r="E886" s="88" t="s">
        <v>126</v>
      </c>
      <c r="F886" s="88">
        <v>3146</v>
      </c>
      <c r="G886" s="91">
        <f>+IF(ISNA(VLOOKUP(F886,'[1]Latest 14.03.2023'!$E$4:$J$1050,6,FALSE)),"0",VLOOKUP(F886,'[1]Latest 14.03.2023'!$E$4:$J$1050,6,FALSE))</f>
        <v>1.71</v>
      </c>
      <c r="H886" s="88">
        <f>+SUMIF(CUTTING!$B$3:$B$500,'RM-JUNE'!F886,CUTTING!$G$3:$G$500)</f>
        <v>0</v>
      </c>
      <c r="I886" s="88">
        <f>+SUMIF('FORGING+DISPATCH'!$B$3:$B$500,'RM-JUNE'!F886,'FORGING+DISPATCH'!$G$3:$G$500)</f>
        <v>0</v>
      </c>
      <c r="J886" s="90">
        <f t="shared" si="181"/>
        <v>0</v>
      </c>
      <c r="K886" s="88" t="str">
        <f>+IF(ISNA(VLOOKUP(F886,SCH!$C$3:$L$500,9,FALSE)),"0",VLOOKUP(F886,SCH!$C$3:$L$500,9,FALSE))</f>
        <v>0</v>
      </c>
      <c r="L886" s="102">
        <f t="shared" si="174"/>
        <v>0</v>
      </c>
      <c r="M886" s="102">
        <f t="shared" si="177"/>
        <v>0</v>
      </c>
      <c r="N886" s="132"/>
      <c r="O886" s="133"/>
      <c r="P886" s="133"/>
      <c r="Q886" s="133"/>
      <c r="R886" s="111"/>
    </row>
    <row r="887" spans="1:18" s="3" customFormat="1" x14ac:dyDescent="0.25">
      <c r="A887" s="87">
        <v>13</v>
      </c>
      <c r="B887" s="88" t="s">
        <v>106</v>
      </c>
      <c r="C887" s="92" t="s">
        <v>105</v>
      </c>
      <c r="D887" s="88" t="s">
        <v>93</v>
      </c>
      <c r="E887" s="88" t="s">
        <v>125</v>
      </c>
      <c r="F887" s="88">
        <v>3152</v>
      </c>
      <c r="G887" s="91">
        <f>+IF(ISNA(VLOOKUP(F887,'[1]Latest 14.03.2023'!$E$4:$J$1050,6,FALSE)),"0",VLOOKUP(F887,'[1]Latest 14.03.2023'!$E$4:$J$1050,6,FALSE))</f>
        <v>1.62</v>
      </c>
      <c r="H887" s="88">
        <f>+SUMIF(CUTTING!$B$3:$B$500,'RM-JUNE'!F887,CUTTING!$G$3:$G$500)</f>
        <v>0</v>
      </c>
      <c r="I887" s="88">
        <f>+SUMIF('FORGING+DISPATCH'!$B$3:$B$500,'RM-JUNE'!F887,'FORGING+DISPATCH'!$G$3:$G$500)</f>
        <v>0</v>
      </c>
      <c r="J887" s="90">
        <f t="shared" si="181"/>
        <v>0</v>
      </c>
      <c r="K887" s="88" t="str">
        <f>+IF(ISNA(VLOOKUP(F887,SCH!$C$3:$L$500,9,FALSE)),"0",VLOOKUP(F887,SCH!$C$3:$L$500,9,FALSE))</f>
        <v>0</v>
      </c>
      <c r="L887" s="102">
        <f t="shared" si="174"/>
        <v>0</v>
      </c>
      <c r="M887" s="102">
        <f t="shared" si="177"/>
        <v>0</v>
      </c>
      <c r="N887" s="132"/>
      <c r="O887" s="133"/>
      <c r="P887" s="133"/>
      <c r="Q887" s="133"/>
      <c r="R887" s="111"/>
    </row>
    <row r="888" spans="1:18" s="3" customFormat="1" x14ac:dyDescent="0.25">
      <c r="A888" s="87">
        <v>13</v>
      </c>
      <c r="B888" s="88" t="s">
        <v>106</v>
      </c>
      <c r="C888" s="92" t="s">
        <v>105</v>
      </c>
      <c r="D888" s="88" t="s">
        <v>93</v>
      </c>
      <c r="E888" s="88" t="s">
        <v>124</v>
      </c>
      <c r="F888" s="88">
        <v>3154</v>
      </c>
      <c r="G888" s="91">
        <f>+IF(ISNA(VLOOKUP(F888,'[1]Latest 14.03.2023'!$E$4:$J$1050,6,FALSE)),"0",VLOOKUP(F888,'[1]Latest 14.03.2023'!$E$4:$J$1050,6,FALSE))</f>
        <v>1.68</v>
      </c>
      <c r="H888" s="88">
        <f>+SUMIF(CUTTING!$B$3:$B$500,'RM-JUNE'!F888,CUTTING!$G$3:$G$500)</f>
        <v>0</v>
      </c>
      <c r="I888" s="88">
        <f>+SUMIF('FORGING+DISPATCH'!$B$3:$B$500,'RM-JUNE'!F888,'FORGING+DISPATCH'!$G$3:$G$500)</f>
        <v>0</v>
      </c>
      <c r="J888" s="90">
        <f t="shared" si="181"/>
        <v>0</v>
      </c>
      <c r="K888" s="88" t="str">
        <f>+IF(ISNA(VLOOKUP(F888,SCH!$C$3:$L$500,9,FALSE)),"0",VLOOKUP(F888,SCH!$C$3:$L$500,9,FALSE))</f>
        <v>0</v>
      </c>
      <c r="L888" s="102">
        <f t="shared" si="174"/>
        <v>0</v>
      </c>
      <c r="M888" s="102">
        <f t="shared" si="177"/>
        <v>0</v>
      </c>
      <c r="N888" s="132"/>
      <c r="O888" s="133"/>
      <c r="P888" s="133"/>
      <c r="Q888" s="133"/>
      <c r="R888" s="111"/>
    </row>
    <row r="889" spans="1:18" s="3" customFormat="1" x14ac:dyDescent="0.25">
      <c r="A889" s="38">
        <v>13</v>
      </c>
      <c r="B889" s="39" t="s">
        <v>106</v>
      </c>
      <c r="C889" s="36" t="s">
        <v>105</v>
      </c>
      <c r="D889" s="39" t="s">
        <v>59</v>
      </c>
      <c r="E889" s="39" t="s">
        <v>123</v>
      </c>
      <c r="F889" s="39">
        <v>3116</v>
      </c>
      <c r="G889" s="41">
        <f>+IF(ISNA(VLOOKUP(F889,'[1]Latest 14.03.2023'!$E$4:$J$1050,6,FALSE)),"0",VLOOKUP(F889,'[1]Latest 14.03.2023'!$E$4:$J$1050,6,FALSE))</f>
        <v>1.8</v>
      </c>
      <c r="H889" s="39">
        <f>+SUMIF(CUTTING!$B$3:$B$500,'RM-JUNE'!F889,CUTTING!$G$3:$G$500)</f>
        <v>0</v>
      </c>
      <c r="I889" s="39">
        <f>+SUMIF('FORGING+DISPATCH'!$B$3:$B$500,'RM-JUNE'!F889,'FORGING+DISPATCH'!$G$3:$G$500)</f>
        <v>0</v>
      </c>
      <c r="J889" s="40">
        <f t="shared" si="181"/>
        <v>0</v>
      </c>
      <c r="K889" s="39" t="str">
        <f>+IF(ISNA(VLOOKUP(F889,SCH!$C$3:$L$500,9,FALSE)),"0",VLOOKUP(F889,SCH!$C$3:$L$500,9,FALSE))</f>
        <v>0</v>
      </c>
      <c r="L889" s="103">
        <f t="shared" si="174"/>
        <v>0</v>
      </c>
      <c r="M889" s="103">
        <f t="shared" si="177"/>
        <v>0</v>
      </c>
      <c r="N889" s="141"/>
      <c r="O889" s="134">
        <f>SUMIF(M889:M900,"&gt;0")-N889</f>
        <v>10237.17</v>
      </c>
      <c r="P889" s="134"/>
      <c r="Q889" s="134">
        <f>O889-P889</f>
        <v>10237.17</v>
      </c>
      <c r="R889" s="111"/>
    </row>
    <row r="890" spans="1:18" s="3" customFormat="1" x14ac:dyDescent="0.25">
      <c r="A890" s="38">
        <v>13</v>
      </c>
      <c r="B890" s="39" t="s">
        <v>106</v>
      </c>
      <c r="C890" s="36" t="s">
        <v>105</v>
      </c>
      <c r="D890" s="39" t="s">
        <v>59</v>
      </c>
      <c r="E890" s="39" t="s">
        <v>122</v>
      </c>
      <c r="F890" s="39">
        <v>3117</v>
      </c>
      <c r="G890" s="41">
        <f>+IF(ISNA(VLOOKUP(F890,'[1]Latest 14.03.2023'!$E$4:$J$1050,6,FALSE)),"0",VLOOKUP(F890,'[1]Latest 14.03.2023'!$E$4:$J$1050,6,FALSE))</f>
        <v>2.2000000000000002</v>
      </c>
      <c r="H890" s="39">
        <f>+SUMIF(CUTTING!$B$3:$B$500,'RM-JUNE'!F890,CUTTING!$G$3:$G$500)</f>
        <v>0</v>
      </c>
      <c r="I890" s="39">
        <f>+SUMIF('FORGING+DISPATCH'!$B$3:$B$500,'RM-JUNE'!F890,'FORGING+DISPATCH'!$G$3:$G$500)</f>
        <v>0</v>
      </c>
      <c r="J890" s="40">
        <f t="shared" si="181"/>
        <v>0</v>
      </c>
      <c r="K890" s="39" t="str">
        <f>+IF(ISNA(VLOOKUP(F890,SCH!$C$3:$L$500,9,FALSE)),"0",VLOOKUP(F890,SCH!$C$3:$L$500,9,FALSE))</f>
        <v>0</v>
      </c>
      <c r="L890" s="103">
        <f t="shared" si="174"/>
        <v>0</v>
      </c>
      <c r="M890" s="103">
        <f t="shared" si="177"/>
        <v>0</v>
      </c>
      <c r="N890" s="141"/>
      <c r="O890" s="134"/>
      <c r="P890" s="134"/>
      <c r="Q890" s="134"/>
      <c r="R890" s="111"/>
    </row>
    <row r="891" spans="1:18" s="3" customFormat="1" x14ac:dyDescent="0.25">
      <c r="A891" s="38">
        <v>13</v>
      </c>
      <c r="B891" s="39" t="s">
        <v>106</v>
      </c>
      <c r="C891" s="36" t="s">
        <v>105</v>
      </c>
      <c r="D891" s="39" t="s">
        <v>59</v>
      </c>
      <c r="E891" s="39" t="s">
        <v>121</v>
      </c>
      <c r="F891" s="39">
        <v>3119</v>
      </c>
      <c r="G891" s="41">
        <f>+IF(ISNA(VLOOKUP(F891,'[1]Latest 14.03.2023'!$E$4:$J$1050,6,FALSE)),"0",VLOOKUP(F891,'[1]Latest 14.03.2023'!$E$4:$J$1050,6,FALSE))</f>
        <v>2.5099999999999998</v>
      </c>
      <c r="H891" s="39">
        <f>+SUMIF(CUTTING!$B$3:$B$500,'RM-JUNE'!F891,CUTTING!$G$3:$G$500)</f>
        <v>0</v>
      </c>
      <c r="I891" s="39">
        <f>+SUMIF('FORGING+DISPATCH'!$B$3:$B$500,'RM-JUNE'!F891,'FORGING+DISPATCH'!$G$3:$G$500)</f>
        <v>0</v>
      </c>
      <c r="J891" s="40">
        <f t="shared" si="181"/>
        <v>0</v>
      </c>
      <c r="K891" s="39" t="str">
        <f>+IF(ISNA(VLOOKUP(F891,SCH!$C$3:$L$500,9,FALSE)),"0",VLOOKUP(F891,SCH!$C$3:$L$500,9,FALSE))</f>
        <v>0</v>
      </c>
      <c r="L891" s="103">
        <f t="shared" si="174"/>
        <v>0</v>
      </c>
      <c r="M891" s="103">
        <f t="shared" si="177"/>
        <v>0</v>
      </c>
      <c r="N891" s="141"/>
      <c r="O891" s="134"/>
      <c r="P891" s="134"/>
      <c r="Q891" s="134"/>
      <c r="R891" s="111"/>
    </row>
    <row r="892" spans="1:18" s="3" customFormat="1" x14ac:dyDescent="0.25">
      <c r="A892" s="38">
        <v>13</v>
      </c>
      <c r="B892" s="39" t="s">
        <v>106</v>
      </c>
      <c r="C892" s="36" t="s">
        <v>105</v>
      </c>
      <c r="D892" s="39" t="s">
        <v>59</v>
      </c>
      <c r="E892" s="39" t="s">
        <v>120</v>
      </c>
      <c r="F892" s="39">
        <v>3120</v>
      </c>
      <c r="G892" s="41">
        <f>+IF(ISNA(VLOOKUP(F892,'[1]Latest 14.03.2023'!$E$4:$J$1050,6,FALSE)),"0",VLOOKUP(F892,'[1]Latest 14.03.2023'!$E$4:$J$1050,6,FALSE))</f>
        <v>2.63</v>
      </c>
      <c r="H892" s="39">
        <f>+SUMIF(CUTTING!$B$3:$B$500,'RM-JUNE'!F892,CUTTING!$G$3:$G$500)</f>
        <v>0</v>
      </c>
      <c r="I892" s="39">
        <f>+SUMIF('FORGING+DISPATCH'!$B$3:$B$500,'RM-JUNE'!F892,'FORGING+DISPATCH'!$G$3:$G$500)</f>
        <v>0</v>
      </c>
      <c r="J892" s="40">
        <f t="shared" si="181"/>
        <v>0</v>
      </c>
      <c r="K892" s="39" t="str">
        <f>+IF(ISNA(VLOOKUP(F892,SCH!$C$3:$L$500,9,FALSE)),"0",VLOOKUP(F892,SCH!$C$3:$L$500,9,FALSE))</f>
        <v>0</v>
      </c>
      <c r="L892" s="103">
        <f t="shared" si="174"/>
        <v>0</v>
      </c>
      <c r="M892" s="103">
        <f t="shared" si="177"/>
        <v>0</v>
      </c>
      <c r="N892" s="141"/>
      <c r="O892" s="134"/>
      <c r="P892" s="134"/>
      <c r="Q892" s="134"/>
      <c r="R892" s="111"/>
    </row>
    <row r="893" spans="1:18" s="3" customFormat="1" x14ac:dyDescent="0.25">
      <c r="A893" s="38">
        <v>13</v>
      </c>
      <c r="B893" s="39" t="s">
        <v>106</v>
      </c>
      <c r="C893" s="36" t="s">
        <v>105</v>
      </c>
      <c r="D893" s="39" t="s">
        <v>59</v>
      </c>
      <c r="E893" s="39" t="s">
        <v>119</v>
      </c>
      <c r="F893" s="39">
        <v>3131</v>
      </c>
      <c r="G893" s="41">
        <f>+IF(ISNA(VLOOKUP(F893,'[1]Latest 14.03.2023'!$E$4:$J$1050,6,FALSE)),"0",VLOOKUP(F893,'[1]Latest 14.03.2023'!$E$4:$J$1050,6,FALSE))</f>
        <v>3.74</v>
      </c>
      <c r="H893" s="39">
        <f>+SUMIF(CUTTING!$B$3:$B$500,'RM-JUNE'!F893,CUTTING!$G$3:$G$500)</f>
        <v>0</v>
      </c>
      <c r="I893" s="39">
        <f>+SUMIF('FORGING+DISPATCH'!$B$3:$B$500,'RM-JUNE'!F893,'FORGING+DISPATCH'!$G$3:$G$500)</f>
        <v>0</v>
      </c>
      <c r="J893" s="40">
        <f t="shared" si="181"/>
        <v>0</v>
      </c>
      <c r="K893" s="39" t="str">
        <f>+IF(ISNA(VLOOKUP(F893,SCH!$C$3:$L$500,9,FALSE)),"0",VLOOKUP(F893,SCH!$C$3:$L$500,9,FALSE))</f>
        <v>0</v>
      </c>
      <c r="L893" s="103">
        <f t="shared" si="174"/>
        <v>0</v>
      </c>
      <c r="M893" s="103">
        <f t="shared" si="177"/>
        <v>0</v>
      </c>
      <c r="N893" s="141"/>
      <c r="O893" s="134"/>
      <c r="P893" s="134"/>
      <c r="Q893" s="134"/>
      <c r="R893" s="111"/>
    </row>
    <row r="894" spans="1:18" s="3" customFormat="1" x14ac:dyDescent="0.25">
      <c r="A894" s="38">
        <v>13</v>
      </c>
      <c r="B894" s="39" t="s">
        <v>106</v>
      </c>
      <c r="C894" s="36" t="s">
        <v>105</v>
      </c>
      <c r="D894" s="39" t="s">
        <v>59</v>
      </c>
      <c r="E894" s="39" t="s">
        <v>118</v>
      </c>
      <c r="F894" s="39">
        <v>3134</v>
      </c>
      <c r="G894" s="41">
        <f>+IF(ISNA(VLOOKUP(F894,'[1]Latest 14.03.2023'!$E$4:$J$1050,6,FALSE)),"0",VLOOKUP(F894,'[1]Latest 14.03.2023'!$E$4:$J$1050,6,FALSE))</f>
        <v>2.4900000000000002</v>
      </c>
      <c r="H894" s="39">
        <f>+SUMIF(CUTTING!$B$3:$B$500,'RM-JUNE'!F894,CUTTING!$G$3:$G$500)</f>
        <v>0</v>
      </c>
      <c r="I894" s="39">
        <f>+SUMIF('FORGING+DISPATCH'!$B$3:$B$500,'RM-JUNE'!F894,'FORGING+DISPATCH'!$G$3:$G$500)</f>
        <v>498.00000000000006</v>
      </c>
      <c r="J894" s="40">
        <f t="shared" si="181"/>
        <v>498.00000000000006</v>
      </c>
      <c r="K894" s="39">
        <f>+IF(ISNA(VLOOKUP(F894,SCH!$C$3:$L$500,9,FALSE)),"0",VLOOKUP(F894,SCH!$C$3:$L$500,9,FALSE))</f>
        <v>1629</v>
      </c>
      <c r="L894" s="103">
        <f t="shared" si="174"/>
        <v>4056.2100000000005</v>
      </c>
      <c r="M894" s="103">
        <f t="shared" si="177"/>
        <v>3558.2100000000005</v>
      </c>
      <c r="N894" s="141"/>
      <c r="O894" s="134"/>
      <c r="P894" s="134"/>
      <c r="Q894" s="134"/>
      <c r="R894" s="111"/>
    </row>
    <row r="895" spans="1:18" s="3" customFormat="1" x14ac:dyDescent="0.25">
      <c r="A895" s="38">
        <v>13</v>
      </c>
      <c r="B895" s="39" t="s">
        <v>106</v>
      </c>
      <c r="C895" s="36" t="s">
        <v>105</v>
      </c>
      <c r="D895" s="39" t="s">
        <v>59</v>
      </c>
      <c r="E895" s="39" t="s">
        <v>117</v>
      </c>
      <c r="F895" s="39">
        <v>3135</v>
      </c>
      <c r="G895" s="41">
        <f>+IF(ISNA(VLOOKUP(F895,'[1]Latest 14.03.2023'!$E$4:$J$1050,6,FALSE)),"0",VLOOKUP(F895,'[1]Latest 14.03.2023'!$E$4:$J$1050,6,FALSE))</f>
        <v>1.38</v>
      </c>
      <c r="H895" s="39">
        <f>+SUMIF(CUTTING!$B$3:$B$500,'RM-JUNE'!F895,CUTTING!$G$3:$G$500)</f>
        <v>0</v>
      </c>
      <c r="I895" s="39">
        <f>+SUMIF('FORGING+DISPATCH'!$B$3:$B$500,'RM-JUNE'!F895,'FORGING+DISPATCH'!$G$3:$G$500)</f>
        <v>0</v>
      </c>
      <c r="J895" s="40">
        <f t="shared" si="181"/>
        <v>0</v>
      </c>
      <c r="K895" s="39" t="str">
        <f>+IF(ISNA(VLOOKUP(F895,SCH!$C$3:$L$500,9,FALSE)),"0",VLOOKUP(F895,SCH!$C$3:$L$500,9,FALSE))</f>
        <v>0</v>
      </c>
      <c r="L895" s="103">
        <f t="shared" si="174"/>
        <v>0</v>
      </c>
      <c r="M895" s="103">
        <f t="shared" si="177"/>
        <v>0</v>
      </c>
      <c r="N895" s="141"/>
      <c r="O895" s="134"/>
      <c r="P895" s="134"/>
      <c r="Q895" s="134"/>
      <c r="R895" s="111"/>
    </row>
    <row r="896" spans="1:18" s="3" customFormat="1" x14ac:dyDescent="0.25">
      <c r="A896" s="38">
        <v>13</v>
      </c>
      <c r="B896" s="39" t="s">
        <v>106</v>
      </c>
      <c r="C896" s="36" t="s">
        <v>105</v>
      </c>
      <c r="D896" s="39" t="s">
        <v>59</v>
      </c>
      <c r="E896" s="39" t="s">
        <v>116</v>
      </c>
      <c r="F896" s="39">
        <v>3144</v>
      </c>
      <c r="G896" s="41">
        <f>+IF(ISNA(VLOOKUP(F896,'[1]Latest 14.03.2023'!$E$4:$J$1050,6,FALSE)),"0",VLOOKUP(F896,'[1]Latest 14.03.2023'!$E$4:$J$1050,6,FALSE))</f>
        <v>5.64</v>
      </c>
      <c r="H896" s="39">
        <f>+SUMIF(CUTTING!$B$3:$B$500,'RM-JUNE'!F896,CUTTING!$G$3:$G$500)</f>
        <v>0</v>
      </c>
      <c r="I896" s="39">
        <f>+SUMIF('FORGING+DISPATCH'!$B$3:$B$500,'RM-JUNE'!F896,'FORGING+DISPATCH'!$G$3:$G$500)</f>
        <v>0</v>
      </c>
      <c r="J896" s="40">
        <f t="shared" si="181"/>
        <v>0</v>
      </c>
      <c r="K896" s="39" t="str">
        <f>+IF(ISNA(VLOOKUP(F896,SCH!$C$3:$L$500,9,FALSE)),"0",VLOOKUP(F896,SCH!$C$3:$L$500,9,FALSE))</f>
        <v>0</v>
      </c>
      <c r="L896" s="103">
        <f t="shared" si="174"/>
        <v>0</v>
      </c>
      <c r="M896" s="103">
        <f t="shared" si="177"/>
        <v>0</v>
      </c>
      <c r="N896" s="141"/>
      <c r="O896" s="134"/>
      <c r="P896" s="134"/>
      <c r="Q896" s="134"/>
      <c r="R896" s="111"/>
    </row>
    <row r="897" spans="1:18" s="3" customFormat="1" x14ac:dyDescent="0.25">
      <c r="A897" s="38">
        <v>13</v>
      </c>
      <c r="B897" s="39" t="s">
        <v>106</v>
      </c>
      <c r="C897" s="36" t="s">
        <v>105</v>
      </c>
      <c r="D897" s="39" t="s">
        <v>59</v>
      </c>
      <c r="E897" s="39" t="s">
        <v>115</v>
      </c>
      <c r="F897" s="39">
        <v>3150</v>
      </c>
      <c r="G897" s="41">
        <f>+IF(ISNA(VLOOKUP(F897,'[1]Latest 14.03.2023'!$E$4:$J$1050,6,FALSE)),"0",VLOOKUP(F897,'[1]Latest 14.03.2023'!$E$4:$J$1050,6,FALSE))</f>
        <v>2.06</v>
      </c>
      <c r="H897" s="39">
        <f>+SUMIF(CUTTING!$B$3:$B$500,'RM-JUNE'!F897,CUTTING!$G$3:$G$500)</f>
        <v>0</v>
      </c>
      <c r="I897" s="39">
        <f>+SUMIF('FORGING+DISPATCH'!$B$3:$B$500,'RM-JUNE'!F897,'FORGING+DISPATCH'!$G$3:$G$500)</f>
        <v>0</v>
      </c>
      <c r="J897" s="40">
        <f t="shared" si="181"/>
        <v>0</v>
      </c>
      <c r="K897" s="39" t="str">
        <f>+IF(ISNA(VLOOKUP(F897,SCH!$C$3:$L$500,9,FALSE)),"0",VLOOKUP(F897,SCH!$C$3:$L$500,9,FALSE))</f>
        <v>0</v>
      </c>
      <c r="L897" s="103">
        <f t="shared" si="174"/>
        <v>0</v>
      </c>
      <c r="M897" s="103">
        <f t="shared" si="177"/>
        <v>0</v>
      </c>
      <c r="N897" s="141"/>
      <c r="O897" s="134"/>
      <c r="P897" s="134"/>
      <c r="Q897" s="134"/>
      <c r="R897" s="111"/>
    </row>
    <row r="898" spans="1:18" s="3" customFormat="1" x14ac:dyDescent="0.25">
      <c r="A898" s="38">
        <v>13</v>
      </c>
      <c r="B898" s="39" t="s">
        <v>106</v>
      </c>
      <c r="C898" s="36" t="s">
        <v>105</v>
      </c>
      <c r="D898" s="39" t="s">
        <v>59</v>
      </c>
      <c r="E898" s="39" t="s">
        <v>114</v>
      </c>
      <c r="F898" s="39">
        <v>3151</v>
      </c>
      <c r="G898" s="41">
        <f>+IF(ISNA(VLOOKUP(F898,'[1]Latest 14.03.2023'!$E$4:$J$1050,6,FALSE)),"0",VLOOKUP(F898,'[1]Latest 14.03.2023'!$E$4:$J$1050,6,FALSE))</f>
        <v>5.64</v>
      </c>
      <c r="H898" s="39">
        <f>+SUMIF(CUTTING!$B$3:$B$500,'RM-JUNE'!F898,CUTTING!$G$3:$G$500)</f>
        <v>0</v>
      </c>
      <c r="I898" s="39">
        <f>+SUMIF('FORGING+DISPATCH'!$B$3:$B$500,'RM-JUNE'!F898,'FORGING+DISPATCH'!$G$3:$G$500)</f>
        <v>0</v>
      </c>
      <c r="J898" s="40">
        <f t="shared" si="181"/>
        <v>0</v>
      </c>
      <c r="K898" s="39">
        <f>+IF(ISNA(VLOOKUP(F898,SCH!$C$3:$L$500,9,FALSE)),"0",VLOOKUP(F898,SCH!$C$3:$L$500,9,FALSE))</f>
        <v>514</v>
      </c>
      <c r="L898" s="103">
        <f t="shared" si="174"/>
        <v>2898.96</v>
      </c>
      <c r="M898" s="103">
        <f t="shared" si="177"/>
        <v>2898.96</v>
      </c>
      <c r="N898" s="141"/>
      <c r="O898" s="134"/>
      <c r="P898" s="134"/>
      <c r="Q898" s="134"/>
      <c r="R898" s="111"/>
    </row>
    <row r="899" spans="1:18" s="3" customFormat="1" x14ac:dyDescent="0.25">
      <c r="A899" s="38">
        <v>13</v>
      </c>
      <c r="B899" s="39" t="s">
        <v>106</v>
      </c>
      <c r="C899" s="36" t="s">
        <v>105</v>
      </c>
      <c r="D899" s="39" t="s">
        <v>59</v>
      </c>
      <c r="E899" s="39" t="s">
        <v>113</v>
      </c>
      <c r="F899" s="39">
        <v>3153</v>
      </c>
      <c r="G899" s="41">
        <f>+IF(ISNA(VLOOKUP(F899,'[1]Latest 14.03.2023'!$E$4:$J$1050,6,FALSE)),"0",VLOOKUP(F899,'[1]Latest 14.03.2023'!$E$4:$J$1050,6,FALSE))</f>
        <v>2.2000000000000002</v>
      </c>
      <c r="H899" s="39">
        <f>+SUMIF(CUTTING!$B$3:$B$500,'RM-JUNE'!F899,CUTTING!$G$3:$G$500)</f>
        <v>0</v>
      </c>
      <c r="I899" s="39">
        <f>+SUMIF('FORGING+DISPATCH'!$B$3:$B$500,'RM-JUNE'!F899,'FORGING+DISPATCH'!$G$3:$G$500)</f>
        <v>0</v>
      </c>
      <c r="J899" s="40">
        <f t="shared" si="181"/>
        <v>0</v>
      </c>
      <c r="K899" s="39" t="str">
        <f>+IF(ISNA(VLOOKUP(F899,SCH!$C$3:$L$500,9,FALSE)),"0",VLOOKUP(F899,SCH!$C$3:$L$500,9,FALSE))</f>
        <v>0</v>
      </c>
      <c r="L899" s="103">
        <f t="shared" si="174"/>
        <v>0</v>
      </c>
      <c r="M899" s="103">
        <f t="shared" si="177"/>
        <v>0</v>
      </c>
      <c r="N899" s="141"/>
      <c r="O899" s="134"/>
      <c r="P899" s="134"/>
      <c r="Q899" s="134"/>
      <c r="R899" s="111"/>
    </row>
    <row r="900" spans="1:18" s="3" customFormat="1" x14ac:dyDescent="0.25">
      <c r="A900" s="38">
        <v>13</v>
      </c>
      <c r="B900" s="39" t="s">
        <v>106</v>
      </c>
      <c r="C900" s="36" t="s">
        <v>105</v>
      </c>
      <c r="D900" s="39" t="s">
        <v>59</v>
      </c>
      <c r="E900" s="39" t="s">
        <v>112</v>
      </c>
      <c r="F900" s="39">
        <v>3159</v>
      </c>
      <c r="G900" s="41">
        <f>+IF(ISNA(VLOOKUP(F900,'[1]Latest 14.03.2023'!$E$4:$J$1050,6,FALSE)),"0",VLOOKUP(F900,'[1]Latest 14.03.2023'!$E$4:$J$1050,6,FALSE))</f>
        <v>3.78</v>
      </c>
      <c r="H900" s="39">
        <f>+SUMIF(CUTTING!$B$3:$B$500,'RM-JUNE'!F900,CUTTING!$G$3:$G$500)</f>
        <v>0</v>
      </c>
      <c r="I900" s="39">
        <f>+SUMIF('FORGING+DISPATCH'!$B$3:$B$500,'RM-JUNE'!F900,'FORGING+DISPATCH'!$G$3:$G$500)</f>
        <v>0</v>
      </c>
      <c r="J900" s="40">
        <f t="shared" si="181"/>
        <v>0</v>
      </c>
      <c r="K900" s="39">
        <f>+IF(ISNA(VLOOKUP(F900,SCH!$C$3:$L$500,9,FALSE)),"0",VLOOKUP(F900,SCH!$C$3:$L$500,9,FALSE))</f>
        <v>1000</v>
      </c>
      <c r="L900" s="103">
        <f t="shared" si="174"/>
        <v>3780</v>
      </c>
      <c r="M900" s="103">
        <f t="shared" si="177"/>
        <v>3780</v>
      </c>
      <c r="N900" s="141"/>
      <c r="O900" s="134"/>
      <c r="P900" s="134"/>
      <c r="Q900" s="134"/>
      <c r="R900" s="111"/>
    </row>
    <row r="901" spans="1:18" s="3" customFormat="1" x14ac:dyDescent="0.25">
      <c r="A901" s="87">
        <v>13</v>
      </c>
      <c r="B901" s="88" t="s">
        <v>106</v>
      </c>
      <c r="C901" s="92" t="s">
        <v>105</v>
      </c>
      <c r="D901" s="88" t="s">
        <v>41</v>
      </c>
      <c r="E901" s="88" t="s">
        <v>111</v>
      </c>
      <c r="F901" s="88">
        <v>3147</v>
      </c>
      <c r="G901" s="91">
        <f>+IF(ISNA(VLOOKUP(F901,'[1]Latest 14.03.2023'!$E$4:$J$1050,6,FALSE)),"0",VLOOKUP(F901,'[1]Latest 14.03.2023'!$E$4:$J$1050,6,FALSE))</f>
        <v>3.87</v>
      </c>
      <c r="H901" s="88">
        <f>+SUMIF(CUTTING!$B$3:$B$500,'RM-JUNE'!F901,CUTTING!$G$3:$G$500)</f>
        <v>0</v>
      </c>
      <c r="I901" s="88">
        <f>+SUMIF('FORGING+DISPATCH'!$B$3:$B$500,'RM-JUNE'!F901,'FORGING+DISPATCH'!$G$3:$G$500)</f>
        <v>0</v>
      </c>
      <c r="J901" s="90">
        <f t="shared" si="181"/>
        <v>0</v>
      </c>
      <c r="K901" s="88">
        <f>+IF(ISNA(VLOOKUP(F901,SCH!$C$3:$L$500,9,FALSE)),"0",VLOOKUP(F901,SCH!$C$3:$L$500,9,FALSE))</f>
        <v>1000</v>
      </c>
      <c r="L901" s="102">
        <f t="shared" si="174"/>
        <v>3870</v>
      </c>
      <c r="M901" s="102">
        <f t="shared" ref="M901:M904" si="182">L901-J901</f>
        <v>3870</v>
      </c>
      <c r="N901" s="132">
        <f>3720</f>
        <v>3720</v>
      </c>
      <c r="O901" s="133">
        <f>SUMIF(M901:M904,"&gt;0")-N901</f>
        <v>150</v>
      </c>
      <c r="P901" s="133"/>
      <c r="Q901" s="133">
        <f>O901-P901</f>
        <v>150</v>
      </c>
      <c r="R901" s="111"/>
    </row>
    <row r="902" spans="1:18" s="3" customFormat="1" x14ac:dyDescent="0.25">
      <c r="A902" s="87">
        <v>13</v>
      </c>
      <c r="B902" s="88" t="s">
        <v>106</v>
      </c>
      <c r="C902" s="92" t="s">
        <v>105</v>
      </c>
      <c r="D902" s="88" t="s">
        <v>41</v>
      </c>
      <c r="E902" s="88" t="s">
        <v>110</v>
      </c>
      <c r="F902" s="88">
        <v>3149</v>
      </c>
      <c r="G902" s="91">
        <f>+IF(ISNA(VLOOKUP(F902,'[1]Latest 14.03.2023'!$E$4:$J$1050,6,FALSE)),"0",VLOOKUP(F902,'[1]Latest 14.03.2023'!$E$4:$J$1050,6,FALSE))</f>
        <v>5.36</v>
      </c>
      <c r="H902" s="88">
        <f>+SUMIF(CUTTING!$B$3:$B$500,'RM-JUNE'!F902,CUTTING!$G$3:$G$500)</f>
        <v>0</v>
      </c>
      <c r="I902" s="88">
        <f>+SUMIF('FORGING+DISPATCH'!$B$3:$B$500,'RM-JUNE'!F902,'FORGING+DISPATCH'!$G$3:$G$500)</f>
        <v>0</v>
      </c>
      <c r="J902" s="90">
        <f t="shared" si="181"/>
        <v>0</v>
      </c>
      <c r="K902" s="88" t="str">
        <f>+IF(ISNA(VLOOKUP(F902,SCH!$C$3:$L$500,9,FALSE)),"0",VLOOKUP(F902,SCH!$C$3:$L$500,9,FALSE))</f>
        <v>0</v>
      </c>
      <c r="L902" s="102">
        <f t="shared" si="174"/>
        <v>0</v>
      </c>
      <c r="M902" s="102">
        <f t="shared" si="182"/>
        <v>0</v>
      </c>
      <c r="N902" s="132"/>
      <c r="O902" s="133"/>
      <c r="P902" s="133"/>
      <c r="Q902" s="133"/>
      <c r="R902" s="111"/>
    </row>
    <row r="903" spans="1:18" s="3" customFormat="1" x14ac:dyDescent="0.25">
      <c r="A903" s="87">
        <v>13</v>
      </c>
      <c r="B903" s="88" t="s">
        <v>106</v>
      </c>
      <c r="C903" s="92" t="s">
        <v>105</v>
      </c>
      <c r="D903" s="88" t="s">
        <v>41</v>
      </c>
      <c r="E903" s="88" t="s">
        <v>109</v>
      </c>
      <c r="F903" s="88">
        <v>3155</v>
      </c>
      <c r="G903" s="91">
        <f>+IF(ISNA(VLOOKUP(F903,'[1]Latest 14.03.2023'!$E$4:$J$1050,6,FALSE)),"0",VLOOKUP(F903,'[1]Latest 14.03.2023'!$E$4:$J$1050,6,FALSE))</f>
        <v>5.3</v>
      </c>
      <c r="H903" s="88">
        <f>+SUMIF(CUTTING!$B$3:$B$500,'RM-JUNE'!F903,CUTTING!$G$3:$G$500)</f>
        <v>0</v>
      </c>
      <c r="I903" s="88">
        <f>+SUMIF('FORGING+DISPATCH'!$B$3:$B$500,'RM-JUNE'!F903,'FORGING+DISPATCH'!$G$3:$G$500)</f>
        <v>0</v>
      </c>
      <c r="J903" s="90">
        <f t="shared" si="181"/>
        <v>0</v>
      </c>
      <c r="K903" s="88" t="str">
        <f>+IF(ISNA(VLOOKUP(F903,SCH!$C$3:$L$500,9,FALSE)),"0",VLOOKUP(F903,SCH!$C$3:$L$500,9,FALSE))</f>
        <v>0</v>
      </c>
      <c r="L903" s="102">
        <f t="shared" si="174"/>
        <v>0</v>
      </c>
      <c r="M903" s="102">
        <f t="shared" si="182"/>
        <v>0</v>
      </c>
      <c r="N903" s="132"/>
      <c r="O903" s="133"/>
      <c r="P903" s="133"/>
      <c r="Q903" s="133"/>
      <c r="R903" s="111"/>
    </row>
    <row r="904" spans="1:18" s="3" customFormat="1" x14ac:dyDescent="0.25">
      <c r="A904" s="87">
        <v>13</v>
      </c>
      <c r="B904" s="88" t="s">
        <v>106</v>
      </c>
      <c r="C904" s="92" t="s">
        <v>105</v>
      </c>
      <c r="D904" s="88" t="s">
        <v>41</v>
      </c>
      <c r="E904" s="88" t="s">
        <v>108</v>
      </c>
      <c r="F904" s="88">
        <v>3156</v>
      </c>
      <c r="G904" s="91">
        <f>+IF(ISNA(VLOOKUP(F904,'[1]Latest 14.03.2023'!$E$4:$J$1050,6,FALSE)),"0",VLOOKUP(F904,'[1]Latest 14.03.2023'!$E$4:$J$1050,6,FALSE))</f>
        <v>3.65</v>
      </c>
      <c r="H904" s="88">
        <f>+SUMIF(CUTTING!$B$3:$B$500,'RM-JUNE'!F904,CUTTING!$G$3:$G$500)</f>
        <v>0</v>
      </c>
      <c r="I904" s="88">
        <f>+SUMIF('FORGING+DISPATCH'!$B$3:$B$500,'RM-JUNE'!F904,'FORGING+DISPATCH'!$G$3:$G$500)</f>
        <v>0</v>
      </c>
      <c r="J904" s="90">
        <f t="shared" si="181"/>
        <v>0</v>
      </c>
      <c r="K904" s="88" t="str">
        <f>+IF(ISNA(VLOOKUP(F904,SCH!$C$3:$L$500,9,FALSE)),"0",VLOOKUP(F904,SCH!$C$3:$L$500,9,FALSE))</f>
        <v>0</v>
      </c>
      <c r="L904" s="102">
        <f t="shared" si="174"/>
        <v>0</v>
      </c>
      <c r="M904" s="102">
        <f t="shared" si="182"/>
        <v>0</v>
      </c>
      <c r="N904" s="132"/>
      <c r="O904" s="133"/>
      <c r="P904" s="133"/>
      <c r="Q904" s="133"/>
      <c r="R904" s="111"/>
    </row>
    <row r="905" spans="1:18" s="3" customFormat="1" x14ac:dyDescent="0.25">
      <c r="A905" s="38">
        <v>13</v>
      </c>
      <c r="B905" s="39" t="s">
        <v>106</v>
      </c>
      <c r="C905" s="36" t="s">
        <v>105</v>
      </c>
      <c r="D905" s="39" t="s">
        <v>104</v>
      </c>
      <c r="E905" s="39" t="s">
        <v>107</v>
      </c>
      <c r="F905" s="39">
        <v>3118</v>
      </c>
      <c r="G905" s="41">
        <f>+IF(ISNA(VLOOKUP(F905,'[1]Latest 14.03.2023'!$E$4:$J$1050,6,FALSE)),"0",VLOOKUP(F905,'[1]Latest 14.03.2023'!$E$4:$J$1050,6,FALSE))</f>
        <v>3.8</v>
      </c>
      <c r="H905" s="39">
        <f>+SUMIF(CUTTING!$B$3:$B$500,'RM-JUNE'!F905,CUTTING!$G$3:$G$500)</f>
        <v>0</v>
      </c>
      <c r="I905" s="39">
        <f>+SUMIF('FORGING+DISPATCH'!$B$3:$B$500,'RM-JUNE'!F905,'FORGING+DISPATCH'!$G$3:$G$500)</f>
        <v>0</v>
      </c>
      <c r="J905" s="40">
        <f t="shared" si="181"/>
        <v>0</v>
      </c>
      <c r="K905" s="39" t="str">
        <f>+IF(ISNA(VLOOKUP(F905,SCH!$C$3:$L$500,9,FALSE)),"0",VLOOKUP(F905,SCH!$C$3:$L$500,9,FALSE))</f>
        <v>0</v>
      </c>
      <c r="L905" s="103">
        <f t="shared" si="174"/>
        <v>0</v>
      </c>
      <c r="M905" s="103">
        <f t="shared" ref="M905:M912" si="183">L905-J905</f>
        <v>0</v>
      </c>
      <c r="N905" s="141">
        <f>19850+8834</f>
        <v>28684</v>
      </c>
      <c r="O905" s="134">
        <f>SUMIF(M905:M906,"&gt;0")-N905</f>
        <v>-17152.75</v>
      </c>
      <c r="P905" s="134"/>
      <c r="Q905" s="134">
        <f>O905-P905</f>
        <v>-17152.75</v>
      </c>
      <c r="R905" s="111"/>
    </row>
    <row r="906" spans="1:18" s="3" customFormat="1" x14ac:dyDescent="0.25">
      <c r="A906" s="38">
        <v>13</v>
      </c>
      <c r="B906" s="39" t="s">
        <v>106</v>
      </c>
      <c r="C906" s="36" t="s">
        <v>105</v>
      </c>
      <c r="D906" s="39" t="s">
        <v>104</v>
      </c>
      <c r="E906" s="39" t="s">
        <v>103</v>
      </c>
      <c r="F906" s="39">
        <v>3148</v>
      </c>
      <c r="G906" s="41">
        <f>+IF(ISNA(VLOOKUP(F906,'[1]Latest 14.03.2023'!$E$4:$J$1050,6,FALSE)),"0",VLOOKUP(F906,'[1]Latest 14.03.2023'!$E$4:$J$1050,6,FALSE))</f>
        <v>6.15</v>
      </c>
      <c r="H906" s="39">
        <f>+SUMIF(CUTTING!$B$3:$B$500,'RM-JUNE'!F906,CUTTING!$G$3:$G$500)</f>
        <v>1476</v>
      </c>
      <c r="I906" s="39">
        <f>+SUMIF('FORGING+DISPATCH'!$B$3:$B$500,'RM-JUNE'!F906,'FORGING+DISPATCH'!$G$3:$G$500)</f>
        <v>0</v>
      </c>
      <c r="J906" s="40">
        <f t="shared" si="181"/>
        <v>1476</v>
      </c>
      <c r="K906" s="39">
        <f>+IF(ISNA(VLOOKUP(F906,SCH!$C$3:$L$500,9,FALSE)),"0",VLOOKUP(F906,SCH!$C$3:$L$500,9,FALSE))</f>
        <v>2115</v>
      </c>
      <c r="L906" s="103">
        <f t="shared" si="174"/>
        <v>13007.25</v>
      </c>
      <c r="M906" s="103">
        <f t="shared" si="183"/>
        <v>11531.25</v>
      </c>
      <c r="N906" s="141"/>
      <c r="O906" s="134"/>
      <c r="P906" s="134"/>
      <c r="Q906" s="134"/>
      <c r="R906" s="111"/>
    </row>
    <row r="907" spans="1:18" s="3" customFormat="1" x14ac:dyDescent="0.25">
      <c r="A907" s="87">
        <v>14</v>
      </c>
      <c r="B907" s="88" t="s">
        <v>101</v>
      </c>
      <c r="C907" s="88" t="s">
        <v>84</v>
      </c>
      <c r="D907" s="88" t="s">
        <v>59</v>
      </c>
      <c r="E907" s="88" t="s">
        <v>102</v>
      </c>
      <c r="F907" s="88">
        <v>10001</v>
      </c>
      <c r="G907" s="91">
        <f>+IF(ISNA(VLOOKUP(F907,'[1]Latest 14.03.2023'!$E$4:$J$1050,6,FALSE)),"0",VLOOKUP(F907,'[1]Latest 14.03.2023'!$E$4:$J$1050,6,FALSE))</f>
        <v>2.54</v>
      </c>
      <c r="H907" s="88">
        <f>+SUMIF(CUTTING!$B$3:$B$500,'RM-JUNE'!F907,CUTTING!$G$3:$G$500)</f>
        <v>0</v>
      </c>
      <c r="I907" s="88">
        <f>+SUMIF('FORGING+DISPATCH'!$B$3:$B$500,'RM-JUNE'!F907,'FORGING+DISPATCH'!$G$3:$G$500)</f>
        <v>3175</v>
      </c>
      <c r="J907" s="90">
        <f t="shared" si="181"/>
        <v>3175</v>
      </c>
      <c r="K907" s="88">
        <f>+IF(ISNA(VLOOKUP(F907,SCH!$C$3:$L$500,9,FALSE)),"0",VLOOKUP(F907,SCH!$C$3:$L$500,9,FALSE))</f>
        <v>645</v>
      </c>
      <c r="L907" s="102">
        <f t="shared" si="174"/>
        <v>1638.3</v>
      </c>
      <c r="M907" s="102">
        <f t="shared" si="183"/>
        <v>-1536.7</v>
      </c>
      <c r="N907" s="132">
        <f>6000</f>
        <v>6000</v>
      </c>
      <c r="O907" s="133">
        <f>SUMIF(M907:M908,"&gt;0")-N907</f>
        <v>-6000</v>
      </c>
      <c r="P907" s="133"/>
      <c r="Q907" s="133">
        <f>O907-P907</f>
        <v>-6000</v>
      </c>
      <c r="R907" s="111"/>
    </row>
    <row r="908" spans="1:18" s="3" customFormat="1" x14ac:dyDescent="0.25">
      <c r="A908" s="87">
        <v>14</v>
      </c>
      <c r="B908" s="88" t="s">
        <v>101</v>
      </c>
      <c r="C908" s="88" t="s">
        <v>84</v>
      </c>
      <c r="D908" s="88" t="s">
        <v>59</v>
      </c>
      <c r="E908" s="88" t="s">
        <v>100</v>
      </c>
      <c r="F908" s="88">
        <v>10003</v>
      </c>
      <c r="G908" s="91">
        <f>+IF(ISNA(VLOOKUP(F908,'[1]Latest 14.03.2023'!$E$4:$J$1050,6,FALSE)),"0",VLOOKUP(F908,'[1]Latest 14.03.2023'!$E$4:$J$1050,6,FALSE))</f>
        <v>1.57</v>
      </c>
      <c r="H908" s="88">
        <f>+SUMIF(CUTTING!$B$3:$B$500,'RM-JUNE'!F908,CUTTING!$G$3:$G$500)</f>
        <v>0</v>
      </c>
      <c r="I908" s="88">
        <f>+SUMIF('FORGING+DISPATCH'!$B$3:$B$500,'RM-JUNE'!F908,'FORGING+DISPATCH'!$G$3:$G$500)</f>
        <v>314</v>
      </c>
      <c r="J908" s="90">
        <f t="shared" si="181"/>
        <v>314</v>
      </c>
      <c r="K908" s="88" t="str">
        <f>+IF(ISNA(VLOOKUP(F908,SCH!$C$3:$L$500,9,FALSE)),"0",VLOOKUP(F908,SCH!$C$3:$L$500,9,FALSE))</f>
        <v>0</v>
      </c>
      <c r="L908" s="102">
        <f t="shared" si="174"/>
        <v>0</v>
      </c>
      <c r="M908" s="102">
        <f t="shared" si="183"/>
        <v>-314</v>
      </c>
      <c r="N908" s="132"/>
      <c r="O908" s="133"/>
      <c r="P908" s="133"/>
      <c r="Q908" s="133"/>
      <c r="R908" s="111"/>
    </row>
    <row r="909" spans="1:18" s="3" customFormat="1" x14ac:dyDescent="0.25">
      <c r="A909" s="38">
        <v>15</v>
      </c>
      <c r="B909" s="39" t="s">
        <v>98</v>
      </c>
      <c r="C909" s="39" t="s">
        <v>38</v>
      </c>
      <c r="D909" s="39" t="s">
        <v>50</v>
      </c>
      <c r="E909" s="39" t="s">
        <v>99</v>
      </c>
      <c r="F909" s="39">
        <v>10077</v>
      </c>
      <c r="G909" s="41">
        <f>+IF(ISNA(VLOOKUP(F909,'[1]Latest 14.03.2023'!$E$4:$J$1050,6,FALSE)),"0",VLOOKUP(F909,'[1]Latest 14.03.2023'!$E$4:$J$1050,6,FALSE))</f>
        <v>0.71</v>
      </c>
      <c r="H909" s="39">
        <f>+SUMIF(CUTTING!$B$3:$B$500,'RM-JUNE'!F909,CUTTING!$G$3:$G$500)</f>
        <v>0</v>
      </c>
      <c r="I909" s="39">
        <f>+SUMIF('FORGING+DISPATCH'!$B$3:$B$500,'RM-JUNE'!F909,'FORGING+DISPATCH'!$G$3:$G$500)</f>
        <v>0</v>
      </c>
      <c r="J909" s="40">
        <f t="shared" si="181"/>
        <v>0</v>
      </c>
      <c r="K909" s="39" t="str">
        <f>+IF(ISNA(VLOOKUP(F909,SCH!$C$3:$L$500,9,FALSE)),"0",VLOOKUP(F909,SCH!$C$3:$L$500,9,FALSE))</f>
        <v>0</v>
      </c>
      <c r="L909" s="103">
        <f t="shared" si="174"/>
        <v>0</v>
      </c>
      <c r="M909" s="103">
        <f t="shared" si="183"/>
        <v>0</v>
      </c>
      <c r="N909" s="103"/>
      <c r="O909" s="104">
        <f>SUMIF(M909,"&gt;0")-N909</f>
        <v>0</v>
      </c>
      <c r="P909" s="104"/>
      <c r="Q909" s="104">
        <f>O909-P909</f>
        <v>0</v>
      </c>
      <c r="R909" s="111"/>
    </row>
    <row r="910" spans="1:18" s="3" customFormat="1" x14ac:dyDescent="0.25">
      <c r="A910" s="87">
        <v>15</v>
      </c>
      <c r="B910" s="88" t="s">
        <v>98</v>
      </c>
      <c r="C910" s="88" t="s">
        <v>38</v>
      </c>
      <c r="D910" s="88" t="s">
        <v>97</v>
      </c>
      <c r="E910" s="88" t="s">
        <v>96</v>
      </c>
      <c r="F910" s="88">
        <v>3017</v>
      </c>
      <c r="G910" s="88" t="str">
        <f>+IF(ISNA(VLOOKUP(F910,'[1]Latest 14.03.2023'!$E$4:$J$1050,6,FALSE)),"0",VLOOKUP(F910,'[1]Latest 14.03.2023'!$E$4:$J$1050,6,FALSE))</f>
        <v>0</v>
      </c>
      <c r="H910" s="88">
        <f>+SUMIF(CUTTING!$B$3:$B$500,'RM-JUNE'!F910,CUTTING!$G$3:$G$500)</f>
        <v>0</v>
      </c>
      <c r="I910" s="88">
        <f>+SUMIF('FORGING+DISPATCH'!$B$3:$B$500,'RM-JUNE'!F910,'FORGING+DISPATCH'!$G$3:$G$500)</f>
        <v>0</v>
      </c>
      <c r="J910" s="90">
        <f t="shared" si="181"/>
        <v>0</v>
      </c>
      <c r="K910" s="88" t="str">
        <f>+IF(ISNA(VLOOKUP(F910,SCH!$C$3:$L$500,9,FALSE)),"0",VLOOKUP(F910,SCH!$C$3:$L$500,9,FALSE))</f>
        <v>0</v>
      </c>
      <c r="L910" s="102">
        <f t="shared" si="174"/>
        <v>0</v>
      </c>
      <c r="M910" s="102">
        <f t="shared" si="183"/>
        <v>0</v>
      </c>
      <c r="N910" s="102"/>
      <c r="O910" s="105">
        <f>SUMIF(M910,"&gt;0")-N910</f>
        <v>0</v>
      </c>
      <c r="P910" s="105"/>
      <c r="Q910" s="105">
        <f>O910-P910</f>
        <v>0</v>
      </c>
      <c r="R910" s="111"/>
    </row>
    <row r="911" spans="1:18" s="3" customFormat="1" x14ac:dyDescent="0.25">
      <c r="A911" s="38">
        <v>16</v>
      </c>
      <c r="B911" s="39" t="s">
        <v>95</v>
      </c>
      <c r="C911" s="39" t="s">
        <v>94</v>
      </c>
      <c r="D911" s="39" t="s">
        <v>93</v>
      </c>
      <c r="E911" s="39" t="s">
        <v>92</v>
      </c>
      <c r="F911" s="39">
        <v>10073</v>
      </c>
      <c r="G911" s="41">
        <f>+IF(ISNA(VLOOKUP(F911,'[1]Latest 14.03.2023'!$E$4:$J$1050,6,FALSE)),"0",VLOOKUP(F911,'[1]Latest 14.03.2023'!$E$4:$J$1050,6,FALSE))</f>
        <v>0.94</v>
      </c>
      <c r="H911" s="39">
        <f>+SUMIF(CUTTING!$B$3:$B$500,'RM-JUNE'!F911,CUTTING!$G$3:$G$500)</f>
        <v>0</v>
      </c>
      <c r="I911" s="39">
        <f>+SUMIF('FORGING+DISPATCH'!$B$3:$B$500,'RM-JUNE'!F911,'FORGING+DISPATCH'!$G$3:$G$500)</f>
        <v>3.76</v>
      </c>
      <c r="J911" s="40">
        <f t="shared" si="181"/>
        <v>3.76</v>
      </c>
      <c r="K911" s="39">
        <f>+IF(ISNA(VLOOKUP(F911,SCH!$C$3:$L$500,9,FALSE)),"0",VLOOKUP(F911,SCH!$C$3:$L$500,9,FALSE))</f>
        <v>500</v>
      </c>
      <c r="L911" s="103">
        <f t="shared" si="174"/>
        <v>470</v>
      </c>
      <c r="M911" s="103">
        <f t="shared" si="183"/>
        <v>466.24</v>
      </c>
      <c r="N911" s="103">
        <f>4500</f>
        <v>4500</v>
      </c>
      <c r="O911" s="104">
        <f>SUMIF(M911,"&gt;0")-N911</f>
        <v>-4033.76</v>
      </c>
      <c r="P911" s="104"/>
      <c r="Q911" s="104">
        <f>O911-P911</f>
        <v>-4033.76</v>
      </c>
      <c r="R911" s="111"/>
    </row>
    <row r="912" spans="1:18" s="3" customFormat="1" x14ac:dyDescent="0.25">
      <c r="A912" s="87">
        <v>17</v>
      </c>
      <c r="B912" s="88" t="s">
        <v>89</v>
      </c>
      <c r="C912" s="88" t="s">
        <v>84</v>
      </c>
      <c r="D912" s="88" t="s">
        <v>44</v>
      </c>
      <c r="E912" s="88" t="s">
        <v>91</v>
      </c>
      <c r="F912" s="88">
        <v>10002</v>
      </c>
      <c r="G912" s="91">
        <f>+IF(ISNA(VLOOKUP(F912,'[1]Latest 14.03.2023'!$E$4:$J$1050,6,FALSE)),"0",VLOOKUP(F912,'[1]Latest 14.03.2023'!$E$4:$J$1050,6,FALSE))</f>
        <v>0.74</v>
      </c>
      <c r="H912" s="88">
        <f>+SUMIF(CUTTING!$B$3:$B$500,'RM-JUNE'!F912,CUTTING!$G$3:$G$500)</f>
        <v>0</v>
      </c>
      <c r="I912" s="88">
        <f>+SUMIF('FORGING+DISPATCH'!$B$3:$B$500,'RM-JUNE'!F912,'FORGING+DISPATCH'!$G$3:$G$500)</f>
        <v>0</v>
      </c>
      <c r="J912" s="90">
        <f t="shared" si="181"/>
        <v>0</v>
      </c>
      <c r="K912" s="88" t="str">
        <f>+IF(ISNA(VLOOKUP(F912,SCH!$C$3:$L$500,9,FALSE)),"0",VLOOKUP(F912,SCH!$C$3:$L$500,9,FALSE))</f>
        <v>0</v>
      </c>
      <c r="L912" s="102">
        <f t="shared" si="174"/>
        <v>0</v>
      </c>
      <c r="M912" s="102">
        <f t="shared" si="183"/>
        <v>0</v>
      </c>
      <c r="N912" s="132">
        <f>1900</f>
        <v>1900</v>
      </c>
      <c r="O912" s="133">
        <f>SUMIF(M912:M914,"&gt;0")-N912</f>
        <v>-1900</v>
      </c>
      <c r="P912" s="133"/>
      <c r="Q912" s="133">
        <f>O912-P912</f>
        <v>-1900</v>
      </c>
      <c r="R912" s="111"/>
    </row>
    <row r="913" spans="1:18" s="3" customFormat="1" ht="15" customHeight="1" x14ac:dyDescent="0.25">
      <c r="A913" s="87">
        <v>17</v>
      </c>
      <c r="B913" s="88" t="s">
        <v>89</v>
      </c>
      <c r="C913" s="88" t="s">
        <v>84</v>
      </c>
      <c r="D913" s="88" t="s">
        <v>44</v>
      </c>
      <c r="E913" s="88" t="s">
        <v>90</v>
      </c>
      <c r="F913" s="88">
        <v>10004</v>
      </c>
      <c r="G913" s="91">
        <f>+IF(ISNA(VLOOKUP(F913,'[1]Latest 14.03.2023'!$E$4:$J$1050,6,FALSE)),"0",VLOOKUP(F913,'[1]Latest 14.03.2023'!$E$4:$J$1050,6,FALSE))</f>
        <v>1.01</v>
      </c>
      <c r="H913" s="88">
        <f>+SUMIF(CUTTING!$B$3:$B$500,'RM-JUNE'!F913,CUTTING!$G$3:$G$500)</f>
        <v>0</v>
      </c>
      <c r="I913" s="88">
        <f>+SUMIF('FORGING+DISPATCH'!$B$3:$B$500,'RM-JUNE'!F913,'FORGING+DISPATCH'!$G$3:$G$500)</f>
        <v>0</v>
      </c>
      <c r="J913" s="90">
        <f t="shared" si="181"/>
        <v>0</v>
      </c>
      <c r="K913" s="88" t="str">
        <f>+IF(ISNA(VLOOKUP(F913,SCH!$C$3:$L$500,9,FALSE)),"0",VLOOKUP(F913,SCH!$C$3:$L$500,9,FALSE))</f>
        <v>0</v>
      </c>
      <c r="L913" s="102">
        <f t="shared" si="174"/>
        <v>0</v>
      </c>
      <c r="M913" s="102">
        <f t="shared" ref="M913:M916" si="184">L913-J913</f>
        <v>0</v>
      </c>
      <c r="N913" s="132"/>
      <c r="O913" s="133"/>
      <c r="P913" s="133"/>
      <c r="Q913" s="133"/>
      <c r="R913" s="111"/>
    </row>
    <row r="914" spans="1:18" s="3" customFormat="1" ht="15.75" customHeight="1" x14ac:dyDescent="0.25">
      <c r="A914" s="87">
        <v>17</v>
      </c>
      <c r="B914" s="88" t="s">
        <v>89</v>
      </c>
      <c r="C914" s="88" t="s">
        <v>84</v>
      </c>
      <c r="D914" s="88" t="s">
        <v>44</v>
      </c>
      <c r="E914" s="88" t="s">
        <v>88</v>
      </c>
      <c r="F914" s="88">
        <v>10085</v>
      </c>
      <c r="G914" s="91">
        <f>+IF(ISNA(VLOOKUP(F914,'[1]Latest 14.03.2023'!$E$4:$J$1050,6,FALSE)),"0",VLOOKUP(F914,'[1]Latest 14.03.2023'!$E$4:$J$1050,6,FALSE))</f>
        <v>1.1100000000000001</v>
      </c>
      <c r="H914" s="88">
        <f>+SUMIF(CUTTING!$B$3:$B$500,'RM-JUNE'!F914,CUTTING!$G$3:$G$500)</f>
        <v>0</v>
      </c>
      <c r="I914" s="88">
        <f>+SUMIF('FORGING+DISPATCH'!$B$3:$B$500,'RM-JUNE'!F914,'FORGING+DISPATCH'!$G$3:$G$500)</f>
        <v>0</v>
      </c>
      <c r="J914" s="90">
        <f t="shared" si="181"/>
        <v>0</v>
      </c>
      <c r="K914" s="88" t="str">
        <f>+IF(ISNA(VLOOKUP(F914,SCH!$C$3:$L$500,9,FALSE)),"0",VLOOKUP(F914,SCH!$C$3:$L$500,9,FALSE))</f>
        <v>0</v>
      </c>
      <c r="L914" s="102">
        <f t="shared" si="174"/>
        <v>0</v>
      </c>
      <c r="M914" s="102">
        <f t="shared" si="184"/>
        <v>0</v>
      </c>
      <c r="N914" s="132"/>
      <c r="O914" s="133"/>
      <c r="P914" s="133"/>
      <c r="Q914" s="133"/>
      <c r="R914" s="111"/>
    </row>
    <row r="915" spans="1:18" s="3" customFormat="1" x14ac:dyDescent="0.25">
      <c r="A915" s="38">
        <v>18</v>
      </c>
      <c r="B915" s="39" t="s">
        <v>85</v>
      </c>
      <c r="C915" s="150" t="s">
        <v>84</v>
      </c>
      <c r="D915" s="39" t="s">
        <v>87</v>
      </c>
      <c r="E915" s="39" t="s">
        <v>82</v>
      </c>
      <c r="F915" s="39">
        <v>10072</v>
      </c>
      <c r="G915" s="41">
        <f>+IF(ISNA(VLOOKUP(F915,'[1]Latest 14.03.2023'!$E$4:$J$1050,6,FALSE)),"0",VLOOKUP(F915,'[1]Latest 14.03.2023'!$E$4:$J$1050,6,FALSE))</f>
        <v>3.26</v>
      </c>
      <c r="H915" s="39">
        <f>+SUMIF(CUTTING!$B$3:$B$500,'RM-JUNE'!F915,CUTTING!$G$3:$G$500)</f>
        <v>0</v>
      </c>
      <c r="I915" s="39">
        <f>+SUMIF('FORGING+DISPATCH'!$B$3:$B$500,'RM-JUNE'!F915,'FORGING+DISPATCH'!$G$3:$G$500)</f>
        <v>652</v>
      </c>
      <c r="J915" s="40">
        <f t="shared" si="181"/>
        <v>652</v>
      </c>
      <c r="K915" s="39">
        <f>+IF(ISNA(VLOOKUP(F915,SCH!$C$3:$L$500,9,FALSE)),"0",VLOOKUP(F915,SCH!$C$3:$L$500,9,FALSE))</f>
        <v>1808</v>
      </c>
      <c r="L915" s="103">
        <f t="shared" si="174"/>
        <v>5894.08</v>
      </c>
      <c r="M915" s="103">
        <f t="shared" si="184"/>
        <v>5242.08</v>
      </c>
      <c r="N915" s="141"/>
      <c r="O915" s="134">
        <f>SUMIF(M915:M916,"&gt;0")-N915</f>
        <v>5242.08</v>
      </c>
      <c r="P915" s="134"/>
      <c r="Q915" s="134">
        <f>O915-P915</f>
        <v>5242.08</v>
      </c>
      <c r="R915" s="111"/>
    </row>
    <row r="916" spans="1:18" s="3" customFormat="1" x14ac:dyDescent="0.25">
      <c r="A916" s="38">
        <v>19</v>
      </c>
      <c r="B916" s="39" t="s">
        <v>85</v>
      </c>
      <c r="C916" s="150" t="s">
        <v>84</v>
      </c>
      <c r="D916" s="39" t="s">
        <v>87</v>
      </c>
      <c r="E916" s="39" t="s">
        <v>86</v>
      </c>
      <c r="F916" s="39">
        <v>10075</v>
      </c>
      <c r="G916" s="41">
        <f>+IF(ISNA(VLOOKUP(F916,'[1]Latest 14.03.2023'!$E$4:$J$1050,6,FALSE)),"0",VLOOKUP(F916,'[1]Latest 14.03.2023'!$E$4:$J$1050,6,FALSE))</f>
        <v>2.73</v>
      </c>
      <c r="H916" s="39">
        <f>+SUMIF(CUTTING!$B$3:$B$500,'RM-JUNE'!F916,CUTTING!$G$3:$G$500)</f>
        <v>0</v>
      </c>
      <c r="I916" s="39">
        <f>+SUMIF('FORGING+DISPATCH'!$B$3:$B$500,'RM-JUNE'!F916,'FORGING+DISPATCH'!$G$3:$G$500)</f>
        <v>0</v>
      </c>
      <c r="J916" s="40">
        <f t="shared" si="181"/>
        <v>0</v>
      </c>
      <c r="K916" s="39" t="str">
        <f>+IF(ISNA(VLOOKUP(F916,SCH!$C$3:$L$500,9,FALSE)),"0",VLOOKUP(F916,SCH!$C$3:$L$500,9,FALSE))</f>
        <v>0</v>
      </c>
      <c r="L916" s="103">
        <f t="shared" ref="L916:L948" si="185">+G916*K916</f>
        <v>0</v>
      </c>
      <c r="M916" s="103">
        <f t="shared" si="184"/>
        <v>0</v>
      </c>
      <c r="N916" s="141"/>
      <c r="O916" s="134"/>
      <c r="P916" s="134"/>
      <c r="Q916" s="134"/>
      <c r="R916" s="111"/>
    </row>
    <row r="917" spans="1:18" s="3" customFormat="1" x14ac:dyDescent="0.25">
      <c r="A917" s="87">
        <v>19</v>
      </c>
      <c r="B917" s="88" t="s">
        <v>85</v>
      </c>
      <c r="C917" s="88" t="s">
        <v>84</v>
      </c>
      <c r="D917" s="88" t="s">
        <v>41</v>
      </c>
      <c r="E917" s="88" t="s">
        <v>83</v>
      </c>
      <c r="F917" s="88">
        <v>10087</v>
      </c>
      <c r="G917" s="88" t="str">
        <f>+IF(ISNA(VLOOKUP(F917,'[1]Latest 14.03.2023'!$E$4:$J$1050,6,FALSE)),"0",VLOOKUP(F917,'[1]Latest 14.03.2023'!$E$4:$J$1050,6,FALSE))</f>
        <v>0</v>
      </c>
      <c r="H917" s="88">
        <f>+SUMIF(CUTTING!$B$3:$B$500,'RM-JUNE'!F917,CUTTING!$G$3:$G$500)</f>
        <v>0</v>
      </c>
      <c r="I917" s="88">
        <f>+SUMIF('FORGING+DISPATCH'!$B$3:$B$500,'RM-JUNE'!F917,'FORGING+DISPATCH'!$G$3:$G$500)</f>
        <v>0</v>
      </c>
      <c r="J917" s="90">
        <f t="shared" si="181"/>
        <v>0</v>
      </c>
      <c r="K917" s="88" t="str">
        <f>+IF(ISNA(VLOOKUP(F917,SCH!$C$3:$L$500,9,FALSE)),"0",VLOOKUP(F917,SCH!$C$3:$L$500,9,FALSE))</f>
        <v>0</v>
      </c>
      <c r="L917" s="102">
        <f t="shared" si="185"/>
        <v>0</v>
      </c>
      <c r="M917" s="102">
        <f t="shared" ref="M917:M925" si="186">L917-J917</f>
        <v>0</v>
      </c>
      <c r="N917" s="102"/>
      <c r="O917" s="105">
        <f>SUMIF(M917,"&gt;0")-N917</f>
        <v>0</v>
      </c>
      <c r="P917" s="105"/>
      <c r="Q917" s="105">
        <f>O917-P917</f>
        <v>0</v>
      </c>
      <c r="R917" s="111"/>
    </row>
    <row r="918" spans="1:18" s="3" customFormat="1" x14ac:dyDescent="0.25">
      <c r="A918" s="38">
        <v>20</v>
      </c>
      <c r="B918" s="39" t="s">
        <v>65</v>
      </c>
      <c r="C918" s="39" t="s">
        <v>64</v>
      </c>
      <c r="D918" s="39" t="s">
        <v>44</v>
      </c>
      <c r="E918" s="39" t="s">
        <v>1021</v>
      </c>
      <c r="F918" s="39">
        <v>10089</v>
      </c>
      <c r="G918" s="41">
        <f>+IF(ISNA(VLOOKUP(F918,'[1]Latest 14.03.2023'!$E$4:$J$1050,6,FALSE)),"0",VLOOKUP(F918,'[1]Latest 14.03.2023'!$E$4:$J$1050,6,FALSE))</f>
        <v>0.96</v>
      </c>
      <c r="H918" s="39">
        <f>+SUMIF(CUTTING!$B$3:$B$500,'RM-JUNE'!F918,CUTTING!$G$3:$G$500)</f>
        <v>0</v>
      </c>
      <c r="I918" s="39">
        <f>+SUMIF('FORGING+DISPATCH'!$B$3:$B$500,'RM-JUNE'!F918,'FORGING+DISPATCH'!$G$3:$G$500)</f>
        <v>0</v>
      </c>
      <c r="J918" s="40">
        <f t="shared" si="181"/>
        <v>0</v>
      </c>
      <c r="K918" s="39" t="str">
        <f>+IF(ISNA(VLOOKUP(F918,SCH!$C$3:$L$500,9,FALSE)),"0",VLOOKUP(F918,SCH!$C$3:$L$500,9,FALSE))</f>
        <v>0</v>
      </c>
      <c r="L918" s="103">
        <f t="shared" si="185"/>
        <v>0</v>
      </c>
      <c r="M918" s="103">
        <f>L918-J918</f>
        <v>0</v>
      </c>
      <c r="N918" s="103"/>
      <c r="O918" s="104">
        <f>SUMIF(M918,"&gt;0")-N918</f>
        <v>0</v>
      </c>
      <c r="P918" s="104"/>
      <c r="Q918" s="104">
        <f>O918-P918</f>
        <v>0</v>
      </c>
      <c r="R918" s="111"/>
    </row>
    <row r="919" spans="1:18" s="3" customFormat="1" x14ac:dyDescent="0.25">
      <c r="A919" s="87">
        <v>20</v>
      </c>
      <c r="B919" s="88" t="s">
        <v>65</v>
      </c>
      <c r="C919" s="88" t="s">
        <v>64</v>
      </c>
      <c r="D919" s="88" t="s">
        <v>59</v>
      </c>
      <c r="E919" s="88" t="s">
        <v>81</v>
      </c>
      <c r="F919" s="88">
        <v>10031</v>
      </c>
      <c r="G919" s="91">
        <f>+IF(ISNA(VLOOKUP(F919,'[1]Latest 14.03.2023'!$E$4:$J$1050,6,FALSE)),"0",VLOOKUP(F919,'[1]Latest 14.03.2023'!$E$4:$J$1050,6,FALSE))</f>
        <v>2.64</v>
      </c>
      <c r="H919" s="88">
        <f>+SUMIF(CUTTING!$B$3:$B$500,'RM-JUNE'!F919,CUTTING!$G$3:$G$500)</f>
        <v>0</v>
      </c>
      <c r="I919" s="88">
        <f>+SUMIF('FORGING+DISPATCH'!$B$3:$B$500,'RM-JUNE'!F919,'FORGING+DISPATCH'!$G$3:$G$500)</f>
        <v>0</v>
      </c>
      <c r="J919" s="90">
        <f t="shared" si="181"/>
        <v>0</v>
      </c>
      <c r="K919" s="88">
        <f>+IF(ISNA(VLOOKUP(F919,SCH!$C$3:$L$500,9,FALSE)),"0",VLOOKUP(F919,SCH!$C$3:$L$500,9,FALSE))</f>
        <v>2082</v>
      </c>
      <c r="L919" s="102">
        <f t="shared" si="185"/>
        <v>5496.4800000000005</v>
      </c>
      <c r="M919" s="102">
        <f t="shared" si="186"/>
        <v>5496.4800000000005</v>
      </c>
      <c r="N919" s="132">
        <f>500</f>
        <v>500</v>
      </c>
      <c r="O919" s="133">
        <f>SUMIF(M919:M921,"&gt;0")-N919</f>
        <v>7616.18</v>
      </c>
      <c r="P919" s="133"/>
      <c r="Q919" s="133">
        <f>O919-P919</f>
        <v>7616.18</v>
      </c>
      <c r="R919" s="111"/>
    </row>
    <row r="920" spans="1:18" s="3" customFormat="1" x14ac:dyDescent="0.25">
      <c r="A920" s="87">
        <v>20</v>
      </c>
      <c r="B920" s="88" t="s">
        <v>65</v>
      </c>
      <c r="C920" s="88" t="s">
        <v>64</v>
      </c>
      <c r="D920" s="88" t="s">
        <v>59</v>
      </c>
      <c r="E920" s="88" t="s">
        <v>80</v>
      </c>
      <c r="F920" s="88">
        <v>10041</v>
      </c>
      <c r="G920" s="91">
        <f>+IF(ISNA(VLOOKUP(F920,'[1]Latest 14.03.2023'!$E$4:$J$1050,6,FALSE)),"0",VLOOKUP(F920,'[1]Latest 14.03.2023'!$E$4:$J$1050,6,FALSE))</f>
        <v>3.68</v>
      </c>
      <c r="H920" s="88">
        <f>+SUMIF(CUTTING!$B$3:$B$500,'RM-JUNE'!F920,CUTTING!$G$3:$G$500)</f>
        <v>0</v>
      </c>
      <c r="I920" s="88">
        <f>+SUMIF('FORGING+DISPATCH'!$B$3:$B$500,'RM-JUNE'!F920,'FORGING+DISPATCH'!$G$3:$G$500)</f>
        <v>0</v>
      </c>
      <c r="J920" s="90">
        <f t="shared" si="181"/>
        <v>0</v>
      </c>
      <c r="K920" s="88" t="str">
        <f>+IF(ISNA(VLOOKUP(F920,SCH!$C$3:$L$500,9,FALSE)),"0",VLOOKUP(F920,SCH!$C$3:$L$500,9,FALSE))</f>
        <v>0</v>
      </c>
      <c r="L920" s="102">
        <f t="shared" si="185"/>
        <v>0</v>
      </c>
      <c r="M920" s="102">
        <f t="shared" si="186"/>
        <v>0</v>
      </c>
      <c r="N920" s="132"/>
      <c r="O920" s="133"/>
      <c r="P920" s="133"/>
      <c r="Q920" s="133"/>
      <c r="R920" s="111"/>
    </row>
    <row r="921" spans="1:18" s="3" customFormat="1" x14ac:dyDescent="0.25">
      <c r="A921" s="87">
        <v>20</v>
      </c>
      <c r="B921" s="88" t="s">
        <v>65</v>
      </c>
      <c r="C921" s="88" t="s">
        <v>64</v>
      </c>
      <c r="D921" s="88" t="s">
        <v>59</v>
      </c>
      <c r="E921" s="88" t="s">
        <v>79</v>
      </c>
      <c r="F921" s="88">
        <v>10042</v>
      </c>
      <c r="G921" s="91">
        <f>+IF(ISNA(VLOOKUP(F921,'[1]Latest 14.03.2023'!$E$4:$J$1050,6,FALSE)),"0",VLOOKUP(F921,'[1]Latest 14.03.2023'!$E$4:$J$1050,6,FALSE))</f>
        <v>2.2999999999999998</v>
      </c>
      <c r="H921" s="88">
        <f>+SUMIF(CUTTING!$B$3:$B$500,'RM-JUNE'!F921,CUTTING!$G$3:$G$500)</f>
        <v>0</v>
      </c>
      <c r="I921" s="88">
        <f>+SUMIF('FORGING+DISPATCH'!$B$3:$B$500,'RM-JUNE'!F921,'FORGING+DISPATCH'!$G$3:$G$500)</f>
        <v>0</v>
      </c>
      <c r="J921" s="90">
        <f t="shared" si="181"/>
        <v>0</v>
      </c>
      <c r="K921" s="88">
        <f>+IF(ISNA(VLOOKUP(F921,SCH!$C$3:$L$500,9,FALSE)),"0",VLOOKUP(F921,SCH!$C$3:$L$500,9,FALSE))</f>
        <v>1139</v>
      </c>
      <c r="L921" s="102">
        <f t="shared" si="185"/>
        <v>2619.6999999999998</v>
      </c>
      <c r="M921" s="102">
        <f>L921-J921</f>
        <v>2619.6999999999998</v>
      </c>
      <c r="N921" s="132"/>
      <c r="O921" s="133"/>
      <c r="P921" s="133"/>
      <c r="Q921" s="133"/>
      <c r="R921" s="111"/>
    </row>
    <row r="922" spans="1:18" s="3" customFormat="1" x14ac:dyDescent="0.25">
      <c r="A922" s="115">
        <v>20</v>
      </c>
      <c r="B922" s="116" t="s">
        <v>65</v>
      </c>
      <c r="C922" s="116" t="s">
        <v>64</v>
      </c>
      <c r="D922" s="116" t="s">
        <v>53</v>
      </c>
      <c r="E922" s="116" t="s">
        <v>76</v>
      </c>
      <c r="F922" s="116">
        <v>10034</v>
      </c>
      <c r="G922" s="117">
        <f>+IF(ISNA(VLOOKUP(F922,'[1]Latest 14.03.2023'!$E$4:$J$1050,6,FALSE)),"0",VLOOKUP(F922,'[1]Latest 14.03.2023'!$E$4:$J$1050,6,FALSE))</f>
        <v>7.86</v>
      </c>
      <c r="H922" s="116">
        <f>+SUMIF(CUTTING!$B$3:$B$500,'RM-JUNE'!F922,CUTTING!$G$3:$G$500)</f>
        <v>927.48</v>
      </c>
      <c r="I922" s="116">
        <f>+SUMIF('FORGING+DISPATCH'!$B$3:$B$500,'RM-JUNE'!F922,'FORGING+DISPATCH'!$G$3:$G$500)</f>
        <v>2358</v>
      </c>
      <c r="J922" s="118">
        <f t="shared" si="181"/>
        <v>3285.48</v>
      </c>
      <c r="K922" s="116">
        <f>+IF(ISNA(VLOOKUP(F922,SCH!$C$3:$L$500,9,FALSE)),"0",VLOOKUP(F922,SCH!$C$3:$L$500,9,FALSE))</f>
        <v>418</v>
      </c>
      <c r="L922" s="114">
        <f t="shared" si="185"/>
        <v>3285.48</v>
      </c>
      <c r="M922" s="114">
        <f t="shared" ref="M922" si="187">L922-J922</f>
        <v>0</v>
      </c>
      <c r="N922" s="119">
        <f>67969</f>
        <v>67969</v>
      </c>
      <c r="O922" s="120">
        <f>SUMIF(M922,"&gt;0")-N922</f>
        <v>-67969</v>
      </c>
      <c r="P922" s="120"/>
      <c r="Q922" s="120">
        <f>O922-P922</f>
        <v>-67969</v>
      </c>
      <c r="R922" s="121"/>
    </row>
    <row r="923" spans="1:18" s="3" customFormat="1" x14ac:dyDescent="0.25">
      <c r="A923" s="115">
        <v>20</v>
      </c>
      <c r="B923" s="116" t="s">
        <v>65</v>
      </c>
      <c r="C923" s="116" t="s">
        <v>64</v>
      </c>
      <c r="D923" s="116" t="s">
        <v>53</v>
      </c>
      <c r="E923" s="116" t="s">
        <v>78</v>
      </c>
      <c r="F923" s="116">
        <v>10032</v>
      </c>
      <c r="G923" s="117">
        <f>+IF(ISNA(VLOOKUP(F923,'[1]Latest 14.03.2023'!$E$4:$J$1050,6,FALSE)),"0",VLOOKUP(F923,'[1]Latest 14.03.2023'!$E$4:$J$1050,6,FALSE))</f>
        <v>10.050000000000001</v>
      </c>
      <c r="H923" s="116">
        <f>+SUMIF(CUTTING!$B$3:$B$500,'RM-JUNE'!F923,CUTTING!$G$3:$G$500)</f>
        <v>0</v>
      </c>
      <c r="I923" s="116">
        <f>+SUMIF('FORGING+DISPATCH'!$B$3:$B$500,'RM-JUNE'!F923,'FORGING+DISPATCH'!$G$3:$G$500)</f>
        <v>15135.300000000001</v>
      </c>
      <c r="J923" s="118">
        <f t="shared" ref="J923" si="188">H923+I923</f>
        <v>15135.300000000001</v>
      </c>
      <c r="K923" s="116">
        <f>+IF(ISNA(VLOOKUP(F923,SCH!$C$3:$L$500,9,FALSE)),"0",VLOOKUP(F923,SCH!$C$3:$L$500,9,FALSE))</f>
        <v>1000</v>
      </c>
      <c r="L923" s="114">
        <f t="shared" ref="L923" si="189">+G923*K923</f>
        <v>10050</v>
      </c>
      <c r="M923" s="114">
        <f t="shared" ref="M923" si="190">L923-J923</f>
        <v>-5085.3000000000011</v>
      </c>
      <c r="N923" s="135">
        <f>13417+6988</f>
        <v>20405</v>
      </c>
      <c r="O923" s="138">
        <f>SUMIF(M923:M935,"&gt;0")-N923</f>
        <v>61634.3</v>
      </c>
      <c r="P923" s="138"/>
      <c r="Q923" s="138">
        <f>O923-P923</f>
        <v>61634.3</v>
      </c>
      <c r="R923" s="121" t="s">
        <v>1137</v>
      </c>
    </row>
    <row r="924" spans="1:18" s="3" customFormat="1" x14ac:dyDescent="0.25">
      <c r="A924" s="115">
        <v>20</v>
      </c>
      <c r="B924" s="116" t="s">
        <v>65</v>
      </c>
      <c r="C924" s="116" t="s">
        <v>64</v>
      </c>
      <c r="D924" s="116" t="s">
        <v>53</v>
      </c>
      <c r="E924" s="116" t="s">
        <v>77</v>
      </c>
      <c r="F924" s="116">
        <v>10033</v>
      </c>
      <c r="G924" s="117">
        <f>+IF(ISNA(VLOOKUP(F924,'[1]Latest 14.03.2023'!$E$4:$J$1050,6,FALSE)),"0",VLOOKUP(F924,'[1]Latest 14.03.2023'!$E$4:$J$1050,6,FALSE))</f>
        <v>10.1</v>
      </c>
      <c r="H924" s="116">
        <f>+SUMIF(CUTTING!$B$3:$B$500,'RM-JUNE'!F924,CUTTING!$G$3:$G$500)</f>
        <v>0</v>
      </c>
      <c r="I924" s="116">
        <f>+SUMIF('FORGING+DISPATCH'!$B$3:$B$500,'RM-JUNE'!F924,'FORGING+DISPATCH'!$G$3:$G$500)</f>
        <v>0</v>
      </c>
      <c r="J924" s="118">
        <f t="shared" ref="J924" si="191">H924+I924</f>
        <v>0</v>
      </c>
      <c r="K924" s="116" t="str">
        <f>+IF(ISNA(VLOOKUP(F924,SCH!$C$3:$L$500,9,FALSE)),"0",VLOOKUP(F924,SCH!$C$3:$L$500,9,FALSE))</f>
        <v>0</v>
      </c>
      <c r="L924" s="114">
        <f t="shared" ref="L924" si="192">+G924*K924</f>
        <v>0</v>
      </c>
      <c r="M924" s="114">
        <f t="shared" ref="M924" si="193">L924-J924</f>
        <v>0</v>
      </c>
      <c r="N924" s="136"/>
      <c r="O924" s="139"/>
      <c r="P924" s="139"/>
      <c r="Q924" s="139"/>
      <c r="R924" s="121" t="s">
        <v>1137</v>
      </c>
    </row>
    <row r="925" spans="1:18" s="3" customFormat="1" x14ac:dyDescent="0.25">
      <c r="A925" s="115">
        <v>20</v>
      </c>
      <c r="B925" s="116" t="s">
        <v>65</v>
      </c>
      <c r="C925" s="116" t="s">
        <v>64</v>
      </c>
      <c r="D925" s="116" t="s">
        <v>53</v>
      </c>
      <c r="E925" s="116" t="s">
        <v>75</v>
      </c>
      <c r="F925" s="116">
        <v>10035</v>
      </c>
      <c r="G925" s="117">
        <f>+IF(ISNA(VLOOKUP(F925,'[1]Latest 14.03.2023'!$E$4:$J$1050,6,FALSE)),"0",VLOOKUP(F925,'[1]Latest 14.03.2023'!$E$4:$J$1050,6,FALSE))</f>
        <v>7.64</v>
      </c>
      <c r="H925" s="116">
        <f>+SUMIF(CUTTING!$B$3:$B$500,'RM-JUNE'!F925,CUTTING!$G$3:$G$500)</f>
        <v>0</v>
      </c>
      <c r="I925" s="116">
        <f>+SUMIF('FORGING+DISPATCH'!$B$3:$B$500,'RM-JUNE'!F925,'FORGING+DISPATCH'!$G$3:$G$500)</f>
        <v>0</v>
      </c>
      <c r="J925" s="118">
        <f t="shared" si="181"/>
        <v>0</v>
      </c>
      <c r="K925" s="116" t="str">
        <f>+IF(ISNA(VLOOKUP(F925,SCH!$C$3:$L$500,9,FALSE)),"0",VLOOKUP(F925,SCH!$C$3:$L$500,9,FALSE))</f>
        <v>0</v>
      </c>
      <c r="L925" s="114">
        <f t="shared" si="185"/>
        <v>0</v>
      </c>
      <c r="M925" s="114">
        <f t="shared" si="186"/>
        <v>0</v>
      </c>
      <c r="N925" s="136"/>
      <c r="O925" s="139"/>
      <c r="P925" s="139"/>
      <c r="Q925" s="139"/>
      <c r="R925" s="121" t="s">
        <v>1137</v>
      </c>
    </row>
    <row r="926" spans="1:18" s="3" customFormat="1" x14ac:dyDescent="0.25">
      <c r="A926" s="115">
        <v>20</v>
      </c>
      <c r="B926" s="116" t="s">
        <v>65</v>
      </c>
      <c r="C926" s="116" t="s">
        <v>64</v>
      </c>
      <c r="D926" s="116" t="s">
        <v>53</v>
      </c>
      <c r="E926" s="116" t="s">
        <v>74</v>
      </c>
      <c r="F926" s="116">
        <v>10036</v>
      </c>
      <c r="G926" s="117">
        <f>+IF(ISNA(VLOOKUP(F926,'[1]Latest 14.03.2023'!$E$4:$J$1050,6,FALSE)),"0",VLOOKUP(F926,'[1]Latest 14.03.2023'!$E$4:$J$1050,6,FALSE))</f>
        <v>8.61</v>
      </c>
      <c r="H926" s="116">
        <f>+SUMIF(CUTTING!$B$3:$B$500,'RM-JUNE'!F926,CUTTING!$G$3:$G$500)</f>
        <v>0</v>
      </c>
      <c r="I926" s="116">
        <f>+SUMIF('FORGING+DISPATCH'!$B$3:$B$500,'RM-JUNE'!F926,'FORGING+DISPATCH'!$G$3:$G$500)</f>
        <v>0</v>
      </c>
      <c r="J926" s="118">
        <f t="shared" si="181"/>
        <v>0</v>
      </c>
      <c r="K926" s="116">
        <f>+IF(ISNA(VLOOKUP(F926,SCH!$C$3:$L$500,9,FALSE)),"0",VLOOKUP(F926,SCH!$C$3:$L$500,9,FALSE))</f>
        <v>1000</v>
      </c>
      <c r="L926" s="114">
        <f t="shared" si="185"/>
        <v>8610</v>
      </c>
      <c r="M926" s="114">
        <f t="shared" ref="M926:M927" si="194">L926-J926</f>
        <v>8610</v>
      </c>
      <c r="N926" s="136"/>
      <c r="O926" s="139"/>
      <c r="P926" s="139"/>
      <c r="Q926" s="139"/>
      <c r="R926" s="121" t="s">
        <v>1137</v>
      </c>
    </row>
    <row r="927" spans="1:18" s="3" customFormat="1" x14ac:dyDescent="0.25">
      <c r="A927" s="115">
        <v>20</v>
      </c>
      <c r="B927" s="116" t="s">
        <v>65</v>
      </c>
      <c r="C927" s="116" t="s">
        <v>64</v>
      </c>
      <c r="D927" s="116" t="s">
        <v>53</v>
      </c>
      <c r="E927" s="116" t="s">
        <v>73</v>
      </c>
      <c r="F927" s="116">
        <v>10037</v>
      </c>
      <c r="G927" s="117">
        <f>+IF(ISNA(VLOOKUP(F927,'[1]Latest 14.03.2023'!$E$4:$J$1050,6,FALSE)),"0",VLOOKUP(F927,'[1]Latest 14.03.2023'!$E$4:$J$1050,6,FALSE))</f>
        <v>8.26</v>
      </c>
      <c r="H927" s="116">
        <f>+SUMIF(CUTTING!$B$3:$B$500,'RM-JUNE'!F927,CUTTING!$G$3:$G$500)</f>
        <v>0</v>
      </c>
      <c r="I927" s="116">
        <f>+SUMIF('FORGING+DISPATCH'!$B$3:$B$500,'RM-JUNE'!F927,'FORGING+DISPATCH'!$G$3:$G$500)</f>
        <v>0</v>
      </c>
      <c r="J927" s="118">
        <f t="shared" si="181"/>
        <v>0</v>
      </c>
      <c r="K927" s="116">
        <f>+IF(ISNA(VLOOKUP(F927,SCH!$C$3:$L$500,9,FALSE)),"0",VLOOKUP(F927,SCH!$C$3:$L$500,9,FALSE))</f>
        <v>1000</v>
      </c>
      <c r="L927" s="114">
        <f t="shared" si="185"/>
        <v>8260</v>
      </c>
      <c r="M927" s="114">
        <f t="shared" si="194"/>
        <v>8260</v>
      </c>
      <c r="N927" s="136"/>
      <c r="O927" s="139"/>
      <c r="P927" s="139"/>
      <c r="Q927" s="139"/>
      <c r="R927" s="121" t="s">
        <v>1137</v>
      </c>
    </row>
    <row r="928" spans="1:18" s="3" customFormat="1" x14ac:dyDescent="0.25">
      <c r="A928" s="115">
        <v>20</v>
      </c>
      <c r="B928" s="116" t="s">
        <v>65</v>
      </c>
      <c r="C928" s="116" t="s">
        <v>64</v>
      </c>
      <c r="D928" s="116" t="s">
        <v>53</v>
      </c>
      <c r="E928" s="116" t="s">
        <v>72</v>
      </c>
      <c r="F928" s="116">
        <v>10038</v>
      </c>
      <c r="G928" s="117">
        <f>+IF(ISNA(VLOOKUP(F928,'[1]Latest 14.03.2023'!$E$4:$J$1050,6,FALSE)),"0",VLOOKUP(F928,'[1]Latest 14.03.2023'!$E$4:$J$1050,6,FALSE))</f>
        <v>6.12</v>
      </c>
      <c r="H928" s="116">
        <f>+SUMIF(CUTTING!$B$3:$B$500,'RM-JUNE'!F928,CUTTING!$G$3:$G$500)</f>
        <v>0</v>
      </c>
      <c r="I928" s="116">
        <f>+SUMIF('FORGING+DISPATCH'!$B$3:$B$500,'RM-JUNE'!F928,'FORGING+DISPATCH'!$G$3:$G$500)</f>
        <v>0</v>
      </c>
      <c r="J928" s="118">
        <f t="shared" si="181"/>
        <v>0</v>
      </c>
      <c r="K928" s="116">
        <f>+IF(ISNA(VLOOKUP(F928,SCH!$C$3:$L$500,9,FALSE)),"0",VLOOKUP(F928,SCH!$C$3:$L$500,9,FALSE))</f>
        <v>1000</v>
      </c>
      <c r="L928" s="114">
        <f t="shared" si="185"/>
        <v>6120</v>
      </c>
      <c r="M928" s="114">
        <f>L928-J928</f>
        <v>6120</v>
      </c>
      <c r="N928" s="136"/>
      <c r="O928" s="139"/>
      <c r="P928" s="139"/>
      <c r="Q928" s="139"/>
      <c r="R928" s="121" t="s">
        <v>1137</v>
      </c>
    </row>
    <row r="929" spans="1:18" s="3" customFormat="1" x14ac:dyDescent="0.25">
      <c r="A929" s="115">
        <v>20</v>
      </c>
      <c r="B929" s="116" t="s">
        <v>65</v>
      </c>
      <c r="C929" s="116" t="s">
        <v>64</v>
      </c>
      <c r="D929" s="116" t="s">
        <v>53</v>
      </c>
      <c r="E929" s="116" t="s">
        <v>71</v>
      </c>
      <c r="F929" s="116">
        <v>10039</v>
      </c>
      <c r="G929" s="117">
        <f>+IF(ISNA(VLOOKUP(F929,'[1]Latest 14.03.2023'!$E$4:$J$1050,6,FALSE)),"0",VLOOKUP(F929,'[1]Latest 14.03.2023'!$E$4:$J$1050,6,FALSE))</f>
        <v>10.85</v>
      </c>
      <c r="H929" s="116">
        <f>+SUMIF(CUTTING!$B$3:$B$500,'RM-JUNE'!F929,CUTTING!$G$3:$G$500)</f>
        <v>0</v>
      </c>
      <c r="I929" s="116">
        <f>+SUMIF('FORGING+DISPATCH'!$B$3:$B$500,'RM-JUNE'!F929,'FORGING+DISPATCH'!$G$3:$G$500)</f>
        <v>0</v>
      </c>
      <c r="J929" s="118">
        <f t="shared" si="181"/>
        <v>0</v>
      </c>
      <c r="K929" s="116">
        <f>+IF(ISNA(VLOOKUP(F929,SCH!$C$3:$L$500,9,FALSE)),"0",VLOOKUP(F929,SCH!$C$3:$L$500,9,FALSE))</f>
        <v>1000</v>
      </c>
      <c r="L929" s="114">
        <f t="shared" si="185"/>
        <v>10850</v>
      </c>
      <c r="M929" s="114">
        <f>L929-J929</f>
        <v>10850</v>
      </c>
      <c r="N929" s="136"/>
      <c r="O929" s="139"/>
      <c r="P929" s="139"/>
      <c r="Q929" s="139"/>
      <c r="R929" s="121" t="s">
        <v>1137</v>
      </c>
    </row>
    <row r="930" spans="1:18" s="3" customFormat="1" x14ac:dyDescent="0.25">
      <c r="A930" s="115">
        <v>20</v>
      </c>
      <c r="B930" s="116" t="s">
        <v>65</v>
      </c>
      <c r="C930" s="116" t="s">
        <v>64</v>
      </c>
      <c r="D930" s="116" t="s">
        <v>53</v>
      </c>
      <c r="E930" s="116" t="s">
        <v>70</v>
      </c>
      <c r="F930" s="116">
        <v>10040</v>
      </c>
      <c r="G930" s="117">
        <f>+IF(ISNA(VLOOKUP(F930,'[1]Latest 14.03.2023'!$E$4:$J$1050,6,FALSE)),"0",VLOOKUP(F930,'[1]Latest 14.03.2023'!$E$4:$J$1050,6,FALSE))</f>
        <v>3.83</v>
      </c>
      <c r="H930" s="116">
        <f>+SUMIF(CUTTING!$B$3:$B$500,'RM-JUNE'!F930,CUTTING!$G$3:$G$500)</f>
        <v>1168.1500000000001</v>
      </c>
      <c r="I930" s="116">
        <f>+SUMIF('FORGING+DISPATCH'!$B$3:$B$500,'RM-JUNE'!F930,'FORGING+DISPATCH'!$G$3:$G$500)</f>
        <v>0</v>
      </c>
      <c r="J930" s="118">
        <f t="shared" si="181"/>
        <v>1168.1500000000001</v>
      </c>
      <c r="K930" s="116">
        <f>+IF(ISNA(VLOOKUP(F930,SCH!$C$3:$L$500,9,FALSE)),"0",VLOOKUP(F930,SCH!$C$3:$L$500,9,FALSE))</f>
        <v>1000</v>
      </c>
      <c r="L930" s="114">
        <f t="shared" si="185"/>
        <v>3830</v>
      </c>
      <c r="M930" s="114">
        <f>L930-J930</f>
        <v>2661.85</v>
      </c>
      <c r="N930" s="136"/>
      <c r="O930" s="139"/>
      <c r="P930" s="139"/>
      <c r="Q930" s="139"/>
      <c r="R930" s="121" t="s">
        <v>1137</v>
      </c>
    </row>
    <row r="931" spans="1:18" s="3" customFormat="1" x14ac:dyDescent="0.25">
      <c r="A931" s="115">
        <v>20</v>
      </c>
      <c r="B931" s="116" t="s">
        <v>65</v>
      </c>
      <c r="C931" s="116" t="s">
        <v>64</v>
      </c>
      <c r="D931" s="116" t="s">
        <v>53</v>
      </c>
      <c r="E931" s="116" t="s">
        <v>69</v>
      </c>
      <c r="F931" s="116">
        <v>10043</v>
      </c>
      <c r="G931" s="116" t="str">
        <f>+IF(ISNA(VLOOKUP(F931,'[1]Latest 14.03.2023'!$E$4:$J$1050,6,FALSE)),"0",VLOOKUP(F931,'[1]Latest 14.03.2023'!$E$4:$J$1050,6,FALSE))</f>
        <v>0</v>
      </c>
      <c r="H931" s="116">
        <f>+SUMIF(CUTTING!$B$3:$B$500,'RM-JUNE'!F931,CUTTING!$G$3:$G$500)</f>
        <v>0</v>
      </c>
      <c r="I931" s="116">
        <f>+SUMIF('FORGING+DISPATCH'!$B$3:$B$500,'RM-JUNE'!F931,'FORGING+DISPATCH'!$G$3:$G$500)</f>
        <v>0</v>
      </c>
      <c r="J931" s="118">
        <f t="shared" si="181"/>
        <v>0</v>
      </c>
      <c r="K931" s="116" t="str">
        <f>+IF(ISNA(VLOOKUP(F931,SCH!$C$3:$L$500,9,FALSE)),"0",VLOOKUP(F931,SCH!$C$3:$L$500,9,FALSE))</f>
        <v>0</v>
      </c>
      <c r="L931" s="114">
        <f t="shared" si="185"/>
        <v>0</v>
      </c>
      <c r="M931" s="114">
        <f>L931-J931</f>
        <v>0</v>
      </c>
      <c r="N931" s="136"/>
      <c r="O931" s="139"/>
      <c r="P931" s="139"/>
      <c r="Q931" s="139"/>
      <c r="R931" s="121" t="s">
        <v>1137</v>
      </c>
    </row>
    <row r="932" spans="1:18" s="3" customFormat="1" x14ac:dyDescent="0.25">
      <c r="A932" s="115">
        <v>20</v>
      </c>
      <c r="B932" s="116" t="s">
        <v>65</v>
      </c>
      <c r="C932" s="116" t="s">
        <v>64</v>
      </c>
      <c r="D932" s="116" t="s">
        <v>53</v>
      </c>
      <c r="E932" s="116" t="s">
        <v>68</v>
      </c>
      <c r="F932" s="116">
        <v>10044</v>
      </c>
      <c r="G932" s="117">
        <f>+IF(ISNA(VLOOKUP(F932,'[1]Latest 14.03.2023'!$E$4:$J$1050,6,FALSE)),"0",VLOOKUP(F932,'[1]Latest 14.03.2023'!$E$4:$J$1050,6,FALSE))</f>
        <v>8.25</v>
      </c>
      <c r="H932" s="116">
        <f>+SUMIF(CUTTING!$B$3:$B$500,'RM-JUNE'!F932,CUTTING!$G$3:$G$500)</f>
        <v>0</v>
      </c>
      <c r="I932" s="116">
        <f>+SUMIF('FORGING+DISPATCH'!$B$3:$B$500,'RM-JUNE'!F932,'FORGING+DISPATCH'!$G$3:$G$500)</f>
        <v>0</v>
      </c>
      <c r="J932" s="118">
        <f t="shared" si="181"/>
        <v>0</v>
      </c>
      <c r="K932" s="116" t="str">
        <f>+IF(ISNA(VLOOKUP(F932,SCH!$C$3:$L$500,9,FALSE)),"0",VLOOKUP(F932,SCH!$C$3:$L$500,9,FALSE))</f>
        <v>0</v>
      </c>
      <c r="L932" s="114">
        <f t="shared" si="185"/>
        <v>0</v>
      </c>
      <c r="M932" s="114">
        <f>L932-J932</f>
        <v>0</v>
      </c>
      <c r="N932" s="136"/>
      <c r="O932" s="139"/>
      <c r="P932" s="139"/>
      <c r="Q932" s="139"/>
      <c r="R932" s="121" t="s">
        <v>1137</v>
      </c>
    </row>
    <row r="933" spans="1:18" s="3" customFormat="1" x14ac:dyDescent="0.25">
      <c r="A933" s="115">
        <v>20</v>
      </c>
      <c r="B933" s="116" t="s">
        <v>65</v>
      </c>
      <c r="C933" s="116" t="s">
        <v>64</v>
      </c>
      <c r="D933" s="116" t="s">
        <v>53</v>
      </c>
      <c r="E933" s="116" t="s">
        <v>67</v>
      </c>
      <c r="F933" s="116">
        <v>10045</v>
      </c>
      <c r="G933" s="117">
        <f>+IF(ISNA(VLOOKUP(F933,'[1]Latest 14.03.2023'!$E$4:$J$1050,6,FALSE)),"0",VLOOKUP(F933,'[1]Latest 14.03.2023'!$E$4:$J$1050,6,FALSE))</f>
        <v>9.0500000000000007</v>
      </c>
      <c r="H933" s="116">
        <f>+SUMIF(CUTTING!$B$3:$B$500,'RM-JUNE'!F933,CUTTING!$G$3:$G$500)</f>
        <v>0</v>
      </c>
      <c r="I933" s="116">
        <f>+SUMIF('FORGING+DISPATCH'!$B$3:$B$500,'RM-JUNE'!F933,'FORGING+DISPATCH'!$G$3:$G$500)</f>
        <v>1810.0000000000002</v>
      </c>
      <c r="J933" s="118">
        <f t="shared" si="181"/>
        <v>1810.0000000000002</v>
      </c>
      <c r="K933" s="116">
        <f>+IF(ISNA(VLOOKUP(F933,SCH!$C$3:$L$500,9,FALSE)),"0",VLOOKUP(F933,SCH!$C$3:$L$500,9,FALSE))</f>
        <v>1329</v>
      </c>
      <c r="L933" s="114">
        <f t="shared" si="185"/>
        <v>12027.45</v>
      </c>
      <c r="M933" s="114">
        <f t="shared" ref="M933:M935" si="195">L933-J933</f>
        <v>10217.450000000001</v>
      </c>
      <c r="N933" s="136"/>
      <c r="O933" s="139"/>
      <c r="P933" s="139"/>
      <c r="Q933" s="139"/>
      <c r="R933" s="121" t="s">
        <v>1137</v>
      </c>
    </row>
    <row r="934" spans="1:18" s="3" customFormat="1" x14ac:dyDescent="0.25">
      <c r="A934" s="115">
        <v>20</v>
      </c>
      <c r="B934" s="116" t="s">
        <v>65</v>
      </c>
      <c r="C934" s="116" t="s">
        <v>64</v>
      </c>
      <c r="D934" s="116" t="s">
        <v>53</v>
      </c>
      <c r="E934" s="116" t="s">
        <v>66</v>
      </c>
      <c r="F934" s="116">
        <v>10046</v>
      </c>
      <c r="G934" s="117">
        <f>+IF(ISNA(VLOOKUP(F934,'[1]Latest 14.03.2023'!$E$4:$J$1050,6,FALSE)),"0",VLOOKUP(F934,'[1]Latest 14.03.2023'!$E$4:$J$1050,6,FALSE))</f>
        <v>15.12</v>
      </c>
      <c r="H934" s="116">
        <f>+SUMIF(CUTTING!$B$3:$B$500,'RM-JUNE'!F934,CUTTING!$G$3:$G$500)</f>
        <v>0</v>
      </c>
      <c r="I934" s="116">
        <f>+SUMIF('FORGING+DISPATCH'!$B$3:$B$500,'RM-JUNE'!F934,'FORGING+DISPATCH'!$G$3:$G$500)</f>
        <v>0</v>
      </c>
      <c r="J934" s="118">
        <f t="shared" si="181"/>
        <v>0</v>
      </c>
      <c r="K934" s="116">
        <f>+IF(ISNA(VLOOKUP(F934,SCH!$C$3:$L$500,9,FALSE)),"0",VLOOKUP(F934,SCH!$C$3:$L$500,9,FALSE))</f>
        <v>1000</v>
      </c>
      <c r="L934" s="114">
        <f t="shared" si="185"/>
        <v>15120</v>
      </c>
      <c r="M934" s="114">
        <f t="shared" si="195"/>
        <v>15120</v>
      </c>
      <c r="N934" s="136"/>
      <c r="O934" s="139"/>
      <c r="P934" s="139"/>
      <c r="Q934" s="139"/>
      <c r="R934" s="121" t="s">
        <v>1137</v>
      </c>
    </row>
    <row r="935" spans="1:18" s="3" customFormat="1" x14ac:dyDescent="0.25">
      <c r="A935" s="115">
        <v>20</v>
      </c>
      <c r="B935" s="116" t="s">
        <v>65</v>
      </c>
      <c r="C935" s="116" t="s">
        <v>64</v>
      </c>
      <c r="D935" s="116" t="s">
        <v>53</v>
      </c>
      <c r="E935" s="116" t="s">
        <v>63</v>
      </c>
      <c r="F935" s="116">
        <v>10078</v>
      </c>
      <c r="G935" s="117">
        <f>+IF(ISNA(VLOOKUP(F935,'[1]Latest 14.03.2023'!$E$4:$J$1050,6,FALSE)),"0",VLOOKUP(F935,'[1]Latest 14.03.2023'!$E$4:$J$1050,6,FALSE))</f>
        <v>20.2</v>
      </c>
      <c r="H935" s="116">
        <f>+SUMIF(CUTTING!$B$3:$B$500,'RM-JUNE'!F935,CUTTING!$G$3:$G$500)</f>
        <v>0</v>
      </c>
      <c r="I935" s="116">
        <f>+SUMIF('FORGING+DISPATCH'!$B$3:$B$500,'RM-JUNE'!F935,'FORGING+DISPATCH'!$G$3:$G$500)</f>
        <v>0</v>
      </c>
      <c r="J935" s="118">
        <f t="shared" ref="J935:J948" si="196">H935+I935</f>
        <v>0</v>
      </c>
      <c r="K935" s="116">
        <f>+IF(ISNA(VLOOKUP(F935,SCH!$C$3:$L$500,9,FALSE)),"0",VLOOKUP(F935,SCH!$C$3:$L$500,9,FALSE))</f>
        <v>1000</v>
      </c>
      <c r="L935" s="114">
        <f t="shared" si="185"/>
        <v>20200</v>
      </c>
      <c r="M935" s="114">
        <f t="shared" si="195"/>
        <v>20200</v>
      </c>
      <c r="N935" s="137"/>
      <c r="O935" s="140"/>
      <c r="P935" s="140"/>
      <c r="Q935" s="140"/>
      <c r="R935" s="121" t="s">
        <v>1137</v>
      </c>
    </row>
    <row r="936" spans="1:18" s="3" customFormat="1" x14ac:dyDescent="0.25">
      <c r="A936" s="87">
        <v>21</v>
      </c>
      <c r="B936" s="88" t="s">
        <v>60</v>
      </c>
      <c r="C936" s="88" t="s">
        <v>38</v>
      </c>
      <c r="D936" s="88" t="s">
        <v>44</v>
      </c>
      <c r="E936" s="88" t="s">
        <v>62</v>
      </c>
      <c r="F936" s="88">
        <v>10005</v>
      </c>
      <c r="G936" s="91">
        <f>+IF(ISNA(VLOOKUP(F936,'[1]Latest 14.03.2023'!$E$4:$J$1050,6,FALSE)),"0",VLOOKUP(F936,'[1]Latest 14.03.2023'!$E$4:$J$1050,6,FALSE))</f>
        <v>0.51</v>
      </c>
      <c r="H936" s="88">
        <f>+SUMIF(CUTTING!$B$3:$B$500,'RM-JUNE'!F936,CUTTING!$G$3:$G$500)</f>
        <v>0</v>
      </c>
      <c r="I936" s="88">
        <f>+SUMIF('FORGING+DISPATCH'!$B$3:$B$500,'RM-JUNE'!F936,'FORGING+DISPATCH'!$G$3:$G$500)</f>
        <v>0</v>
      </c>
      <c r="J936" s="90">
        <f t="shared" si="196"/>
        <v>0</v>
      </c>
      <c r="K936" s="88" t="str">
        <f>+IF(ISNA(VLOOKUP(F936,SCH!$C$3:$L$500,9,FALSE)),"0",VLOOKUP(F936,SCH!$C$3:$L$500,9,FALSE))</f>
        <v>0</v>
      </c>
      <c r="L936" s="102">
        <f t="shared" si="185"/>
        <v>0</v>
      </c>
      <c r="M936" s="102">
        <f t="shared" ref="M936:M948" si="197">L936-J936</f>
        <v>0</v>
      </c>
      <c r="N936" s="132">
        <f>7500</f>
        <v>7500</v>
      </c>
      <c r="O936" s="133">
        <f>SUMIF(M936:M937,"&gt;0")-N936</f>
        <v>-7500</v>
      </c>
      <c r="P936" s="133"/>
      <c r="Q936" s="133">
        <f>O936-P936</f>
        <v>-7500</v>
      </c>
      <c r="R936" s="111"/>
    </row>
    <row r="937" spans="1:18" s="3" customFormat="1" x14ac:dyDescent="0.25">
      <c r="A937" s="87">
        <v>21</v>
      </c>
      <c r="B937" s="88" t="s">
        <v>60</v>
      </c>
      <c r="C937" s="88" t="s">
        <v>38</v>
      </c>
      <c r="D937" s="88" t="s">
        <v>44</v>
      </c>
      <c r="E937" s="88" t="s">
        <v>61</v>
      </c>
      <c r="F937" s="88">
        <v>10006</v>
      </c>
      <c r="G937" s="91">
        <f>+IF(ISNA(VLOOKUP(F937,'[1]Latest 14.03.2023'!$E$4:$J$1050,6,FALSE)),"0",VLOOKUP(F937,'[1]Latest 14.03.2023'!$E$4:$J$1050,6,FALSE))</f>
        <v>0.6</v>
      </c>
      <c r="H937" s="88">
        <f>+SUMIF(CUTTING!$B$3:$B$500,'RM-JUNE'!F937,CUTTING!$G$3:$G$500)</f>
        <v>2100</v>
      </c>
      <c r="I937" s="88">
        <f>+SUMIF('FORGING+DISPATCH'!$B$3:$B$500,'RM-JUNE'!F937,'FORGING+DISPATCH'!$G$3:$G$500)</f>
        <v>0</v>
      </c>
      <c r="J937" s="90">
        <f t="shared" si="196"/>
        <v>2100</v>
      </c>
      <c r="K937" s="88" t="str">
        <f>+IF(ISNA(VLOOKUP(F937,SCH!$C$3:$L$500,9,FALSE)),"0",VLOOKUP(F937,SCH!$C$3:$L$500,9,FALSE))</f>
        <v>0</v>
      </c>
      <c r="L937" s="102">
        <f t="shared" si="185"/>
        <v>0</v>
      </c>
      <c r="M937" s="102">
        <f t="shared" si="197"/>
        <v>-2100</v>
      </c>
      <c r="N937" s="132"/>
      <c r="O937" s="133"/>
      <c r="P937" s="133"/>
      <c r="Q937" s="133"/>
      <c r="R937" s="111"/>
    </row>
    <row r="938" spans="1:18" s="3" customFormat="1" x14ac:dyDescent="0.25">
      <c r="A938" s="38">
        <v>21</v>
      </c>
      <c r="B938" s="39" t="s">
        <v>60</v>
      </c>
      <c r="C938" s="39" t="s">
        <v>38</v>
      </c>
      <c r="D938" s="39" t="s">
        <v>59</v>
      </c>
      <c r="E938" s="39" t="s">
        <v>58</v>
      </c>
      <c r="F938" s="39">
        <v>10007</v>
      </c>
      <c r="G938" s="41">
        <f>+IF(ISNA(VLOOKUP(F938,'[1]Latest 14.03.2023'!$E$4:$J$1050,6,FALSE)),"0",VLOOKUP(F938,'[1]Latest 14.03.2023'!$E$4:$J$1050,6,FALSE))</f>
        <v>2.4500000000000002</v>
      </c>
      <c r="H938" s="39">
        <f>+SUMIF(CUTTING!$B$3:$B$500,'RM-JUNE'!F938,CUTTING!$G$3:$G$500)</f>
        <v>0</v>
      </c>
      <c r="I938" s="39">
        <f>+SUMIF('FORGING+DISPATCH'!$B$3:$B$500,'RM-JUNE'!F938,'FORGING+DISPATCH'!$G$3:$G$500)</f>
        <v>5635</v>
      </c>
      <c r="J938" s="40">
        <f t="shared" si="196"/>
        <v>5635</v>
      </c>
      <c r="K938" s="39">
        <f>+IF(ISNA(VLOOKUP(F938,SCH!$C$3:$L$500,9,FALSE)),"0",VLOOKUP(F938,SCH!$C$3:$L$500,9,FALSE))</f>
        <v>1000</v>
      </c>
      <c r="L938" s="103">
        <f t="shared" si="185"/>
        <v>2450</v>
      </c>
      <c r="M938" s="103">
        <f>L938-J938</f>
        <v>-3185</v>
      </c>
      <c r="N938" s="103">
        <f>1491</f>
        <v>1491</v>
      </c>
      <c r="O938" s="104">
        <f>SUMIF(M938,"&gt;0")-N938</f>
        <v>-1491</v>
      </c>
      <c r="P938" s="104"/>
      <c r="Q938" s="104">
        <f>O938-P938</f>
        <v>-1491</v>
      </c>
      <c r="R938" s="111"/>
    </row>
    <row r="939" spans="1:18" s="3" customFormat="1" x14ac:dyDescent="0.25">
      <c r="A939" s="87">
        <v>22</v>
      </c>
      <c r="B939" s="88" t="s">
        <v>54</v>
      </c>
      <c r="C939" s="88" t="s">
        <v>38</v>
      </c>
      <c r="D939" s="88" t="s">
        <v>53</v>
      </c>
      <c r="E939" s="88" t="s">
        <v>57</v>
      </c>
      <c r="F939" s="88">
        <v>3209</v>
      </c>
      <c r="G939" s="91">
        <f>+IF(ISNA(VLOOKUP(F939,'[1]Latest 14.03.2023'!$E$4:$J$1050,6,FALSE)),"0",VLOOKUP(F939,'[1]Latest 14.03.2023'!$E$4:$J$1050,6,FALSE))</f>
        <v>11.65</v>
      </c>
      <c r="H939" s="88">
        <f>+SUMIF(CUTTING!$B$3:$B$500,'RM-JUNE'!F939,CUTTING!$G$3:$G$500)</f>
        <v>0</v>
      </c>
      <c r="I939" s="88">
        <f>+SUMIF('FORGING+DISPATCH'!$B$3:$B$500,'RM-JUNE'!F939,'FORGING+DISPATCH'!$G$3:$G$500)</f>
        <v>4100.8</v>
      </c>
      <c r="J939" s="90">
        <f t="shared" si="196"/>
        <v>4100.8</v>
      </c>
      <c r="K939" s="88" t="str">
        <f>+IF(ISNA(VLOOKUP(F939,SCH!$C$3:$L$500,9,FALSE)),"0",VLOOKUP(F939,SCH!$C$3:$L$500,9,FALSE))</f>
        <v>0</v>
      </c>
      <c r="L939" s="102">
        <f t="shared" si="185"/>
        <v>0</v>
      </c>
      <c r="M939" s="102">
        <f t="shared" si="197"/>
        <v>-4100.8</v>
      </c>
      <c r="N939" s="132"/>
      <c r="O939" s="133">
        <f>SUMIF(M939:M942,"&gt;0")-N939</f>
        <v>0</v>
      </c>
      <c r="P939" s="133"/>
      <c r="Q939" s="133">
        <f>O939-P939</f>
        <v>0</v>
      </c>
      <c r="R939" s="111"/>
    </row>
    <row r="940" spans="1:18" s="3" customFormat="1" x14ac:dyDescent="0.25">
      <c r="A940" s="87">
        <v>22</v>
      </c>
      <c r="B940" s="88" t="s">
        <v>54</v>
      </c>
      <c r="C940" s="88" t="s">
        <v>38</v>
      </c>
      <c r="D940" s="88" t="s">
        <v>53</v>
      </c>
      <c r="E940" s="88" t="s">
        <v>56</v>
      </c>
      <c r="F940" s="88">
        <v>3210</v>
      </c>
      <c r="G940" s="88" t="str">
        <f>+IF(ISNA(VLOOKUP(F940,'[1]Latest 14.03.2023'!$E$4:$J$1050,6,FALSE)),"0",VLOOKUP(F940,'[1]Latest 14.03.2023'!$E$4:$J$1050,6,FALSE))</f>
        <v>0</v>
      </c>
      <c r="H940" s="88">
        <f>+SUMIF(CUTTING!$B$3:$B$500,'RM-JUNE'!F940,CUTTING!$G$3:$G$500)</f>
        <v>0</v>
      </c>
      <c r="I940" s="88">
        <f>+SUMIF('FORGING+DISPATCH'!$B$3:$B$500,'RM-JUNE'!F940,'FORGING+DISPATCH'!$G$3:$G$500)</f>
        <v>0</v>
      </c>
      <c r="J940" s="90">
        <f t="shared" si="196"/>
        <v>0</v>
      </c>
      <c r="K940" s="88" t="str">
        <f>+IF(ISNA(VLOOKUP(F940,SCH!$C$3:$L$500,9,FALSE)),"0",VLOOKUP(F940,SCH!$C$3:$L$500,9,FALSE))</f>
        <v>0</v>
      </c>
      <c r="L940" s="102">
        <f t="shared" si="185"/>
        <v>0</v>
      </c>
      <c r="M940" s="102">
        <f t="shared" si="197"/>
        <v>0</v>
      </c>
      <c r="N940" s="132"/>
      <c r="O940" s="133"/>
      <c r="P940" s="133"/>
      <c r="Q940" s="133"/>
      <c r="R940" s="111"/>
    </row>
    <row r="941" spans="1:18" s="3" customFormat="1" x14ac:dyDescent="0.25">
      <c r="A941" s="87">
        <v>22</v>
      </c>
      <c r="B941" s="88" t="s">
        <v>54</v>
      </c>
      <c r="C941" s="88" t="s">
        <v>38</v>
      </c>
      <c r="D941" s="88" t="s">
        <v>53</v>
      </c>
      <c r="E941" s="88" t="s">
        <v>55</v>
      </c>
      <c r="F941" s="88">
        <v>3215</v>
      </c>
      <c r="G941" s="91">
        <f>+IF(ISNA(VLOOKUP(F941,'[1]Latest 14.03.2023'!$E$4:$J$1050,6,FALSE)),"0",VLOOKUP(F941,'[1]Latest 14.03.2023'!$E$4:$J$1050,6,FALSE))</f>
        <v>11.15</v>
      </c>
      <c r="H941" s="88">
        <f>+SUMIF(CUTTING!$B$3:$B$500,'RM-JUNE'!F941,CUTTING!$G$3:$G$500)</f>
        <v>0</v>
      </c>
      <c r="I941" s="88">
        <f>+SUMIF('FORGING+DISPATCH'!$B$3:$B$500,'RM-JUNE'!F941,'FORGING+DISPATCH'!$G$3:$G$500)</f>
        <v>0</v>
      </c>
      <c r="J941" s="90">
        <f t="shared" si="196"/>
        <v>0</v>
      </c>
      <c r="K941" s="88" t="str">
        <f>+IF(ISNA(VLOOKUP(F941,SCH!$C$3:$L$500,9,FALSE)),"0",VLOOKUP(F941,SCH!$C$3:$L$500,9,FALSE))</f>
        <v>0</v>
      </c>
      <c r="L941" s="102">
        <f t="shared" si="185"/>
        <v>0</v>
      </c>
      <c r="M941" s="102">
        <f t="shared" si="197"/>
        <v>0</v>
      </c>
      <c r="N941" s="132"/>
      <c r="O941" s="133"/>
      <c r="P941" s="133"/>
      <c r="Q941" s="133"/>
      <c r="R941" s="111"/>
    </row>
    <row r="942" spans="1:18" s="3" customFormat="1" x14ac:dyDescent="0.25">
      <c r="A942" s="87">
        <v>22</v>
      </c>
      <c r="B942" s="88" t="s">
        <v>54</v>
      </c>
      <c r="C942" s="88" t="s">
        <v>38</v>
      </c>
      <c r="D942" s="88" t="s">
        <v>53</v>
      </c>
      <c r="E942" s="88" t="s">
        <v>52</v>
      </c>
      <c r="F942" s="88">
        <v>4219</v>
      </c>
      <c r="G942" s="91">
        <f>+IF(ISNA(VLOOKUP(F942,'[1]Latest 14.03.2023'!$E$4:$J$1050,6,FALSE)),"0",VLOOKUP(F942,'[1]Latest 14.03.2023'!$E$4:$J$1050,6,FALSE))</f>
        <v>12.82</v>
      </c>
      <c r="H942" s="88">
        <f>+SUMIF(CUTTING!$B$3:$B$500,'RM-JUNE'!F942,CUTTING!$G$3:$G$500)</f>
        <v>0</v>
      </c>
      <c r="I942" s="88">
        <f>+SUMIF('FORGING+DISPATCH'!$B$3:$B$500,'RM-JUNE'!F942,'FORGING+DISPATCH'!$G$3:$G$500)</f>
        <v>0</v>
      </c>
      <c r="J942" s="90">
        <f t="shared" si="196"/>
        <v>0</v>
      </c>
      <c r="K942" s="88" t="str">
        <f>+IF(ISNA(VLOOKUP(F942,SCH!$C$3:$L$500,9,FALSE)),"0",VLOOKUP(F942,SCH!$C$3:$L$500,9,FALSE))</f>
        <v>0</v>
      </c>
      <c r="L942" s="102">
        <f t="shared" si="185"/>
        <v>0</v>
      </c>
      <c r="M942" s="102">
        <f t="shared" si="197"/>
        <v>0</v>
      </c>
      <c r="N942" s="132"/>
      <c r="O942" s="133"/>
      <c r="P942" s="133"/>
      <c r="Q942" s="133"/>
      <c r="R942" s="111"/>
    </row>
    <row r="943" spans="1:18" s="3" customFormat="1" x14ac:dyDescent="0.25">
      <c r="A943" s="38">
        <v>23</v>
      </c>
      <c r="B943" s="39" t="s">
        <v>48</v>
      </c>
      <c r="C943" s="39" t="s">
        <v>47</v>
      </c>
      <c r="D943" s="39" t="s">
        <v>50</v>
      </c>
      <c r="E943" s="39" t="s">
        <v>51</v>
      </c>
      <c r="F943" s="39">
        <v>3278</v>
      </c>
      <c r="G943" s="39" t="str">
        <f>+IF(ISNA(VLOOKUP(F943,'[1]Latest 14.03.2023'!$E$4:$J$1050,6,FALSE)),"0",VLOOKUP(F943,'[1]Latest 14.03.2023'!$E$4:$J$1050,6,FALSE))</f>
        <v>0</v>
      </c>
      <c r="H943" s="39">
        <f>+SUMIF(CUTTING!$B$3:$B$500,'RM-JUNE'!F943,CUTTING!$G$3:$G$500)</f>
        <v>0</v>
      </c>
      <c r="I943" s="39">
        <f>+SUMIF('FORGING+DISPATCH'!$B$3:$B$500,'RM-JUNE'!F943,'FORGING+DISPATCH'!$G$3:$G$500)</f>
        <v>0</v>
      </c>
      <c r="J943" s="40">
        <f t="shared" si="196"/>
        <v>0</v>
      </c>
      <c r="K943" s="39" t="str">
        <f>+IF(ISNA(VLOOKUP(F943,SCH!$C$3:$L$500,9,FALSE)),"0",VLOOKUP(F943,SCH!$C$3:$L$500,9,FALSE))</f>
        <v>0</v>
      </c>
      <c r="L943" s="103">
        <f t="shared" si="185"/>
        <v>0</v>
      </c>
      <c r="M943" s="103">
        <f t="shared" si="197"/>
        <v>0</v>
      </c>
      <c r="N943" s="141"/>
      <c r="O943" s="134">
        <f>SUMIF(M943:M944,"&gt;0")-N943</f>
        <v>0</v>
      </c>
      <c r="P943" s="134"/>
      <c r="Q943" s="134">
        <f>O943-P943</f>
        <v>0</v>
      </c>
      <c r="R943" s="111"/>
    </row>
    <row r="944" spans="1:18" s="3" customFormat="1" x14ac:dyDescent="0.25">
      <c r="A944" s="38">
        <v>23</v>
      </c>
      <c r="B944" s="39" t="s">
        <v>48</v>
      </c>
      <c r="C944" s="39" t="s">
        <v>47</v>
      </c>
      <c r="D944" s="39" t="s">
        <v>50</v>
      </c>
      <c r="E944" s="39" t="s">
        <v>49</v>
      </c>
      <c r="F944" s="39">
        <v>3282</v>
      </c>
      <c r="G944" s="41">
        <f>+IF(ISNA(VLOOKUP(F944,'[1]Latest 14.03.2023'!$E$4:$J$1050,6,FALSE)),"0",VLOOKUP(F944,'[1]Latest 14.03.2023'!$E$4:$J$1050,6,FALSE))</f>
        <v>4.5</v>
      </c>
      <c r="H944" s="39">
        <f>+SUMIF(CUTTING!$B$3:$B$500,'RM-JUNE'!F944,CUTTING!$G$3:$G$500)</f>
        <v>0</v>
      </c>
      <c r="I944" s="39">
        <f>+SUMIF('FORGING+DISPATCH'!$B$3:$B$500,'RM-JUNE'!F944,'FORGING+DISPATCH'!$G$3:$G$500)</f>
        <v>0</v>
      </c>
      <c r="J944" s="40">
        <f t="shared" si="196"/>
        <v>0</v>
      </c>
      <c r="K944" s="39" t="str">
        <f>+IF(ISNA(VLOOKUP(F944,SCH!$C$3:$L$500,9,FALSE)),"0",VLOOKUP(F944,SCH!$C$3:$L$500,9,FALSE))</f>
        <v>0</v>
      </c>
      <c r="L944" s="103">
        <f t="shared" si="185"/>
        <v>0</v>
      </c>
      <c r="M944" s="103">
        <f t="shared" si="197"/>
        <v>0</v>
      </c>
      <c r="N944" s="141"/>
      <c r="O944" s="134"/>
      <c r="P944" s="134"/>
      <c r="Q944" s="134"/>
      <c r="R944" s="111"/>
    </row>
    <row r="945" spans="1:18" s="3" customFormat="1" x14ac:dyDescent="0.25">
      <c r="A945" s="87">
        <v>23</v>
      </c>
      <c r="B945" s="88" t="s">
        <v>48</v>
      </c>
      <c r="C945" s="88" t="s">
        <v>47</v>
      </c>
      <c r="D945" s="88" t="s">
        <v>46</v>
      </c>
      <c r="E945" s="88" t="s">
        <v>45</v>
      </c>
      <c r="F945" s="88">
        <v>3281</v>
      </c>
      <c r="G945" s="88" t="str">
        <f>+IF(ISNA(VLOOKUP(F945,'[1]Latest 14.03.2023'!$E$4:$J$1050,6,FALSE)),"0",VLOOKUP(F945,'[1]Latest 14.03.2023'!$E$4:$J$1050,6,FALSE))</f>
        <v>0</v>
      </c>
      <c r="H945" s="88">
        <f>+SUMIF(CUTTING!$B$3:$B$500,'RM-JUNE'!F945,CUTTING!$G$3:$G$500)</f>
        <v>0</v>
      </c>
      <c r="I945" s="88">
        <f>+SUMIF('FORGING+DISPATCH'!$B$3:$B$500,'RM-JUNE'!F945,'FORGING+DISPATCH'!$G$3:$G$500)</f>
        <v>0</v>
      </c>
      <c r="J945" s="90">
        <f t="shared" si="196"/>
        <v>0</v>
      </c>
      <c r="K945" s="88" t="str">
        <f>+IF(ISNA(VLOOKUP(F945,SCH!$C$3:$L$500,9,FALSE)),"0",VLOOKUP(F945,SCH!$C$3:$L$500,9,FALSE))</f>
        <v>0</v>
      </c>
      <c r="L945" s="102">
        <f t="shared" si="185"/>
        <v>0</v>
      </c>
      <c r="M945" s="102">
        <f t="shared" si="197"/>
        <v>0</v>
      </c>
      <c r="N945" s="102"/>
      <c r="O945" s="105">
        <f>SUMIF(M945,"&gt;0")-N945</f>
        <v>0</v>
      </c>
      <c r="P945" s="105"/>
      <c r="Q945" s="105">
        <f>O945-P945</f>
        <v>0</v>
      </c>
      <c r="R945" s="111"/>
    </row>
    <row r="946" spans="1:18" s="3" customFormat="1" x14ac:dyDescent="0.25">
      <c r="A946" s="38">
        <v>24</v>
      </c>
      <c r="B946" s="39" t="s">
        <v>42</v>
      </c>
      <c r="C946" s="39" t="s">
        <v>38</v>
      </c>
      <c r="D946" s="39" t="s">
        <v>44</v>
      </c>
      <c r="E946" s="39" t="s">
        <v>43</v>
      </c>
      <c r="F946" s="39">
        <v>1510</v>
      </c>
      <c r="G946" s="39" t="str">
        <f>+IF(ISNA(VLOOKUP(F946,'[1]Latest 14.03.2023'!$E$4:$J$1050,6,FALSE)),"0",VLOOKUP(F946,'[1]Latest 14.03.2023'!$E$4:$J$1050,6,FALSE))</f>
        <v>0</v>
      </c>
      <c r="H946" s="39">
        <f>+SUMIF(CUTTING!$B$3:$B$500,'RM-JUNE'!F946,CUTTING!$G$3:$G$500)</f>
        <v>0</v>
      </c>
      <c r="I946" s="39">
        <f>+SUMIF('FORGING+DISPATCH'!$B$3:$B$500,'RM-JUNE'!F946,'FORGING+DISPATCH'!$G$3:$G$500)</f>
        <v>0</v>
      </c>
      <c r="J946" s="40">
        <f t="shared" si="196"/>
        <v>0</v>
      </c>
      <c r="K946" s="39" t="str">
        <f>+IF(ISNA(VLOOKUP(F946,SCH!$C$3:$L$500,9,FALSE)),"0",VLOOKUP(F946,SCH!$C$3:$L$500,9,FALSE))</f>
        <v>0</v>
      </c>
      <c r="L946" s="103">
        <f t="shared" si="185"/>
        <v>0</v>
      </c>
      <c r="M946" s="103">
        <f t="shared" si="197"/>
        <v>0</v>
      </c>
      <c r="N946" s="103"/>
      <c r="O946" s="104">
        <f>SUMIF(M946,"&gt;0")-N946</f>
        <v>0</v>
      </c>
      <c r="P946" s="104"/>
      <c r="Q946" s="104">
        <f>O946-P946</f>
        <v>0</v>
      </c>
      <c r="R946" s="111"/>
    </row>
    <row r="947" spans="1:18" s="3" customFormat="1" x14ac:dyDescent="0.25">
      <c r="A947" s="87">
        <v>24</v>
      </c>
      <c r="B947" s="88" t="s">
        <v>42</v>
      </c>
      <c r="C947" s="88" t="s">
        <v>38</v>
      </c>
      <c r="D947" s="88" t="s">
        <v>41</v>
      </c>
      <c r="E947" s="88" t="s">
        <v>40</v>
      </c>
      <c r="F947" s="88">
        <v>3003</v>
      </c>
      <c r="G947" s="91">
        <f>+IF(ISNA(VLOOKUP(F947,'[1]Latest 14.03.2023'!$E$4:$J$1050,6,FALSE)),"0",VLOOKUP(F947,'[1]Latest 14.03.2023'!$E$4:$J$1050,6,FALSE))</f>
        <v>4.05</v>
      </c>
      <c r="H947" s="88">
        <f>+SUMIF(CUTTING!$B$3:$B$500,'RM-JUNE'!F947,CUTTING!$G$3:$G$500)</f>
        <v>0</v>
      </c>
      <c r="I947" s="88">
        <f>+SUMIF('FORGING+DISPATCH'!$B$3:$B$500,'RM-JUNE'!F947,'FORGING+DISPATCH'!$G$3:$G$500)</f>
        <v>0</v>
      </c>
      <c r="J947" s="90">
        <f t="shared" si="196"/>
        <v>0</v>
      </c>
      <c r="K947" s="88" t="str">
        <f>+IF(ISNA(VLOOKUP(F947,SCH!$C$3:$L$500,9,FALSE)),"0",VLOOKUP(F947,SCH!$C$3:$L$500,9,FALSE))</f>
        <v>0</v>
      </c>
      <c r="L947" s="102">
        <f t="shared" si="185"/>
        <v>0</v>
      </c>
      <c r="M947" s="102">
        <f t="shared" si="197"/>
        <v>0</v>
      </c>
      <c r="N947" s="102"/>
      <c r="O947" s="105">
        <f>SUMIF(M947,"&gt;0")-N947</f>
        <v>0</v>
      </c>
      <c r="P947" s="105"/>
      <c r="Q947" s="105">
        <f>O947-P947</f>
        <v>0</v>
      </c>
      <c r="R947" s="111"/>
    </row>
    <row r="948" spans="1:18" s="3" customFormat="1" ht="13.5" thickBot="1" x14ac:dyDescent="0.3">
      <c r="A948" s="42">
        <v>25</v>
      </c>
      <c r="B948" s="43" t="s">
        <v>39</v>
      </c>
      <c r="C948" s="43" t="s">
        <v>38</v>
      </c>
      <c r="D948" s="43" t="s">
        <v>38</v>
      </c>
      <c r="E948" s="43" t="s">
        <v>37</v>
      </c>
      <c r="F948" s="43">
        <v>3288</v>
      </c>
      <c r="G948" s="43" t="str">
        <f>+IF(ISNA(VLOOKUP(F948,'[1]Latest 14.03.2023'!$E$4:$J$1050,6,FALSE)),"0",VLOOKUP(F948,'[1]Latest 14.03.2023'!$E$4:$J$1050,6,FALSE))</f>
        <v>0</v>
      </c>
      <c r="H948" s="43">
        <f>+SUMIF(CUTTING!$B$3:$B$500,'RM-JUNE'!F948,CUTTING!$G$3:$G$500)</f>
        <v>0</v>
      </c>
      <c r="I948" s="43">
        <f>+SUMIF('FORGING+DISPATCH'!$B$3:$B$500,'RM-JUNE'!F948,'FORGING+DISPATCH'!$G$3:$G$500)</f>
        <v>0</v>
      </c>
      <c r="J948" s="44">
        <f t="shared" si="196"/>
        <v>0</v>
      </c>
      <c r="K948" s="43" t="str">
        <f>+IF(ISNA(VLOOKUP(F948,SCH!$C$3:$L$500,9,FALSE)),"0",VLOOKUP(F948,SCH!$C$3:$L$500,9,FALSE))</f>
        <v>0</v>
      </c>
      <c r="L948" s="45">
        <f t="shared" si="185"/>
        <v>0</v>
      </c>
      <c r="M948" s="45">
        <f t="shared" si="197"/>
        <v>0</v>
      </c>
      <c r="N948" s="45"/>
      <c r="O948" s="37">
        <f>SUMIF(M948,"&gt;0")-N948</f>
        <v>0</v>
      </c>
      <c r="P948" s="37"/>
      <c r="Q948" s="37">
        <f>O948-P948</f>
        <v>0</v>
      </c>
      <c r="R948" s="113"/>
    </row>
    <row r="949" spans="1:18" ht="21.75" thickBot="1" x14ac:dyDescent="0.25">
      <c r="N949" s="81" t="s">
        <v>1045</v>
      </c>
      <c r="O949" s="82"/>
      <c r="P949" s="82"/>
      <c r="Q949" s="31">
        <f>SUMIF(Q3:Q948,"&gt;0")</f>
        <v>775861.20000000019</v>
      </c>
    </row>
    <row r="950" spans="1:18" ht="26.25" customHeight="1" x14ac:dyDescent="0.2">
      <c r="I950" s="93" t="s">
        <v>1099</v>
      </c>
      <c r="J950" s="94"/>
      <c r="K950" s="93">
        <f>SUM(K3:K949)</f>
        <v>757670</v>
      </c>
      <c r="N950" s="46">
        <f>SUM(N2:N949)</f>
        <v>2898290</v>
      </c>
      <c r="O950" s="46"/>
      <c r="P950" s="46"/>
      <c r="Q950" s="46">
        <f>SUMIF(Q3:Q948,"&gt;0")</f>
        <v>775861.20000000019</v>
      </c>
    </row>
  </sheetData>
  <autoFilter ref="A2:Q950"/>
  <mergeCells count="351">
    <mergeCell ref="Q754:Q759"/>
    <mergeCell ref="N655:N661"/>
    <mergeCell ref="N722:N725"/>
    <mergeCell ref="N367:N369"/>
    <mergeCell ref="O367:O369"/>
    <mergeCell ref="P367:P369"/>
    <mergeCell ref="Q367:Q369"/>
    <mergeCell ref="O687:O688"/>
    <mergeCell ref="N687:N688"/>
    <mergeCell ref="P687:P688"/>
    <mergeCell ref="Q687:Q688"/>
    <mergeCell ref="N750:N753"/>
    <mergeCell ref="N663:N670"/>
    <mergeCell ref="N671:N674"/>
    <mergeCell ref="N675:N685"/>
    <mergeCell ref="N689:N701"/>
    <mergeCell ref="N702:N703"/>
    <mergeCell ref="N704:N721"/>
    <mergeCell ref="N727:N730"/>
    <mergeCell ref="Q373:Q376"/>
    <mergeCell ref="Q378:Q383"/>
    <mergeCell ref="Q384:Q437"/>
    <mergeCell ref="Q438:Q446"/>
    <mergeCell ref="Q447:Q518"/>
    <mergeCell ref="Q763:Q764"/>
    <mergeCell ref="Q794:Q803"/>
    <mergeCell ref="Q816:Q819"/>
    <mergeCell ref="Q820:Q822"/>
    <mergeCell ref="Q823:Q824"/>
    <mergeCell ref="P773:P775"/>
    <mergeCell ref="P783:P784"/>
    <mergeCell ref="P786:P791"/>
    <mergeCell ref="P794:P803"/>
    <mergeCell ref="Q783:Q784"/>
    <mergeCell ref="Q786:Q791"/>
    <mergeCell ref="Q773:Q775"/>
    <mergeCell ref="Q765:Q769"/>
    <mergeCell ref="P776:P780"/>
    <mergeCell ref="P792:P793"/>
    <mergeCell ref="Q792:Q793"/>
    <mergeCell ref="P820:P822"/>
    <mergeCell ref="P823:P824"/>
    <mergeCell ref="N943:N944"/>
    <mergeCell ref="N783:N784"/>
    <mergeCell ref="N786:N791"/>
    <mergeCell ref="N794:N803"/>
    <mergeCell ref="N816:N819"/>
    <mergeCell ref="N820:N822"/>
    <mergeCell ref="N823:N824"/>
    <mergeCell ref="N825:N827"/>
    <mergeCell ref="N829:N832"/>
    <mergeCell ref="N833:N835"/>
    <mergeCell ref="N836:N843"/>
    <mergeCell ref="N844:N845"/>
    <mergeCell ref="N847:N860"/>
    <mergeCell ref="N863:N865"/>
    <mergeCell ref="N867:N868"/>
    <mergeCell ref="N871:N888"/>
    <mergeCell ref="N889:N900"/>
    <mergeCell ref="N901:N904"/>
    <mergeCell ref="N811:N814"/>
    <mergeCell ref="N806:N808"/>
    <mergeCell ref="N915:N916"/>
    <mergeCell ref="N919:N921"/>
    <mergeCell ref="N907:N908"/>
    <mergeCell ref="N792:N793"/>
    <mergeCell ref="N66:N67"/>
    <mergeCell ref="N68:N79"/>
    <mergeCell ref="N643:N649"/>
    <mergeCell ref="N652:N654"/>
    <mergeCell ref="N80:N91"/>
    <mergeCell ref="N92:N99"/>
    <mergeCell ref="N100:N107"/>
    <mergeCell ref="N108:N109"/>
    <mergeCell ref="N113:N127"/>
    <mergeCell ref="N128:N137"/>
    <mergeCell ref="N138:N246"/>
    <mergeCell ref="N247:N252"/>
    <mergeCell ref="N253:N318"/>
    <mergeCell ref="N322:N329"/>
    <mergeCell ref="N319:N321"/>
    <mergeCell ref="N330:N343"/>
    <mergeCell ref="P816:P819"/>
    <mergeCell ref="N936:N937"/>
    <mergeCell ref="N939:N942"/>
    <mergeCell ref="N765:N769"/>
    <mergeCell ref="N773:N775"/>
    <mergeCell ref="N776:N780"/>
    <mergeCell ref="N781:N782"/>
    <mergeCell ref="N754:N759"/>
    <mergeCell ref="N763:N764"/>
    <mergeCell ref="Q923:Q935"/>
    <mergeCell ref="O939:O942"/>
    <mergeCell ref="P939:P942"/>
    <mergeCell ref="Q939:Q942"/>
    <mergeCell ref="O943:O944"/>
    <mergeCell ref="P943:P944"/>
    <mergeCell ref="Q943:Q944"/>
    <mergeCell ref="O816:O819"/>
    <mergeCell ref="O820:O822"/>
    <mergeCell ref="O823:O824"/>
    <mergeCell ref="O936:O937"/>
    <mergeCell ref="P936:P937"/>
    <mergeCell ref="O829:O832"/>
    <mergeCell ref="O833:O835"/>
    <mergeCell ref="P829:P832"/>
    <mergeCell ref="P833:P835"/>
    <mergeCell ref="O825:O827"/>
    <mergeCell ref="P825:P827"/>
    <mergeCell ref="O844:O845"/>
    <mergeCell ref="O847:O860"/>
    <mergeCell ref="P844:P845"/>
    <mergeCell ref="Q936:Q937"/>
    <mergeCell ref="P905:P906"/>
    <mergeCell ref="Q905:Q906"/>
    <mergeCell ref="Q829:Q832"/>
    <mergeCell ref="Q833:Q835"/>
    <mergeCell ref="Q825:Q827"/>
    <mergeCell ref="P847:P860"/>
    <mergeCell ref="P901:P904"/>
    <mergeCell ref="P912:P914"/>
    <mergeCell ref="P907:P908"/>
    <mergeCell ref="P919:P921"/>
    <mergeCell ref="Q871:Q888"/>
    <mergeCell ref="P889:P900"/>
    <mergeCell ref="Q889:Q900"/>
    <mergeCell ref="Q901:Q904"/>
    <mergeCell ref="Q907:Q908"/>
    <mergeCell ref="Q655:Q661"/>
    <mergeCell ref="Q663:Q670"/>
    <mergeCell ref="Q671:Q674"/>
    <mergeCell ref="O447:O518"/>
    <mergeCell ref="O607:O634"/>
    <mergeCell ref="O597:O606"/>
    <mergeCell ref="O544:O596"/>
    <mergeCell ref="O530:O543"/>
    <mergeCell ref="Q643:Q649"/>
    <mergeCell ref="O643:O649"/>
    <mergeCell ref="P643:P649"/>
    <mergeCell ref="Q652:Q654"/>
    <mergeCell ref="O652:O654"/>
    <mergeCell ref="P652:P654"/>
    <mergeCell ref="P447:P518"/>
    <mergeCell ref="O655:O661"/>
    <mergeCell ref="O671:O674"/>
    <mergeCell ref="O663:O670"/>
    <mergeCell ref="P655:P661"/>
    <mergeCell ref="P663:P670"/>
    <mergeCell ref="Q330:Q343"/>
    <mergeCell ref="Q344:Q348"/>
    <mergeCell ref="Q349:Q365"/>
    <mergeCell ref="P128:P137"/>
    <mergeCell ref="P349:P365"/>
    <mergeCell ref="Q370:Q372"/>
    <mergeCell ref="P319:P321"/>
    <mergeCell ref="Q319:Q321"/>
    <mergeCell ref="Q322:Q329"/>
    <mergeCell ref="P322:P329"/>
    <mergeCell ref="P253:P318"/>
    <mergeCell ref="P247:P252"/>
    <mergeCell ref="P138:P246"/>
    <mergeCell ref="N20:N53"/>
    <mergeCell ref="N54:N55"/>
    <mergeCell ref="N56:N59"/>
    <mergeCell ref="N60:N62"/>
    <mergeCell ref="O3:O16"/>
    <mergeCell ref="P3:P16"/>
    <mergeCell ref="Q3:Q16"/>
    <mergeCell ref="O17:O19"/>
    <mergeCell ref="P17:P19"/>
    <mergeCell ref="Q17:Q19"/>
    <mergeCell ref="N3:N16"/>
    <mergeCell ref="N17:N19"/>
    <mergeCell ref="O20:O53"/>
    <mergeCell ref="P20:P53"/>
    <mergeCell ref="Q20:Q53"/>
    <mergeCell ref="O60:O62"/>
    <mergeCell ref="P60:P62"/>
    <mergeCell ref="Q60:Q62"/>
    <mergeCell ref="O54:O55"/>
    <mergeCell ref="P54:P55"/>
    <mergeCell ref="Q54:Q55"/>
    <mergeCell ref="P56:P59"/>
    <mergeCell ref="O56:O59"/>
    <mergeCell ref="Q56:Q59"/>
    <mergeCell ref="O68:O79"/>
    <mergeCell ref="O80:O91"/>
    <mergeCell ref="O92:O99"/>
    <mergeCell ref="O100:O107"/>
    <mergeCell ref="O108:O109"/>
    <mergeCell ref="Q68:Q79"/>
    <mergeCell ref="P66:P67"/>
    <mergeCell ref="Q66:Q67"/>
    <mergeCell ref="O66:O67"/>
    <mergeCell ref="Q80:Q91"/>
    <mergeCell ref="Q92:Q99"/>
    <mergeCell ref="Q100:Q107"/>
    <mergeCell ref="Q108:Q109"/>
    <mergeCell ref="P68:P79"/>
    <mergeCell ref="P80:P91"/>
    <mergeCell ref="P92:P99"/>
    <mergeCell ref="P100:P107"/>
    <mergeCell ref="P108:P109"/>
    <mergeCell ref="O113:O127"/>
    <mergeCell ref="O128:O137"/>
    <mergeCell ref="O138:O246"/>
    <mergeCell ref="Q113:Q127"/>
    <mergeCell ref="Q128:Q137"/>
    <mergeCell ref="Q138:Q246"/>
    <mergeCell ref="Q247:Q252"/>
    <mergeCell ref="Q253:Q318"/>
    <mergeCell ref="P113:P127"/>
    <mergeCell ref="P438:P446"/>
    <mergeCell ref="O319:O321"/>
    <mergeCell ref="O247:O252"/>
    <mergeCell ref="O253:O318"/>
    <mergeCell ref="O322:O329"/>
    <mergeCell ref="O330:O343"/>
    <mergeCell ref="O344:O348"/>
    <mergeCell ref="O370:O372"/>
    <mergeCell ref="P373:P376"/>
    <mergeCell ref="P378:P383"/>
    <mergeCell ref="P344:P348"/>
    <mergeCell ref="P330:P343"/>
    <mergeCell ref="Q704:Q721"/>
    <mergeCell ref="Q722:Q725"/>
    <mergeCell ref="N344:N348"/>
    <mergeCell ref="N349:N365"/>
    <mergeCell ref="N370:N372"/>
    <mergeCell ref="N373:N376"/>
    <mergeCell ref="N378:N383"/>
    <mergeCell ref="N384:N437"/>
    <mergeCell ref="N438:N446"/>
    <mergeCell ref="N447:N518"/>
    <mergeCell ref="O349:O365"/>
    <mergeCell ref="O373:O376"/>
    <mergeCell ref="O378:O383"/>
    <mergeCell ref="O384:O437"/>
    <mergeCell ref="O438:O446"/>
    <mergeCell ref="P384:P437"/>
    <mergeCell ref="P370:P372"/>
    <mergeCell ref="N635:N636"/>
    <mergeCell ref="N638:N641"/>
    <mergeCell ref="P635:P636"/>
    <mergeCell ref="P638:P641"/>
    <mergeCell ref="O519:O529"/>
    <mergeCell ref="O638:O641"/>
    <mergeCell ref="O635:O636"/>
    <mergeCell ref="O675:O685"/>
    <mergeCell ref="P675:P685"/>
    <mergeCell ref="P671:P674"/>
    <mergeCell ref="P727:P730"/>
    <mergeCell ref="N519:N529"/>
    <mergeCell ref="Q607:Q634"/>
    <mergeCell ref="Q635:Q636"/>
    <mergeCell ref="Q638:Q641"/>
    <mergeCell ref="P519:P529"/>
    <mergeCell ref="P530:P543"/>
    <mergeCell ref="P544:P596"/>
    <mergeCell ref="P597:P606"/>
    <mergeCell ref="P607:P634"/>
    <mergeCell ref="Q519:Q529"/>
    <mergeCell ref="Q530:Q543"/>
    <mergeCell ref="Q544:Q596"/>
    <mergeCell ref="Q597:Q606"/>
    <mergeCell ref="N530:N543"/>
    <mergeCell ref="N544:N596"/>
    <mergeCell ref="N597:N606"/>
    <mergeCell ref="N607:N634"/>
    <mergeCell ref="Q675:Q685"/>
    <mergeCell ref="Q689:Q701"/>
    <mergeCell ref="Q702:Q703"/>
    <mergeCell ref="O754:O759"/>
    <mergeCell ref="O689:O701"/>
    <mergeCell ref="O702:O703"/>
    <mergeCell ref="O704:O721"/>
    <mergeCell ref="O722:O725"/>
    <mergeCell ref="P689:P701"/>
    <mergeCell ref="P702:P703"/>
    <mergeCell ref="P704:P721"/>
    <mergeCell ref="P722:P725"/>
    <mergeCell ref="N923:N935"/>
    <mergeCell ref="O923:O935"/>
    <mergeCell ref="P923:P935"/>
    <mergeCell ref="O907:O908"/>
    <mergeCell ref="O912:O914"/>
    <mergeCell ref="N905:N906"/>
    <mergeCell ref="P732:P737"/>
    <mergeCell ref="P738:P746"/>
    <mergeCell ref="P747:P749"/>
    <mergeCell ref="P750:P753"/>
    <mergeCell ref="O765:O769"/>
    <mergeCell ref="P765:P769"/>
    <mergeCell ref="N732:N737"/>
    <mergeCell ref="N738:N746"/>
    <mergeCell ref="N747:N749"/>
    <mergeCell ref="O781:O782"/>
    <mergeCell ref="O783:O784"/>
    <mergeCell ref="O786:O791"/>
    <mergeCell ref="O794:O803"/>
    <mergeCell ref="O763:O764"/>
    <mergeCell ref="O792:O793"/>
    <mergeCell ref="P754:P759"/>
    <mergeCell ref="O747:O749"/>
    <mergeCell ref="O750:O753"/>
    <mergeCell ref="Q919:Q921"/>
    <mergeCell ref="O836:O843"/>
    <mergeCell ref="P836:P843"/>
    <mergeCell ref="Q836:Q843"/>
    <mergeCell ref="O919:O921"/>
    <mergeCell ref="Q844:Q845"/>
    <mergeCell ref="Q847:Q860"/>
    <mergeCell ref="O863:O865"/>
    <mergeCell ref="O867:O868"/>
    <mergeCell ref="P863:P865"/>
    <mergeCell ref="P867:P868"/>
    <mergeCell ref="Q863:Q865"/>
    <mergeCell ref="Q867:Q868"/>
    <mergeCell ref="O915:O916"/>
    <mergeCell ref="P915:P916"/>
    <mergeCell ref="Q915:Q916"/>
    <mergeCell ref="O889:O900"/>
    <mergeCell ref="O901:O904"/>
    <mergeCell ref="O905:O906"/>
    <mergeCell ref="Q912:Q914"/>
    <mergeCell ref="O871:O888"/>
    <mergeCell ref="P871:P888"/>
    <mergeCell ref="A1:B1"/>
    <mergeCell ref="Q1:R1"/>
    <mergeCell ref="C1:P1"/>
    <mergeCell ref="N912:N914"/>
    <mergeCell ref="Q747:Q749"/>
    <mergeCell ref="Q750:Q753"/>
    <mergeCell ref="P763:P764"/>
    <mergeCell ref="Q727:Q730"/>
    <mergeCell ref="Q732:Q737"/>
    <mergeCell ref="Q738:Q746"/>
    <mergeCell ref="Q776:Q780"/>
    <mergeCell ref="Q781:Q782"/>
    <mergeCell ref="P811:P814"/>
    <mergeCell ref="Q811:Q814"/>
    <mergeCell ref="P781:P782"/>
    <mergeCell ref="Q806:Q808"/>
    <mergeCell ref="O811:O814"/>
    <mergeCell ref="O806:O808"/>
    <mergeCell ref="P806:P808"/>
    <mergeCell ref="O727:O730"/>
    <mergeCell ref="O732:O737"/>
    <mergeCell ref="O738:O746"/>
    <mergeCell ref="O773:O775"/>
    <mergeCell ref="O776:O780"/>
  </mergeCells>
  <conditionalFormatting sqref="F642">
    <cfRule type="duplicateValues" dxfId="478" priority="525"/>
  </conditionalFormatting>
  <conditionalFormatting sqref="E642">
    <cfRule type="duplicateValues" dxfId="477" priority="523"/>
    <cfRule type="duplicateValues" priority="524"/>
  </conditionalFormatting>
  <conditionalFormatting sqref="F642">
    <cfRule type="duplicateValues" dxfId="476" priority="526"/>
  </conditionalFormatting>
  <conditionalFormatting sqref="E642:F642">
    <cfRule type="duplicateValues" dxfId="475" priority="527"/>
  </conditionalFormatting>
  <conditionalFormatting sqref="E620:F620">
    <cfRule type="duplicateValues" dxfId="474" priority="520"/>
  </conditionalFormatting>
  <conditionalFormatting sqref="F620">
    <cfRule type="duplicateValues" dxfId="473" priority="521"/>
  </conditionalFormatting>
  <conditionalFormatting sqref="F620">
    <cfRule type="duplicateValues" dxfId="472" priority="522"/>
  </conditionalFormatting>
  <conditionalFormatting sqref="E579:F580">
    <cfRule type="duplicateValues" dxfId="471" priority="514"/>
  </conditionalFormatting>
  <conditionalFormatting sqref="F579:F580">
    <cfRule type="duplicateValues" dxfId="470" priority="515"/>
  </conditionalFormatting>
  <conditionalFormatting sqref="F579:F580">
    <cfRule type="duplicateValues" dxfId="469" priority="516"/>
  </conditionalFormatting>
  <conditionalFormatting sqref="E225:F225">
    <cfRule type="duplicateValues" dxfId="468" priority="511"/>
  </conditionalFormatting>
  <conditionalFormatting sqref="F225">
    <cfRule type="duplicateValues" dxfId="467" priority="512"/>
  </conditionalFormatting>
  <conditionalFormatting sqref="F225">
    <cfRule type="duplicateValues" dxfId="466" priority="513"/>
  </conditionalFormatting>
  <conditionalFormatting sqref="E428">
    <cfRule type="duplicateValues" dxfId="465" priority="507"/>
  </conditionalFormatting>
  <conditionalFormatting sqref="F428">
    <cfRule type="duplicateValues" dxfId="464" priority="508"/>
  </conditionalFormatting>
  <conditionalFormatting sqref="F428">
    <cfRule type="duplicateValues" dxfId="463" priority="509"/>
  </conditionalFormatting>
  <conditionalFormatting sqref="F428">
    <cfRule type="duplicateValues" dxfId="462" priority="510"/>
  </conditionalFormatting>
  <conditionalFormatting sqref="E429">
    <cfRule type="duplicateValues" dxfId="461" priority="503"/>
  </conditionalFormatting>
  <conditionalFormatting sqref="E430">
    <cfRule type="duplicateValues" dxfId="460" priority="502"/>
  </conditionalFormatting>
  <conditionalFormatting sqref="F429:F430">
    <cfRule type="duplicateValues" dxfId="459" priority="504"/>
  </conditionalFormatting>
  <conditionalFormatting sqref="F429:F430">
    <cfRule type="duplicateValues" dxfId="458" priority="505"/>
  </conditionalFormatting>
  <conditionalFormatting sqref="F429:F430">
    <cfRule type="duplicateValues" dxfId="457" priority="506"/>
  </conditionalFormatting>
  <conditionalFormatting sqref="E803:F803">
    <cfRule type="duplicateValues" dxfId="456" priority="499"/>
  </conditionalFormatting>
  <conditionalFormatting sqref="F803">
    <cfRule type="duplicateValues" dxfId="455" priority="500"/>
  </conditionalFormatting>
  <conditionalFormatting sqref="F803">
    <cfRule type="duplicateValues" dxfId="454" priority="501"/>
  </conditionalFormatting>
  <conditionalFormatting sqref="E809:F809">
    <cfRule type="duplicateValues" dxfId="453" priority="496"/>
  </conditionalFormatting>
  <conditionalFormatting sqref="F809">
    <cfRule type="duplicateValues" dxfId="452" priority="497"/>
  </conditionalFormatting>
  <conditionalFormatting sqref="F809">
    <cfRule type="duplicateValues" dxfId="451" priority="498"/>
  </conditionalFormatting>
  <conditionalFormatting sqref="E804:F804">
    <cfRule type="duplicateValues" dxfId="450" priority="493"/>
  </conditionalFormatting>
  <conditionalFormatting sqref="F804">
    <cfRule type="duplicateValues" dxfId="449" priority="494"/>
  </conditionalFormatting>
  <conditionalFormatting sqref="F804">
    <cfRule type="duplicateValues" dxfId="448" priority="495"/>
  </conditionalFormatting>
  <conditionalFormatting sqref="E699:F699">
    <cfRule type="duplicateValues" dxfId="447" priority="490"/>
  </conditionalFormatting>
  <conditionalFormatting sqref="F699">
    <cfRule type="duplicateValues" dxfId="446" priority="491"/>
  </conditionalFormatting>
  <conditionalFormatting sqref="F699">
    <cfRule type="duplicateValues" dxfId="445" priority="492"/>
  </conditionalFormatting>
  <conditionalFormatting sqref="E918:F918">
    <cfRule type="duplicateValues" dxfId="444" priority="487"/>
  </conditionalFormatting>
  <conditionalFormatting sqref="F918">
    <cfRule type="duplicateValues" dxfId="443" priority="488"/>
  </conditionalFormatting>
  <conditionalFormatting sqref="F918">
    <cfRule type="duplicateValues" dxfId="442" priority="489"/>
  </conditionalFormatting>
  <conditionalFormatting sqref="F548:F549">
    <cfRule type="duplicateValues" dxfId="441" priority="473"/>
    <cfRule type="duplicateValues" priority="474"/>
  </conditionalFormatting>
  <conditionalFormatting sqref="E548:E549">
    <cfRule type="duplicateValues" dxfId="440" priority="475"/>
    <cfRule type="duplicateValues" priority="476"/>
  </conditionalFormatting>
  <conditionalFormatting sqref="E548:F549">
    <cfRule type="duplicateValues" dxfId="439" priority="477"/>
  </conditionalFormatting>
  <conditionalFormatting sqref="F548:F549">
    <cfRule type="duplicateValues" dxfId="438" priority="478"/>
  </conditionalFormatting>
  <conditionalFormatting sqref="F548:F549">
    <cfRule type="duplicateValues" dxfId="437" priority="479"/>
  </conditionalFormatting>
  <conditionalFormatting sqref="F550">
    <cfRule type="duplicateValues" dxfId="436" priority="466"/>
    <cfRule type="duplicateValues" priority="467"/>
  </conditionalFormatting>
  <conditionalFormatting sqref="E550">
    <cfRule type="duplicateValues" dxfId="435" priority="468"/>
    <cfRule type="duplicateValues" priority="469"/>
  </conditionalFormatting>
  <conditionalFormatting sqref="E550:F550">
    <cfRule type="duplicateValues" dxfId="434" priority="470"/>
  </conditionalFormatting>
  <conditionalFormatting sqref="F550">
    <cfRule type="duplicateValues" dxfId="433" priority="471"/>
  </conditionalFormatting>
  <conditionalFormatting sqref="F550">
    <cfRule type="duplicateValues" dxfId="432" priority="472"/>
  </conditionalFormatting>
  <conditionalFormatting sqref="E375">
    <cfRule type="duplicateValues" dxfId="431" priority="462"/>
    <cfRule type="duplicateValues" priority="463"/>
  </conditionalFormatting>
  <conditionalFormatting sqref="E375">
    <cfRule type="duplicateValues" dxfId="430" priority="464"/>
  </conditionalFormatting>
  <conditionalFormatting sqref="E581">
    <cfRule type="duplicateValues" dxfId="429" priority="457"/>
    <cfRule type="duplicateValues" priority="458"/>
  </conditionalFormatting>
  <conditionalFormatting sqref="E581:F581">
    <cfRule type="duplicateValues" dxfId="428" priority="459"/>
  </conditionalFormatting>
  <conditionalFormatting sqref="F581">
    <cfRule type="duplicateValues" dxfId="427" priority="460"/>
  </conditionalFormatting>
  <conditionalFormatting sqref="F581">
    <cfRule type="duplicateValues" dxfId="426" priority="461"/>
  </conditionalFormatting>
  <conditionalFormatting sqref="E561">
    <cfRule type="duplicateValues" dxfId="425" priority="452"/>
    <cfRule type="duplicateValues" priority="453"/>
  </conditionalFormatting>
  <conditionalFormatting sqref="E561:F561">
    <cfRule type="duplicateValues" dxfId="424" priority="454"/>
  </conditionalFormatting>
  <conditionalFormatting sqref="F561">
    <cfRule type="duplicateValues" dxfId="423" priority="455"/>
  </conditionalFormatting>
  <conditionalFormatting sqref="F561">
    <cfRule type="duplicateValues" dxfId="422" priority="456"/>
  </conditionalFormatting>
  <conditionalFormatting sqref="F371:F372">
    <cfRule type="duplicateValues" dxfId="421" priority="445"/>
    <cfRule type="duplicateValues" priority="446"/>
  </conditionalFormatting>
  <conditionalFormatting sqref="E371:E372">
    <cfRule type="duplicateValues" dxfId="420" priority="447"/>
    <cfRule type="duplicateValues" priority="448"/>
  </conditionalFormatting>
  <conditionalFormatting sqref="E371:F372">
    <cfRule type="duplicateValues" dxfId="419" priority="449"/>
  </conditionalFormatting>
  <conditionalFormatting sqref="F371:F372">
    <cfRule type="duplicateValues" dxfId="418" priority="450"/>
  </conditionalFormatting>
  <conditionalFormatting sqref="F371:F372">
    <cfRule type="duplicateValues" dxfId="417" priority="451"/>
  </conditionalFormatting>
  <conditionalFormatting sqref="F837">
    <cfRule type="duplicateValues" dxfId="416" priority="438"/>
    <cfRule type="duplicateValues" priority="439"/>
  </conditionalFormatting>
  <conditionalFormatting sqref="E837">
    <cfRule type="duplicateValues" dxfId="415" priority="440"/>
    <cfRule type="duplicateValues" priority="441"/>
  </conditionalFormatting>
  <conditionalFormatting sqref="E837:F837">
    <cfRule type="duplicateValues" dxfId="414" priority="442"/>
  </conditionalFormatting>
  <conditionalFormatting sqref="F837">
    <cfRule type="duplicateValues" dxfId="413" priority="443"/>
  </conditionalFormatting>
  <conditionalFormatting sqref="F837">
    <cfRule type="duplicateValues" dxfId="412" priority="444"/>
  </conditionalFormatting>
  <conditionalFormatting sqref="F838:F839">
    <cfRule type="duplicateValues" dxfId="411" priority="431"/>
    <cfRule type="duplicateValues" priority="432"/>
  </conditionalFormatting>
  <conditionalFormatting sqref="E838:E839">
    <cfRule type="duplicateValues" dxfId="410" priority="433"/>
    <cfRule type="duplicateValues" priority="434"/>
  </conditionalFormatting>
  <conditionalFormatting sqref="E838:F839">
    <cfRule type="duplicateValues" dxfId="409" priority="435"/>
  </conditionalFormatting>
  <conditionalFormatting sqref="F838:F839">
    <cfRule type="duplicateValues" dxfId="408" priority="436"/>
  </conditionalFormatting>
  <conditionalFormatting sqref="F838:F839">
    <cfRule type="duplicateValues" dxfId="407" priority="437"/>
  </conditionalFormatting>
  <conditionalFormatting sqref="F755">
    <cfRule type="duplicateValues" dxfId="406" priority="424"/>
    <cfRule type="duplicateValues" priority="425"/>
  </conditionalFormatting>
  <conditionalFormatting sqref="E755">
    <cfRule type="duplicateValues" dxfId="405" priority="426"/>
    <cfRule type="duplicateValues" priority="427"/>
  </conditionalFormatting>
  <conditionalFormatting sqref="E755:F755">
    <cfRule type="duplicateValues" dxfId="404" priority="428"/>
  </conditionalFormatting>
  <conditionalFormatting sqref="F755">
    <cfRule type="duplicateValues" dxfId="403" priority="429"/>
  </conditionalFormatting>
  <conditionalFormatting sqref="F755">
    <cfRule type="duplicateValues" dxfId="402" priority="430"/>
  </conditionalFormatting>
  <conditionalFormatting sqref="F553">
    <cfRule type="duplicateValues" dxfId="401" priority="416"/>
    <cfRule type="duplicateValues" priority="417"/>
  </conditionalFormatting>
  <conditionalFormatting sqref="E553">
    <cfRule type="duplicateValues" dxfId="400" priority="418"/>
    <cfRule type="duplicateValues" priority="419"/>
  </conditionalFormatting>
  <conditionalFormatting sqref="F553">
    <cfRule type="duplicateValues" dxfId="399" priority="420"/>
  </conditionalFormatting>
  <conditionalFormatting sqref="F553">
    <cfRule type="duplicateValues" dxfId="398" priority="421"/>
  </conditionalFormatting>
  <conditionalFormatting sqref="E553:F553">
    <cfRule type="duplicateValues" dxfId="397" priority="422"/>
  </conditionalFormatting>
  <conditionalFormatting sqref="F553">
    <cfRule type="duplicateValues" dxfId="396" priority="415"/>
  </conditionalFormatting>
  <conditionalFormatting sqref="F817:F818">
    <cfRule type="duplicateValues" dxfId="395" priority="408"/>
    <cfRule type="duplicateValues" priority="409"/>
  </conditionalFormatting>
  <conditionalFormatting sqref="E817:E818">
    <cfRule type="duplicateValues" dxfId="394" priority="410"/>
    <cfRule type="duplicateValues" priority="411"/>
  </conditionalFormatting>
  <conditionalFormatting sqref="F817:F818">
    <cfRule type="duplicateValues" dxfId="393" priority="412"/>
  </conditionalFormatting>
  <conditionalFormatting sqref="F817:F818">
    <cfRule type="duplicateValues" dxfId="392" priority="413"/>
  </conditionalFormatting>
  <conditionalFormatting sqref="E817:F818">
    <cfRule type="duplicateValues" dxfId="391" priority="414"/>
  </conditionalFormatting>
  <conditionalFormatting sqref="F817:F818">
    <cfRule type="duplicateValues" dxfId="390" priority="407"/>
  </conditionalFormatting>
  <conditionalFormatting sqref="F806">
    <cfRule type="duplicateValues" dxfId="389" priority="402"/>
    <cfRule type="duplicateValues" priority="403"/>
  </conditionalFormatting>
  <conditionalFormatting sqref="F806">
    <cfRule type="duplicateValues" dxfId="388" priority="404"/>
  </conditionalFormatting>
  <conditionalFormatting sqref="F806">
    <cfRule type="duplicateValues" dxfId="387" priority="405"/>
  </conditionalFormatting>
  <conditionalFormatting sqref="F806">
    <cfRule type="duplicateValues" dxfId="386" priority="406"/>
  </conditionalFormatting>
  <conditionalFormatting sqref="F806">
    <cfRule type="duplicateValues" dxfId="385" priority="401"/>
  </conditionalFormatting>
  <conditionalFormatting sqref="F807">
    <cfRule type="duplicateValues" dxfId="384" priority="394"/>
    <cfRule type="duplicateValues" priority="395"/>
  </conditionalFormatting>
  <conditionalFormatting sqref="E807">
    <cfRule type="duplicateValues" dxfId="383" priority="396"/>
    <cfRule type="duplicateValues" priority="397"/>
  </conditionalFormatting>
  <conditionalFormatting sqref="F807">
    <cfRule type="duplicateValues" dxfId="382" priority="398"/>
  </conditionalFormatting>
  <conditionalFormatting sqref="F807">
    <cfRule type="duplicateValues" dxfId="381" priority="399"/>
  </conditionalFormatting>
  <conditionalFormatting sqref="E807:F807">
    <cfRule type="duplicateValues" dxfId="380" priority="400"/>
  </conditionalFormatting>
  <conditionalFormatting sqref="F807">
    <cfRule type="duplicateValues" dxfId="379" priority="393"/>
  </conditionalFormatting>
  <conditionalFormatting sqref="F811:F812">
    <cfRule type="duplicateValues" dxfId="378" priority="380"/>
    <cfRule type="duplicateValues" priority="381"/>
  </conditionalFormatting>
  <conditionalFormatting sqref="E811:E812">
    <cfRule type="duplicateValues" dxfId="377" priority="382"/>
    <cfRule type="duplicateValues" priority="383"/>
  </conditionalFormatting>
  <conditionalFormatting sqref="F811:F812">
    <cfRule type="duplicateValues" dxfId="376" priority="384"/>
  </conditionalFormatting>
  <conditionalFormatting sqref="F811:F812">
    <cfRule type="duplicateValues" dxfId="375" priority="385"/>
  </conditionalFormatting>
  <conditionalFormatting sqref="E811:F812">
    <cfRule type="duplicateValues" dxfId="374" priority="386"/>
  </conditionalFormatting>
  <conditionalFormatting sqref="F811:F812">
    <cfRule type="duplicateValues" dxfId="373" priority="379"/>
  </conditionalFormatting>
  <conditionalFormatting sqref="F792">
    <cfRule type="duplicateValues" dxfId="372" priority="371"/>
    <cfRule type="duplicateValues" priority="372"/>
  </conditionalFormatting>
  <conditionalFormatting sqref="E792">
    <cfRule type="duplicateValues" dxfId="371" priority="373"/>
    <cfRule type="duplicateValues" priority="374"/>
  </conditionalFormatting>
  <conditionalFormatting sqref="F792">
    <cfRule type="duplicateValues" dxfId="370" priority="375"/>
  </conditionalFormatting>
  <conditionalFormatting sqref="F792">
    <cfRule type="duplicateValues" dxfId="369" priority="376"/>
  </conditionalFormatting>
  <conditionalFormatting sqref="E792:F792">
    <cfRule type="duplicateValues" dxfId="368" priority="377"/>
  </conditionalFormatting>
  <conditionalFormatting sqref="F792">
    <cfRule type="duplicateValues" dxfId="367" priority="370"/>
  </conditionalFormatting>
  <conditionalFormatting sqref="E792">
    <cfRule type="duplicateValues" dxfId="366" priority="369"/>
  </conditionalFormatting>
  <conditionalFormatting sqref="F744:F745">
    <cfRule type="duplicateValues" dxfId="365" priority="362"/>
    <cfRule type="duplicateValues" priority="363"/>
  </conditionalFormatting>
  <conditionalFormatting sqref="E744:E745">
    <cfRule type="duplicateValues" dxfId="364" priority="364"/>
    <cfRule type="duplicateValues" priority="365"/>
  </conditionalFormatting>
  <conditionalFormatting sqref="F744:F745">
    <cfRule type="duplicateValues" dxfId="363" priority="366"/>
  </conditionalFormatting>
  <conditionalFormatting sqref="F744:F745">
    <cfRule type="duplicateValues" dxfId="362" priority="367"/>
  </conditionalFormatting>
  <conditionalFormatting sqref="E744:F745">
    <cfRule type="duplicateValues" dxfId="361" priority="368"/>
  </conditionalFormatting>
  <conditionalFormatting sqref="F744:F745">
    <cfRule type="duplicateValues" dxfId="360" priority="361"/>
  </conditionalFormatting>
  <conditionalFormatting sqref="E744:E745">
    <cfRule type="duplicateValues" dxfId="359" priority="360"/>
  </conditionalFormatting>
  <conditionalFormatting sqref="E802:F802">
    <cfRule type="duplicateValues" dxfId="358" priority="356"/>
  </conditionalFormatting>
  <conditionalFormatting sqref="F802">
    <cfRule type="duplicateValues" dxfId="357" priority="357"/>
  </conditionalFormatting>
  <conditionalFormatting sqref="F802">
    <cfRule type="duplicateValues" dxfId="356" priority="358"/>
  </conditionalFormatting>
  <conditionalFormatting sqref="F802">
    <cfRule type="duplicateValues" dxfId="355" priority="359"/>
  </conditionalFormatting>
  <conditionalFormatting sqref="F802">
    <cfRule type="duplicateValues" dxfId="354" priority="355"/>
  </conditionalFormatting>
  <conditionalFormatting sqref="E802">
    <cfRule type="duplicateValues" dxfId="353" priority="354"/>
  </conditionalFormatting>
  <conditionalFormatting sqref="F528">
    <cfRule type="duplicateValues" dxfId="352" priority="347"/>
    <cfRule type="duplicateValues" priority="348"/>
  </conditionalFormatting>
  <conditionalFormatting sqref="E528">
    <cfRule type="duplicateValues" dxfId="351" priority="349"/>
    <cfRule type="duplicateValues" priority="350"/>
  </conditionalFormatting>
  <conditionalFormatting sqref="F528">
    <cfRule type="duplicateValues" dxfId="350" priority="351"/>
  </conditionalFormatting>
  <conditionalFormatting sqref="F528">
    <cfRule type="duplicateValues" dxfId="349" priority="352"/>
  </conditionalFormatting>
  <conditionalFormatting sqref="E528:F528">
    <cfRule type="duplicateValues" dxfId="348" priority="353"/>
  </conditionalFormatting>
  <conditionalFormatting sqref="F528">
    <cfRule type="duplicateValues" dxfId="347" priority="346"/>
  </conditionalFormatting>
  <conditionalFormatting sqref="E528">
    <cfRule type="duplicateValues" dxfId="346" priority="345"/>
  </conditionalFormatting>
  <conditionalFormatting sqref="F714">
    <cfRule type="duplicateValues" dxfId="345" priority="338"/>
    <cfRule type="duplicateValues" priority="339"/>
  </conditionalFormatting>
  <conditionalFormatting sqref="E714">
    <cfRule type="duplicateValues" dxfId="344" priority="340"/>
    <cfRule type="duplicateValues" priority="341"/>
  </conditionalFormatting>
  <conditionalFormatting sqref="F714">
    <cfRule type="duplicateValues" dxfId="343" priority="342"/>
  </conditionalFormatting>
  <conditionalFormatting sqref="F714">
    <cfRule type="duplicateValues" dxfId="342" priority="343"/>
  </conditionalFormatting>
  <conditionalFormatting sqref="E714:F714">
    <cfRule type="duplicateValues" dxfId="341" priority="344"/>
  </conditionalFormatting>
  <conditionalFormatting sqref="F714">
    <cfRule type="duplicateValues" dxfId="340" priority="337"/>
  </conditionalFormatting>
  <conditionalFormatting sqref="E714">
    <cfRule type="duplicateValues" dxfId="339" priority="336"/>
  </conditionalFormatting>
  <conditionalFormatting sqref="F115">
    <cfRule type="duplicateValues" dxfId="338" priority="329"/>
    <cfRule type="duplicateValues" priority="330"/>
  </conditionalFormatting>
  <conditionalFormatting sqref="E115">
    <cfRule type="duplicateValues" dxfId="337" priority="331"/>
    <cfRule type="duplicateValues" priority="332"/>
  </conditionalFormatting>
  <conditionalFormatting sqref="F115">
    <cfRule type="duplicateValues" dxfId="336" priority="333"/>
  </conditionalFormatting>
  <conditionalFormatting sqref="F115">
    <cfRule type="duplicateValues" dxfId="335" priority="334"/>
  </conditionalFormatting>
  <conditionalFormatting sqref="E115:F115">
    <cfRule type="duplicateValues" dxfId="334" priority="335"/>
  </conditionalFormatting>
  <conditionalFormatting sqref="F115">
    <cfRule type="duplicateValues" dxfId="333" priority="328"/>
  </conditionalFormatting>
  <conditionalFormatting sqref="E115">
    <cfRule type="duplicateValues" dxfId="332" priority="327"/>
  </conditionalFormatting>
  <conditionalFormatting sqref="E113:E114">
    <cfRule type="duplicateValues" dxfId="331" priority="322"/>
    <cfRule type="duplicateValues" priority="323"/>
  </conditionalFormatting>
  <conditionalFormatting sqref="F113:F114">
    <cfRule type="duplicateValues" dxfId="330" priority="324"/>
  </conditionalFormatting>
  <conditionalFormatting sqref="F113:F114">
    <cfRule type="duplicateValues" dxfId="329" priority="325"/>
  </conditionalFormatting>
  <conditionalFormatting sqref="E113:F114">
    <cfRule type="duplicateValues" dxfId="328" priority="326"/>
  </conditionalFormatting>
  <conditionalFormatting sqref="F113:F114">
    <cfRule type="duplicateValues" dxfId="327" priority="321"/>
  </conditionalFormatting>
  <conditionalFormatting sqref="E113:E114">
    <cfRule type="duplicateValues" dxfId="326" priority="320"/>
  </conditionalFormatting>
  <conditionalFormatting sqref="F795">
    <cfRule type="duplicateValues" dxfId="325" priority="313"/>
    <cfRule type="duplicateValues" priority="314"/>
  </conditionalFormatting>
  <conditionalFormatting sqref="E795">
    <cfRule type="duplicateValues" dxfId="324" priority="315"/>
    <cfRule type="duplicateValues" priority="316"/>
  </conditionalFormatting>
  <conditionalFormatting sqref="F795">
    <cfRule type="duplicateValues" dxfId="323" priority="317"/>
  </conditionalFormatting>
  <conditionalFormatting sqref="F795">
    <cfRule type="duplicateValues" dxfId="322" priority="318"/>
  </conditionalFormatting>
  <conditionalFormatting sqref="E795:F795">
    <cfRule type="duplicateValues" dxfId="321" priority="319"/>
  </conditionalFormatting>
  <conditionalFormatting sqref="F795">
    <cfRule type="duplicateValues" dxfId="320" priority="312"/>
  </conditionalFormatting>
  <conditionalFormatting sqref="E795">
    <cfRule type="duplicateValues" dxfId="319" priority="311"/>
  </conditionalFormatting>
  <conditionalFormatting sqref="F130">
    <cfRule type="duplicateValues" dxfId="318" priority="304"/>
    <cfRule type="duplicateValues" priority="305"/>
  </conditionalFormatting>
  <conditionalFormatting sqref="E130">
    <cfRule type="duplicateValues" dxfId="317" priority="306"/>
    <cfRule type="duplicateValues" priority="307"/>
  </conditionalFormatting>
  <conditionalFormatting sqref="F130">
    <cfRule type="duplicateValues" dxfId="316" priority="308"/>
  </conditionalFormatting>
  <conditionalFormatting sqref="F130">
    <cfRule type="duplicateValues" dxfId="315" priority="309"/>
  </conditionalFormatting>
  <conditionalFormatting sqref="E130:F130">
    <cfRule type="duplicateValues" dxfId="314" priority="310"/>
  </conditionalFormatting>
  <conditionalFormatting sqref="F130">
    <cfRule type="duplicateValues" dxfId="313" priority="303"/>
  </conditionalFormatting>
  <conditionalFormatting sqref="E130">
    <cfRule type="duplicateValues" dxfId="312" priority="302"/>
  </conditionalFormatting>
  <conditionalFormatting sqref="E128:E129">
    <cfRule type="duplicateValues" dxfId="311" priority="297"/>
    <cfRule type="duplicateValues" priority="298"/>
  </conditionalFormatting>
  <conditionalFormatting sqref="F128:F129">
    <cfRule type="duplicateValues" dxfId="310" priority="299"/>
  </conditionalFormatting>
  <conditionalFormatting sqref="F128:F129">
    <cfRule type="duplicateValues" dxfId="309" priority="300"/>
  </conditionalFormatting>
  <conditionalFormatting sqref="E128:F129">
    <cfRule type="duplicateValues" dxfId="308" priority="301"/>
  </conditionalFormatting>
  <conditionalFormatting sqref="F128:F129">
    <cfRule type="duplicateValues" dxfId="307" priority="296"/>
  </conditionalFormatting>
  <conditionalFormatting sqref="E128:E129">
    <cfRule type="duplicateValues" dxfId="306" priority="295"/>
  </conditionalFormatting>
  <conditionalFormatting sqref="F173">
    <cfRule type="duplicateValues" dxfId="305" priority="288"/>
    <cfRule type="duplicateValues" priority="289"/>
  </conditionalFormatting>
  <conditionalFormatting sqref="E173">
    <cfRule type="duplicateValues" dxfId="304" priority="290"/>
    <cfRule type="duplicateValues" priority="291"/>
  </conditionalFormatting>
  <conditionalFormatting sqref="F173">
    <cfRule type="duplicateValues" dxfId="303" priority="292"/>
  </conditionalFormatting>
  <conditionalFormatting sqref="F173">
    <cfRule type="duplicateValues" dxfId="302" priority="293"/>
  </conditionalFormatting>
  <conditionalFormatting sqref="E173:F173">
    <cfRule type="duplicateValues" dxfId="301" priority="294"/>
  </conditionalFormatting>
  <conditionalFormatting sqref="F173">
    <cfRule type="duplicateValues" dxfId="300" priority="287"/>
  </conditionalFormatting>
  <conditionalFormatting sqref="E173">
    <cfRule type="duplicateValues" dxfId="299" priority="286"/>
  </conditionalFormatting>
  <conditionalFormatting sqref="E138:E172">
    <cfRule type="duplicateValues" dxfId="298" priority="281"/>
    <cfRule type="duplicateValues" priority="282"/>
  </conditionalFormatting>
  <conditionalFormatting sqref="F138:F172">
    <cfRule type="duplicateValues" dxfId="297" priority="283"/>
  </conditionalFormatting>
  <conditionalFormatting sqref="F138:F172">
    <cfRule type="duplicateValues" dxfId="296" priority="284"/>
  </conditionalFormatting>
  <conditionalFormatting sqref="E138:F172">
    <cfRule type="duplicateValues" dxfId="295" priority="285"/>
  </conditionalFormatting>
  <conditionalFormatting sqref="F138:F172">
    <cfRule type="duplicateValues" dxfId="294" priority="280"/>
  </conditionalFormatting>
  <conditionalFormatting sqref="E138:E172">
    <cfRule type="duplicateValues" dxfId="293" priority="279"/>
  </conditionalFormatting>
  <conditionalFormatting sqref="F282">
    <cfRule type="duplicateValues" dxfId="292" priority="272"/>
    <cfRule type="duplicateValues" priority="273"/>
  </conditionalFormatting>
  <conditionalFormatting sqref="E282">
    <cfRule type="duplicateValues" dxfId="291" priority="274"/>
    <cfRule type="duplicateValues" priority="275"/>
  </conditionalFormatting>
  <conditionalFormatting sqref="F282">
    <cfRule type="duplicateValues" dxfId="290" priority="276"/>
  </conditionalFormatting>
  <conditionalFormatting sqref="F282">
    <cfRule type="duplicateValues" dxfId="289" priority="277"/>
  </conditionalFormatting>
  <conditionalFormatting sqref="E282:F282">
    <cfRule type="duplicateValues" dxfId="288" priority="278"/>
  </conditionalFormatting>
  <conditionalFormatting sqref="F282">
    <cfRule type="duplicateValues" dxfId="287" priority="271"/>
  </conditionalFormatting>
  <conditionalFormatting sqref="E282">
    <cfRule type="duplicateValues" dxfId="286" priority="270"/>
  </conditionalFormatting>
  <conditionalFormatting sqref="E253:E281">
    <cfRule type="duplicateValues" dxfId="285" priority="265"/>
    <cfRule type="duplicateValues" priority="266"/>
  </conditionalFormatting>
  <conditionalFormatting sqref="F253:F281">
    <cfRule type="duplicateValues" dxfId="284" priority="267"/>
  </conditionalFormatting>
  <conditionalFormatting sqref="F253:F281">
    <cfRule type="duplicateValues" dxfId="283" priority="268"/>
  </conditionalFormatting>
  <conditionalFormatting sqref="E253:F281">
    <cfRule type="duplicateValues" dxfId="282" priority="269"/>
  </conditionalFormatting>
  <conditionalFormatting sqref="F253:F281">
    <cfRule type="duplicateValues" dxfId="281" priority="264"/>
  </conditionalFormatting>
  <conditionalFormatting sqref="E253:E281">
    <cfRule type="duplicateValues" dxfId="280" priority="263"/>
  </conditionalFormatting>
  <conditionalFormatting sqref="E319:E320">
    <cfRule type="duplicateValues" dxfId="279" priority="258"/>
    <cfRule type="duplicateValues" priority="259"/>
  </conditionalFormatting>
  <conditionalFormatting sqref="F319:F320">
    <cfRule type="duplicateValues" dxfId="278" priority="260"/>
  </conditionalFormatting>
  <conditionalFormatting sqref="F319:F320">
    <cfRule type="duplicateValues" dxfId="277" priority="261"/>
  </conditionalFormatting>
  <conditionalFormatting sqref="E319:F320">
    <cfRule type="duplicateValues" dxfId="276" priority="262"/>
  </conditionalFormatting>
  <conditionalFormatting sqref="F319:F320">
    <cfRule type="duplicateValues" dxfId="275" priority="257"/>
  </conditionalFormatting>
  <conditionalFormatting sqref="E319:E320">
    <cfRule type="duplicateValues" dxfId="274" priority="256"/>
  </conditionalFormatting>
  <conditionalFormatting sqref="F323">
    <cfRule type="duplicateValues" dxfId="273" priority="249"/>
    <cfRule type="duplicateValues" priority="250"/>
  </conditionalFormatting>
  <conditionalFormatting sqref="E323">
    <cfRule type="duplicateValues" dxfId="272" priority="251"/>
    <cfRule type="duplicateValues" priority="252"/>
  </conditionalFormatting>
  <conditionalFormatting sqref="F323">
    <cfRule type="duplicateValues" dxfId="271" priority="253"/>
  </conditionalFormatting>
  <conditionalFormatting sqref="F323">
    <cfRule type="duplicateValues" dxfId="270" priority="254"/>
  </conditionalFormatting>
  <conditionalFormatting sqref="E323:F323">
    <cfRule type="duplicateValues" dxfId="269" priority="255"/>
  </conditionalFormatting>
  <conditionalFormatting sqref="F323">
    <cfRule type="duplicateValues" dxfId="268" priority="248"/>
  </conditionalFormatting>
  <conditionalFormatting sqref="E323">
    <cfRule type="duplicateValues" dxfId="267" priority="247"/>
  </conditionalFormatting>
  <conditionalFormatting sqref="E322">
    <cfRule type="duplicateValues" dxfId="266" priority="242"/>
    <cfRule type="duplicateValues" priority="243"/>
  </conditionalFormatting>
  <conditionalFormatting sqref="F322">
    <cfRule type="duplicateValues" dxfId="265" priority="244"/>
  </conditionalFormatting>
  <conditionalFormatting sqref="F322">
    <cfRule type="duplicateValues" dxfId="264" priority="245"/>
  </conditionalFormatting>
  <conditionalFormatting sqref="E322:F322">
    <cfRule type="duplicateValues" dxfId="263" priority="246"/>
  </conditionalFormatting>
  <conditionalFormatting sqref="F322">
    <cfRule type="duplicateValues" dxfId="262" priority="241"/>
  </conditionalFormatting>
  <conditionalFormatting sqref="E322">
    <cfRule type="duplicateValues" dxfId="261" priority="240"/>
  </conditionalFormatting>
  <conditionalFormatting sqref="F334">
    <cfRule type="duplicateValues" dxfId="260" priority="233"/>
    <cfRule type="duplicateValues" priority="234"/>
  </conditionalFormatting>
  <conditionalFormatting sqref="E334">
    <cfRule type="duplicateValues" dxfId="259" priority="235"/>
    <cfRule type="duplicateValues" priority="236"/>
  </conditionalFormatting>
  <conditionalFormatting sqref="F334">
    <cfRule type="duplicateValues" dxfId="258" priority="237"/>
  </conditionalFormatting>
  <conditionalFormatting sqref="F334">
    <cfRule type="duplicateValues" dxfId="257" priority="238"/>
  </conditionalFormatting>
  <conditionalFormatting sqref="E334:F334">
    <cfRule type="duplicateValues" dxfId="256" priority="239"/>
  </conditionalFormatting>
  <conditionalFormatting sqref="F334">
    <cfRule type="duplicateValues" dxfId="255" priority="232"/>
  </conditionalFormatting>
  <conditionalFormatting sqref="E334">
    <cfRule type="duplicateValues" dxfId="254" priority="231"/>
  </conditionalFormatting>
  <conditionalFormatting sqref="E330:E333">
    <cfRule type="duplicateValues" dxfId="253" priority="226"/>
    <cfRule type="duplicateValues" priority="227"/>
  </conditionalFormatting>
  <conditionalFormatting sqref="F330:F333">
    <cfRule type="duplicateValues" dxfId="252" priority="228"/>
  </conditionalFormatting>
  <conditionalFormatting sqref="F330:F333">
    <cfRule type="duplicateValues" dxfId="251" priority="229"/>
  </conditionalFormatting>
  <conditionalFormatting sqref="E330:F333">
    <cfRule type="duplicateValues" dxfId="250" priority="230"/>
  </conditionalFormatting>
  <conditionalFormatting sqref="F330:F333">
    <cfRule type="duplicateValues" dxfId="249" priority="225"/>
  </conditionalFormatting>
  <conditionalFormatting sqref="E330:E333">
    <cfRule type="duplicateValues" dxfId="248" priority="224"/>
  </conditionalFormatting>
  <conditionalFormatting sqref="E344">
    <cfRule type="duplicateValues" dxfId="247" priority="219"/>
    <cfRule type="duplicateValues" priority="220"/>
  </conditionalFormatting>
  <conditionalFormatting sqref="F344">
    <cfRule type="duplicateValues" dxfId="246" priority="221"/>
  </conditionalFormatting>
  <conditionalFormatting sqref="F344">
    <cfRule type="duplicateValues" dxfId="245" priority="222"/>
  </conditionalFormatting>
  <conditionalFormatting sqref="E344:F344">
    <cfRule type="duplicateValues" dxfId="244" priority="223"/>
  </conditionalFormatting>
  <conditionalFormatting sqref="F344">
    <cfRule type="duplicateValues" dxfId="243" priority="218"/>
  </conditionalFormatting>
  <conditionalFormatting sqref="E344">
    <cfRule type="duplicateValues" dxfId="242" priority="217"/>
  </conditionalFormatting>
  <conditionalFormatting sqref="F355">
    <cfRule type="duplicateValues" dxfId="241" priority="210"/>
    <cfRule type="duplicateValues" priority="211"/>
  </conditionalFormatting>
  <conditionalFormatting sqref="E355">
    <cfRule type="duplicateValues" dxfId="240" priority="212"/>
    <cfRule type="duplicateValues" priority="213"/>
  </conditionalFormatting>
  <conditionalFormatting sqref="F355">
    <cfRule type="duplicateValues" dxfId="239" priority="214"/>
  </conditionalFormatting>
  <conditionalFormatting sqref="F355">
    <cfRule type="duplicateValues" dxfId="238" priority="215"/>
  </conditionalFormatting>
  <conditionalFormatting sqref="E355:F355">
    <cfRule type="duplicateValues" dxfId="237" priority="216"/>
  </conditionalFormatting>
  <conditionalFormatting sqref="F355">
    <cfRule type="duplicateValues" dxfId="236" priority="209"/>
  </conditionalFormatting>
  <conditionalFormatting sqref="E355">
    <cfRule type="duplicateValues" dxfId="235" priority="208"/>
  </conditionalFormatting>
  <conditionalFormatting sqref="E349:E354">
    <cfRule type="duplicateValues" dxfId="234" priority="203"/>
    <cfRule type="duplicateValues" priority="204"/>
  </conditionalFormatting>
  <conditionalFormatting sqref="F349:F354">
    <cfRule type="duplicateValues" dxfId="233" priority="205"/>
  </conditionalFormatting>
  <conditionalFormatting sqref="F349:F354">
    <cfRule type="duplicateValues" dxfId="232" priority="206"/>
  </conditionalFormatting>
  <conditionalFormatting sqref="E349:F354">
    <cfRule type="duplicateValues" dxfId="231" priority="207"/>
  </conditionalFormatting>
  <conditionalFormatting sqref="F349:F354">
    <cfRule type="duplicateValues" dxfId="230" priority="202"/>
  </conditionalFormatting>
  <conditionalFormatting sqref="E349:E354">
    <cfRule type="duplicateValues" dxfId="229" priority="201"/>
  </conditionalFormatting>
  <conditionalFormatting sqref="E367">
    <cfRule type="duplicateValues" dxfId="228" priority="196"/>
    <cfRule type="duplicateValues" priority="197"/>
  </conditionalFormatting>
  <conditionalFormatting sqref="F367">
    <cfRule type="duplicateValues" dxfId="227" priority="198"/>
  </conditionalFormatting>
  <conditionalFormatting sqref="F367">
    <cfRule type="duplicateValues" dxfId="226" priority="199"/>
  </conditionalFormatting>
  <conditionalFormatting sqref="E367:F367">
    <cfRule type="duplicateValues" dxfId="225" priority="200"/>
  </conditionalFormatting>
  <conditionalFormatting sqref="F367">
    <cfRule type="duplicateValues" dxfId="224" priority="195"/>
  </conditionalFormatting>
  <conditionalFormatting sqref="E367">
    <cfRule type="duplicateValues" dxfId="223" priority="194"/>
  </conditionalFormatting>
  <conditionalFormatting sqref="E368">
    <cfRule type="duplicateValues" dxfId="222" priority="189"/>
    <cfRule type="duplicateValues" priority="190"/>
  </conditionalFormatting>
  <conditionalFormatting sqref="F368">
    <cfRule type="duplicateValues" dxfId="221" priority="191"/>
  </conditionalFormatting>
  <conditionalFormatting sqref="F368">
    <cfRule type="duplicateValues" dxfId="220" priority="192"/>
  </conditionalFormatting>
  <conditionalFormatting sqref="E368:F368">
    <cfRule type="duplicateValues" dxfId="219" priority="193"/>
  </conditionalFormatting>
  <conditionalFormatting sqref="F368">
    <cfRule type="duplicateValues" dxfId="218" priority="188"/>
  </conditionalFormatting>
  <conditionalFormatting sqref="E368">
    <cfRule type="duplicateValues" dxfId="217" priority="187"/>
  </conditionalFormatting>
  <conditionalFormatting sqref="F369">
    <cfRule type="duplicateValues" dxfId="216" priority="180"/>
    <cfRule type="duplicateValues" priority="181"/>
  </conditionalFormatting>
  <conditionalFormatting sqref="E369">
    <cfRule type="duplicateValues" dxfId="215" priority="182"/>
    <cfRule type="duplicateValues" priority="183"/>
  </conditionalFormatting>
  <conditionalFormatting sqref="F369">
    <cfRule type="duplicateValues" dxfId="214" priority="184"/>
  </conditionalFormatting>
  <conditionalFormatting sqref="F369">
    <cfRule type="duplicateValues" dxfId="213" priority="185"/>
  </conditionalFormatting>
  <conditionalFormatting sqref="E369:F369">
    <cfRule type="duplicateValues" dxfId="212" priority="186"/>
  </conditionalFormatting>
  <conditionalFormatting sqref="F369">
    <cfRule type="duplicateValues" dxfId="211" priority="179"/>
  </conditionalFormatting>
  <conditionalFormatting sqref="E369">
    <cfRule type="duplicateValues" dxfId="210" priority="178"/>
  </conditionalFormatting>
  <conditionalFormatting sqref="E373">
    <cfRule type="duplicateValues" dxfId="209" priority="173"/>
    <cfRule type="duplicateValues" priority="174"/>
  </conditionalFormatting>
  <conditionalFormatting sqref="F373">
    <cfRule type="duplicateValues" dxfId="208" priority="175"/>
  </conditionalFormatting>
  <conditionalFormatting sqref="F373">
    <cfRule type="duplicateValues" dxfId="207" priority="176"/>
  </conditionalFormatting>
  <conditionalFormatting sqref="E373:F373">
    <cfRule type="duplicateValues" dxfId="206" priority="177"/>
  </conditionalFormatting>
  <conditionalFormatting sqref="F373">
    <cfRule type="duplicateValues" dxfId="205" priority="172"/>
  </conditionalFormatting>
  <conditionalFormatting sqref="E373">
    <cfRule type="duplicateValues" dxfId="204" priority="171"/>
  </conditionalFormatting>
  <conditionalFormatting sqref="F382">
    <cfRule type="duplicateValues" dxfId="203" priority="164"/>
    <cfRule type="duplicateValues" priority="165"/>
  </conditionalFormatting>
  <conditionalFormatting sqref="E382">
    <cfRule type="duplicateValues" dxfId="202" priority="166"/>
    <cfRule type="duplicateValues" priority="167"/>
  </conditionalFormatting>
  <conditionalFormatting sqref="F382">
    <cfRule type="duplicateValues" dxfId="201" priority="168"/>
  </conditionalFormatting>
  <conditionalFormatting sqref="F382">
    <cfRule type="duplicateValues" dxfId="200" priority="169"/>
  </conditionalFormatting>
  <conditionalFormatting sqref="E382:F382">
    <cfRule type="duplicateValues" dxfId="199" priority="170"/>
  </conditionalFormatting>
  <conditionalFormatting sqref="F382">
    <cfRule type="duplicateValues" dxfId="198" priority="163"/>
  </conditionalFormatting>
  <conditionalFormatting sqref="E382">
    <cfRule type="duplicateValues" dxfId="197" priority="162"/>
  </conditionalFormatting>
  <conditionalFormatting sqref="E378:E381">
    <cfRule type="duplicateValues" dxfId="196" priority="157"/>
    <cfRule type="duplicateValues" priority="158"/>
  </conditionalFormatting>
  <conditionalFormatting sqref="F378:F381">
    <cfRule type="duplicateValues" dxfId="195" priority="159"/>
  </conditionalFormatting>
  <conditionalFormatting sqref="F378:F381">
    <cfRule type="duplicateValues" dxfId="194" priority="160"/>
  </conditionalFormatting>
  <conditionalFormatting sqref="E378:F381">
    <cfRule type="duplicateValues" dxfId="193" priority="161"/>
  </conditionalFormatting>
  <conditionalFormatting sqref="F378:F381">
    <cfRule type="duplicateValues" dxfId="192" priority="156"/>
  </conditionalFormatting>
  <conditionalFormatting sqref="E378:E381">
    <cfRule type="duplicateValues" dxfId="191" priority="155"/>
  </conditionalFormatting>
  <conditionalFormatting sqref="F413">
    <cfRule type="duplicateValues" dxfId="190" priority="148"/>
    <cfRule type="duplicateValues" priority="149"/>
  </conditionalFormatting>
  <conditionalFormatting sqref="E413">
    <cfRule type="duplicateValues" dxfId="189" priority="150"/>
    <cfRule type="duplicateValues" priority="151"/>
  </conditionalFormatting>
  <conditionalFormatting sqref="F413">
    <cfRule type="duplicateValues" dxfId="188" priority="152"/>
  </conditionalFormatting>
  <conditionalFormatting sqref="F413">
    <cfRule type="duplicateValues" dxfId="187" priority="153"/>
  </conditionalFormatting>
  <conditionalFormatting sqref="E413:F413">
    <cfRule type="duplicateValues" dxfId="186" priority="154"/>
  </conditionalFormatting>
  <conditionalFormatting sqref="F413">
    <cfRule type="duplicateValues" dxfId="185" priority="147"/>
  </conditionalFormatting>
  <conditionalFormatting sqref="E413">
    <cfRule type="duplicateValues" dxfId="184" priority="146"/>
  </conditionalFormatting>
  <conditionalFormatting sqref="E384:E400 E402:E412">
    <cfRule type="duplicateValues" dxfId="183" priority="141"/>
    <cfRule type="duplicateValues" priority="142"/>
  </conditionalFormatting>
  <conditionalFormatting sqref="F384:F400 F402:F412">
    <cfRule type="duplicateValues" dxfId="182" priority="143"/>
  </conditionalFormatting>
  <conditionalFormatting sqref="F384:F400">
    <cfRule type="duplicateValues" dxfId="181" priority="144"/>
  </conditionalFormatting>
  <conditionalFormatting sqref="E384:F400 E402:F412">
    <cfRule type="duplicateValues" dxfId="180" priority="145"/>
  </conditionalFormatting>
  <conditionalFormatting sqref="F384:F400">
    <cfRule type="duplicateValues" dxfId="179" priority="140"/>
  </conditionalFormatting>
  <conditionalFormatting sqref="E401">
    <cfRule type="duplicateValues" dxfId="178" priority="135"/>
    <cfRule type="duplicateValues" priority="136"/>
  </conditionalFormatting>
  <conditionalFormatting sqref="F401">
    <cfRule type="duplicateValues" dxfId="177" priority="137"/>
  </conditionalFormatting>
  <conditionalFormatting sqref="F401">
    <cfRule type="duplicateValues" dxfId="176" priority="138"/>
  </conditionalFormatting>
  <conditionalFormatting sqref="E401:F401">
    <cfRule type="duplicateValues" dxfId="175" priority="139"/>
  </conditionalFormatting>
  <conditionalFormatting sqref="F401">
    <cfRule type="duplicateValues" dxfId="174" priority="134"/>
  </conditionalFormatting>
  <conditionalFormatting sqref="E384:E412">
    <cfRule type="duplicateValues" dxfId="173" priority="133"/>
  </conditionalFormatting>
  <conditionalFormatting sqref="F441">
    <cfRule type="duplicateValues" dxfId="172" priority="126"/>
    <cfRule type="duplicateValues" priority="127"/>
  </conditionalFormatting>
  <conditionalFormatting sqref="E441">
    <cfRule type="duplicateValues" dxfId="171" priority="128"/>
    <cfRule type="duplicateValues" priority="129"/>
  </conditionalFormatting>
  <conditionalFormatting sqref="F441">
    <cfRule type="duplicateValues" dxfId="170" priority="130"/>
  </conditionalFormatting>
  <conditionalFormatting sqref="F441">
    <cfRule type="duplicateValues" dxfId="169" priority="131"/>
  </conditionalFormatting>
  <conditionalFormatting sqref="E441:F441">
    <cfRule type="duplicateValues" dxfId="168" priority="132"/>
  </conditionalFormatting>
  <conditionalFormatting sqref="F441">
    <cfRule type="duplicateValues" dxfId="167" priority="125"/>
  </conditionalFormatting>
  <conditionalFormatting sqref="E441">
    <cfRule type="duplicateValues" dxfId="166" priority="124"/>
  </conditionalFormatting>
  <conditionalFormatting sqref="E438:E440">
    <cfRule type="duplicateValues" dxfId="165" priority="119"/>
    <cfRule type="duplicateValues" priority="120"/>
  </conditionalFormatting>
  <conditionalFormatting sqref="F438:F440">
    <cfRule type="duplicateValues" dxfId="164" priority="121"/>
  </conditionalFormatting>
  <conditionalFormatting sqref="F438:F440">
    <cfRule type="duplicateValues" dxfId="163" priority="122"/>
  </conditionalFormatting>
  <conditionalFormatting sqref="E438:F440">
    <cfRule type="duplicateValues" dxfId="162" priority="123"/>
  </conditionalFormatting>
  <conditionalFormatting sqref="F438:F440">
    <cfRule type="duplicateValues" dxfId="161" priority="118"/>
  </conditionalFormatting>
  <conditionalFormatting sqref="E438:E440">
    <cfRule type="duplicateValues" dxfId="160" priority="117"/>
  </conditionalFormatting>
  <conditionalFormatting sqref="F478">
    <cfRule type="duplicateValues" dxfId="159" priority="110"/>
    <cfRule type="duplicateValues" priority="111"/>
  </conditionalFormatting>
  <conditionalFormatting sqref="E478">
    <cfRule type="duplicateValues" dxfId="158" priority="112"/>
    <cfRule type="duplicateValues" priority="113"/>
  </conditionalFormatting>
  <conditionalFormatting sqref="F478">
    <cfRule type="duplicateValues" dxfId="157" priority="114"/>
  </conditionalFormatting>
  <conditionalFormatting sqref="F478">
    <cfRule type="duplicateValues" dxfId="156" priority="115"/>
  </conditionalFormatting>
  <conditionalFormatting sqref="E478:F478">
    <cfRule type="duplicateValues" dxfId="155" priority="116"/>
  </conditionalFormatting>
  <conditionalFormatting sqref="F478">
    <cfRule type="duplicateValues" dxfId="154" priority="109"/>
  </conditionalFormatting>
  <conditionalFormatting sqref="E478">
    <cfRule type="duplicateValues" dxfId="153" priority="108"/>
  </conditionalFormatting>
  <conditionalFormatting sqref="E447:E477">
    <cfRule type="duplicateValues" dxfId="152" priority="103"/>
    <cfRule type="duplicateValues" priority="104"/>
  </conditionalFormatting>
  <conditionalFormatting sqref="F447:F477">
    <cfRule type="duplicateValues" dxfId="151" priority="105"/>
  </conditionalFormatting>
  <conditionalFormatting sqref="F447:F477">
    <cfRule type="duplicateValues" dxfId="150" priority="106"/>
  </conditionalFormatting>
  <conditionalFormatting sqref="E447:F477">
    <cfRule type="duplicateValues" dxfId="149" priority="107"/>
  </conditionalFormatting>
  <conditionalFormatting sqref="F447:F477">
    <cfRule type="duplicateValues" dxfId="148" priority="102"/>
  </conditionalFormatting>
  <conditionalFormatting sqref="E447:E477">
    <cfRule type="duplicateValues" dxfId="147" priority="101"/>
  </conditionalFormatting>
  <conditionalFormatting sqref="E519:E520">
    <cfRule type="duplicateValues" dxfId="146" priority="96"/>
    <cfRule type="duplicateValues" priority="97"/>
  </conditionalFormatting>
  <conditionalFormatting sqref="F519:F520">
    <cfRule type="duplicateValues" dxfId="145" priority="98"/>
  </conditionalFormatting>
  <conditionalFormatting sqref="F519:F520">
    <cfRule type="duplicateValues" dxfId="144" priority="99"/>
  </conditionalFormatting>
  <conditionalFormatting sqref="E519:F520">
    <cfRule type="duplicateValues" dxfId="143" priority="100"/>
  </conditionalFormatting>
  <conditionalFormatting sqref="F519:F520">
    <cfRule type="duplicateValues" dxfId="142" priority="95"/>
  </conditionalFormatting>
  <conditionalFormatting sqref="E519:E520">
    <cfRule type="duplicateValues" dxfId="141" priority="94"/>
  </conditionalFormatting>
  <conditionalFormatting sqref="F539">
    <cfRule type="duplicateValues" dxfId="140" priority="87"/>
    <cfRule type="duplicateValues" priority="88"/>
  </conditionalFormatting>
  <conditionalFormatting sqref="E539">
    <cfRule type="duplicateValues" dxfId="139" priority="89"/>
    <cfRule type="duplicateValues" priority="90"/>
  </conditionalFormatting>
  <conditionalFormatting sqref="F539">
    <cfRule type="duplicateValues" dxfId="138" priority="91"/>
  </conditionalFormatting>
  <conditionalFormatting sqref="F539">
    <cfRule type="duplicateValues" dxfId="137" priority="92"/>
  </conditionalFormatting>
  <conditionalFormatting sqref="E539:F539">
    <cfRule type="duplicateValues" dxfId="136" priority="93"/>
  </conditionalFormatting>
  <conditionalFormatting sqref="F539">
    <cfRule type="duplicateValues" dxfId="135" priority="86"/>
  </conditionalFormatting>
  <conditionalFormatting sqref="E539">
    <cfRule type="duplicateValues" dxfId="134" priority="85"/>
  </conditionalFormatting>
  <conditionalFormatting sqref="E530:E538">
    <cfRule type="duplicateValues" dxfId="133" priority="80"/>
    <cfRule type="duplicateValues" priority="81"/>
  </conditionalFormatting>
  <conditionalFormatting sqref="F530:F538">
    <cfRule type="duplicateValues" dxfId="132" priority="82"/>
  </conditionalFormatting>
  <conditionalFormatting sqref="F530:F538">
    <cfRule type="duplicateValues" dxfId="131" priority="83"/>
  </conditionalFormatting>
  <conditionalFormatting sqref="E530:F538">
    <cfRule type="duplicateValues" dxfId="130" priority="84"/>
  </conditionalFormatting>
  <conditionalFormatting sqref="F530:F538">
    <cfRule type="duplicateValues" dxfId="129" priority="79"/>
  </conditionalFormatting>
  <conditionalFormatting sqref="E530:E538">
    <cfRule type="duplicateValues" dxfId="128" priority="78"/>
  </conditionalFormatting>
  <conditionalFormatting sqref="E544:E547">
    <cfRule type="duplicateValues" dxfId="127" priority="73"/>
    <cfRule type="duplicateValues" priority="74"/>
  </conditionalFormatting>
  <conditionalFormatting sqref="F544:F547">
    <cfRule type="duplicateValues" dxfId="126" priority="75"/>
  </conditionalFormatting>
  <conditionalFormatting sqref="F544:F547">
    <cfRule type="duplicateValues" dxfId="125" priority="76"/>
  </conditionalFormatting>
  <conditionalFormatting sqref="E544:F547">
    <cfRule type="duplicateValues" dxfId="124" priority="77"/>
  </conditionalFormatting>
  <conditionalFormatting sqref="F544:F547">
    <cfRule type="duplicateValues" dxfId="123" priority="72"/>
  </conditionalFormatting>
  <conditionalFormatting sqref="E544:E547">
    <cfRule type="duplicateValues" dxfId="122" priority="71"/>
  </conditionalFormatting>
  <conditionalFormatting sqref="F601">
    <cfRule type="duplicateValues" dxfId="121" priority="64"/>
    <cfRule type="duplicateValues" priority="65"/>
  </conditionalFormatting>
  <conditionalFormatting sqref="E601">
    <cfRule type="duplicateValues" dxfId="120" priority="66"/>
    <cfRule type="duplicateValues" priority="67"/>
  </conditionalFormatting>
  <conditionalFormatting sqref="F601">
    <cfRule type="duplicateValues" dxfId="119" priority="68"/>
  </conditionalFormatting>
  <conditionalFormatting sqref="F601">
    <cfRule type="duplicateValues" dxfId="118" priority="69"/>
  </conditionalFormatting>
  <conditionalFormatting sqref="E601:F601">
    <cfRule type="duplicateValues" dxfId="117" priority="70"/>
  </conditionalFormatting>
  <conditionalFormatting sqref="F601">
    <cfRule type="duplicateValues" dxfId="116" priority="63"/>
  </conditionalFormatting>
  <conditionalFormatting sqref="E601">
    <cfRule type="duplicateValues" dxfId="115" priority="62"/>
  </conditionalFormatting>
  <conditionalFormatting sqref="E597:E600">
    <cfRule type="duplicateValues" dxfId="114" priority="57"/>
    <cfRule type="duplicateValues" priority="58"/>
  </conditionalFormatting>
  <conditionalFormatting sqref="F597:F600">
    <cfRule type="duplicateValues" dxfId="113" priority="59"/>
  </conditionalFormatting>
  <conditionalFormatting sqref="F597:F600">
    <cfRule type="duplicateValues" dxfId="112" priority="60"/>
  </conditionalFormatting>
  <conditionalFormatting sqref="E597:F600">
    <cfRule type="duplicateValues" dxfId="111" priority="61"/>
  </conditionalFormatting>
  <conditionalFormatting sqref="F597:F600">
    <cfRule type="duplicateValues" dxfId="110" priority="56"/>
  </conditionalFormatting>
  <conditionalFormatting sqref="E597:E600">
    <cfRule type="duplicateValues" dxfId="109" priority="55"/>
  </conditionalFormatting>
  <conditionalFormatting sqref="F687">
    <cfRule type="duplicateValues" dxfId="108" priority="48"/>
    <cfRule type="duplicateValues" priority="49"/>
  </conditionalFormatting>
  <conditionalFormatting sqref="E687">
    <cfRule type="duplicateValues" dxfId="107" priority="50"/>
    <cfRule type="duplicateValues" priority="51"/>
  </conditionalFormatting>
  <conditionalFormatting sqref="F687">
    <cfRule type="duplicateValues" dxfId="106" priority="52"/>
  </conditionalFormatting>
  <conditionalFormatting sqref="F687">
    <cfRule type="duplicateValues" dxfId="105" priority="53"/>
  </conditionalFormatting>
  <conditionalFormatting sqref="E687:F687">
    <cfRule type="duplicateValues" dxfId="104" priority="54"/>
  </conditionalFormatting>
  <conditionalFormatting sqref="F687">
    <cfRule type="duplicateValues" dxfId="103" priority="47"/>
  </conditionalFormatting>
  <conditionalFormatting sqref="E687">
    <cfRule type="duplicateValues" dxfId="102" priority="46"/>
  </conditionalFormatting>
  <conditionalFormatting sqref="F715">
    <cfRule type="duplicateValues" dxfId="101" priority="39"/>
    <cfRule type="duplicateValues" priority="40"/>
  </conditionalFormatting>
  <conditionalFormatting sqref="E715">
    <cfRule type="duplicateValues" dxfId="100" priority="41"/>
    <cfRule type="duplicateValues" priority="42"/>
  </conditionalFormatting>
  <conditionalFormatting sqref="F715">
    <cfRule type="duplicateValues" dxfId="99" priority="43"/>
  </conditionalFormatting>
  <conditionalFormatting sqref="F715">
    <cfRule type="duplicateValues" dxfId="98" priority="44"/>
  </conditionalFormatting>
  <conditionalFormatting sqref="E715:F715">
    <cfRule type="duplicateValues" dxfId="97" priority="45"/>
  </conditionalFormatting>
  <conditionalFormatting sqref="F715">
    <cfRule type="duplicateValues" dxfId="96" priority="38"/>
  </conditionalFormatting>
  <conditionalFormatting sqref="E715">
    <cfRule type="duplicateValues" dxfId="95" priority="37"/>
  </conditionalFormatting>
  <conditionalFormatting sqref="F716:F721">
    <cfRule type="duplicateValues" dxfId="94" priority="30"/>
    <cfRule type="duplicateValues" priority="31"/>
  </conditionalFormatting>
  <conditionalFormatting sqref="E716:E721">
    <cfRule type="duplicateValues" dxfId="93" priority="32"/>
    <cfRule type="duplicateValues" priority="33"/>
  </conditionalFormatting>
  <conditionalFormatting sqref="F716:F721">
    <cfRule type="duplicateValues" dxfId="92" priority="34"/>
  </conditionalFormatting>
  <conditionalFormatting sqref="F716:F721">
    <cfRule type="duplicateValues" dxfId="91" priority="35"/>
  </conditionalFormatting>
  <conditionalFormatting sqref="E716:F721">
    <cfRule type="duplicateValues" dxfId="90" priority="36"/>
  </conditionalFormatting>
  <conditionalFormatting sqref="F716:F721">
    <cfRule type="duplicateValues" dxfId="89" priority="29"/>
  </conditionalFormatting>
  <conditionalFormatting sqref="E716:E721">
    <cfRule type="duplicateValues" dxfId="88" priority="28"/>
  </conditionalFormatting>
  <conditionalFormatting sqref="F864">
    <cfRule type="duplicateValues" dxfId="87" priority="21"/>
    <cfRule type="duplicateValues" priority="22"/>
  </conditionalFormatting>
  <conditionalFormatting sqref="E864">
    <cfRule type="duplicateValues" dxfId="86" priority="23"/>
    <cfRule type="duplicateValues" priority="24"/>
  </conditionalFormatting>
  <conditionalFormatting sqref="F864">
    <cfRule type="duplicateValues" dxfId="85" priority="25"/>
  </conditionalFormatting>
  <conditionalFormatting sqref="F864">
    <cfRule type="duplicateValues" dxfId="84" priority="26"/>
  </conditionalFormatting>
  <conditionalFormatting sqref="E864:F864">
    <cfRule type="duplicateValues" dxfId="83" priority="27"/>
  </conditionalFormatting>
  <conditionalFormatting sqref="F864">
    <cfRule type="duplicateValues" dxfId="82" priority="20"/>
  </conditionalFormatting>
  <conditionalFormatting sqref="E864">
    <cfRule type="duplicateValues" dxfId="81" priority="19"/>
  </conditionalFormatting>
  <conditionalFormatting sqref="F865">
    <cfRule type="duplicateValues" dxfId="80" priority="12"/>
    <cfRule type="duplicateValues" priority="13"/>
  </conditionalFormatting>
  <conditionalFormatting sqref="E865">
    <cfRule type="duplicateValues" dxfId="79" priority="14"/>
    <cfRule type="duplicateValues" priority="15"/>
  </conditionalFormatting>
  <conditionalFormatting sqref="F865">
    <cfRule type="duplicateValues" dxfId="78" priority="16"/>
  </conditionalFormatting>
  <conditionalFormatting sqref="F865">
    <cfRule type="duplicateValues" dxfId="77" priority="17"/>
  </conditionalFormatting>
  <conditionalFormatting sqref="E865:F865">
    <cfRule type="duplicateValues" dxfId="76" priority="18"/>
  </conditionalFormatting>
  <conditionalFormatting sqref="F865">
    <cfRule type="duplicateValues" dxfId="75" priority="11"/>
  </conditionalFormatting>
  <conditionalFormatting sqref="E865">
    <cfRule type="duplicateValues" dxfId="74" priority="10"/>
  </conditionalFormatting>
  <conditionalFormatting sqref="F922">
    <cfRule type="duplicateValues" dxfId="73" priority="1"/>
    <cfRule type="duplicateValues" priority="2"/>
  </conditionalFormatting>
  <conditionalFormatting sqref="E922">
    <cfRule type="duplicateValues" dxfId="72" priority="3"/>
    <cfRule type="duplicateValues" priority="4"/>
  </conditionalFormatting>
  <conditionalFormatting sqref="F922">
    <cfRule type="duplicateValues" dxfId="71" priority="5"/>
  </conditionalFormatting>
  <conditionalFormatting sqref="E922:F922">
    <cfRule type="duplicateValues" dxfId="70" priority="6"/>
  </conditionalFormatting>
  <conditionalFormatting sqref="F922">
    <cfRule type="duplicateValues" dxfId="69" priority="7"/>
  </conditionalFormatting>
  <conditionalFormatting sqref="F922">
    <cfRule type="duplicateValues" dxfId="68" priority="8"/>
  </conditionalFormatting>
  <conditionalFormatting sqref="E922">
    <cfRule type="duplicateValues" dxfId="67" priority="9"/>
  </conditionalFormatting>
  <conditionalFormatting sqref="F68:F112 F582:F596 F805 F810 F700:F713 F431:F437 F551:F552 F226:F252 F562:F578 F840:F863 F554:F560 F819:F836 F808 F813:F816 F793:F794 F746:F754 F621:F641 F756:F791 F529 F643:F686 F722:F743 F116:F127 F796:F801 F131:F137 F174:F224 F283:F318 F321 F324:F329 F335:F343 F345:F348 F356:F366 F370 F374:F377 F383 F414:F427 F442:F446 F479:F518 F521:F527 F540:F543 F602:F619 F688:F698 F866:F917 F919:F921 F923:F938">
    <cfRule type="duplicateValues" dxfId="66" priority="1690"/>
    <cfRule type="duplicateValues" priority="1691"/>
  </conditionalFormatting>
  <conditionalFormatting sqref="E621:E641 E582:E596 E226:E252 E805:E806 E810 E700:E713 E551:E552 E376:E377 E562:E578 E840:E863 E554:E560 E819:E836 E808 E431:E437 E25:E112 E813:E816 E793:E794 E746:E754 E756:E791 E529 E643:E686 E722:E743 E116:E127 E796:E801 E131:E137 E174:E224 E283:E318 E321 E324:E329 E335:E343 E345:E348 E356:E366 E370 E374 E383 E414:E427 E442:E446 E479:E518 E521:E527 E540:E543 E602:E619 E688:E698 E866:E917 E919:E921 E923:E938">
    <cfRule type="duplicateValues" dxfId="65" priority="1780"/>
    <cfRule type="duplicateValues" priority="1781"/>
  </conditionalFormatting>
  <conditionalFormatting sqref="F582:F596 F805 F810 F700:F713 F431:F437 F551:F552 F226:F252 F562:F578 F840:F863 F554:F560 F819:F836 F808 F3:F112 F813:F816 F793:F794 F746:F754 F621:F641 F756:F791 F529 F643:F686 F722:F743 F116:F127 F796:F801 F131:F137 F174:F224 F283:F318 F321 F324:F329 F335:F343 F345:F348 F356:F366 F370 F374:F377 F383 F414:F427 F442:F446 F479:F518 F521:F527 F540:F543 F602:F619 F688:F698 F866:F917 F919:F921 F923:F948">
    <cfRule type="duplicateValues" dxfId="64" priority="1872"/>
  </conditionalFormatting>
  <conditionalFormatting sqref="E805:F805 E582:F596 E226:F252 E810:F810 E700:F713 E551:F552 E376:F377 F375 E562:F578 E840:F863 E554:F560 E819:F836 E808:F808 E806 E431:F437 E3:F112 E813:F816 E793:F794 E746:F754 E621:F641 E756:F791 E529:F529 E643:F686 E722:F743 E116:F127 E796:F801 E131:F137 E174:F224 E283:F318 E321:F321 E324:F329 E335:F343 E345:F348 E356:F366 E370:F370 E374:F374 E383:F383 E414:F427 E442:F446 E479:F518 E521:F527 E540:F543 E602:F619 E688:F698 E866:F917 E919:F921 E923:F948">
    <cfRule type="duplicateValues" dxfId="63" priority="1917"/>
  </conditionalFormatting>
  <conditionalFormatting sqref="F840:F863 F562:F580 F554:F560 F819:F836 F808:F810 F3:F112 F813:F816 F793:F794 F746:F754 F756:F791 F803:F805 F529 F582:F596 F722:F743 F116:F127 F796:F801 F131:F137 F174:F252 F283:F318 F321 F324:F329 F335:F343 F345:F348 F356:F366 F370 F374:F377 F383 F414:F437 F442:F446 F479:F518 F521:F527 F540:F543 F548:F552 F602:F686 F688:F713 F866:F921 F923:F948">
    <cfRule type="duplicateValues" dxfId="62" priority="1965"/>
  </conditionalFormatting>
  <conditionalFormatting sqref="F819:F863 F808:F810 F3:F112 F813:F816 F793:F794 F746:F791 F803:F805 F529 F554:F596 F722:F743 F116:F127 F796:F801 F131:F137 F174:F252 F283:F318 F321 F324:F329 F335:F343 F345:F348 F356:F366 F370:F372 F374:F377 F383 F414:F437 F442:F446 F479:F518 F521:F527 F540:F543 F548:F552 F602:F686 F688:F713 F866:F921 F923:F1143">
    <cfRule type="duplicateValues" dxfId="61" priority="2003"/>
  </conditionalFormatting>
  <conditionalFormatting sqref="E793:E794 E3:E112 E746:E791 E803:E863 E529 E722:E743 E116:E127 E796:E801 E131:E137 E174:E252 E283:E318 E321 E324:E329 E335:E343 E345:E348 E356:E366 E370:E372 E374:E377 E383 E414:E437 E442:E446 E479:E518 E521:E527 E540:E543 E548:E596 E602:E686 E688:E713 E866:E921 E923:E1245">
    <cfRule type="duplicateValues" dxfId="60" priority="2037"/>
  </conditionalFormatting>
  <pageMargins left="0.15748031496062992" right="0.15748031496062992" top="0.23622047244094491" bottom="0.15748031496062992" header="0.23622047244094491" footer="0.15748031496062992"/>
  <pageSetup paperSize="9" scale="75" orientation="landscape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2" topLeftCell="A3" activePane="bottomLeft" state="frozen"/>
      <selection activeCell="G185" sqref="G185"/>
      <selection pane="bottomLeft" activeCell="B7" sqref="B7"/>
    </sheetView>
  </sheetViews>
  <sheetFormatPr defaultRowHeight="15" x14ac:dyDescent="0.25"/>
  <cols>
    <col min="2" max="2" width="29.5703125" bestFit="1" customWidth="1"/>
    <col min="3" max="3" width="11" bestFit="1" customWidth="1"/>
    <col min="4" max="4" width="12.5703125" bestFit="1" customWidth="1"/>
    <col min="5" max="5" width="12.28515625" customWidth="1"/>
    <col min="6" max="6" width="19.28515625" bestFit="1" customWidth="1"/>
    <col min="7" max="7" width="13.7109375" bestFit="1" customWidth="1"/>
    <col min="8" max="8" width="12.5703125" bestFit="1" customWidth="1"/>
  </cols>
  <sheetData>
    <row r="1" spans="1:8" ht="32.25" thickBot="1" x14ac:dyDescent="0.3">
      <c r="A1" s="143" t="s">
        <v>1015</v>
      </c>
      <c r="B1" s="144"/>
      <c r="C1" s="144"/>
      <c r="D1" s="144"/>
      <c r="E1" s="144"/>
      <c r="F1" s="144"/>
      <c r="G1" s="144"/>
      <c r="H1" s="145"/>
    </row>
    <row r="2" spans="1:8" ht="18.75" x14ac:dyDescent="0.25">
      <c r="A2" s="20" t="s">
        <v>1014</v>
      </c>
      <c r="B2" s="19" t="s">
        <v>996</v>
      </c>
      <c r="C2" s="19" t="s">
        <v>997</v>
      </c>
      <c r="D2" s="19" t="s">
        <v>999</v>
      </c>
      <c r="E2" s="19" t="s">
        <v>1013</v>
      </c>
      <c r="F2" s="19" t="s">
        <v>1012</v>
      </c>
      <c r="G2" s="19" t="s">
        <v>1011</v>
      </c>
      <c r="H2" s="19" t="s">
        <v>1010</v>
      </c>
    </row>
    <row r="3" spans="1:8" ht="18.75" x14ac:dyDescent="0.25">
      <c r="A3" s="14">
        <v>1</v>
      </c>
      <c r="B3" s="11">
        <v>5149</v>
      </c>
      <c r="C3" s="28">
        <v>50</v>
      </c>
      <c r="D3" s="11" t="s">
        <v>199</v>
      </c>
      <c r="E3" s="12">
        <f>+VLOOKUP(B3,'[1]Latest 14.03.2023'!$E$4:$J$1118,6,FALSE)</f>
        <v>1.42</v>
      </c>
      <c r="F3" s="11">
        <v>1820</v>
      </c>
      <c r="G3" s="11">
        <f>E3*F3</f>
        <v>2584.4</v>
      </c>
      <c r="H3" s="10" t="s">
        <v>1006</v>
      </c>
    </row>
    <row r="4" spans="1:8" ht="18.75" x14ac:dyDescent="0.25">
      <c r="A4" s="14">
        <f t="shared" ref="A4:A35" si="0">A3+1</f>
        <v>2</v>
      </c>
      <c r="B4" s="11">
        <v>1846</v>
      </c>
      <c r="C4" s="28">
        <v>30</v>
      </c>
      <c r="D4" s="11" t="s">
        <v>353</v>
      </c>
      <c r="E4" s="12">
        <f>+VLOOKUP(B4,'[1]Latest 14.03.2023'!$E$4:$J$1118,6,FALSE)</f>
        <v>0.26</v>
      </c>
      <c r="F4" s="11">
        <v>2040</v>
      </c>
      <c r="G4" s="11">
        <f t="shared" ref="G4:G39" si="1">E4*F4</f>
        <v>530.4</v>
      </c>
      <c r="H4" s="10" t="s">
        <v>1006</v>
      </c>
    </row>
    <row r="5" spans="1:8" ht="18.75" x14ac:dyDescent="0.25">
      <c r="A5" s="14">
        <f t="shared" si="0"/>
        <v>3</v>
      </c>
      <c r="B5" s="17">
        <v>2102</v>
      </c>
      <c r="C5" s="28">
        <v>45</v>
      </c>
      <c r="D5" s="11" t="s">
        <v>287</v>
      </c>
      <c r="E5" s="12">
        <f>+VLOOKUP(B5,'[1]Latest 14.03.2023'!$E$4:$J$1118,6,FALSE)</f>
        <v>0.64</v>
      </c>
      <c r="F5" s="11">
        <v>320</v>
      </c>
      <c r="G5" s="11">
        <f t="shared" si="1"/>
        <v>204.8</v>
      </c>
      <c r="H5" s="10" t="s">
        <v>1006</v>
      </c>
    </row>
    <row r="6" spans="1:8" ht="18.75" x14ac:dyDescent="0.25">
      <c r="A6" s="14">
        <f t="shared" si="0"/>
        <v>4</v>
      </c>
      <c r="B6" s="17">
        <v>10006</v>
      </c>
      <c r="C6" s="28">
        <v>45</v>
      </c>
      <c r="D6" s="17" t="s">
        <v>60</v>
      </c>
      <c r="E6" s="12">
        <f>+VLOOKUP(B6,'[1]Latest 14.03.2023'!$E$4:$J$1118,6,FALSE)</f>
        <v>0.6</v>
      </c>
      <c r="F6" s="11">
        <v>3500</v>
      </c>
      <c r="G6" s="11">
        <f t="shared" si="1"/>
        <v>2100</v>
      </c>
      <c r="H6" s="10" t="s">
        <v>1006</v>
      </c>
    </row>
    <row r="7" spans="1:8" ht="18.75" x14ac:dyDescent="0.25">
      <c r="A7" s="14">
        <f t="shared" si="0"/>
        <v>5</v>
      </c>
      <c r="B7" s="17">
        <v>5143</v>
      </c>
      <c r="C7" s="28">
        <v>50</v>
      </c>
      <c r="D7" s="17" t="s">
        <v>353</v>
      </c>
      <c r="E7" s="12">
        <f>+VLOOKUP(B7,'[1]Latest 14.03.2023'!$E$4:$J$1118,6,FALSE)</f>
        <v>1.74</v>
      </c>
      <c r="F7" s="11">
        <v>5200</v>
      </c>
      <c r="G7" s="11">
        <f t="shared" si="1"/>
        <v>9048</v>
      </c>
      <c r="H7" s="10" t="s">
        <v>1006</v>
      </c>
    </row>
    <row r="8" spans="1:8" ht="18.75" x14ac:dyDescent="0.25">
      <c r="A8" s="14">
        <f t="shared" si="0"/>
        <v>6</v>
      </c>
      <c r="B8" s="17">
        <v>2155</v>
      </c>
      <c r="C8" s="28">
        <v>50</v>
      </c>
      <c r="D8" s="17" t="s">
        <v>353</v>
      </c>
      <c r="E8" s="12">
        <f>+VLOOKUP(B8,'[1]Latest 14.03.2023'!$E$4:$J$1118,6,FALSE)</f>
        <v>1.23</v>
      </c>
      <c r="F8" s="11">
        <v>1010</v>
      </c>
      <c r="G8" s="11">
        <f t="shared" si="1"/>
        <v>1242.3</v>
      </c>
      <c r="H8" s="10" t="s">
        <v>1006</v>
      </c>
    </row>
    <row r="9" spans="1:8" ht="18.75" x14ac:dyDescent="0.25">
      <c r="A9" s="14">
        <f t="shared" si="0"/>
        <v>7</v>
      </c>
      <c r="B9" s="17">
        <v>5160</v>
      </c>
      <c r="C9" s="28">
        <v>45</v>
      </c>
      <c r="D9" s="17" t="s">
        <v>353</v>
      </c>
      <c r="E9" s="12">
        <f>+VLOOKUP(B9,'[1]Latest 14.03.2023'!$E$4:$J$1118,6,FALSE)</f>
        <v>0.77</v>
      </c>
      <c r="F9" s="11">
        <v>320</v>
      </c>
      <c r="G9" s="11">
        <f t="shared" si="1"/>
        <v>246.4</v>
      </c>
      <c r="H9" s="10" t="s">
        <v>1006</v>
      </c>
    </row>
    <row r="10" spans="1:8" ht="18.75" x14ac:dyDescent="0.25">
      <c r="A10" s="14">
        <f t="shared" si="0"/>
        <v>8</v>
      </c>
      <c r="B10" s="17">
        <v>5150</v>
      </c>
      <c r="C10" s="28">
        <v>50</v>
      </c>
      <c r="D10" s="17" t="s">
        <v>353</v>
      </c>
      <c r="E10" s="12">
        <f>+VLOOKUP(B10,'[1]Latest 14.03.2023'!$E$4:$J$1118,6,FALSE)</f>
        <v>0.77</v>
      </c>
      <c r="F10" s="11">
        <v>145</v>
      </c>
      <c r="G10" s="11">
        <f t="shared" si="1"/>
        <v>111.65</v>
      </c>
      <c r="H10" s="10" t="s">
        <v>1006</v>
      </c>
    </row>
    <row r="11" spans="1:8" ht="18.75" x14ac:dyDescent="0.25">
      <c r="A11" s="14">
        <f t="shared" si="0"/>
        <v>9</v>
      </c>
      <c r="B11" s="17">
        <v>6503</v>
      </c>
      <c r="C11" s="28">
        <v>60</v>
      </c>
      <c r="D11" s="17" t="s">
        <v>353</v>
      </c>
      <c r="E11" s="12">
        <f>+VLOOKUP(B11,'[1]Latest 14.03.2023'!$E$4:$J$1118,6,FALSE)</f>
        <v>1.66</v>
      </c>
      <c r="F11" s="11">
        <v>117</v>
      </c>
      <c r="G11" s="11">
        <f t="shared" si="1"/>
        <v>194.22</v>
      </c>
      <c r="H11" s="10" t="s">
        <v>1006</v>
      </c>
    </row>
    <row r="12" spans="1:8" ht="18.75" x14ac:dyDescent="0.25">
      <c r="A12" s="14">
        <f t="shared" si="0"/>
        <v>10</v>
      </c>
      <c r="B12" s="17">
        <v>4002</v>
      </c>
      <c r="C12" s="28">
        <v>70</v>
      </c>
      <c r="D12" s="17" t="s">
        <v>353</v>
      </c>
      <c r="E12" s="12">
        <f>+VLOOKUP(B12,'[1]Latest 14.03.2023'!$E$4:$J$1118,6,FALSE)</f>
        <v>7.8</v>
      </c>
      <c r="F12" s="11">
        <v>910</v>
      </c>
      <c r="G12" s="11">
        <f t="shared" si="1"/>
        <v>7098</v>
      </c>
      <c r="H12" s="10" t="s">
        <v>1008</v>
      </c>
    </row>
    <row r="13" spans="1:8" ht="18.75" x14ac:dyDescent="0.25">
      <c r="A13" s="14">
        <f t="shared" si="0"/>
        <v>11</v>
      </c>
      <c r="B13" s="11">
        <v>4134</v>
      </c>
      <c r="C13" s="28">
        <v>80</v>
      </c>
      <c r="D13" s="11" t="s">
        <v>287</v>
      </c>
      <c r="E13" s="12">
        <f>+VLOOKUP(B13,'[1]Latest 14.03.2023'!$E$4:$J$1118,6,FALSE)</f>
        <v>8.8000000000000007</v>
      </c>
      <c r="F13" s="11">
        <v>2040</v>
      </c>
      <c r="G13" s="11">
        <f t="shared" si="1"/>
        <v>17952</v>
      </c>
      <c r="H13" s="10" t="s">
        <v>1008</v>
      </c>
    </row>
    <row r="14" spans="1:8" ht="18.75" x14ac:dyDescent="0.25">
      <c r="A14" s="14">
        <f t="shared" si="0"/>
        <v>12</v>
      </c>
      <c r="B14" s="11">
        <v>5152</v>
      </c>
      <c r="C14" s="28">
        <v>70</v>
      </c>
      <c r="D14" s="11" t="s">
        <v>353</v>
      </c>
      <c r="E14" s="12">
        <f>+VLOOKUP(B14,'[1]Latest 14.03.2023'!$E$4:$J$1118,6,FALSE)</f>
        <v>3.84</v>
      </c>
      <c r="F14" s="11">
        <v>50</v>
      </c>
      <c r="G14" s="11">
        <f t="shared" si="1"/>
        <v>192</v>
      </c>
      <c r="H14" s="10" t="s">
        <v>1008</v>
      </c>
    </row>
    <row r="15" spans="1:8" ht="18.75" x14ac:dyDescent="0.25">
      <c r="A15" s="14">
        <f t="shared" si="0"/>
        <v>13</v>
      </c>
      <c r="B15" s="13">
        <v>2547</v>
      </c>
      <c r="C15" s="28">
        <v>63</v>
      </c>
      <c r="D15" s="13" t="s">
        <v>811</v>
      </c>
      <c r="E15" s="12">
        <f>+VLOOKUP(B15,'[1]Latest 14.03.2023'!$E$4:$J$1118,6,FALSE)</f>
        <v>3.25</v>
      </c>
      <c r="F15" s="11">
        <v>420</v>
      </c>
      <c r="G15" s="11">
        <f t="shared" si="1"/>
        <v>1365</v>
      </c>
      <c r="H15" s="10" t="s">
        <v>1008</v>
      </c>
    </row>
    <row r="16" spans="1:8" ht="18.75" x14ac:dyDescent="0.25">
      <c r="A16" s="14">
        <f t="shared" si="0"/>
        <v>14</v>
      </c>
      <c r="B16" s="13">
        <v>1831</v>
      </c>
      <c r="C16" s="28">
        <v>60</v>
      </c>
      <c r="D16" s="13" t="s">
        <v>353</v>
      </c>
      <c r="E16" s="12">
        <f>+VLOOKUP(B16,'[1]Latest 14.03.2023'!$E$4:$J$1118,6,FALSE)</f>
        <v>3.33</v>
      </c>
      <c r="F16" s="11">
        <v>300</v>
      </c>
      <c r="G16" s="11">
        <f t="shared" si="1"/>
        <v>999</v>
      </c>
      <c r="H16" s="10" t="s">
        <v>1008</v>
      </c>
    </row>
    <row r="17" spans="1:8" ht="18.75" x14ac:dyDescent="0.25">
      <c r="A17" s="14">
        <f t="shared" si="0"/>
        <v>15</v>
      </c>
      <c r="B17" s="13">
        <v>3148</v>
      </c>
      <c r="C17" s="28">
        <v>80</v>
      </c>
      <c r="D17" s="13" t="s">
        <v>1007</v>
      </c>
      <c r="E17" s="12">
        <f>+VLOOKUP(B17,'[1]Latest 14.03.2023'!$E$4:$J$1118,6,FALSE)</f>
        <v>6.15</v>
      </c>
      <c r="F17" s="11">
        <v>240</v>
      </c>
      <c r="G17" s="11">
        <f t="shared" si="1"/>
        <v>1476</v>
      </c>
      <c r="H17" s="10" t="s">
        <v>1008</v>
      </c>
    </row>
    <row r="18" spans="1:8" ht="18" x14ac:dyDescent="0.3">
      <c r="A18" s="14">
        <f t="shared" si="0"/>
        <v>16</v>
      </c>
      <c r="B18" s="13">
        <v>6177</v>
      </c>
      <c r="C18" s="28">
        <v>63</v>
      </c>
      <c r="D18" s="13" t="s">
        <v>353</v>
      </c>
      <c r="E18" s="12">
        <f>+VLOOKUP(B18,'[1]Latest 14.03.2023'!$E$4:$J$1118,6,FALSE)</f>
        <v>3.58</v>
      </c>
      <c r="F18" s="11">
        <v>190</v>
      </c>
      <c r="G18" s="11">
        <f t="shared" si="1"/>
        <v>680.2</v>
      </c>
      <c r="H18" s="10" t="s">
        <v>1008</v>
      </c>
    </row>
    <row r="19" spans="1:8" ht="18" x14ac:dyDescent="0.3">
      <c r="A19" s="14">
        <f t="shared" si="0"/>
        <v>17</v>
      </c>
      <c r="B19" s="13">
        <v>4003</v>
      </c>
      <c r="C19" s="28" t="s">
        <v>1071</v>
      </c>
      <c r="D19" s="13" t="s">
        <v>353</v>
      </c>
      <c r="E19" s="12">
        <f>+VLOOKUP(B19,'[1]Latest 14.03.2023'!$E$4:$J$1118,6,FALSE)</f>
        <v>11.8</v>
      </c>
      <c r="F19" s="11">
        <v>305</v>
      </c>
      <c r="G19" s="11">
        <f t="shared" si="1"/>
        <v>3599</v>
      </c>
      <c r="H19" s="10" t="s">
        <v>1008</v>
      </c>
    </row>
    <row r="20" spans="1:8" ht="18" x14ac:dyDescent="0.3">
      <c r="A20" s="14">
        <f t="shared" si="0"/>
        <v>18</v>
      </c>
      <c r="B20" s="11">
        <v>10034</v>
      </c>
      <c r="C20" s="28">
        <v>90</v>
      </c>
      <c r="D20" s="13" t="s">
        <v>65</v>
      </c>
      <c r="E20" s="12">
        <f>+VLOOKUP(B20,'[1]Latest 14.03.2023'!$E$4:$J$1118,6,FALSE)</f>
        <v>7.86</v>
      </c>
      <c r="F20" s="11">
        <v>118</v>
      </c>
      <c r="G20" s="11">
        <f t="shared" si="1"/>
        <v>927.48</v>
      </c>
      <c r="H20" s="10" t="s">
        <v>1008</v>
      </c>
    </row>
    <row r="21" spans="1:8" ht="18" x14ac:dyDescent="0.3">
      <c r="A21" s="14">
        <f t="shared" si="0"/>
        <v>19</v>
      </c>
      <c r="B21" s="11">
        <v>10040</v>
      </c>
      <c r="C21" s="28">
        <v>90</v>
      </c>
      <c r="D21" s="13" t="s">
        <v>65</v>
      </c>
      <c r="E21" s="12">
        <f>+VLOOKUP(B21,'[1]Latest 14.03.2023'!$E$4:$J$1118,6,FALSE)</f>
        <v>3.83</v>
      </c>
      <c r="F21" s="11">
        <v>305</v>
      </c>
      <c r="G21" s="11">
        <f t="shared" si="1"/>
        <v>1168.1500000000001</v>
      </c>
      <c r="H21" s="10" t="s">
        <v>1008</v>
      </c>
    </row>
    <row r="22" spans="1:8" ht="18.75" x14ac:dyDescent="0.25">
      <c r="A22" s="14">
        <f t="shared" si="0"/>
        <v>20</v>
      </c>
      <c r="B22" s="11">
        <v>2504</v>
      </c>
      <c r="C22" s="28">
        <v>63</v>
      </c>
      <c r="D22" s="13" t="s">
        <v>353</v>
      </c>
      <c r="E22" s="12">
        <f>+VLOOKUP(B22,'[1]Latest 14.03.2023'!$E$4:$J$1118,6,FALSE)</f>
        <v>3.42</v>
      </c>
      <c r="F22" s="11">
        <v>195</v>
      </c>
      <c r="G22" s="11">
        <f t="shared" si="1"/>
        <v>666.9</v>
      </c>
      <c r="H22" s="10" t="s">
        <v>1008</v>
      </c>
    </row>
    <row r="23" spans="1:8" ht="18.75" x14ac:dyDescent="0.25">
      <c r="A23" s="14">
        <f t="shared" si="0"/>
        <v>21</v>
      </c>
      <c r="B23" s="13">
        <v>5142</v>
      </c>
      <c r="C23" s="28">
        <v>60</v>
      </c>
      <c r="D23" s="13" t="s">
        <v>353</v>
      </c>
      <c r="E23" s="12">
        <f>+VLOOKUP(B23,'[1]Latest 14.03.2023'!$E$4:$J$1118,6,FALSE)</f>
        <v>3.29</v>
      </c>
      <c r="F23" s="11">
        <v>210</v>
      </c>
      <c r="G23" s="11">
        <f t="shared" si="1"/>
        <v>690.9</v>
      </c>
      <c r="H23" s="10" t="s">
        <v>1008</v>
      </c>
    </row>
    <row r="24" spans="1:8" ht="18.75" x14ac:dyDescent="0.25">
      <c r="A24" s="14">
        <f t="shared" si="0"/>
        <v>22</v>
      </c>
      <c r="B24" s="13">
        <v>4135</v>
      </c>
      <c r="C24" s="28">
        <v>70</v>
      </c>
      <c r="D24" s="13" t="s">
        <v>287</v>
      </c>
      <c r="E24" s="12">
        <f>+VLOOKUP(B24,'[1]Latest 14.03.2023'!$E$4:$J$1118,6,FALSE)</f>
        <v>3</v>
      </c>
      <c r="F24" s="11">
        <v>215</v>
      </c>
      <c r="G24" s="11">
        <f t="shared" si="1"/>
        <v>645</v>
      </c>
      <c r="H24" s="10" t="s">
        <v>1008</v>
      </c>
    </row>
    <row r="25" spans="1:8" ht="18.75" x14ac:dyDescent="0.25">
      <c r="A25" s="14">
        <f t="shared" si="0"/>
        <v>23</v>
      </c>
      <c r="B25" s="13">
        <v>6543</v>
      </c>
      <c r="C25" s="28">
        <v>80</v>
      </c>
      <c r="D25" s="13" t="s">
        <v>353</v>
      </c>
      <c r="E25" s="12">
        <f>+VLOOKUP(B25,'[1]Latest 14.03.2023'!$E$4:$J$1118,6,FALSE)</f>
        <v>5.15</v>
      </c>
      <c r="F25" s="11">
        <v>90</v>
      </c>
      <c r="G25" s="11">
        <f t="shared" si="1"/>
        <v>463.50000000000006</v>
      </c>
      <c r="H25" s="10" t="s">
        <v>1008</v>
      </c>
    </row>
    <row r="26" spans="1:8" ht="18.75" x14ac:dyDescent="0.25">
      <c r="A26" s="14">
        <f t="shared" si="0"/>
        <v>24</v>
      </c>
      <c r="B26" s="11">
        <v>1879</v>
      </c>
      <c r="C26" s="28">
        <v>63</v>
      </c>
      <c r="D26" s="13" t="s">
        <v>353</v>
      </c>
      <c r="E26" s="12">
        <f>+VLOOKUP(B26,'[1]Latest 14.03.2023'!$E$4:$J$1118,6,FALSE)</f>
        <v>2.76</v>
      </c>
      <c r="F26" s="11">
        <v>740</v>
      </c>
      <c r="G26" s="11">
        <f t="shared" si="1"/>
        <v>2042.3999999999999</v>
      </c>
      <c r="H26" s="10" t="s">
        <v>1008</v>
      </c>
    </row>
    <row r="27" spans="1:8" ht="18.75" x14ac:dyDescent="0.25">
      <c r="A27" s="14">
        <f t="shared" si="0"/>
        <v>25</v>
      </c>
      <c r="B27" s="13">
        <v>1898</v>
      </c>
      <c r="C27" s="28">
        <v>80</v>
      </c>
      <c r="D27" s="13" t="s">
        <v>353</v>
      </c>
      <c r="E27" s="12">
        <f>+VLOOKUP(B27,'[1]Latest 14.03.2023'!$E$4:$J$1118,6,FALSE)</f>
        <v>5.79</v>
      </c>
      <c r="F27" s="11">
        <v>415</v>
      </c>
      <c r="G27" s="11">
        <f t="shared" si="1"/>
        <v>2402.85</v>
      </c>
      <c r="H27" s="10" t="s">
        <v>1008</v>
      </c>
    </row>
    <row r="28" spans="1:8" ht="18.75" x14ac:dyDescent="0.25">
      <c r="A28" s="14">
        <f t="shared" si="0"/>
        <v>26</v>
      </c>
      <c r="B28" s="15">
        <v>2520</v>
      </c>
      <c r="C28" s="28">
        <v>80</v>
      </c>
      <c r="D28" s="11" t="s">
        <v>287</v>
      </c>
      <c r="E28" s="12">
        <f>+VLOOKUP(B28,'[1]Latest 14.03.2023'!$E$4:$J$1118,6,FALSE)</f>
        <v>8.16</v>
      </c>
      <c r="F28" s="11">
        <v>303</v>
      </c>
      <c r="G28" s="11">
        <f t="shared" si="1"/>
        <v>2472.48</v>
      </c>
      <c r="H28" s="10" t="s">
        <v>1008</v>
      </c>
    </row>
    <row r="29" spans="1:8" ht="18.75" x14ac:dyDescent="0.25">
      <c r="A29" s="14">
        <f t="shared" si="0"/>
        <v>27</v>
      </c>
      <c r="B29" s="15">
        <v>2525</v>
      </c>
      <c r="C29" s="28">
        <v>80</v>
      </c>
      <c r="D29" s="11" t="s">
        <v>287</v>
      </c>
      <c r="E29" s="12">
        <f>+VLOOKUP(B29,'[1]Latest 14.03.2023'!$E$4:$J$1118,6,FALSE)</f>
        <v>5.53</v>
      </c>
      <c r="F29" s="11">
        <v>230</v>
      </c>
      <c r="G29" s="11">
        <f t="shared" si="1"/>
        <v>1271.9000000000001</v>
      </c>
      <c r="H29" s="10" t="s">
        <v>1008</v>
      </c>
    </row>
    <row r="30" spans="1:8" ht="18.75" x14ac:dyDescent="0.25">
      <c r="A30" s="14">
        <f t="shared" si="0"/>
        <v>28</v>
      </c>
      <c r="B30" s="13">
        <v>2148</v>
      </c>
      <c r="C30" s="28">
        <v>80</v>
      </c>
      <c r="D30" s="11" t="s">
        <v>287</v>
      </c>
      <c r="E30" s="12">
        <f>+VLOOKUP(B30,'[1]Latest 14.03.2023'!$E$4:$J$1118,6,FALSE)</f>
        <v>5.2</v>
      </c>
      <c r="F30" s="11">
        <v>800</v>
      </c>
      <c r="G30" s="11">
        <f t="shared" si="1"/>
        <v>4160</v>
      </c>
      <c r="H30" s="10" t="s">
        <v>1008</v>
      </c>
    </row>
    <row r="31" spans="1:8" ht="18.75" x14ac:dyDescent="0.25">
      <c r="A31" s="14">
        <f t="shared" si="0"/>
        <v>29</v>
      </c>
      <c r="B31" s="13">
        <v>4103</v>
      </c>
      <c r="C31" s="28">
        <v>80</v>
      </c>
      <c r="D31" s="13" t="s">
        <v>353</v>
      </c>
      <c r="E31" s="12">
        <f>+VLOOKUP(B31,'[1]Latest 14.03.2023'!$E$4:$J$1118,6,FALSE)</f>
        <v>6.12</v>
      </c>
      <c r="F31" s="11">
        <v>270</v>
      </c>
      <c r="G31" s="11">
        <f t="shared" si="1"/>
        <v>1652.4</v>
      </c>
      <c r="H31" s="10" t="s">
        <v>1008</v>
      </c>
    </row>
    <row r="32" spans="1:8" ht="18.75" x14ac:dyDescent="0.25">
      <c r="A32" s="14">
        <f t="shared" si="0"/>
        <v>30</v>
      </c>
      <c r="B32" s="13">
        <v>10068</v>
      </c>
      <c r="C32" s="28">
        <v>63</v>
      </c>
      <c r="D32" s="13" t="s">
        <v>353</v>
      </c>
      <c r="E32" s="12">
        <f>+VLOOKUP(B32,'[1]Latest 14.03.2023'!$E$4:$J$1118,6,FALSE)</f>
        <v>2</v>
      </c>
      <c r="F32" s="11">
        <v>2000</v>
      </c>
      <c r="G32" s="11">
        <f t="shared" si="1"/>
        <v>4000</v>
      </c>
      <c r="H32" s="10" t="s">
        <v>1008</v>
      </c>
    </row>
    <row r="33" spans="1:8" ht="18.75" x14ac:dyDescent="0.25">
      <c r="A33" s="14">
        <f t="shared" si="0"/>
        <v>31</v>
      </c>
      <c r="B33" s="13">
        <v>10071</v>
      </c>
      <c r="C33" s="28">
        <v>63</v>
      </c>
      <c r="D33" s="13" t="s">
        <v>353</v>
      </c>
      <c r="E33" s="12">
        <f>+VLOOKUP(B33,'[1]Latest 14.03.2023'!$E$4:$J$1118,6,FALSE)</f>
        <v>1.4</v>
      </c>
      <c r="F33" s="11">
        <v>1170</v>
      </c>
      <c r="G33" s="11">
        <f t="shared" si="1"/>
        <v>1638</v>
      </c>
      <c r="H33" s="10" t="s">
        <v>1008</v>
      </c>
    </row>
    <row r="34" spans="1:8" ht="18.75" x14ac:dyDescent="0.25">
      <c r="A34" s="14">
        <f t="shared" si="0"/>
        <v>32</v>
      </c>
      <c r="B34" s="13">
        <v>2216</v>
      </c>
      <c r="C34" s="28">
        <v>63</v>
      </c>
      <c r="D34" s="13" t="s">
        <v>353</v>
      </c>
      <c r="E34" s="12">
        <f>+VLOOKUP(B34,'[1]Latest 14.03.2023'!$E$4:$J$1118,6,FALSE)</f>
        <v>3.6</v>
      </c>
      <c r="F34" s="11">
        <v>467</v>
      </c>
      <c r="G34" s="11">
        <f t="shared" si="1"/>
        <v>1681.2</v>
      </c>
      <c r="H34" s="10" t="s">
        <v>1008</v>
      </c>
    </row>
    <row r="35" spans="1:8" ht="18.75" x14ac:dyDescent="0.25">
      <c r="A35" s="14">
        <f t="shared" si="0"/>
        <v>33</v>
      </c>
      <c r="B35" s="13">
        <v>2221</v>
      </c>
      <c r="C35" s="28">
        <v>63</v>
      </c>
      <c r="D35" s="13" t="s">
        <v>353</v>
      </c>
      <c r="E35" s="12">
        <f>+VLOOKUP(B35,'[1]Latest 14.03.2023'!$E$4:$J$1118,6,FALSE)</f>
        <v>3.04</v>
      </c>
      <c r="F35" s="11">
        <v>600</v>
      </c>
      <c r="G35" s="11">
        <f t="shared" si="1"/>
        <v>1824</v>
      </c>
      <c r="H35" s="10" t="s">
        <v>1008</v>
      </c>
    </row>
    <row r="36" spans="1:8" ht="18.75" x14ac:dyDescent="0.25">
      <c r="A36" s="14">
        <f t="shared" ref="A36:A67" si="2">A35+1</f>
        <v>34</v>
      </c>
      <c r="B36" s="13">
        <v>128</v>
      </c>
      <c r="C36" s="28">
        <v>70</v>
      </c>
      <c r="D36" s="13" t="s">
        <v>353</v>
      </c>
      <c r="E36" s="12">
        <f>+VLOOKUP(B36,'[1]Latest 14.03.2023'!$E$4:$J$1118,6,FALSE)</f>
        <v>9.4600000000000009</v>
      </c>
      <c r="F36" s="11">
        <v>1010</v>
      </c>
      <c r="G36" s="11">
        <f t="shared" si="1"/>
        <v>9554.6</v>
      </c>
      <c r="H36" s="10" t="s">
        <v>1008</v>
      </c>
    </row>
    <row r="37" spans="1:8" ht="18.75" x14ac:dyDescent="0.25">
      <c r="A37" s="14">
        <f t="shared" si="2"/>
        <v>35</v>
      </c>
      <c r="B37" s="13">
        <v>5070</v>
      </c>
      <c r="C37" s="28">
        <v>80</v>
      </c>
      <c r="D37" s="13" t="s">
        <v>353</v>
      </c>
      <c r="E37" s="12">
        <f>+VLOOKUP(B37,'[1]Latest 14.03.2023'!$E$4:$J$1118,6,FALSE)</f>
        <v>6.12</v>
      </c>
      <c r="F37" s="11">
        <v>450</v>
      </c>
      <c r="G37" s="11">
        <f t="shared" si="1"/>
        <v>2754</v>
      </c>
      <c r="H37" s="10" t="s">
        <v>1008</v>
      </c>
    </row>
    <row r="38" spans="1:8" ht="18.75" x14ac:dyDescent="0.25">
      <c r="A38" s="14">
        <f t="shared" si="2"/>
        <v>36</v>
      </c>
      <c r="B38" s="13">
        <v>1897</v>
      </c>
      <c r="C38" s="28">
        <v>70</v>
      </c>
      <c r="D38" s="13" t="s">
        <v>353</v>
      </c>
      <c r="E38" s="12">
        <f>+VLOOKUP(B38,'[1]Latest 14.03.2023'!$E$4:$J$1118,6,FALSE)</f>
        <v>4.25</v>
      </c>
      <c r="F38" s="11">
        <v>220</v>
      </c>
      <c r="G38" s="11">
        <f t="shared" si="1"/>
        <v>935</v>
      </c>
      <c r="H38" s="10" t="s">
        <v>1008</v>
      </c>
    </row>
    <row r="39" spans="1:8" ht="18.75" x14ac:dyDescent="0.25">
      <c r="A39" s="14">
        <f t="shared" si="2"/>
        <v>37</v>
      </c>
      <c r="B39" s="13">
        <v>4139</v>
      </c>
      <c r="C39" s="28">
        <v>80</v>
      </c>
      <c r="D39" s="13" t="s">
        <v>287</v>
      </c>
      <c r="E39" s="12">
        <f>+VLOOKUP(B39,'[1]Latest 14.03.2023'!$E$4:$J$1118,6,FALSE)</f>
        <v>6.8</v>
      </c>
      <c r="F39" s="11">
        <v>200</v>
      </c>
      <c r="G39" s="11">
        <f t="shared" si="1"/>
        <v>1360</v>
      </c>
      <c r="H39" s="10" t="s">
        <v>1008</v>
      </c>
    </row>
    <row r="40" spans="1:8" ht="18.75" x14ac:dyDescent="0.25">
      <c r="A40" s="14">
        <f t="shared" si="2"/>
        <v>38</v>
      </c>
      <c r="B40" s="13"/>
      <c r="C40" s="17"/>
      <c r="D40" s="13"/>
      <c r="E40" s="12"/>
      <c r="F40" s="11"/>
      <c r="G40" s="11"/>
      <c r="H40" s="10"/>
    </row>
    <row r="41" spans="1:8" ht="18.75" x14ac:dyDescent="0.25">
      <c r="A41" s="14">
        <f t="shared" si="2"/>
        <v>39</v>
      </c>
      <c r="B41" s="13"/>
      <c r="C41" s="17"/>
      <c r="D41" s="13"/>
      <c r="E41" s="12"/>
      <c r="F41" s="11"/>
      <c r="G41" s="11"/>
      <c r="H41" s="10"/>
    </row>
    <row r="42" spans="1:8" ht="18.75" x14ac:dyDescent="0.25">
      <c r="A42" s="14">
        <f t="shared" si="2"/>
        <v>40</v>
      </c>
      <c r="B42" s="13"/>
      <c r="C42" s="28"/>
      <c r="D42" s="13"/>
      <c r="E42" s="12"/>
      <c r="F42" s="11"/>
      <c r="G42" s="11"/>
      <c r="H42" s="10"/>
    </row>
    <row r="43" spans="1:8" ht="18.75" x14ac:dyDescent="0.25">
      <c r="A43" s="14">
        <f t="shared" si="2"/>
        <v>41</v>
      </c>
      <c r="B43" s="13"/>
      <c r="C43" s="28"/>
      <c r="D43" s="13"/>
      <c r="E43" s="12"/>
      <c r="F43" s="11"/>
      <c r="G43" s="11"/>
      <c r="H43" s="10"/>
    </row>
    <row r="44" spans="1:8" ht="18.75" x14ac:dyDescent="0.25">
      <c r="A44" s="14">
        <f t="shared" si="2"/>
        <v>42</v>
      </c>
      <c r="B44" s="11"/>
      <c r="C44" s="28"/>
      <c r="D44" s="13"/>
      <c r="E44" s="12"/>
      <c r="F44" s="11"/>
      <c r="G44" s="11"/>
      <c r="H44" s="10"/>
    </row>
    <row r="45" spans="1:8" ht="18.75" x14ac:dyDescent="0.25">
      <c r="A45" s="14">
        <f t="shared" si="2"/>
        <v>43</v>
      </c>
      <c r="B45" s="16"/>
      <c r="C45" s="28"/>
      <c r="D45" s="11"/>
      <c r="E45" s="12"/>
      <c r="F45" s="11"/>
      <c r="G45" s="11"/>
      <c r="H45" s="10"/>
    </row>
    <row r="46" spans="1:8" ht="18.75" x14ac:dyDescent="0.25">
      <c r="A46" s="14">
        <f t="shared" si="2"/>
        <v>44</v>
      </c>
      <c r="B46" s="11"/>
      <c r="C46" s="29"/>
      <c r="D46" s="13"/>
      <c r="E46" s="12"/>
      <c r="F46" s="11"/>
      <c r="G46" s="11"/>
      <c r="H46" s="10"/>
    </row>
    <row r="47" spans="1:8" ht="18.75" x14ac:dyDescent="0.25">
      <c r="A47" s="14">
        <f t="shared" si="2"/>
        <v>45</v>
      </c>
      <c r="B47" s="11"/>
      <c r="C47" s="28"/>
      <c r="D47" s="17"/>
      <c r="E47" s="12"/>
      <c r="F47" s="11"/>
      <c r="G47" s="11"/>
      <c r="H47" s="10"/>
    </row>
    <row r="48" spans="1:8" ht="18.75" x14ac:dyDescent="0.25">
      <c r="A48" s="14">
        <f t="shared" si="2"/>
        <v>46</v>
      </c>
      <c r="B48" s="11"/>
      <c r="C48" s="28"/>
      <c r="D48" s="17"/>
      <c r="E48" s="12"/>
      <c r="F48" s="11"/>
      <c r="G48" s="11"/>
      <c r="H48" s="10"/>
    </row>
    <row r="49" spans="1:8" ht="18.75" x14ac:dyDescent="0.25">
      <c r="A49" s="14">
        <f t="shared" si="2"/>
        <v>47</v>
      </c>
      <c r="B49" s="11"/>
      <c r="C49" s="28"/>
      <c r="D49" s="17"/>
      <c r="E49" s="12"/>
      <c r="F49" s="11"/>
      <c r="G49" s="11"/>
      <c r="H49" s="10"/>
    </row>
    <row r="50" spans="1:8" ht="18.75" x14ac:dyDescent="0.25">
      <c r="A50" s="14">
        <f t="shared" si="2"/>
        <v>48</v>
      </c>
      <c r="B50" s="11"/>
      <c r="C50" s="28"/>
      <c r="D50" s="17"/>
      <c r="E50" s="12"/>
      <c r="F50" s="11"/>
      <c r="G50" s="11"/>
      <c r="H50" s="10"/>
    </row>
    <row r="51" spans="1:8" ht="18.75" x14ac:dyDescent="0.25">
      <c r="A51" s="14">
        <f t="shared" si="2"/>
        <v>49</v>
      </c>
      <c r="B51" s="11"/>
      <c r="C51" s="28"/>
      <c r="D51" s="17"/>
      <c r="E51" s="12"/>
      <c r="F51" s="11"/>
      <c r="G51" s="11"/>
      <c r="H51" s="10"/>
    </row>
    <row r="52" spans="1:8" ht="18.75" x14ac:dyDescent="0.25">
      <c r="A52" s="14">
        <f t="shared" si="2"/>
        <v>50</v>
      </c>
      <c r="B52" s="11"/>
      <c r="C52" s="17"/>
      <c r="D52" s="17"/>
      <c r="E52" s="12"/>
      <c r="F52" s="11"/>
      <c r="G52" s="11"/>
      <c r="H52" s="10"/>
    </row>
    <row r="53" spans="1:8" ht="18.75" x14ac:dyDescent="0.25">
      <c r="A53" s="14">
        <f t="shared" si="2"/>
        <v>51</v>
      </c>
      <c r="B53" s="11"/>
      <c r="C53" s="17"/>
      <c r="D53" s="17"/>
      <c r="E53" s="12"/>
      <c r="F53" s="11"/>
      <c r="G53" s="11"/>
      <c r="H53" s="10"/>
    </row>
    <row r="54" spans="1:8" ht="18.75" x14ac:dyDescent="0.25">
      <c r="A54" s="14">
        <f t="shared" si="2"/>
        <v>52</v>
      </c>
      <c r="B54" s="11"/>
      <c r="C54" s="17"/>
      <c r="D54" s="17"/>
      <c r="E54" s="12"/>
      <c r="F54" s="11"/>
      <c r="G54" s="11"/>
      <c r="H54" s="10"/>
    </row>
    <row r="55" spans="1:8" ht="18.75" x14ac:dyDescent="0.25">
      <c r="A55" s="14">
        <f t="shared" si="2"/>
        <v>53</v>
      </c>
      <c r="B55" s="11"/>
      <c r="C55" s="17"/>
      <c r="D55" s="17"/>
      <c r="E55" s="12"/>
      <c r="F55" s="11"/>
      <c r="G55" s="11"/>
      <c r="H55" s="10"/>
    </row>
    <row r="56" spans="1:8" ht="18.75" x14ac:dyDescent="0.25">
      <c r="A56" s="14">
        <f t="shared" si="2"/>
        <v>54</v>
      </c>
      <c r="B56" s="11"/>
      <c r="C56" s="11"/>
      <c r="D56" s="11"/>
      <c r="E56" s="12"/>
      <c r="F56" s="11"/>
      <c r="G56" s="11"/>
      <c r="H56" s="10"/>
    </row>
    <row r="57" spans="1:8" ht="18.75" x14ac:dyDescent="0.25">
      <c r="A57" s="14">
        <f t="shared" si="2"/>
        <v>55</v>
      </c>
      <c r="B57" s="13"/>
      <c r="C57" s="11"/>
      <c r="D57" s="11"/>
      <c r="E57" s="12"/>
      <c r="F57" s="11"/>
      <c r="G57" s="11"/>
      <c r="H57" s="10"/>
    </row>
    <row r="58" spans="1:8" ht="18.75" x14ac:dyDescent="0.25">
      <c r="A58" s="14">
        <f t="shared" si="2"/>
        <v>56</v>
      </c>
      <c r="B58" s="13"/>
      <c r="C58" s="13"/>
      <c r="D58" s="13"/>
      <c r="E58" s="12"/>
      <c r="F58" s="11"/>
      <c r="G58" s="11"/>
      <c r="H58" s="10"/>
    </row>
    <row r="59" spans="1:8" ht="18.75" x14ac:dyDescent="0.25">
      <c r="A59" s="14">
        <f t="shared" si="2"/>
        <v>57</v>
      </c>
      <c r="B59" s="13"/>
      <c r="C59" s="13"/>
      <c r="D59" s="13"/>
      <c r="E59" s="12"/>
      <c r="F59" s="11"/>
      <c r="G59" s="11"/>
      <c r="H59" s="10"/>
    </row>
    <row r="60" spans="1:8" ht="18.75" x14ac:dyDescent="0.25">
      <c r="A60" s="14">
        <f t="shared" si="2"/>
        <v>58</v>
      </c>
      <c r="B60" s="16"/>
      <c r="C60" s="13"/>
      <c r="D60" s="13"/>
      <c r="E60" s="12"/>
      <c r="F60" s="11"/>
      <c r="G60" s="11"/>
      <c r="H60" s="10"/>
    </row>
    <row r="61" spans="1:8" ht="18.75" x14ac:dyDescent="0.25">
      <c r="A61" s="14">
        <f t="shared" si="2"/>
        <v>59</v>
      </c>
      <c r="B61" s="16"/>
      <c r="C61" s="13"/>
      <c r="D61" s="13"/>
      <c r="E61" s="12"/>
      <c r="F61" s="11"/>
      <c r="G61" s="11"/>
      <c r="H61" s="10"/>
    </row>
    <row r="62" spans="1:8" ht="18.75" x14ac:dyDescent="0.25">
      <c r="A62" s="14">
        <f t="shared" si="2"/>
        <v>60</v>
      </c>
      <c r="B62" s="11"/>
      <c r="C62" s="18"/>
      <c r="D62" s="18"/>
      <c r="E62" s="12"/>
      <c r="F62" s="11"/>
      <c r="G62" s="11"/>
      <c r="H62" s="10"/>
    </row>
    <row r="63" spans="1:8" ht="18.75" x14ac:dyDescent="0.25">
      <c r="A63" s="14">
        <f t="shared" si="2"/>
        <v>61</v>
      </c>
      <c r="B63" s="13"/>
      <c r="C63" s="17"/>
      <c r="D63" s="17"/>
      <c r="E63" s="12"/>
      <c r="F63" s="11"/>
      <c r="G63" s="11"/>
      <c r="H63" s="10"/>
    </row>
    <row r="64" spans="1:8" ht="18.75" x14ac:dyDescent="0.25">
      <c r="A64" s="14">
        <f t="shared" si="2"/>
        <v>62</v>
      </c>
      <c r="B64" s="11"/>
      <c r="C64" s="13"/>
      <c r="D64" s="17"/>
      <c r="E64" s="12"/>
      <c r="F64" s="11"/>
      <c r="G64" s="11"/>
      <c r="H64" s="10"/>
    </row>
    <row r="65" spans="1:8" ht="18.75" x14ac:dyDescent="0.25">
      <c r="A65" s="14">
        <f t="shared" si="2"/>
        <v>63</v>
      </c>
      <c r="B65" s="13"/>
      <c r="C65" s="17"/>
      <c r="D65" s="17"/>
      <c r="E65" s="12"/>
      <c r="F65" s="11"/>
      <c r="G65" s="11"/>
      <c r="H65" s="10"/>
    </row>
    <row r="66" spans="1:8" ht="18.75" x14ac:dyDescent="0.25">
      <c r="A66" s="14">
        <f t="shared" si="2"/>
        <v>64</v>
      </c>
      <c r="B66" s="13"/>
      <c r="C66" s="13"/>
      <c r="D66" s="13"/>
      <c r="E66" s="12"/>
      <c r="F66" s="11"/>
      <c r="G66" s="11"/>
      <c r="H66" s="10"/>
    </row>
    <row r="67" spans="1:8" ht="18.75" x14ac:dyDescent="0.25">
      <c r="A67" s="14">
        <f t="shared" si="2"/>
        <v>65</v>
      </c>
      <c r="B67" s="13"/>
      <c r="C67" s="13"/>
      <c r="D67" s="13"/>
      <c r="E67" s="12"/>
      <c r="F67" s="11"/>
      <c r="G67" s="11"/>
      <c r="H67" s="10"/>
    </row>
    <row r="68" spans="1:8" ht="18.75" x14ac:dyDescent="0.25">
      <c r="A68" s="14">
        <f t="shared" ref="A68:A76" si="3">A67+1</f>
        <v>66</v>
      </c>
      <c r="B68" s="16"/>
      <c r="C68" s="13"/>
      <c r="D68" s="13"/>
      <c r="E68" s="12"/>
      <c r="F68" s="11"/>
      <c r="G68" s="11"/>
      <c r="H68" s="10"/>
    </row>
    <row r="69" spans="1:8" ht="18.75" x14ac:dyDescent="0.25">
      <c r="A69" s="14">
        <f t="shared" si="3"/>
        <v>67</v>
      </c>
      <c r="B69" s="11"/>
      <c r="C69" s="13"/>
      <c r="D69" s="13"/>
      <c r="E69" s="12"/>
      <c r="F69" s="11"/>
      <c r="G69" s="11"/>
      <c r="H69" s="10"/>
    </row>
    <row r="70" spans="1:8" ht="18.75" x14ac:dyDescent="0.25">
      <c r="A70" s="14">
        <f t="shared" si="3"/>
        <v>68</v>
      </c>
      <c r="B70" s="13"/>
      <c r="C70" s="11"/>
      <c r="D70" s="11"/>
      <c r="E70" s="12"/>
      <c r="F70" s="11"/>
      <c r="G70" s="11"/>
      <c r="H70" s="10"/>
    </row>
    <row r="71" spans="1:8" ht="18.75" x14ac:dyDescent="0.25">
      <c r="A71" s="14">
        <f t="shared" si="3"/>
        <v>69</v>
      </c>
      <c r="B71" s="15"/>
      <c r="C71" s="13"/>
      <c r="D71" s="11"/>
      <c r="E71" s="12"/>
      <c r="F71" s="11"/>
      <c r="G71" s="11"/>
      <c r="H71" s="10"/>
    </row>
    <row r="72" spans="1:8" ht="18.75" x14ac:dyDescent="0.25">
      <c r="A72" s="14">
        <f t="shared" si="3"/>
        <v>70</v>
      </c>
      <c r="B72" s="13"/>
      <c r="C72" s="13"/>
      <c r="D72" s="11"/>
      <c r="E72" s="12"/>
      <c r="F72" s="11"/>
      <c r="G72" s="11"/>
      <c r="H72" s="10"/>
    </row>
    <row r="73" spans="1:8" ht="18.75" x14ac:dyDescent="0.25">
      <c r="A73" s="14">
        <f t="shared" si="3"/>
        <v>71</v>
      </c>
      <c r="B73" s="13"/>
      <c r="C73" s="13"/>
      <c r="D73" s="11"/>
      <c r="E73" s="12"/>
      <c r="F73" s="11"/>
      <c r="G73" s="11"/>
      <c r="H73" s="10"/>
    </row>
    <row r="74" spans="1:8" ht="18.75" x14ac:dyDescent="0.25">
      <c r="A74" s="14">
        <f t="shared" si="3"/>
        <v>72</v>
      </c>
      <c r="B74" s="13"/>
      <c r="C74" s="13"/>
      <c r="D74" s="11"/>
      <c r="E74" s="12"/>
      <c r="F74" s="11"/>
      <c r="G74" s="11"/>
      <c r="H74" s="10"/>
    </row>
    <row r="75" spans="1:8" ht="18.75" x14ac:dyDescent="0.25">
      <c r="A75" s="14">
        <f t="shared" si="3"/>
        <v>73</v>
      </c>
      <c r="B75" s="13"/>
      <c r="C75" s="13"/>
      <c r="D75" s="13"/>
      <c r="E75" s="12"/>
      <c r="F75" s="11"/>
      <c r="G75" s="11"/>
      <c r="H75" s="10"/>
    </row>
    <row r="76" spans="1:8" ht="18.75" x14ac:dyDescent="0.25">
      <c r="A76" s="14">
        <f t="shared" si="3"/>
        <v>74</v>
      </c>
      <c r="B76" s="13"/>
      <c r="C76" s="13"/>
      <c r="D76" s="13"/>
      <c r="E76" s="12"/>
      <c r="F76" s="11"/>
      <c r="G76" s="11"/>
      <c r="H76" s="10"/>
    </row>
    <row r="77" spans="1:8" ht="21" x14ac:dyDescent="0.35">
      <c r="A77" s="6"/>
      <c r="B77" s="6"/>
      <c r="C77" s="6"/>
      <c r="D77" s="9" t="s">
        <v>1005</v>
      </c>
      <c r="E77" s="8"/>
      <c r="F77" s="7">
        <f>SUM(F3:F76)</f>
        <v>28935</v>
      </c>
      <c r="G77" s="7">
        <f>SUM(G3:G76)</f>
        <v>91934.13</v>
      </c>
      <c r="H77" s="6"/>
    </row>
  </sheetData>
  <mergeCells count="1">
    <mergeCell ref="A1:H1"/>
  </mergeCells>
  <conditionalFormatting sqref="H1:H2 H52:H76">
    <cfRule type="containsText" dxfId="59" priority="54" operator="containsText" text="HOLD">
      <formula>NOT(ISERROR(SEARCH("HOLD",H1)))</formula>
    </cfRule>
  </conditionalFormatting>
  <conditionalFormatting sqref="H1:H2 H52:H76">
    <cfRule type="containsText" dxfId="58" priority="53" operator="containsText" text="HOLD">
      <formula>NOT(ISERROR(SEARCH("HOLD",H1)))</formula>
    </cfRule>
  </conditionalFormatting>
  <conditionalFormatting sqref="H52:H76">
    <cfRule type="cellIs" dxfId="57" priority="49" operator="equal">
      <formula>"HOLD"</formula>
    </cfRule>
    <cfRule type="cellIs" dxfId="56" priority="50" operator="equal">
      <formula>"HOLD"</formula>
    </cfRule>
  </conditionalFormatting>
  <conditionalFormatting sqref="B76">
    <cfRule type="duplicateValues" dxfId="55" priority="51"/>
  </conditionalFormatting>
  <conditionalFormatting sqref="B76">
    <cfRule type="duplicateValues" dxfId="54" priority="52"/>
  </conditionalFormatting>
  <conditionalFormatting sqref="B52:B75">
    <cfRule type="duplicateValues" dxfId="53" priority="42"/>
  </conditionalFormatting>
  <conditionalFormatting sqref="B52:B75">
    <cfRule type="duplicateValues" dxfId="52" priority="41"/>
  </conditionalFormatting>
  <conditionalFormatting sqref="B5:B6">
    <cfRule type="duplicateValues" dxfId="51" priority="21"/>
  </conditionalFormatting>
  <conditionalFormatting sqref="B7:B8">
    <cfRule type="duplicateValues" dxfId="50" priority="20"/>
  </conditionalFormatting>
  <conditionalFormatting sqref="B6 B9:B19">
    <cfRule type="duplicateValues" dxfId="49" priority="22"/>
  </conditionalFormatting>
  <conditionalFormatting sqref="B5:B19">
    <cfRule type="duplicateValues" dxfId="48" priority="23"/>
  </conditionalFormatting>
  <conditionalFormatting sqref="B3">
    <cfRule type="duplicateValues" dxfId="47" priority="18"/>
  </conditionalFormatting>
  <conditionalFormatting sqref="B3">
    <cfRule type="duplicateValues" dxfId="46" priority="19"/>
  </conditionalFormatting>
  <conditionalFormatting sqref="B4">
    <cfRule type="duplicateValues" dxfId="45" priority="16"/>
  </conditionalFormatting>
  <conditionalFormatting sqref="B4">
    <cfRule type="duplicateValues" dxfId="44" priority="17"/>
  </conditionalFormatting>
  <conditionalFormatting sqref="B46:B47">
    <cfRule type="duplicateValues" dxfId="43" priority="14"/>
  </conditionalFormatting>
  <conditionalFormatting sqref="B48:B49">
    <cfRule type="duplicateValues" dxfId="42" priority="13"/>
  </conditionalFormatting>
  <conditionalFormatting sqref="B47">
    <cfRule type="duplicateValues" dxfId="41" priority="15"/>
  </conditionalFormatting>
  <conditionalFormatting sqref="B44">
    <cfRule type="duplicateValues" dxfId="40" priority="11"/>
  </conditionalFormatting>
  <conditionalFormatting sqref="B44">
    <cfRule type="duplicateValues" dxfId="39" priority="12"/>
  </conditionalFormatting>
  <conditionalFormatting sqref="B45">
    <cfRule type="duplicateValues" dxfId="38" priority="9"/>
  </conditionalFormatting>
  <conditionalFormatting sqref="B45">
    <cfRule type="duplicateValues" dxfId="37" priority="10"/>
  </conditionalFormatting>
  <conditionalFormatting sqref="B36:B43">
    <cfRule type="duplicateValues" dxfId="36" priority="24"/>
  </conditionalFormatting>
  <conditionalFormatting sqref="B38:B43">
    <cfRule type="duplicateValues" dxfId="35" priority="25"/>
  </conditionalFormatting>
  <conditionalFormatting sqref="B37:B43">
    <cfRule type="duplicateValues" dxfId="34" priority="26"/>
  </conditionalFormatting>
  <conditionalFormatting sqref="B32:B43">
    <cfRule type="duplicateValues" dxfId="33" priority="27"/>
  </conditionalFormatting>
  <conditionalFormatting sqref="B32:B43">
    <cfRule type="duplicateValues" dxfId="32" priority="28"/>
  </conditionalFormatting>
  <conditionalFormatting sqref="B50:B51">
    <cfRule type="duplicateValues" dxfId="31" priority="29"/>
  </conditionalFormatting>
  <conditionalFormatting sqref="B46:B51">
    <cfRule type="duplicateValues" dxfId="30" priority="30"/>
  </conditionalFormatting>
  <conditionalFormatting sqref="B20:B31">
    <cfRule type="duplicateValues" dxfId="29" priority="31"/>
  </conditionalFormatting>
  <conditionalFormatting sqref="B20:B31">
    <cfRule type="duplicateValues" dxfId="28" priority="32"/>
  </conditionalFormatting>
  <conditionalFormatting sqref="B3:B51">
    <cfRule type="duplicateValues" dxfId="27" priority="33"/>
  </conditionalFormatting>
  <conditionalFormatting sqref="H40:H51">
    <cfRule type="containsText" dxfId="26" priority="8" operator="containsText" text="HOLD">
      <formula>NOT(ISERROR(SEARCH("HOLD",H40)))</formula>
    </cfRule>
  </conditionalFormatting>
  <conditionalFormatting sqref="H40:H51">
    <cfRule type="containsText" dxfId="25" priority="7" operator="containsText" text="HOLD">
      <formula>NOT(ISERROR(SEARCH("HOLD",H40)))</formula>
    </cfRule>
  </conditionalFormatting>
  <conditionalFormatting sqref="H40:H51">
    <cfRule type="cellIs" dxfId="24" priority="5" operator="equal">
      <formula>"HOLD"</formula>
    </cfRule>
    <cfRule type="cellIs" dxfId="23" priority="6" operator="equal">
      <formula>"HOLD"</formula>
    </cfRule>
  </conditionalFormatting>
  <conditionalFormatting sqref="H3:H39">
    <cfRule type="containsText" dxfId="22" priority="4" operator="containsText" text="HOLD">
      <formula>NOT(ISERROR(SEARCH("HOLD",H3)))</formula>
    </cfRule>
  </conditionalFormatting>
  <conditionalFormatting sqref="H3:H39">
    <cfRule type="containsText" dxfId="21" priority="3" operator="containsText" text="HOLD">
      <formula>NOT(ISERROR(SEARCH("HOLD",H3)))</formula>
    </cfRule>
  </conditionalFormatting>
  <conditionalFormatting sqref="H3:H39">
    <cfRule type="cellIs" dxfId="20" priority="1" operator="equal">
      <formula>"HOLD"</formula>
    </cfRule>
    <cfRule type="cellIs" dxfId="19" priority="2" operator="equal">
      <formula>"HOLD"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pane ySplit="2" topLeftCell="A8" activePane="bottomLeft" state="frozen"/>
      <selection activeCell="M175" sqref="M175"/>
      <selection pane="bottomLeft" activeCell="F15" sqref="F15"/>
    </sheetView>
  </sheetViews>
  <sheetFormatPr defaultRowHeight="15" x14ac:dyDescent="0.25"/>
  <cols>
    <col min="2" max="2" width="12.28515625" style="1" bestFit="1" customWidth="1"/>
    <col min="3" max="3" width="11" style="1" bestFit="1" customWidth="1"/>
    <col min="4" max="4" width="13.85546875" bestFit="1" customWidth="1"/>
    <col min="5" max="5" width="12.28515625" customWidth="1"/>
    <col min="6" max="6" width="19.28515625" bestFit="1" customWidth="1"/>
    <col min="7" max="7" width="13.7109375" bestFit="1" customWidth="1"/>
    <col min="8" max="8" width="12.5703125" bestFit="1" customWidth="1"/>
    <col min="11" max="11" width="14" style="1" customWidth="1"/>
  </cols>
  <sheetData>
    <row r="1" spans="1:11" ht="32.25" thickBot="1" x14ac:dyDescent="0.3">
      <c r="A1" s="146" t="s">
        <v>1018</v>
      </c>
      <c r="B1" s="147"/>
      <c r="C1" s="147"/>
      <c r="D1" s="147"/>
      <c r="E1" s="147"/>
      <c r="F1" s="147"/>
      <c r="G1" s="148"/>
      <c r="H1" s="149"/>
    </row>
    <row r="2" spans="1:11" ht="56.25" x14ac:dyDescent="0.25">
      <c r="A2" s="20" t="s">
        <v>1014</v>
      </c>
      <c r="B2" s="19" t="s">
        <v>996</v>
      </c>
      <c r="C2" s="19" t="s">
        <v>997</v>
      </c>
      <c r="D2" s="19" t="s">
        <v>999</v>
      </c>
      <c r="E2" s="19" t="s">
        <v>1013</v>
      </c>
      <c r="F2" s="19" t="s">
        <v>1012</v>
      </c>
      <c r="G2" s="19" t="s">
        <v>1011</v>
      </c>
      <c r="H2" s="19" t="s">
        <v>1010</v>
      </c>
      <c r="K2" s="83" t="s">
        <v>1098</v>
      </c>
    </row>
    <row r="3" spans="1:11" ht="18.75" x14ac:dyDescent="0.25">
      <c r="A3" s="14">
        <v>1</v>
      </c>
      <c r="B3" s="11">
        <v>2195</v>
      </c>
      <c r="C3" s="28">
        <v>56</v>
      </c>
      <c r="D3" s="11" t="s">
        <v>287</v>
      </c>
      <c r="E3" s="12">
        <f>+VLOOKUP(B3,'[1]Latest 14.03.2023'!$E$4:$J$1118,6,FALSE)</f>
        <v>2.63</v>
      </c>
      <c r="F3" s="11">
        <v>500</v>
      </c>
      <c r="G3" s="11">
        <f>E3*F3</f>
        <v>1315</v>
      </c>
      <c r="H3" s="10" t="s">
        <v>1008</v>
      </c>
      <c r="I3" s="30" t="s">
        <v>1073</v>
      </c>
    </row>
    <row r="4" spans="1:11" ht="18.75" x14ac:dyDescent="0.25">
      <c r="A4" s="14">
        <f t="shared" ref="A4:A35" si="0">A3+1</f>
        <v>2</v>
      </c>
      <c r="B4" s="11">
        <v>1465</v>
      </c>
      <c r="C4" s="28">
        <v>63</v>
      </c>
      <c r="D4" s="11" t="s">
        <v>353</v>
      </c>
      <c r="E4" s="12">
        <f>+VLOOKUP(B4,'[1]Latest 14.03.2023'!$E$4:$J$1118,6,FALSE)</f>
        <v>2.79</v>
      </c>
      <c r="F4" s="86">
        <f>1000-K4</f>
        <v>0</v>
      </c>
      <c r="G4" s="11">
        <f>E4*F4</f>
        <v>0</v>
      </c>
      <c r="H4" s="10" t="s">
        <v>1008</v>
      </c>
      <c r="I4" s="30" t="s">
        <v>1073</v>
      </c>
      <c r="K4" s="85">
        <v>1000</v>
      </c>
    </row>
    <row r="5" spans="1:11" ht="18.75" x14ac:dyDescent="0.25">
      <c r="A5" s="14">
        <f t="shared" si="0"/>
        <v>3</v>
      </c>
      <c r="B5" s="11">
        <v>5068</v>
      </c>
      <c r="C5" s="28">
        <v>70</v>
      </c>
      <c r="D5" s="11" t="s">
        <v>353</v>
      </c>
      <c r="E5" s="12">
        <f>+VLOOKUP(B5,'[1]Latest 14.03.2023'!$E$4:$J$1118,6,FALSE)</f>
        <v>4.4000000000000004</v>
      </c>
      <c r="F5" s="17">
        <v>250</v>
      </c>
      <c r="G5" s="11">
        <f t="shared" ref="G5:G68" si="1">E5*F5</f>
        <v>1100</v>
      </c>
      <c r="H5" s="10" t="s">
        <v>1008</v>
      </c>
      <c r="I5" s="30" t="s">
        <v>1073</v>
      </c>
    </row>
    <row r="6" spans="1:11" ht="18.75" x14ac:dyDescent="0.25">
      <c r="A6" s="14">
        <f t="shared" si="0"/>
        <v>4</v>
      </c>
      <c r="B6" s="11">
        <v>5070</v>
      </c>
      <c r="C6" s="28">
        <v>80</v>
      </c>
      <c r="D6" s="11" t="s">
        <v>353</v>
      </c>
      <c r="E6" s="12">
        <f>+VLOOKUP(B6,'[1]Latest 14.03.2023'!$E$4:$J$1118,6,FALSE)</f>
        <v>6.12</v>
      </c>
      <c r="F6" s="17">
        <v>900</v>
      </c>
      <c r="G6" s="11">
        <f t="shared" si="1"/>
        <v>5508</v>
      </c>
      <c r="H6" s="10" t="s">
        <v>1008</v>
      </c>
      <c r="I6" s="30" t="s">
        <v>1073</v>
      </c>
    </row>
    <row r="7" spans="1:11" ht="18.75" x14ac:dyDescent="0.25">
      <c r="A7" s="14">
        <f t="shared" si="0"/>
        <v>5</v>
      </c>
      <c r="B7" s="11">
        <v>2224</v>
      </c>
      <c r="C7" s="28">
        <v>80</v>
      </c>
      <c r="D7" s="11" t="s">
        <v>353</v>
      </c>
      <c r="E7" s="12">
        <f>+VLOOKUP(B7,'[1]Latest 14.03.2023'!$E$4:$J$1118,6,FALSE)</f>
        <v>4.96</v>
      </c>
      <c r="F7" s="17">
        <v>680</v>
      </c>
      <c r="G7" s="11">
        <f t="shared" si="1"/>
        <v>3372.8</v>
      </c>
      <c r="H7" s="10" t="s">
        <v>1008</v>
      </c>
      <c r="I7" s="30" t="s">
        <v>1073</v>
      </c>
    </row>
    <row r="8" spans="1:11" ht="18.75" x14ac:dyDescent="0.25">
      <c r="A8" s="14">
        <f t="shared" si="0"/>
        <v>6</v>
      </c>
      <c r="B8" s="11">
        <v>4002</v>
      </c>
      <c r="C8" s="28">
        <v>70</v>
      </c>
      <c r="D8" s="11" t="s">
        <v>353</v>
      </c>
      <c r="E8" s="12">
        <f>+VLOOKUP(B8,'[1]Latest 14.03.2023'!$E$4:$J$1118,6,FALSE)</f>
        <v>7.8</v>
      </c>
      <c r="F8" s="17">
        <v>400</v>
      </c>
      <c r="G8" s="11">
        <f t="shared" si="1"/>
        <v>3120</v>
      </c>
      <c r="H8" s="10" t="s">
        <v>1008</v>
      </c>
      <c r="I8" s="30" t="s">
        <v>1073</v>
      </c>
    </row>
    <row r="9" spans="1:11" ht="18.75" x14ac:dyDescent="0.25">
      <c r="A9" s="14">
        <f t="shared" si="0"/>
        <v>7</v>
      </c>
      <c r="B9" s="11">
        <v>2507</v>
      </c>
      <c r="C9" s="28">
        <v>63</v>
      </c>
      <c r="D9" s="11" t="s">
        <v>353</v>
      </c>
      <c r="E9" s="12">
        <f>+VLOOKUP(B9,'[1]Latest 14.03.2023'!$E$4:$J$1118,6,FALSE)</f>
        <v>2.7</v>
      </c>
      <c r="F9" s="17">
        <v>1000</v>
      </c>
      <c r="G9" s="11">
        <f t="shared" si="1"/>
        <v>2700</v>
      </c>
      <c r="H9" s="10" t="s">
        <v>1008</v>
      </c>
      <c r="I9" s="30" t="s">
        <v>1073</v>
      </c>
    </row>
    <row r="10" spans="1:11" ht="18.75" x14ac:dyDescent="0.25">
      <c r="A10" s="14">
        <f t="shared" si="0"/>
        <v>8</v>
      </c>
      <c r="B10" s="11">
        <v>10032</v>
      </c>
      <c r="C10" s="28">
        <v>90</v>
      </c>
      <c r="D10" s="11" t="s">
        <v>65</v>
      </c>
      <c r="E10" s="12">
        <f>+VLOOKUP(B10,'[1]Latest 14.03.2023'!$E$4:$J$1118,6,FALSE)</f>
        <v>10.050000000000001</v>
      </c>
      <c r="F10" s="17">
        <v>600</v>
      </c>
      <c r="G10" s="11">
        <f t="shared" si="1"/>
        <v>6030</v>
      </c>
      <c r="H10" s="10" t="s">
        <v>1008</v>
      </c>
      <c r="I10" s="30" t="s">
        <v>1073</v>
      </c>
    </row>
    <row r="11" spans="1:11" ht="18.75" x14ac:dyDescent="0.25">
      <c r="A11" s="14">
        <f t="shared" si="0"/>
        <v>9</v>
      </c>
      <c r="B11" s="11">
        <v>2221</v>
      </c>
      <c r="C11" s="28">
        <v>63</v>
      </c>
      <c r="D11" s="11" t="s">
        <v>353</v>
      </c>
      <c r="E11" s="12">
        <f>+VLOOKUP(B11,'[1]Latest 14.03.2023'!$E$4:$J$1118,6,FALSE)</f>
        <v>3.04</v>
      </c>
      <c r="F11" s="17">
        <v>1050</v>
      </c>
      <c r="G11" s="11">
        <f t="shared" si="1"/>
        <v>3192</v>
      </c>
      <c r="H11" s="10" t="s">
        <v>1008</v>
      </c>
      <c r="I11" s="30" t="s">
        <v>1073</v>
      </c>
    </row>
    <row r="12" spans="1:11" ht="18.75" x14ac:dyDescent="0.25">
      <c r="A12" s="14">
        <f t="shared" si="0"/>
        <v>10</v>
      </c>
      <c r="B12" s="11">
        <v>1835</v>
      </c>
      <c r="C12" s="28">
        <v>80</v>
      </c>
      <c r="D12" s="11" t="s">
        <v>353</v>
      </c>
      <c r="E12" s="12">
        <f>+VLOOKUP(B12,'[1]Latest 14.03.2023'!$E$4:$J$1118,6,FALSE)</f>
        <v>7.32</v>
      </c>
      <c r="F12" s="17">
        <v>1670</v>
      </c>
      <c r="G12" s="11">
        <f t="shared" si="1"/>
        <v>12224.4</v>
      </c>
      <c r="H12" s="10" t="s">
        <v>1008</v>
      </c>
      <c r="I12" s="30" t="s">
        <v>1073</v>
      </c>
    </row>
    <row r="13" spans="1:11" ht="18.75" x14ac:dyDescent="0.25">
      <c r="A13" s="14">
        <f t="shared" si="0"/>
        <v>11</v>
      </c>
      <c r="B13" s="11">
        <v>2522</v>
      </c>
      <c r="C13" s="28">
        <v>80</v>
      </c>
      <c r="D13" s="11" t="s">
        <v>287</v>
      </c>
      <c r="E13" s="12">
        <f>+VLOOKUP(B13,'[1]Latest 14.03.2023'!$E$4:$J$1118,6,FALSE)</f>
        <v>5.91</v>
      </c>
      <c r="F13" s="86">
        <f>980-K13</f>
        <v>95</v>
      </c>
      <c r="G13" s="11">
        <f t="shared" si="1"/>
        <v>561.45000000000005</v>
      </c>
      <c r="H13" s="10" t="s">
        <v>1008</v>
      </c>
      <c r="I13" s="30" t="s">
        <v>1073</v>
      </c>
      <c r="K13" s="85">
        <v>885</v>
      </c>
    </row>
    <row r="14" spans="1:11" ht="18.75" x14ac:dyDescent="0.25">
      <c r="A14" s="14">
        <f t="shared" si="0"/>
        <v>12</v>
      </c>
      <c r="B14" s="11">
        <v>2153</v>
      </c>
      <c r="C14" s="28">
        <v>50</v>
      </c>
      <c r="D14" s="11" t="s">
        <v>811</v>
      </c>
      <c r="E14" s="12">
        <f>+VLOOKUP(B14,'[1]Latest 14.03.2023'!$E$4:$J$1118,6,FALSE)</f>
        <v>1.18</v>
      </c>
      <c r="F14" s="11">
        <v>2000</v>
      </c>
      <c r="G14" s="11">
        <f t="shared" si="1"/>
        <v>2360</v>
      </c>
      <c r="H14" s="10" t="s">
        <v>1008</v>
      </c>
      <c r="I14" s="30" t="s">
        <v>1073</v>
      </c>
    </row>
    <row r="15" spans="1:11" ht="18.75" x14ac:dyDescent="0.25">
      <c r="A15" s="14">
        <f t="shared" si="0"/>
        <v>13</v>
      </c>
      <c r="B15" s="11">
        <v>5516</v>
      </c>
      <c r="C15" s="28">
        <v>36</v>
      </c>
      <c r="D15" s="11" t="s">
        <v>353</v>
      </c>
      <c r="E15" s="12">
        <f>+VLOOKUP(B15,'[1]Latest 14.03.2023'!$E$4:$J$1118,6,FALSE)</f>
        <v>5.17</v>
      </c>
      <c r="F15" s="13">
        <v>1000</v>
      </c>
      <c r="G15" s="11">
        <f t="shared" si="1"/>
        <v>5170</v>
      </c>
      <c r="H15" s="10" t="s">
        <v>1008</v>
      </c>
      <c r="I15" s="30" t="s">
        <v>1073</v>
      </c>
    </row>
    <row r="16" spans="1:11" ht="18.75" x14ac:dyDescent="0.25">
      <c r="A16" s="14">
        <f t="shared" si="0"/>
        <v>14</v>
      </c>
      <c r="B16" s="11">
        <v>5135</v>
      </c>
      <c r="C16" s="28">
        <v>36</v>
      </c>
      <c r="D16" s="11" t="s">
        <v>353</v>
      </c>
      <c r="E16" s="12">
        <f>+VLOOKUP(B16,'[1]Latest 14.03.2023'!$E$4:$J$1118,6,FALSE)</f>
        <v>2.3199999999999998</v>
      </c>
      <c r="F16" s="13">
        <v>700</v>
      </c>
      <c r="G16" s="11">
        <f t="shared" si="1"/>
        <v>1624</v>
      </c>
      <c r="H16" s="10" t="s">
        <v>1008</v>
      </c>
      <c r="I16" s="30" t="s">
        <v>1073</v>
      </c>
    </row>
    <row r="17" spans="1:9" ht="18.75" x14ac:dyDescent="0.25">
      <c r="A17" s="14">
        <f t="shared" si="0"/>
        <v>15</v>
      </c>
      <c r="B17" s="11">
        <v>2527</v>
      </c>
      <c r="C17" s="28" t="s">
        <v>1009</v>
      </c>
      <c r="D17" s="11" t="s">
        <v>287</v>
      </c>
      <c r="E17" s="12">
        <f>+VLOOKUP(B17,'[1]Latest 14.03.2023'!$E$4:$J$1118,6,FALSE)</f>
        <v>13.06</v>
      </c>
      <c r="F17" s="13">
        <v>90</v>
      </c>
      <c r="G17" s="11">
        <f t="shared" si="1"/>
        <v>1175.4000000000001</v>
      </c>
      <c r="H17" s="10" t="s">
        <v>1008</v>
      </c>
      <c r="I17" s="30" t="s">
        <v>1073</v>
      </c>
    </row>
    <row r="18" spans="1:9" ht="18.75" x14ac:dyDescent="0.25">
      <c r="A18" s="14">
        <f t="shared" si="0"/>
        <v>16</v>
      </c>
      <c r="B18" s="11">
        <v>3115</v>
      </c>
      <c r="C18" s="28">
        <v>50</v>
      </c>
      <c r="D18" s="11" t="s">
        <v>1007</v>
      </c>
      <c r="E18" s="12">
        <f>+VLOOKUP(B18,'[1]Latest 14.03.2023'!$E$4:$J$1118,6,FALSE)</f>
        <v>1.46</v>
      </c>
      <c r="F18" s="13">
        <v>8</v>
      </c>
      <c r="G18" s="11">
        <f t="shared" si="1"/>
        <v>11.68</v>
      </c>
      <c r="H18" s="10" t="s">
        <v>1006</v>
      </c>
      <c r="I18" s="30"/>
    </row>
    <row r="19" spans="1:9" ht="18.75" x14ac:dyDescent="0.25">
      <c r="A19" s="14">
        <f t="shared" si="0"/>
        <v>17</v>
      </c>
      <c r="B19" s="11">
        <v>10073</v>
      </c>
      <c r="C19" s="28">
        <v>50</v>
      </c>
      <c r="D19" s="11" t="s">
        <v>1017</v>
      </c>
      <c r="E19" s="12">
        <f>+VLOOKUP(B19,'[1]Latest 14.03.2023'!$E$4:$J$1118,6,FALSE)</f>
        <v>0.94</v>
      </c>
      <c r="F19" s="13">
        <v>4</v>
      </c>
      <c r="G19" s="11">
        <f t="shared" si="1"/>
        <v>3.76</v>
      </c>
      <c r="H19" s="10" t="s">
        <v>1006</v>
      </c>
      <c r="I19" s="30"/>
    </row>
    <row r="20" spans="1:9" ht="18.75" x14ac:dyDescent="0.25">
      <c r="A20" s="14">
        <f t="shared" si="0"/>
        <v>18</v>
      </c>
      <c r="B20" s="11">
        <v>6503</v>
      </c>
      <c r="C20" s="28">
        <v>60</v>
      </c>
      <c r="D20" s="11" t="s">
        <v>353</v>
      </c>
      <c r="E20" s="12">
        <f>+VLOOKUP(B20,'[1]Latest 14.03.2023'!$E$4:$J$1118,6,FALSE)</f>
        <v>1.66</v>
      </c>
      <c r="F20" s="18">
        <v>222</v>
      </c>
      <c r="G20" s="11">
        <f t="shared" si="1"/>
        <v>368.52</v>
      </c>
      <c r="H20" s="10" t="s">
        <v>1006</v>
      </c>
      <c r="I20" s="30"/>
    </row>
    <row r="21" spans="1:9" ht="18.75" x14ac:dyDescent="0.25">
      <c r="A21" s="14">
        <f t="shared" si="0"/>
        <v>19</v>
      </c>
      <c r="B21" s="11">
        <v>1466</v>
      </c>
      <c r="C21" s="28">
        <v>60</v>
      </c>
      <c r="D21" s="11" t="s">
        <v>353</v>
      </c>
      <c r="E21" s="12">
        <f>+VLOOKUP(B21,'[1]Latest 14.03.2023'!$E$4:$J$1118,6,FALSE)</f>
        <v>1.75</v>
      </c>
      <c r="F21" s="17">
        <v>2</v>
      </c>
      <c r="G21" s="11">
        <f t="shared" si="1"/>
        <v>3.5</v>
      </c>
      <c r="H21" s="10" t="s">
        <v>1006</v>
      </c>
      <c r="I21" s="30"/>
    </row>
    <row r="22" spans="1:9" ht="18.75" x14ac:dyDescent="0.25">
      <c r="A22" s="14">
        <f t="shared" si="0"/>
        <v>20</v>
      </c>
      <c r="B22" s="11">
        <v>2301</v>
      </c>
      <c r="C22" s="28">
        <v>60</v>
      </c>
      <c r="D22" s="11" t="s">
        <v>353</v>
      </c>
      <c r="E22" s="12">
        <f>+VLOOKUP(B22,'[1]Latest 14.03.2023'!$E$4:$J$1118,6,FALSE)</f>
        <v>2.95</v>
      </c>
      <c r="F22" s="13">
        <v>6</v>
      </c>
      <c r="G22" s="11">
        <f t="shared" si="1"/>
        <v>17.700000000000003</v>
      </c>
      <c r="H22" s="10" t="s">
        <v>1006</v>
      </c>
      <c r="I22" s="30"/>
    </row>
    <row r="23" spans="1:9" ht="18" x14ac:dyDescent="0.3">
      <c r="A23" s="14">
        <f t="shared" si="0"/>
        <v>21</v>
      </c>
      <c r="B23" s="11">
        <v>2132</v>
      </c>
      <c r="C23" s="28">
        <v>56</v>
      </c>
      <c r="D23" s="11" t="s">
        <v>185</v>
      </c>
      <c r="E23" s="12">
        <f>+VLOOKUP(B23,'[1]Latest 14.03.2023'!$E$4:$J$1118,6,FALSE)</f>
        <v>1.45</v>
      </c>
      <c r="F23" s="17">
        <v>5</v>
      </c>
      <c r="G23" s="11">
        <f t="shared" si="1"/>
        <v>7.25</v>
      </c>
      <c r="H23" s="10" t="s">
        <v>1006</v>
      </c>
      <c r="I23" s="30"/>
    </row>
    <row r="24" spans="1:9" ht="18" x14ac:dyDescent="0.3">
      <c r="A24" s="14">
        <f t="shared" si="0"/>
        <v>22</v>
      </c>
      <c r="B24" s="11">
        <v>4110</v>
      </c>
      <c r="C24" s="28">
        <v>60</v>
      </c>
      <c r="D24" s="11" t="s">
        <v>353</v>
      </c>
      <c r="E24" s="12">
        <f>+VLOOKUP(B24,'[1]Latest 14.03.2023'!$E$4:$J$1118,6,FALSE)</f>
        <v>2.42</v>
      </c>
      <c r="F24" s="13">
        <v>2</v>
      </c>
      <c r="G24" s="11">
        <f t="shared" si="1"/>
        <v>4.84</v>
      </c>
      <c r="H24" s="10" t="s">
        <v>1006</v>
      </c>
      <c r="I24" s="30"/>
    </row>
    <row r="25" spans="1:9" ht="18" x14ac:dyDescent="0.3">
      <c r="A25" s="14">
        <f t="shared" si="0"/>
        <v>23</v>
      </c>
      <c r="B25" s="11">
        <v>1803</v>
      </c>
      <c r="C25" s="28">
        <v>45</v>
      </c>
      <c r="D25" s="11" t="s">
        <v>353</v>
      </c>
      <c r="E25" s="12">
        <f>+VLOOKUP(B25,'[1]Latest 14.03.2023'!$E$4:$J$1118,6,FALSE)</f>
        <v>0.7</v>
      </c>
      <c r="F25" s="13">
        <v>2030</v>
      </c>
      <c r="G25" s="11">
        <f t="shared" si="1"/>
        <v>1421</v>
      </c>
      <c r="H25" s="10" t="s">
        <v>1006</v>
      </c>
      <c r="I25" s="30"/>
    </row>
    <row r="26" spans="1:9" ht="18" x14ac:dyDescent="0.3">
      <c r="A26" s="14">
        <f t="shared" si="0"/>
        <v>24</v>
      </c>
      <c r="B26" s="11">
        <v>864</v>
      </c>
      <c r="C26" s="28">
        <v>56</v>
      </c>
      <c r="D26" s="11" t="s">
        <v>287</v>
      </c>
      <c r="E26" s="12">
        <f>+VLOOKUP(B26,'[1]Latest 14.03.2023'!$E$4:$J$1118,6,FALSE)</f>
        <v>2.56</v>
      </c>
      <c r="F26" s="13">
        <v>1</v>
      </c>
      <c r="G26" s="11">
        <f t="shared" si="1"/>
        <v>2.56</v>
      </c>
      <c r="H26" s="10" t="s">
        <v>1006</v>
      </c>
      <c r="I26" s="30"/>
    </row>
    <row r="27" spans="1:9" ht="18.75" x14ac:dyDescent="0.25">
      <c r="A27" s="14">
        <f t="shared" si="0"/>
        <v>25</v>
      </c>
      <c r="B27" s="11">
        <v>2119</v>
      </c>
      <c r="C27" s="28">
        <v>50</v>
      </c>
      <c r="D27" s="11" t="s">
        <v>811</v>
      </c>
      <c r="E27" s="12">
        <f>+VLOOKUP(B27,'[1]Latest 14.03.2023'!$E$4:$J$1118,6,FALSE)</f>
        <v>1.33</v>
      </c>
      <c r="F27" s="13">
        <v>1</v>
      </c>
      <c r="G27" s="11">
        <f t="shared" si="1"/>
        <v>1.33</v>
      </c>
      <c r="H27" s="10" t="s">
        <v>1006</v>
      </c>
      <c r="I27" s="30"/>
    </row>
    <row r="28" spans="1:9" ht="18.75" x14ac:dyDescent="0.25">
      <c r="A28" s="14">
        <f t="shared" si="0"/>
        <v>26</v>
      </c>
      <c r="B28" s="11">
        <v>5002</v>
      </c>
      <c r="C28" s="28">
        <v>50</v>
      </c>
      <c r="D28" s="11" t="s">
        <v>353</v>
      </c>
      <c r="E28" s="12">
        <f>+VLOOKUP(B28,'[1]Latest 14.03.2023'!$E$4:$J$1118,6,FALSE)</f>
        <v>1.73</v>
      </c>
      <c r="F28" s="11">
        <v>1</v>
      </c>
      <c r="G28" s="11">
        <f t="shared" si="1"/>
        <v>1.73</v>
      </c>
      <c r="H28" s="10" t="s">
        <v>1006</v>
      </c>
      <c r="I28" s="30"/>
    </row>
    <row r="29" spans="1:9" ht="18.75" x14ac:dyDescent="0.25">
      <c r="A29" s="14">
        <f t="shared" si="0"/>
        <v>27</v>
      </c>
      <c r="B29" s="11">
        <v>8018</v>
      </c>
      <c r="C29" s="28">
        <v>50</v>
      </c>
      <c r="D29" s="11" t="s">
        <v>353</v>
      </c>
      <c r="E29" s="12">
        <f>+VLOOKUP(B29,'[1]Latest 14.03.2023'!$E$4:$J$1118,6,FALSE)</f>
        <v>1.77</v>
      </c>
      <c r="F29" s="13">
        <v>1</v>
      </c>
      <c r="G29" s="11">
        <f t="shared" si="1"/>
        <v>1.77</v>
      </c>
      <c r="H29" s="10" t="s">
        <v>1006</v>
      </c>
      <c r="I29" s="30"/>
    </row>
    <row r="30" spans="1:9" ht="18.75" x14ac:dyDescent="0.25">
      <c r="A30" s="14">
        <f t="shared" si="0"/>
        <v>28</v>
      </c>
      <c r="B30" s="11">
        <v>4254</v>
      </c>
      <c r="C30" s="28">
        <v>60</v>
      </c>
      <c r="D30" s="11" t="s">
        <v>353</v>
      </c>
      <c r="E30" s="12">
        <f>+VLOOKUP(B30,'[1]Latest 14.03.2023'!$E$4:$J$1118,6,FALSE)</f>
        <v>3.41</v>
      </c>
      <c r="F30" s="13">
        <v>1</v>
      </c>
      <c r="G30" s="11">
        <f t="shared" si="1"/>
        <v>3.41</v>
      </c>
      <c r="H30" s="10" t="s">
        <v>1006</v>
      </c>
      <c r="I30" s="30"/>
    </row>
    <row r="31" spans="1:9" ht="18.75" x14ac:dyDescent="0.25">
      <c r="A31" s="14">
        <f t="shared" si="0"/>
        <v>29</v>
      </c>
      <c r="B31" s="11">
        <v>5085</v>
      </c>
      <c r="C31" s="28">
        <v>60</v>
      </c>
      <c r="D31" s="11" t="s">
        <v>353</v>
      </c>
      <c r="E31" s="12">
        <f>+VLOOKUP(B31,'[1]Latest 14.03.2023'!$E$4:$J$1118,6,FALSE)</f>
        <v>2.29</v>
      </c>
      <c r="F31" s="13">
        <v>1</v>
      </c>
      <c r="G31" s="11">
        <f t="shared" si="1"/>
        <v>2.29</v>
      </c>
      <c r="H31" s="10" t="s">
        <v>1006</v>
      </c>
      <c r="I31" s="30"/>
    </row>
    <row r="32" spans="1:9" ht="18.75" x14ac:dyDescent="0.25">
      <c r="A32" s="14">
        <f t="shared" si="0"/>
        <v>30</v>
      </c>
      <c r="B32" s="11">
        <v>8014</v>
      </c>
      <c r="C32" s="28">
        <v>50</v>
      </c>
      <c r="D32" s="11" t="s">
        <v>353</v>
      </c>
      <c r="E32" s="12">
        <f>+VLOOKUP(B32,'[1]Latest 14.03.2023'!$E$4:$J$1118,6,FALSE)</f>
        <v>1.43</v>
      </c>
      <c r="F32" s="13">
        <v>1</v>
      </c>
      <c r="G32" s="11">
        <f t="shared" si="1"/>
        <v>1.43</v>
      </c>
      <c r="H32" s="10" t="s">
        <v>1006</v>
      </c>
      <c r="I32" s="30"/>
    </row>
    <row r="33" spans="1:9" ht="18.75" x14ac:dyDescent="0.25">
      <c r="A33" s="14">
        <f t="shared" si="0"/>
        <v>31</v>
      </c>
      <c r="B33" s="11">
        <v>727</v>
      </c>
      <c r="C33" s="28">
        <v>60</v>
      </c>
      <c r="D33" s="11" t="s">
        <v>811</v>
      </c>
      <c r="E33" s="12">
        <f>+VLOOKUP(B33,'[1]Latest 14.03.2023'!$E$4:$J$1118,6,FALSE)</f>
        <v>1.98</v>
      </c>
      <c r="F33" s="13">
        <v>6</v>
      </c>
      <c r="G33" s="11">
        <f t="shared" si="1"/>
        <v>11.879999999999999</v>
      </c>
      <c r="H33" s="10" t="s">
        <v>1006</v>
      </c>
      <c r="I33" s="30"/>
    </row>
    <row r="34" spans="1:9" ht="18.75" x14ac:dyDescent="0.25">
      <c r="A34" s="14">
        <f t="shared" si="0"/>
        <v>32</v>
      </c>
      <c r="B34" s="11">
        <v>5222</v>
      </c>
      <c r="C34" s="28">
        <v>34</v>
      </c>
      <c r="D34" s="11" t="s">
        <v>199</v>
      </c>
      <c r="E34" s="12">
        <f>+VLOOKUP(B34,'[1]Latest 14.03.2023'!$E$4:$J$1118,6,FALSE)</f>
        <v>0.65</v>
      </c>
      <c r="F34" s="13">
        <v>49</v>
      </c>
      <c r="G34" s="11">
        <f t="shared" si="1"/>
        <v>31.85</v>
      </c>
      <c r="H34" s="10" t="s">
        <v>1006</v>
      </c>
      <c r="I34" s="30"/>
    </row>
    <row r="35" spans="1:9" ht="18.75" x14ac:dyDescent="0.25">
      <c r="A35" s="14">
        <f t="shared" si="0"/>
        <v>33</v>
      </c>
      <c r="B35" s="11">
        <v>4064</v>
      </c>
      <c r="C35" s="28">
        <v>56</v>
      </c>
      <c r="D35" s="11" t="s">
        <v>287</v>
      </c>
      <c r="E35" s="12">
        <f>+VLOOKUP(B35,'[1]Latest 14.03.2023'!$E$4:$J$1118,6,FALSE)</f>
        <v>0.94</v>
      </c>
      <c r="F35" s="13">
        <v>2</v>
      </c>
      <c r="G35" s="11">
        <f t="shared" si="1"/>
        <v>1.88</v>
      </c>
      <c r="H35" s="10" t="s">
        <v>1006</v>
      </c>
      <c r="I35" s="30"/>
    </row>
    <row r="36" spans="1:9" ht="18.75" x14ac:dyDescent="0.25">
      <c r="A36" s="14">
        <f t="shared" ref="A36:A67" si="2">A35+1</f>
        <v>34</v>
      </c>
      <c r="B36" s="11">
        <v>2335</v>
      </c>
      <c r="C36" s="28">
        <v>60</v>
      </c>
      <c r="D36" s="11" t="s">
        <v>353</v>
      </c>
      <c r="E36" s="12">
        <f>+VLOOKUP(B36,'[1]Latest 14.03.2023'!$E$4:$J$1118,6,FALSE)</f>
        <v>3.07</v>
      </c>
      <c r="F36" s="13">
        <v>40</v>
      </c>
      <c r="G36" s="11">
        <f t="shared" si="1"/>
        <v>122.8</v>
      </c>
      <c r="H36" s="10" t="s">
        <v>1006</v>
      </c>
      <c r="I36" s="30"/>
    </row>
    <row r="37" spans="1:9" ht="18.75" x14ac:dyDescent="0.25">
      <c r="A37" s="14">
        <f t="shared" si="2"/>
        <v>35</v>
      </c>
      <c r="B37" s="11">
        <v>2312</v>
      </c>
      <c r="C37" s="28">
        <v>70</v>
      </c>
      <c r="D37" s="11" t="s">
        <v>199</v>
      </c>
      <c r="E37" s="12">
        <f>+VLOOKUP(B37,'[1]Latest 14.03.2023'!$E$4:$J$1118,6,FALSE)</f>
        <v>4.5599999999999996</v>
      </c>
      <c r="F37" s="13">
        <v>3</v>
      </c>
      <c r="G37" s="11">
        <f t="shared" si="1"/>
        <v>13.68</v>
      </c>
      <c r="H37" s="10" t="s">
        <v>1006</v>
      </c>
      <c r="I37" s="30"/>
    </row>
    <row r="38" spans="1:9" ht="18.75" x14ac:dyDescent="0.25">
      <c r="A38" s="14">
        <f t="shared" si="2"/>
        <v>36</v>
      </c>
      <c r="B38" s="11">
        <v>6530</v>
      </c>
      <c r="C38" s="28">
        <v>50</v>
      </c>
      <c r="D38" s="11" t="s">
        <v>353</v>
      </c>
      <c r="E38" s="12">
        <f>+VLOOKUP(B38,'[1]Latest 14.03.2023'!$E$4:$J$1118,6,FALSE)</f>
        <v>1.2</v>
      </c>
      <c r="F38" s="13">
        <v>2</v>
      </c>
      <c r="G38" s="11">
        <f t="shared" si="1"/>
        <v>2.4</v>
      </c>
      <c r="H38" s="10" t="s">
        <v>1006</v>
      </c>
      <c r="I38" s="30"/>
    </row>
    <row r="39" spans="1:9" ht="18.75" x14ac:dyDescent="0.25">
      <c r="A39" s="14">
        <f t="shared" si="2"/>
        <v>37</v>
      </c>
      <c r="B39" s="11">
        <v>5158</v>
      </c>
      <c r="C39" s="28">
        <v>60</v>
      </c>
      <c r="D39" s="11" t="s">
        <v>353</v>
      </c>
      <c r="E39" s="12">
        <f>+VLOOKUP(B39,'[1]Latest 14.03.2023'!$E$4:$J$1118,6,FALSE)</f>
        <v>2.62</v>
      </c>
      <c r="F39" s="13">
        <v>16</v>
      </c>
      <c r="G39" s="11">
        <f t="shared" si="1"/>
        <v>41.92</v>
      </c>
      <c r="H39" s="10" t="s">
        <v>1006</v>
      </c>
      <c r="I39" s="30"/>
    </row>
    <row r="40" spans="1:9" ht="18.75" x14ac:dyDescent="0.25">
      <c r="A40" s="14">
        <f t="shared" si="2"/>
        <v>38</v>
      </c>
      <c r="B40" s="11">
        <v>127</v>
      </c>
      <c r="C40" s="28">
        <v>60</v>
      </c>
      <c r="D40" s="11" t="s">
        <v>353</v>
      </c>
      <c r="E40" s="12">
        <f>+VLOOKUP(B40,'[1]Latest 14.03.2023'!$E$4:$J$1118,6,FALSE)</f>
        <v>2.2999999999999998</v>
      </c>
      <c r="F40" s="17">
        <v>6</v>
      </c>
      <c r="G40" s="11">
        <f t="shared" si="1"/>
        <v>13.799999999999999</v>
      </c>
      <c r="H40" s="10" t="s">
        <v>1006</v>
      </c>
      <c r="I40" s="30"/>
    </row>
    <row r="41" spans="1:9" ht="18.75" x14ac:dyDescent="0.25">
      <c r="A41" s="14">
        <f t="shared" si="2"/>
        <v>39</v>
      </c>
      <c r="B41" s="11">
        <v>5209</v>
      </c>
      <c r="C41" s="28">
        <v>50</v>
      </c>
      <c r="D41" s="11" t="s">
        <v>199</v>
      </c>
      <c r="E41" s="12">
        <f>+VLOOKUP(B41,'[1]Latest 14.03.2023'!$E$4:$J$1118,6,FALSE)</f>
        <v>1.23</v>
      </c>
      <c r="F41" s="17">
        <v>9</v>
      </c>
      <c r="G41" s="11">
        <f t="shared" si="1"/>
        <v>11.07</v>
      </c>
      <c r="H41" s="10" t="s">
        <v>1006</v>
      </c>
      <c r="I41" s="30"/>
    </row>
    <row r="42" spans="1:9" ht="18.75" x14ac:dyDescent="0.25">
      <c r="A42" s="14">
        <f t="shared" si="2"/>
        <v>40</v>
      </c>
      <c r="B42" s="11">
        <v>6519</v>
      </c>
      <c r="C42" s="28">
        <v>50</v>
      </c>
      <c r="D42" s="11" t="s">
        <v>353</v>
      </c>
      <c r="E42" s="12">
        <f>+VLOOKUP(B42,'[1]Latest 14.03.2023'!$E$4:$J$1118,6,FALSE)</f>
        <v>1.61</v>
      </c>
      <c r="F42" s="17">
        <v>2</v>
      </c>
      <c r="G42" s="11">
        <f t="shared" si="1"/>
        <v>3.22</v>
      </c>
      <c r="H42" s="10" t="s">
        <v>1006</v>
      </c>
      <c r="I42" s="30"/>
    </row>
    <row r="43" spans="1:9" ht="18.75" x14ac:dyDescent="0.25">
      <c r="A43" s="14">
        <f t="shared" si="2"/>
        <v>41</v>
      </c>
      <c r="B43" s="11">
        <v>1915</v>
      </c>
      <c r="C43" s="28">
        <v>50</v>
      </c>
      <c r="D43" s="11" t="s">
        <v>353</v>
      </c>
      <c r="E43" s="12">
        <f>+VLOOKUP(B43,'[1]Latest 14.03.2023'!$E$4:$J$1118,6,FALSE)</f>
        <v>1.39</v>
      </c>
      <c r="F43" s="17">
        <v>2</v>
      </c>
      <c r="G43" s="11">
        <f t="shared" si="1"/>
        <v>2.78</v>
      </c>
      <c r="H43" s="10" t="s">
        <v>1006</v>
      </c>
      <c r="I43" s="30"/>
    </row>
    <row r="44" spans="1:9" ht="18.75" x14ac:dyDescent="0.25">
      <c r="A44" s="14">
        <f t="shared" si="2"/>
        <v>42</v>
      </c>
      <c r="B44" s="11">
        <v>4212</v>
      </c>
      <c r="C44" s="28">
        <v>50</v>
      </c>
      <c r="D44" s="11" t="s">
        <v>199</v>
      </c>
      <c r="E44" s="12">
        <f>+VLOOKUP(B44,'[1]Latest 14.03.2023'!$E$4:$J$1118,6,FALSE)</f>
        <v>1.26</v>
      </c>
      <c r="F44" s="17">
        <v>2</v>
      </c>
      <c r="G44" s="11">
        <f t="shared" si="1"/>
        <v>2.52</v>
      </c>
      <c r="H44" s="10" t="s">
        <v>1006</v>
      </c>
      <c r="I44" s="30"/>
    </row>
    <row r="45" spans="1:9" ht="18.75" x14ac:dyDescent="0.25">
      <c r="A45" s="14">
        <f t="shared" si="2"/>
        <v>43</v>
      </c>
      <c r="B45" s="11">
        <v>4257</v>
      </c>
      <c r="C45" s="28">
        <v>60</v>
      </c>
      <c r="D45" s="11" t="s">
        <v>353</v>
      </c>
      <c r="E45" s="12">
        <f>+VLOOKUP(B45,'[1]Latest 14.03.2023'!$E$4:$J$1118,6,FALSE)</f>
        <v>2.77</v>
      </c>
      <c r="F45" s="17">
        <v>2</v>
      </c>
      <c r="G45" s="11">
        <f t="shared" si="1"/>
        <v>5.54</v>
      </c>
      <c r="H45" s="10" t="s">
        <v>1006</v>
      </c>
      <c r="I45" s="30"/>
    </row>
    <row r="46" spans="1:9" ht="18.75" x14ac:dyDescent="0.25">
      <c r="A46" s="14">
        <f t="shared" si="2"/>
        <v>44</v>
      </c>
      <c r="B46" s="11">
        <v>3109</v>
      </c>
      <c r="C46" s="28">
        <v>50</v>
      </c>
      <c r="D46" s="11" t="s">
        <v>1007</v>
      </c>
      <c r="E46" s="12">
        <f>+VLOOKUP(B46,'[1]Latest 14.03.2023'!$E$4:$J$1118,6,FALSE)</f>
        <v>0.84</v>
      </c>
      <c r="F46" s="11">
        <v>1</v>
      </c>
      <c r="G46" s="11">
        <f t="shared" si="1"/>
        <v>0.84</v>
      </c>
      <c r="H46" s="10" t="s">
        <v>1006</v>
      </c>
      <c r="I46" s="30"/>
    </row>
    <row r="47" spans="1:9" ht="18.75" x14ac:dyDescent="0.25">
      <c r="A47" s="14">
        <f t="shared" si="2"/>
        <v>45</v>
      </c>
      <c r="B47" s="11">
        <v>134</v>
      </c>
      <c r="C47" s="28">
        <v>50</v>
      </c>
      <c r="D47" s="11" t="s">
        <v>353</v>
      </c>
      <c r="E47" s="12">
        <f>+VLOOKUP(B47,'[1]Latest 14.03.2023'!$E$4:$J$1118,6,FALSE)</f>
        <v>0.93</v>
      </c>
      <c r="F47" s="13">
        <v>2</v>
      </c>
      <c r="G47" s="11">
        <f t="shared" si="1"/>
        <v>1.86</v>
      </c>
      <c r="H47" s="10" t="s">
        <v>1006</v>
      </c>
      <c r="I47" s="30"/>
    </row>
    <row r="48" spans="1:9" ht="18.75" x14ac:dyDescent="0.25">
      <c r="A48" s="14">
        <f t="shared" si="2"/>
        <v>46</v>
      </c>
      <c r="B48" s="11">
        <v>5089</v>
      </c>
      <c r="C48" s="28">
        <v>50</v>
      </c>
      <c r="D48" s="11" t="s">
        <v>353</v>
      </c>
      <c r="E48" s="12">
        <f>+VLOOKUP(B48,'[1]Latest 14.03.2023'!$E$4:$J$1118,6,FALSE)</f>
        <v>1.06</v>
      </c>
      <c r="F48" s="17">
        <v>4</v>
      </c>
      <c r="G48" s="11">
        <f t="shared" si="1"/>
        <v>4.24</v>
      </c>
      <c r="H48" s="10" t="s">
        <v>1006</v>
      </c>
      <c r="I48" s="30"/>
    </row>
    <row r="49" spans="1:9" ht="18.75" x14ac:dyDescent="0.25">
      <c r="A49" s="14">
        <f t="shared" si="2"/>
        <v>47</v>
      </c>
      <c r="B49" s="11">
        <v>3214</v>
      </c>
      <c r="C49" s="28">
        <v>50</v>
      </c>
      <c r="D49" s="11" t="s">
        <v>199</v>
      </c>
      <c r="E49" s="12">
        <f>+VLOOKUP(B49,'[1]Latest 14.03.2023'!$E$4:$J$1118,6,FALSE)</f>
        <v>0.94</v>
      </c>
      <c r="F49" s="17">
        <v>1</v>
      </c>
      <c r="G49" s="11">
        <f t="shared" si="1"/>
        <v>0.94</v>
      </c>
      <c r="H49" s="10" t="s">
        <v>1006</v>
      </c>
      <c r="I49" s="30"/>
    </row>
    <row r="50" spans="1:9" ht="18.75" x14ac:dyDescent="0.25">
      <c r="A50" s="14">
        <f t="shared" si="2"/>
        <v>48</v>
      </c>
      <c r="B50" s="11">
        <v>5203</v>
      </c>
      <c r="C50" s="28">
        <v>50</v>
      </c>
      <c r="D50" s="11" t="s">
        <v>199</v>
      </c>
      <c r="E50" s="12">
        <f>+VLOOKUP(B50,'[1]Latest 14.03.2023'!$E$4:$J$1118,6,FALSE)</f>
        <v>1.24</v>
      </c>
      <c r="F50" s="17">
        <v>10</v>
      </c>
      <c r="G50" s="11">
        <f t="shared" si="1"/>
        <v>12.4</v>
      </c>
      <c r="H50" s="10" t="s">
        <v>1006</v>
      </c>
      <c r="I50" s="30"/>
    </row>
    <row r="51" spans="1:9" ht="18.75" x14ac:dyDescent="0.25">
      <c r="A51" s="14">
        <f t="shared" si="2"/>
        <v>49</v>
      </c>
      <c r="B51" s="11">
        <v>5161</v>
      </c>
      <c r="C51" s="28">
        <v>45</v>
      </c>
      <c r="D51" s="11" t="s">
        <v>353</v>
      </c>
      <c r="E51" s="12">
        <f>+VLOOKUP(B51,'[1]Latest 14.03.2023'!$E$4:$J$1118,6,FALSE)</f>
        <v>0.46</v>
      </c>
      <c r="F51" s="17">
        <v>17</v>
      </c>
      <c r="G51" s="11">
        <f t="shared" si="1"/>
        <v>7.82</v>
      </c>
      <c r="H51" s="10" t="s">
        <v>1006</v>
      </c>
      <c r="I51" s="30"/>
    </row>
    <row r="52" spans="1:9" ht="18.75" x14ac:dyDescent="0.25">
      <c r="A52" s="14">
        <f t="shared" si="2"/>
        <v>50</v>
      </c>
      <c r="B52" s="11">
        <v>2521</v>
      </c>
      <c r="C52" s="17">
        <v>50</v>
      </c>
      <c r="D52" s="17" t="s">
        <v>811</v>
      </c>
      <c r="E52" s="12">
        <f>+VLOOKUP(B52,'[1]Latest 14.03.2023'!$E$4:$J$1118,6,FALSE)</f>
        <v>5.68</v>
      </c>
      <c r="F52" s="17">
        <v>904</v>
      </c>
      <c r="G52" s="11">
        <f t="shared" si="1"/>
        <v>5134.7199999999993</v>
      </c>
      <c r="H52" s="10" t="s">
        <v>1008</v>
      </c>
      <c r="I52" s="30" t="s">
        <v>1072</v>
      </c>
    </row>
    <row r="53" spans="1:9" ht="18.75" x14ac:dyDescent="0.25">
      <c r="A53" s="14">
        <f t="shared" si="2"/>
        <v>51</v>
      </c>
      <c r="B53" s="11">
        <v>2554</v>
      </c>
      <c r="C53" s="17" t="s">
        <v>1071</v>
      </c>
      <c r="D53" s="17" t="s">
        <v>353</v>
      </c>
      <c r="E53" s="12">
        <f>+VLOOKUP(B53,'[1]Latest 14.03.2023'!$E$4:$J$1118,6,FALSE)</f>
        <v>5.68</v>
      </c>
      <c r="F53" s="17">
        <v>18</v>
      </c>
      <c r="G53" s="11">
        <f t="shared" si="1"/>
        <v>102.24</v>
      </c>
      <c r="H53" s="10" t="s">
        <v>1008</v>
      </c>
      <c r="I53" s="30" t="s">
        <v>1072</v>
      </c>
    </row>
    <row r="54" spans="1:9" ht="18.75" x14ac:dyDescent="0.25">
      <c r="A54" s="14">
        <f t="shared" si="2"/>
        <v>52</v>
      </c>
      <c r="B54" s="11">
        <v>2524</v>
      </c>
      <c r="C54" s="17">
        <v>72</v>
      </c>
      <c r="D54" s="17" t="s">
        <v>353</v>
      </c>
      <c r="E54" s="12">
        <f>+VLOOKUP(B54,'[1]Latest 14.03.2023'!$E$4:$J$1118,6,FALSE)</f>
        <v>5.53</v>
      </c>
      <c r="F54" s="17">
        <v>1194</v>
      </c>
      <c r="G54" s="11">
        <f t="shared" si="1"/>
        <v>6602.8200000000006</v>
      </c>
      <c r="H54" s="10" t="s">
        <v>1008</v>
      </c>
      <c r="I54" s="30" t="s">
        <v>1072</v>
      </c>
    </row>
    <row r="55" spans="1:9" ht="18.75" x14ac:dyDescent="0.25">
      <c r="A55" s="14">
        <f t="shared" si="2"/>
        <v>53</v>
      </c>
      <c r="B55" s="11">
        <v>4139</v>
      </c>
      <c r="C55" s="17">
        <v>50</v>
      </c>
      <c r="D55" s="17" t="s">
        <v>811</v>
      </c>
      <c r="E55" s="12">
        <f>+VLOOKUP(B55,'[1]Latest 14.03.2023'!$E$4:$J$1118,6,FALSE)</f>
        <v>6.8</v>
      </c>
      <c r="F55" s="17">
        <v>31</v>
      </c>
      <c r="G55" s="11">
        <f t="shared" si="1"/>
        <v>210.79999999999998</v>
      </c>
      <c r="H55" s="10" t="s">
        <v>1008</v>
      </c>
      <c r="I55" s="30" t="s">
        <v>1072</v>
      </c>
    </row>
    <row r="56" spans="1:9" ht="18.75" x14ac:dyDescent="0.25">
      <c r="A56" s="14">
        <f t="shared" si="2"/>
        <v>54</v>
      </c>
      <c r="B56" s="11">
        <v>4134</v>
      </c>
      <c r="C56" s="11" t="s">
        <v>1016</v>
      </c>
      <c r="D56" s="11" t="s">
        <v>148</v>
      </c>
      <c r="E56" s="12">
        <f>+VLOOKUP(B56,'[1]Latest 14.03.2023'!$E$4:$J$1118,6,FALSE)</f>
        <v>8.8000000000000007</v>
      </c>
      <c r="F56" s="11">
        <v>504</v>
      </c>
      <c r="G56" s="11">
        <f t="shared" si="1"/>
        <v>4435.2000000000007</v>
      </c>
      <c r="H56" s="10" t="s">
        <v>1008</v>
      </c>
      <c r="I56" s="30" t="s">
        <v>1072</v>
      </c>
    </row>
    <row r="57" spans="1:9" ht="18.75" x14ac:dyDescent="0.25">
      <c r="A57" s="14">
        <f t="shared" si="2"/>
        <v>55</v>
      </c>
      <c r="B57" s="11">
        <v>2553</v>
      </c>
      <c r="C57" s="11">
        <v>60</v>
      </c>
      <c r="D57" s="11" t="s">
        <v>60</v>
      </c>
      <c r="E57" s="12">
        <f>+VLOOKUP(B57,'[1]Latest 14.03.2023'!$E$4:$J$1118,6,FALSE)</f>
        <v>5.53</v>
      </c>
      <c r="F57" s="11">
        <v>19</v>
      </c>
      <c r="G57" s="11">
        <f t="shared" si="1"/>
        <v>105.07000000000001</v>
      </c>
      <c r="H57" s="10" t="s">
        <v>1008</v>
      </c>
      <c r="I57" s="30" t="s">
        <v>1072</v>
      </c>
    </row>
    <row r="58" spans="1:9" ht="18.75" x14ac:dyDescent="0.25">
      <c r="A58" s="14">
        <f t="shared" si="2"/>
        <v>56</v>
      </c>
      <c r="B58" s="11">
        <v>5118</v>
      </c>
      <c r="C58" s="13">
        <v>45</v>
      </c>
      <c r="D58" s="13" t="s">
        <v>60</v>
      </c>
      <c r="E58" s="12">
        <f>+VLOOKUP(B58,'[1]Latest 14.03.2023'!$E$4:$J$1118,6,FALSE)</f>
        <v>1.99</v>
      </c>
      <c r="F58" s="13">
        <v>1000</v>
      </c>
      <c r="G58" s="11">
        <f t="shared" si="1"/>
        <v>1990</v>
      </c>
      <c r="H58" s="10" t="s">
        <v>1008</v>
      </c>
      <c r="I58" s="30" t="s">
        <v>1072</v>
      </c>
    </row>
    <row r="59" spans="1:9" ht="18.75" x14ac:dyDescent="0.25">
      <c r="A59" s="14">
        <f t="shared" si="2"/>
        <v>57</v>
      </c>
      <c r="B59" s="11">
        <v>2516</v>
      </c>
      <c r="C59" s="13">
        <v>63</v>
      </c>
      <c r="D59" s="13" t="s">
        <v>353</v>
      </c>
      <c r="E59" s="12">
        <f>+VLOOKUP(B59,'[1]Latest 14.03.2023'!$E$4:$J$1118,6,FALSE)</f>
        <v>6.28</v>
      </c>
      <c r="F59" s="13">
        <v>323</v>
      </c>
      <c r="G59" s="11">
        <f t="shared" si="1"/>
        <v>2028.44</v>
      </c>
      <c r="H59" s="10" t="s">
        <v>1008</v>
      </c>
      <c r="I59" s="30" t="s">
        <v>1072</v>
      </c>
    </row>
    <row r="60" spans="1:9" ht="18.75" x14ac:dyDescent="0.25">
      <c r="A60" s="14">
        <f t="shared" si="2"/>
        <v>58</v>
      </c>
      <c r="B60" s="11">
        <v>4136</v>
      </c>
      <c r="C60" s="13">
        <v>90</v>
      </c>
      <c r="D60" s="13" t="s">
        <v>199</v>
      </c>
      <c r="E60" s="12">
        <f>+VLOOKUP(B60,'[1]Latest 14.03.2023'!$E$4:$J$1118,6,FALSE)</f>
        <v>4.92</v>
      </c>
      <c r="F60" s="13">
        <v>985</v>
      </c>
      <c r="G60" s="11">
        <f t="shared" si="1"/>
        <v>4846.2</v>
      </c>
      <c r="H60" s="10" t="s">
        <v>1008</v>
      </c>
      <c r="I60" s="30" t="s">
        <v>1072</v>
      </c>
    </row>
    <row r="61" spans="1:9" ht="18.75" x14ac:dyDescent="0.25">
      <c r="A61" s="14">
        <f t="shared" si="2"/>
        <v>59</v>
      </c>
      <c r="B61" s="11">
        <v>4158</v>
      </c>
      <c r="C61" s="18">
        <v>80</v>
      </c>
      <c r="D61" s="18" t="s">
        <v>287</v>
      </c>
      <c r="E61" s="12">
        <f>+VLOOKUP(B61,'[1]Latest 14.03.2023'!$E$4:$J$1118,6,FALSE)</f>
        <v>1.9</v>
      </c>
      <c r="F61" s="11">
        <v>1800</v>
      </c>
      <c r="G61" s="11">
        <f t="shared" si="1"/>
        <v>3420</v>
      </c>
      <c r="H61" s="10" t="s">
        <v>1008</v>
      </c>
      <c r="I61" s="30" t="s">
        <v>1072</v>
      </c>
    </row>
    <row r="62" spans="1:9" ht="18.75" x14ac:dyDescent="0.25">
      <c r="A62" s="14">
        <f t="shared" si="2"/>
        <v>60</v>
      </c>
      <c r="B62" s="11">
        <v>5539</v>
      </c>
      <c r="C62" s="17">
        <v>60</v>
      </c>
      <c r="D62" s="17" t="s">
        <v>353</v>
      </c>
      <c r="E62" s="12">
        <f>+VLOOKUP(B62,'[1]Latest 14.03.2023'!$E$4:$J$1118,6,FALSE)</f>
        <v>4.3899999999999997</v>
      </c>
      <c r="F62" s="11">
        <v>830</v>
      </c>
      <c r="G62" s="11">
        <f t="shared" si="1"/>
        <v>3643.7</v>
      </c>
      <c r="H62" s="10" t="s">
        <v>1008</v>
      </c>
      <c r="I62" s="30" t="s">
        <v>1072</v>
      </c>
    </row>
    <row r="63" spans="1:9" ht="18.75" x14ac:dyDescent="0.25">
      <c r="A63" s="14">
        <f t="shared" si="2"/>
        <v>61</v>
      </c>
      <c r="B63" s="11">
        <v>6177</v>
      </c>
      <c r="C63" s="13">
        <v>50</v>
      </c>
      <c r="D63" s="17" t="s">
        <v>811</v>
      </c>
      <c r="E63" s="12">
        <f>+VLOOKUP(B63,'[1]Latest 14.03.2023'!$E$4:$J$1118,6,FALSE)</f>
        <v>3.58</v>
      </c>
      <c r="F63" s="11">
        <v>420</v>
      </c>
      <c r="G63" s="11">
        <f t="shared" si="1"/>
        <v>1503.6000000000001</v>
      </c>
      <c r="H63" s="10" t="s">
        <v>1008</v>
      </c>
      <c r="I63" s="30" t="s">
        <v>1072</v>
      </c>
    </row>
    <row r="64" spans="1:9" ht="18.75" x14ac:dyDescent="0.25">
      <c r="A64" s="14">
        <f t="shared" si="2"/>
        <v>62</v>
      </c>
      <c r="B64" s="11">
        <v>4146</v>
      </c>
      <c r="C64" s="17">
        <v>60</v>
      </c>
      <c r="D64" s="17" t="s">
        <v>353</v>
      </c>
      <c r="E64" s="12">
        <f>+VLOOKUP(B64,'[1]Latest 14.03.2023'!$E$4:$J$1118,6,FALSE)</f>
        <v>3.71</v>
      </c>
      <c r="F64" s="11">
        <v>267</v>
      </c>
      <c r="G64" s="11">
        <f t="shared" si="1"/>
        <v>990.56999999999994</v>
      </c>
      <c r="H64" s="10" t="s">
        <v>1008</v>
      </c>
      <c r="I64" s="30" t="s">
        <v>1072</v>
      </c>
    </row>
    <row r="65" spans="1:9" ht="18.75" x14ac:dyDescent="0.25">
      <c r="A65" s="14">
        <f t="shared" si="2"/>
        <v>63</v>
      </c>
      <c r="B65" s="11">
        <v>4137</v>
      </c>
      <c r="C65" s="13">
        <v>70</v>
      </c>
      <c r="D65" s="13" t="s">
        <v>353</v>
      </c>
      <c r="E65" s="12">
        <f>+VLOOKUP(B65,'[1]Latest 14.03.2023'!$E$4:$J$1118,6,FALSE)</f>
        <v>3.46</v>
      </c>
      <c r="F65" s="11">
        <v>140</v>
      </c>
      <c r="G65" s="11">
        <f t="shared" si="1"/>
        <v>484.4</v>
      </c>
      <c r="H65" s="10" t="s">
        <v>1008</v>
      </c>
      <c r="I65" s="30" t="s">
        <v>1072</v>
      </c>
    </row>
    <row r="66" spans="1:9" ht="18.75" x14ac:dyDescent="0.25">
      <c r="A66" s="14">
        <f t="shared" si="2"/>
        <v>64</v>
      </c>
      <c r="B66" s="11">
        <v>4046</v>
      </c>
      <c r="C66" s="13">
        <v>80</v>
      </c>
      <c r="D66" s="13" t="s">
        <v>287</v>
      </c>
      <c r="E66" s="12">
        <f>+VLOOKUP(B66,'[1]Latest 14.03.2023'!$E$4:$J$1118,6,FALSE)</f>
        <v>3.04</v>
      </c>
      <c r="F66" s="11">
        <v>27</v>
      </c>
      <c r="G66" s="11">
        <f t="shared" si="1"/>
        <v>82.08</v>
      </c>
      <c r="H66" s="10" t="s">
        <v>1008</v>
      </c>
      <c r="I66" s="30" t="s">
        <v>1072</v>
      </c>
    </row>
    <row r="67" spans="1:9" ht="18.75" x14ac:dyDescent="0.25">
      <c r="A67" s="14">
        <f t="shared" si="2"/>
        <v>65</v>
      </c>
      <c r="B67" s="11">
        <v>4135</v>
      </c>
      <c r="C67" s="13">
        <v>80</v>
      </c>
      <c r="D67" s="13" t="s">
        <v>353</v>
      </c>
      <c r="E67" s="12">
        <f>+VLOOKUP(B67,'[1]Latest 14.03.2023'!$E$4:$J$1118,6,FALSE)</f>
        <v>3</v>
      </c>
      <c r="F67" s="11">
        <v>384</v>
      </c>
      <c r="G67" s="11">
        <f t="shared" si="1"/>
        <v>1152</v>
      </c>
      <c r="H67" s="10" t="s">
        <v>1008</v>
      </c>
      <c r="I67" s="30" t="s">
        <v>1072</v>
      </c>
    </row>
    <row r="68" spans="1:9" ht="18.75" x14ac:dyDescent="0.25">
      <c r="A68" s="14">
        <f t="shared" ref="A68:A99" si="3">A67+1</f>
        <v>66</v>
      </c>
      <c r="B68" s="11">
        <v>6165</v>
      </c>
      <c r="C68" s="13">
        <v>80</v>
      </c>
      <c r="D68" s="13" t="s">
        <v>287</v>
      </c>
      <c r="E68" s="12">
        <f>+VLOOKUP(B68,'[1]Latest 14.03.2023'!$E$4:$J$1118,6,FALSE)</f>
        <v>2.48</v>
      </c>
      <c r="F68" s="11">
        <v>180</v>
      </c>
      <c r="G68" s="11">
        <f t="shared" si="1"/>
        <v>446.4</v>
      </c>
      <c r="H68" s="10" t="s">
        <v>1008</v>
      </c>
      <c r="I68" s="30" t="s">
        <v>1072</v>
      </c>
    </row>
    <row r="69" spans="1:9" ht="18.75" x14ac:dyDescent="0.25">
      <c r="A69" s="14">
        <f t="shared" si="3"/>
        <v>67</v>
      </c>
      <c r="B69" s="11">
        <v>1457</v>
      </c>
      <c r="C69" s="11">
        <v>80</v>
      </c>
      <c r="D69" s="11" t="s">
        <v>232</v>
      </c>
      <c r="E69" s="12">
        <f>+VLOOKUP(B69,'[1]Latest 14.03.2023'!$E$4:$J$1118,6,FALSE)</f>
        <v>4.4000000000000004</v>
      </c>
      <c r="F69" s="11">
        <v>451</v>
      </c>
      <c r="G69" s="11">
        <f t="shared" ref="G69:G132" si="4">E69*F69</f>
        <v>1984.4</v>
      </c>
      <c r="H69" s="10" t="s">
        <v>1008</v>
      </c>
      <c r="I69" s="30" t="s">
        <v>1072</v>
      </c>
    </row>
    <row r="70" spans="1:9" ht="18.75" x14ac:dyDescent="0.25">
      <c r="A70" s="14">
        <f t="shared" si="3"/>
        <v>68</v>
      </c>
      <c r="B70" s="11">
        <v>5521</v>
      </c>
      <c r="C70" s="13">
        <v>80</v>
      </c>
      <c r="D70" s="11" t="s">
        <v>232</v>
      </c>
      <c r="E70" s="12">
        <f>+VLOOKUP(B70,'[1]Latest 14.03.2023'!$E$4:$J$1118,6,FALSE)</f>
        <v>4.8600000000000003</v>
      </c>
      <c r="F70" s="11">
        <v>150</v>
      </c>
      <c r="G70" s="11">
        <f t="shared" si="4"/>
        <v>729</v>
      </c>
      <c r="H70" s="10" t="s">
        <v>1008</v>
      </c>
      <c r="I70" s="30" t="s">
        <v>1072</v>
      </c>
    </row>
    <row r="71" spans="1:9" ht="18.75" x14ac:dyDescent="0.25">
      <c r="A71" s="14">
        <f t="shared" si="3"/>
        <v>69</v>
      </c>
      <c r="B71" s="11">
        <v>2542</v>
      </c>
      <c r="C71" s="13">
        <v>80</v>
      </c>
      <c r="D71" s="11" t="s">
        <v>287</v>
      </c>
      <c r="E71" s="12">
        <f>+VLOOKUP(B71,'[1]Latest 14.03.2023'!$E$4:$J$1118,6,FALSE)</f>
        <v>2.52</v>
      </c>
      <c r="F71" s="11">
        <v>250</v>
      </c>
      <c r="G71" s="11">
        <f t="shared" si="4"/>
        <v>630</v>
      </c>
      <c r="H71" s="10" t="s">
        <v>1008</v>
      </c>
      <c r="I71" s="30" t="s">
        <v>1072</v>
      </c>
    </row>
    <row r="72" spans="1:9" ht="18.75" x14ac:dyDescent="0.25">
      <c r="A72" s="14">
        <f t="shared" si="3"/>
        <v>70</v>
      </c>
      <c r="B72" s="11">
        <v>4201</v>
      </c>
      <c r="C72" s="13">
        <v>60</v>
      </c>
      <c r="D72" s="11" t="s">
        <v>353</v>
      </c>
      <c r="E72" s="12">
        <f>+VLOOKUP(B72,'[1]Latest 14.03.2023'!$E$4:$J$1118,6,FALSE)</f>
        <v>1.8</v>
      </c>
      <c r="F72" s="11">
        <v>76</v>
      </c>
      <c r="G72" s="11">
        <f t="shared" si="4"/>
        <v>136.80000000000001</v>
      </c>
      <c r="H72" s="10" t="s">
        <v>1008</v>
      </c>
      <c r="I72" s="30" t="s">
        <v>1072</v>
      </c>
    </row>
    <row r="73" spans="1:9" ht="18.75" x14ac:dyDescent="0.25">
      <c r="A73" s="14">
        <f t="shared" si="3"/>
        <v>71</v>
      </c>
      <c r="B73" s="11">
        <v>1418</v>
      </c>
      <c r="C73" s="13">
        <v>60</v>
      </c>
      <c r="D73" s="13" t="s">
        <v>65</v>
      </c>
      <c r="E73" s="12">
        <f>+VLOOKUP(B73,'[1]Latest 14.03.2023'!$E$4:$J$1118,6,FALSE)</f>
        <v>6.64</v>
      </c>
      <c r="F73" s="11">
        <v>426</v>
      </c>
      <c r="G73" s="11">
        <f t="shared" si="4"/>
        <v>2828.64</v>
      </c>
      <c r="H73" s="10" t="s">
        <v>1008</v>
      </c>
      <c r="I73" s="30" t="s">
        <v>1072</v>
      </c>
    </row>
    <row r="74" spans="1:9" ht="21" x14ac:dyDescent="0.25">
      <c r="A74" s="14">
        <f t="shared" si="3"/>
        <v>72</v>
      </c>
      <c r="B74" s="22">
        <v>1892</v>
      </c>
      <c r="C74" s="22">
        <v>60</v>
      </c>
      <c r="D74" s="22" t="s">
        <v>101</v>
      </c>
      <c r="E74" s="12">
        <f>+VLOOKUP(B74,'[1]Latest 14.03.2023'!$E$4:$J$1118,6,FALSE)</f>
        <v>1.57</v>
      </c>
      <c r="F74" s="11">
        <v>1026</v>
      </c>
      <c r="G74" s="11">
        <f t="shared" si="4"/>
        <v>1610.8200000000002</v>
      </c>
      <c r="H74" s="10" t="s">
        <v>1008</v>
      </c>
      <c r="I74" s="30" t="s">
        <v>1072</v>
      </c>
    </row>
    <row r="75" spans="1:9" ht="21" x14ac:dyDescent="0.25">
      <c r="A75" s="14">
        <f t="shared" si="3"/>
        <v>73</v>
      </c>
      <c r="B75" s="22">
        <v>1879</v>
      </c>
      <c r="C75" s="22">
        <v>90</v>
      </c>
      <c r="D75" s="22" t="s">
        <v>65</v>
      </c>
      <c r="E75" s="12">
        <f>+VLOOKUP(B75,'[1]Latest 14.03.2023'!$E$4:$J$1118,6,FALSE)</f>
        <v>2.76</v>
      </c>
      <c r="F75" s="11">
        <v>330</v>
      </c>
      <c r="G75" s="11">
        <f t="shared" si="4"/>
        <v>910.8</v>
      </c>
      <c r="H75" s="10" t="s">
        <v>1008</v>
      </c>
      <c r="I75" s="30" t="s">
        <v>1072</v>
      </c>
    </row>
    <row r="76" spans="1:9" ht="21" x14ac:dyDescent="0.25">
      <c r="A76" s="14">
        <f t="shared" si="3"/>
        <v>74</v>
      </c>
      <c r="B76" s="22">
        <v>5518</v>
      </c>
      <c r="C76" s="22">
        <v>36</v>
      </c>
      <c r="D76" s="22" t="s">
        <v>353</v>
      </c>
      <c r="E76" s="12">
        <f>+VLOOKUP(B76,'[1]Latest 14.03.2023'!$E$4:$J$1118,6,FALSE)</f>
        <v>2.85</v>
      </c>
      <c r="F76" s="11">
        <v>120</v>
      </c>
      <c r="G76" s="11">
        <f t="shared" si="4"/>
        <v>342</v>
      </c>
      <c r="H76" s="10" t="s">
        <v>1008</v>
      </c>
      <c r="I76" s="30" t="s">
        <v>1072</v>
      </c>
    </row>
    <row r="77" spans="1:9" ht="21" x14ac:dyDescent="0.25">
      <c r="A77" s="14">
        <f t="shared" si="3"/>
        <v>75</v>
      </c>
      <c r="B77" s="22">
        <v>5142</v>
      </c>
      <c r="C77" s="22">
        <v>80</v>
      </c>
      <c r="D77" s="22" t="s">
        <v>353</v>
      </c>
      <c r="E77" s="12">
        <f>+VLOOKUP(B77,'[1]Latest 14.03.2023'!$E$4:$J$1118,6,FALSE)</f>
        <v>3.29</v>
      </c>
      <c r="F77" s="11">
        <v>3000</v>
      </c>
      <c r="G77" s="11">
        <f t="shared" si="4"/>
        <v>9870</v>
      </c>
      <c r="H77" s="10" t="s">
        <v>1008</v>
      </c>
      <c r="I77" s="30" t="s">
        <v>1072</v>
      </c>
    </row>
    <row r="78" spans="1:9" ht="21" x14ac:dyDescent="0.25">
      <c r="A78" s="14">
        <f t="shared" si="3"/>
        <v>76</v>
      </c>
      <c r="B78" s="22">
        <v>1899</v>
      </c>
      <c r="C78" s="22">
        <v>63</v>
      </c>
      <c r="D78" s="22" t="s">
        <v>353</v>
      </c>
      <c r="E78" s="12">
        <f>+VLOOKUP(B78,'[1]Latest 14.03.2023'!$E$4:$J$1118,6,FALSE)</f>
        <v>0.6</v>
      </c>
      <c r="F78" s="11">
        <v>150</v>
      </c>
      <c r="G78" s="11">
        <f t="shared" si="4"/>
        <v>90</v>
      </c>
      <c r="H78" s="10" t="s">
        <v>1008</v>
      </c>
      <c r="I78" s="30" t="s">
        <v>1072</v>
      </c>
    </row>
    <row r="79" spans="1:9" ht="21" x14ac:dyDescent="0.25">
      <c r="A79" s="14">
        <f t="shared" si="3"/>
        <v>77</v>
      </c>
      <c r="B79" s="22">
        <v>4104</v>
      </c>
      <c r="C79" s="22">
        <v>50</v>
      </c>
      <c r="D79" s="22" t="s">
        <v>106</v>
      </c>
      <c r="E79" s="12">
        <f>+VLOOKUP(B79,'[1]Latest 14.03.2023'!$E$4:$J$1118,6,FALSE)</f>
        <v>1.94</v>
      </c>
      <c r="F79" s="11">
        <v>450</v>
      </c>
      <c r="G79" s="11">
        <f t="shared" si="4"/>
        <v>873</v>
      </c>
      <c r="H79" s="10" t="s">
        <v>1008</v>
      </c>
      <c r="I79" s="30" t="s">
        <v>1072</v>
      </c>
    </row>
    <row r="80" spans="1:9" ht="21" x14ac:dyDescent="0.25">
      <c r="A80" s="14">
        <f t="shared" si="3"/>
        <v>78</v>
      </c>
      <c r="B80" s="22">
        <v>2310</v>
      </c>
      <c r="C80" s="22">
        <v>90</v>
      </c>
      <c r="D80" s="22" t="s">
        <v>65</v>
      </c>
      <c r="E80" s="12">
        <f>+VLOOKUP(B80,'[1]Latest 14.03.2023'!$E$4:$J$1118,6,FALSE)</f>
        <v>8.15</v>
      </c>
      <c r="F80" s="11">
        <v>800</v>
      </c>
      <c r="G80" s="11">
        <f t="shared" si="4"/>
        <v>6520</v>
      </c>
      <c r="H80" s="10" t="s">
        <v>1008</v>
      </c>
      <c r="I80" s="30" t="s">
        <v>1072</v>
      </c>
    </row>
    <row r="81" spans="1:9" ht="21" x14ac:dyDescent="0.25">
      <c r="A81" s="14">
        <f t="shared" si="3"/>
        <v>79</v>
      </c>
      <c r="B81" s="22">
        <v>10001</v>
      </c>
      <c r="C81" s="22">
        <v>63</v>
      </c>
      <c r="D81" s="22" t="s">
        <v>353</v>
      </c>
      <c r="E81" s="12">
        <f>+VLOOKUP(B81,'[1]Latest 14.03.2023'!$E$4:$J$1118,6,FALSE)</f>
        <v>2.54</v>
      </c>
      <c r="F81" s="11">
        <v>650</v>
      </c>
      <c r="G81" s="11">
        <f t="shared" si="4"/>
        <v>1651</v>
      </c>
      <c r="H81" s="10" t="s">
        <v>1008</v>
      </c>
      <c r="I81" s="30" t="s">
        <v>1072</v>
      </c>
    </row>
    <row r="82" spans="1:9" ht="21" x14ac:dyDescent="0.25">
      <c r="A82" s="14">
        <f t="shared" si="3"/>
        <v>80</v>
      </c>
      <c r="B82" s="22">
        <v>4233</v>
      </c>
      <c r="C82" s="22">
        <v>50</v>
      </c>
      <c r="D82" s="22" t="s">
        <v>353</v>
      </c>
      <c r="E82" s="12">
        <f>+VLOOKUP(B82,'[1]Latest 14.03.2023'!$E$4:$J$1118,6,FALSE)</f>
        <v>7.71</v>
      </c>
      <c r="F82" s="11">
        <v>600</v>
      </c>
      <c r="G82" s="11">
        <f t="shared" si="4"/>
        <v>4626</v>
      </c>
      <c r="H82" s="10" t="s">
        <v>1008</v>
      </c>
      <c r="I82" s="30" t="s">
        <v>1072</v>
      </c>
    </row>
    <row r="83" spans="1:9" ht="21" x14ac:dyDescent="0.25">
      <c r="A83" s="14">
        <f t="shared" si="3"/>
        <v>81</v>
      </c>
      <c r="B83" s="22">
        <v>2539</v>
      </c>
      <c r="C83" s="22">
        <v>60</v>
      </c>
      <c r="D83" s="22" t="s">
        <v>353</v>
      </c>
      <c r="E83" s="12">
        <f>+VLOOKUP(B83,'[1]Latest 14.03.2023'!$E$4:$J$1118,6,FALSE)</f>
        <v>2.17</v>
      </c>
      <c r="F83" s="11">
        <v>400</v>
      </c>
      <c r="G83" s="11">
        <f t="shared" si="4"/>
        <v>868</v>
      </c>
      <c r="H83" s="10" t="s">
        <v>1008</v>
      </c>
      <c r="I83" s="30" t="s">
        <v>1072</v>
      </c>
    </row>
    <row r="84" spans="1:9" ht="21" x14ac:dyDescent="0.25">
      <c r="A84" s="14">
        <f t="shared" si="3"/>
        <v>82</v>
      </c>
      <c r="B84" s="22">
        <v>4147</v>
      </c>
      <c r="C84" s="22" t="s">
        <v>1016</v>
      </c>
      <c r="D84" s="22" t="s">
        <v>148</v>
      </c>
      <c r="E84" s="12">
        <f>+VLOOKUP(B84,'[1]Latest 14.03.2023'!$E$4:$J$1118,6,FALSE)</f>
        <v>8.0299999999999994</v>
      </c>
      <c r="F84" s="11">
        <v>300</v>
      </c>
      <c r="G84" s="11">
        <f t="shared" si="4"/>
        <v>2409</v>
      </c>
      <c r="H84" s="10" t="s">
        <v>1008</v>
      </c>
      <c r="I84" s="30" t="s">
        <v>1072</v>
      </c>
    </row>
    <row r="85" spans="1:9" ht="21" x14ac:dyDescent="0.25">
      <c r="A85" s="14">
        <f t="shared" si="3"/>
        <v>83</v>
      </c>
      <c r="B85" s="22">
        <v>10032</v>
      </c>
      <c r="C85" s="22">
        <v>50</v>
      </c>
      <c r="D85" s="22" t="s">
        <v>199</v>
      </c>
      <c r="E85" s="12">
        <f>+VLOOKUP(B85,'[1]Latest 14.03.2023'!$E$4:$J$1118,6,FALSE)</f>
        <v>10.050000000000001</v>
      </c>
      <c r="F85" s="11">
        <v>906</v>
      </c>
      <c r="G85" s="11">
        <f t="shared" si="4"/>
        <v>9105.3000000000011</v>
      </c>
      <c r="H85" s="10" t="s">
        <v>1008</v>
      </c>
      <c r="I85" s="30" t="s">
        <v>1072</v>
      </c>
    </row>
    <row r="86" spans="1:9" ht="21" x14ac:dyDescent="0.25">
      <c r="A86" s="14">
        <f t="shared" si="3"/>
        <v>84</v>
      </c>
      <c r="B86" s="22">
        <v>2525</v>
      </c>
      <c r="C86" s="22">
        <v>70</v>
      </c>
      <c r="D86" s="22" t="s">
        <v>353</v>
      </c>
      <c r="E86" s="12">
        <f>+VLOOKUP(B86,'[1]Latest 14.03.2023'!$E$4:$J$1118,6,FALSE)</f>
        <v>5.53</v>
      </c>
      <c r="F86" s="11">
        <v>400</v>
      </c>
      <c r="G86" s="11">
        <f t="shared" si="4"/>
        <v>2212</v>
      </c>
      <c r="H86" s="10" t="s">
        <v>1008</v>
      </c>
      <c r="I86" s="30" t="s">
        <v>1072</v>
      </c>
    </row>
    <row r="87" spans="1:9" ht="21" x14ac:dyDescent="0.25">
      <c r="A87" s="14">
        <f t="shared" si="3"/>
        <v>85</v>
      </c>
      <c r="B87" s="22">
        <v>5150</v>
      </c>
      <c r="C87" s="22">
        <v>60</v>
      </c>
      <c r="D87" s="22" t="s">
        <v>1007</v>
      </c>
      <c r="E87" s="12">
        <f>+VLOOKUP(B87,'[1]Latest 14.03.2023'!$E$4:$J$1118,6,FALSE)</f>
        <v>0.77</v>
      </c>
      <c r="F87" s="11">
        <v>250</v>
      </c>
      <c r="G87" s="11">
        <f t="shared" si="4"/>
        <v>192.5</v>
      </c>
      <c r="H87" s="10" t="s">
        <v>1008</v>
      </c>
      <c r="I87" s="30" t="s">
        <v>1072</v>
      </c>
    </row>
    <row r="88" spans="1:9" ht="21" x14ac:dyDescent="0.25">
      <c r="A88" s="14">
        <f t="shared" si="3"/>
        <v>86</v>
      </c>
      <c r="B88" s="22">
        <v>4108</v>
      </c>
      <c r="C88" s="22">
        <v>50</v>
      </c>
      <c r="D88" s="22" t="s">
        <v>1007</v>
      </c>
      <c r="E88" s="12">
        <f>+VLOOKUP(B88,'[1]Latest 14.03.2023'!$E$4:$J$1118,6,FALSE)</f>
        <v>4.0199999999999996</v>
      </c>
      <c r="F88" s="11">
        <v>350</v>
      </c>
      <c r="G88" s="11">
        <f t="shared" si="4"/>
        <v>1406.9999999999998</v>
      </c>
      <c r="H88" s="10" t="s">
        <v>1008</v>
      </c>
      <c r="I88" s="30" t="s">
        <v>1072</v>
      </c>
    </row>
    <row r="89" spans="1:9" ht="21" x14ac:dyDescent="0.25">
      <c r="A89" s="14">
        <f t="shared" si="3"/>
        <v>87</v>
      </c>
      <c r="B89" s="22">
        <v>2134</v>
      </c>
      <c r="C89" s="22">
        <v>70</v>
      </c>
      <c r="D89" s="22" t="s">
        <v>353</v>
      </c>
      <c r="E89" s="12">
        <f>+VLOOKUP(B89,'[1]Latest 14.03.2023'!$E$4:$J$1118,6,FALSE)</f>
        <v>3.59</v>
      </c>
      <c r="F89" s="11">
        <v>400</v>
      </c>
      <c r="G89" s="11">
        <f t="shared" si="4"/>
        <v>1436</v>
      </c>
      <c r="H89" s="10" t="s">
        <v>1008</v>
      </c>
      <c r="I89" s="30" t="s">
        <v>1072</v>
      </c>
    </row>
    <row r="90" spans="1:9" ht="21" x14ac:dyDescent="0.25">
      <c r="A90" s="14">
        <f t="shared" si="3"/>
        <v>88</v>
      </c>
      <c r="B90" s="22">
        <v>3114</v>
      </c>
      <c r="C90" s="22">
        <v>63</v>
      </c>
      <c r="D90" s="22" t="s">
        <v>85</v>
      </c>
      <c r="E90" s="12">
        <f>+VLOOKUP(B90,'[1]Latest 14.03.2023'!$E$4:$J$1118,6,FALSE)</f>
        <v>1.31</v>
      </c>
      <c r="F90" s="11">
        <v>800</v>
      </c>
      <c r="G90" s="11">
        <f t="shared" si="4"/>
        <v>1048</v>
      </c>
      <c r="H90" s="10" t="s">
        <v>1008</v>
      </c>
      <c r="I90" s="30" t="s">
        <v>1072</v>
      </c>
    </row>
    <row r="91" spans="1:9" ht="21" x14ac:dyDescent="0.25">
      <c r="A91" s="14">
        <f t="shared" si="3"/>
        <v>89</v>
      </c>
      <c r="B91" s="22">
        <v>3134</v>
      </c>
      <c r="C91" s="22">
        <v>53</v>
      </c>
      <c r="D91" s="22" t="s">
        <v>199</v>
      </c>
      <c r="E91" s="12">
        <f>+VLOOKUP(B91,'[1]Latest 14.03.2023'!$E$4:$J$1118,6,FALSE)</f>
        <v>2.4900000000000002</v>
      </c>
      <c r="F91" s="11">
        <v>200</v>
      </c>
      <c r="G91" s="11">
        <f t="shared" si="4"/>
        <v>498.00000000000006</v>
      </c>
      <c r="H91" s="10" t="s">
        <v>1008</v>
      </c>
      <c r="I91" s="30" t="s">
        <v>1072</v>
      </c>
    </row>
    <row r="92" spans="1:9" ht="21" x14ac:dyDescent="0.25">
      <c r="A92" s="14">
        <f t="shared" si="3"/>
        <v>90</v>
      </c>
      <c r="B92" s="22">
        <v>2532</v>
      </c>
      <c r="C92" s="22">
        <v>90</v>
      </c>
      <c r="D92" s="22" t="s">
        <v>65</v>
      </c>
      <c r="E92" s="12">
        <f>+VLOOKUP(B92,'[1]Latest 14.03.2023'!$E$4:$J$1118,6,FALSE)</f>
        <v>1.48</v>
      </c>
      <c r="F92" s="11">
        <v>600</v>
      </c>
      <c r="G92" s="11">
        <f t="shared" si="4"/>
        <v>888</v>
      </c>
      <c r="H92" s="10" t="s">
        <v>1008</v>
      </c>
      <c r="I92" s="30" t="s">
        <v>1072</v>
      </c>
    </row>
    <row r="93" spans="1:9" ht="21" x14ac:dyDescent="0.25">
      <c r="A93" s="14">
        <f t="shared" si="3"/>
        <v>91</v>
      </c>
      <c r="B93" s="22">
        <v>4202</v>
      </c>
      <c r="C93" s="22">
        <v>90</v>
      </c>
      <c r="D93" s="22" t="s">
        <v>353</v>
      </c>
      <c r="E93" s="12">
        <f>+VLOOKUP(B93,'[1]Latest 14.03.2023'!$E$4:$J$1118,6,FALSE)</f>
        <v>3.03</v>
      </c>
      <c r="F93" s="11">
        <v>100</v>
      </c>
      <c r="G93" s="11">
        <f t="shared" si="4"/>
        <v>303</v>
      </c>
      <c r="H93" s="10" t="s">
        <v>1008</v>
      </c>
      <c r="I93" s="30" t="s">
        <v>1072</v>
      </c>
    </row>
    <row r="94" spans="1:9" ht="21" x14ac:dyDescent="0.25">
      <c r="A94" s="14">
        <f t="shared" si="3"/>
        <v>92</v>
      </c>
      <c r="B94" s="22">
        <v>5091</v>
      </c>
      <c r="C94" s="22">
        <v>70</v>
      </c>
      <c r="D94" s="22" t="s">
        <v>287</v>
      </c>
      <c r="E94" s="12">
        <f>+VLOOKUP(B94,'[1]Latest 14.03.2023'!$E$4:$J$1118,6,FALSE)</f>
        <v>5.92</v>
      </c>
      <c r="F94" s="11">
        <v>250</v>
      </c>
      <c r="G94" s="11">
        <f t="shared" si="4"/>
        <v>1480</v>
      </c>
      <c r="H94" s="10" t="s">
        <v>1008</v>
      </c>
      <c r="I94" s="30" t="s">
        <v>1072</v>
      </c>
    </row>
    <row r="95" spans="1:9" ht="21" x14ac:dyDescent="0.25">
      <c r="A95" s="14">
        <f t="shared" si="3"/>
        <v>93</v>
      </c>
      <c r="B95" s="22">
        <v>4255</v>
      </c>
      <c r="C95" s="22">
        <v>50</v>
      </c>
      <c r="D95" s="22" t="s">
        <v>146</v>
      </c>
      <c r="E95" s="12">
        <f>+VLOOKUP(B95,'[1]Latest 14.03.2023'!$E$4:$J$1118,6,FALSE)</f>
        <v>2.12</v>
      </c>
      <c r="F95" s="11">
        <v>250</v>
      </c>
      <c r="G95" s="11">
        <f t="shared" si="4"/>
        <v>530</v>
      </c>
      <c r="H95" s="10" t="s">
        <v>1008</v>
      </c>
      <c r="I95" s="30" t="s">
        <v>1072</v>
      </c>
    </row>
    <row r="96" spans="1:9" ht="21" x14ac:dyDescent="0.25">
      <c r="A96" s="14">
        <f t="shared" si="3"/>
        <v>94</v>
      </c>
      <c r="B96" s="22">
        <v>10003</v>
      </c>
      <c r="C96" s="22">
        <v>60</v>
      </c>
      <c r="D96" s="22" t="s">
        <v>353</v>
      </c>
      <c r="E96" s="12">
        <f>+VLOOKUP(B96,'[1]Latest 14.03.2023'!$E$4:$J$1118,6,FALSE)</f>
        <v>1.57</v>
      </c>
      <c r="F96" s="11">
        <v>200</v>
      </c>
      <c r="G96" s="11">
        <f t="shared" si="4"/>
        <v>314</v>
      </c>
      <c r="H96" s="10" t="s">
        <v>1008</v>
      </c>
      <c r="I96" s="30" t="s">
        <v>1072</v>
      </c>
    </row>
    <row r="97" spans="1:9" ht="21" x14ac:dyDescent="0.25">
      <c r="A97" s="14">
        <f t="shared" si="3"/>
        <v>95</v>
      </c>
      <c r="B97" s="22">
        <v>2555</v>
      </c>
      <c r="C97" s="22">
        <v>60</v>
      </c>
      <c r="D97" s="22" t="s">
        <v>199</v>
      </c>
      <c r="E97" s="12">
        <f>+VLOOKUP(B97,'[1]Latest 14.03.2023'!$E$4:$J$1118,6,FALSE)</f>
        <v>8.16</v>
      </c>
      <c r="F97" s="11">
        <v>150</v>
      </c>
      <c r="G97" s="11">
        <f t="shared" si="4"/>
        <v>1224</v>
      </c>
      <c r="H97" s="10" t="s">
        <v>1008</v>
      </c>
      <c r="I97" s="30" t="s">
        <v>1072</v>
      </c>
    </row>
    <row r="98" spans="1:9" ht="21" x14ac:dyDescent="0.25">
      <c r="A98" s="14">
        <f t="shared" si="3"/>
        <v>96</v>
      </c>
      <c r="B98" s="22">
        <v>6136</v>
      </c>
      <c r="C98" s="22">
        <v>68</v>
      </c>
      <c r="D98" s="22" t="s">
        <v>199</v>
      </c>
      <c r="E98" s="12">
        <f>+VLOOKUP(B98,'[1]Latest 14.03.2023'!$E$4:$J$1118,6,FALSE)</f>
        <v>0.82</v>
      </c>
      <c r="F98" s="11">
        <v>1000</v>
      </c>
      <c r="G98" s="11">
        <f t="shared" si="4"/>
        <v>820</v>
      </c>
      <c r="H98" s="10" t="s">
        <v>1008</v>
      </c>
      <c r="I98" s="30" t="s">
        <v>1072</v>
      </c>
    </row>
    <row r="99" spans="1:9" ht="21" x14ac:dyDescent="0.25">
      <c r="A99" s="14">
        <f t="shared" si="3"/>
        <v>97</v>
      </c>
      <c r="B99" s="22">
        <v>4247</v>
      </c>
      <c r="C99" s="22">
        <v>80</v>
      </c>
      <c r="D99" s="22" t="s">
        <v>353</v>
      </c>
      <c r="E99" s="12">
        <f>+VLOOKUP(B99,'[1]Latest 14.03.2023'!$E$4:$J$1118,6,FALSE)</f>
        <v>3.83</v>
      </c>
      <c r="F99" s="11">
        <v>150</v>
      </c>
      <c r="G99" s="11">
        <f t="shared" si="4"/>
        <v>574.5</v>
      </c>
      <c r="H99" s="10" t="s">
        <v>1008</v>
      </c>
      <c r="I99" s="30" t="s">
        <v>1072</v>
      </c>
    </row>
    <row r="100" spans="1:9" ht="21" x14ac:dyDescent="0.25">
      <c r="A100" s="14">
        <f t="shared" ref="A100:A131" si="5">A99+1</f>
        <v>98</v>
      </c>
      <c r="B100" s="22">
        <v>886</v>
      </c>
      <c r="C100" s="22">
        <v>60</v>
      </c>
      <c r="D100" s="22" t="s">
        <v>811</v>
      </c>
      <c r="E100" s="12">
        <f>+VLOOKUP(B100,'[1]Latest 14.03.2023'!$E$4:$J$1118,6,FALSE)</f>
        <v>4.57</v>
      </c>
      <c r="F100" s="11">
        <v>200</v>
      </c>
      <c r="G100" s="11">
        <f t="shared" si="4"/>
        <v>914</v>
      </c>
      <c r="H100" s="10" t="s">
        <v>1008</v>
      </c>
      <c r="I100" s="30" t="s">
        <v>1072</v>
      </c>
    </row>
    <row r="101" spans="1:9" ht="21" x14ac:dyDescent="0.25">
      <c r="A101" s="14">
        <f t="shared" si="5"/>
        <v>99</v>
      </c>
      <c r="B101" s="22">
        <v>4199</v>
      </c>
      <c r="C101" s="22">
        <v>50</v>
      </c>
      <c r="D101" s="22" t="s">
        <v>811</v>
      </c>
      <c r="E101" s="12">
        <f>+VLOOKUP(B101,'[1]Latest 14.03.2023'!$E$4:$J$1118,6,FALSE)</f>
        <v>2</v>
      </c>
      <c r="F101" s="11">
        <v>300</v>
      </c>
      <c r="G101" s="11">
        <f t="shared" si="4"/>
        <v>600</v>
      </c>
      <c r="H101" s="10" t="s">
        <v>1008</v>
      </c>
      <c r="I101" s="30" t="s">
        <v>1072</v>
      </c>
    </row>
    <row r="102" spans="1:9" ht="21" x14ac:dyDescent="0.25">
      <c r="A102" s="14">
        <f t="shared" si="5"/>
        <v>100</v>
      </c>
      <c r="B102" s="22">
        <v>1442</v>
      </c>
      <c r="C102" s="22" t="s">
        <v>1071</v>
      </c>
      <c r="D102" s="22" t="s">
        <v>353</v>
      </c>
      <c r="E102" s="12">
        <f>+VLOOKUP(B102,'[1]Latest 14.03.2023'!$E$4:$J$1118,6,FALSE)</f>
        <v>2.08</v>
      </c>
      <c r="F102" s="11">
        <v>150</v>
      </c>
      <c r="G102" s="11">
        <f t="shared" si="4"/>
        <v>312</v>
      </c>
      <c r="H102" s="10" t="s">
        <v>1008</v>
      </c>
      <c r="I102" s="30" t="s">
        <v>1072</v>
      </c>
    </row>
    <row r="103" spans="1:9" ht="21" x14ac:dyDescent="0.25">
      <c r="A103" s="14">
        <f t="shared" si="5"/>
        <v>101</v>
      </c>
      <c r="B103" s="22">
        <v>10045</v>
      </c>
      <c r="C103" s="22">
        <v>80</v>
      </c>
      <c r="D103" s="22" t="s">
        <v>353</v>
      </c>
      <c r="E103" s="12">
        <f>+VLOOKUP(B103,'[1]Latest 14.03.2023'!$E$4:$J$1118,6,FALSE)</f>
        <v>9.0500000000000007</v>
      </c>
      <c r="F103" s="11">
        <v>200</v>
      </c>
      <c r="G103" s="11">
        <f t="shared" si="4"/>
        <v>1810.0000000000002</v>
      </c>
      <c r="H103" s="10" t="s">
        <v>1008</v>
      </c>
      <c r="I103" s="30" t="s">
        <v>1072</v>
      </c>
    </row>
    <row r="104" spans="1:9" ht="21" x14ac:dyDescent="0.25">
      <c r="A104" s="14">
        <f t="shared" si="5"/>
        <v>102</v>
      </c>
      <c r="B104" s="22">
        <v>5119</v>
      </c>
      <c r="C104" s="22">
        <v>60</v>
      </c>
      <c r="D104" s="22" t="s">
        <v>353</v>
      </c>
      <c r="E104" s="12">
        <f>+VLOOKUP(B104,'[1]Latest 14.03.2023'!$E$4:$J$1118,6,FALSE)</f>
        <v>2.6739999999999999</v>
      </c>
      <c r="F104" s="11">
        <v>1700</v>
      </c>
      <c r="G104" s="11">
        <f t="shared" si="4"/>
        <v>4545.8</v>
      </c>
      <c r="H104" s="10" t="s">
        <v>1008</v>
      </c>
      <c r="I104" s="30" t="s">
        <v>1072</v>
      </c>
    </row>
    <row r="105" spans="1:9" ht="21" x14ac:dyDescent="0.25">
      <c r="A105" s="14">
        <f t="shared" si="5"/>
        <v>103</v>
      </c>
      <c r="B105" s="22">
        <v>5068</v>
      </c>
      <c r="C105" s="22">
        <v>60</v>
      </c>
      <c r="D105" s="22" t="s">
        <v>353</v>
      </c>
      <c r="E105" s="12">
        <f>+VLOOKUP(B105,'[1]Latest 14.03.2023'!$E$4:$J$1118,6,FALSE)</f>
        <v>4.4000000000000004</v>
      </c>
      <c r="F105" s="11">
        <v>300</v>
      </c>
      <c r="G105" s="11">
        <f t="shared" si="4"/>
        <v>1320</v>
      </c>
      <c r="H105" s="10" t="s">
        <v>1008</v>
      </c>
      <c r="I105" s="30" t="s">
        <v>1072</v>
      </c>
    </row>
    <row r="106" spans="1:9" ht="21" x14ac:dyDescent="0.25">
      <c r="A106" s="14">
        <f t="shared" si="5"/>
        <v>104</v>
      </c>
      <c r="B106" s="22">
        <v>1914</v>
      </c>
      <c r="C106" s="22">
        <v>80</v>
      </c>
      <c r="D106" s="22" t="s">
        <v>353</v>
      </c>
      <c r="E106" s="12">
        <f>+VLOOKUP(B106,'[1]Latest 14.03.2023'!$E$4:$J$1118,6,FALSE)</f>
        <v>0.93</v>
      </c>
      <c r="F106" s="11">
        <v>400</v>
      </c>
      <c r="G106" s="11">
        <f t="shared" si="4"/>
        <v>372</v>
      </c>
      <c r="H106" s="10" t="s">
        <v>1008</v>
      </c>
      <c r="I106" s="30" t="s">
        <v>1072</v>
      </c>
    </row>
    <row r="107" spans="1:9" ht="21" x14ac:dyDescent="0.25">
      <c r="A107" s="14">
        <f t="shared" si="5"/>
        <v>105</v>
      </c>
      <c r="B107" s="22">
        <v>1824</v>
      </c>
      <c r="C107" s="22">
        <v>53</v>
      </c>
      <c r="D107" s="22" t="s">
        <v>353</v>
      </c>
      <c r="E107" s="12">
        <f>+VLOOKUP(B107,'[1]Latest 14.03.2023'!$E$4:$J$1118,6,FALSE)</f>
        <v>0.8</v>
      </c>
      <c r="F107" s="11">
        <v>350</v>
      </c>
      <c r="G107" s="11">
        <f t="shared" si="4"/>
        <v>280</v>
      </c>
      <c r="H107" s="10" t="s">
        <v>1008</v>
      </c>
      <c r="I107" s="30" t="s">
        <v>1072</v>
      </c>
    </row>
    <row r="108" spans="1:9" ht="21" x14ac:dyDescent="0.25">
      <c r="A108" s="14">
        <f t="shared" si="5"/>
        <v>106</v>
      </c>
      <c r="B108" s="22">
        <v>195</v>
      </c>
      <c r="C108" s="22">
        <v>80</v>
      </c>
      <c r="D108" s="22" t="s">
        <v>353</v>
      </c>
      <c r="E108" s="12">
        <f>+VLOOKUP(B108,'[1]Latest 14.03.2023'!$E$4:$J$1118,6,FALSE)</f>
        <v>2.2999999999999998</v>
      </c>
      <c r="F108" s="11">
        <v>150</v>
      </c>
      <c r="G108" s="11">
        <f t="shared" si="4"/>
        <v>345</v>
      </c>
      <c r="H108" s="10" t="s">
        <v>1008</v>
      </c>
      <c r="I108" s="30" t="s">
        <v>1072</v>
      </c>
    </row>
    <row r="109" spans="1:9" ht="21" x14ac:dyDescent="0.25">
      <c r="A109" s="14">
        <f t="shared" si="5"/>
        <v>107</v>
      </c>
      <c r="B109" s="22">
        <v>5537</v>
      </c>
      <c r="C109" s="22">
        <v>80</v>
      </c>
      <c r="D109" s="22" t="s">
        <v>287</v>
      </c>
      <c r="E109" s="12">
        <f>+VLOOKUP(B109,'[1]Latest 14.03.2023'!$E$4:$J$1118,6,FALSE)</f>
        <v>8.36</v>
      </c>
      <c r="F109" s="11">
        <v>120</v>
      </c>
      <c r="G109" s="11">
        <f t="shared" si="4"/>
        <v>1003.1999999999999</v>
      </c>
      <c r="H109" s="10" t="s">
        <v>1008</v>
      </c>
      <c r="I109" s="30" t="s">
        <v>1072</v>
      </c>
    </row>
    <row r="110" spans="1:9" ht="21" x14ac:dyDescent="0.25">
      <c r="A110" s="14">
        <f t="shared" si="5"/>
        <v>108</v>
      </c>
      <c r="B110" s="22">
        <v>4003</v>
      </c>
      <c r="C110" s="22">
        <v>63</v>
      </c>
      <c r="D110" s="22" t="s">
        <v>353</v>
      </c>
      <c r="E110" s="12">
        <f>+VLOOKUP(B110,'[1]Latest 14.03.2023'!$E$4:$J$1118,6,FALSE)</f>
        <v>11.8</v>
      </c>
      <c r="F110" s="11">
        <v>100</v>
      </c>
      <c r="G110" s="11">
        <f t="shared" si="4"/>
        <v>1180</v>
      </c>
      <c r="H110" s="10" t="s">
        <v>1008</v>
      </c>
      <c r="I110" s="30" t="s">
        <v>1072</v>
      </c>
    </row>
    <row r="111" spans="1:9" ht="21" x14ac:dyDescent="0.25">
      <c r="A111" s="14">
        <f t="shared" si="5"/>
        <v>109</v>
      </c>
      <c r="B111" s="22">
        <v>2523</v>
      </c>
      <c r="C111" s="22">
        <v>80</v>
      </c>
      <c r="D111" s="22" t="s">
        <v>353</v>
      </c>
      <c r="E111" s="12">
        <f>+VLOOKUP(B111,'[1]Latest 14.03.2023'!$E$4:$J$1118,6,FALSE)</f>
        <v>8.17</v>
      </c>
      <c r="F111" s="11">
        <v>990</v>
      </c>
      <c r="G111" s="11">
        <f t="shared" si="4"/>
        <v>8088.3</v>
      </c>
      <c r="H111" s="10" t="s">
        <v>1008</v>
      </c>
      <c r="I111" s="30" t="s">
        <v>1072</v>
      </c>
    </row>
    <row r="112" spans="1:9" ht="21" x14ac:dyDescent="0.25">
      <c r="A112" s="14">
        <f t="shared" si="5"/>
        <v>110</v>
      </c>
      <c r="B112" s="22">
        <v>2552</v>
      </c>
      <c r="C112" s="22">
        <v>60</v>
      </c>
      <c r="D112" s="22" t="s">
        <v>353</v>
      </c>
      <c r="E112" s="12">
        <f>+VLOOKUP(B112,'[1]Latest 14.03.2023'!$E$4:$J$1118,6,FALSE)</f>
        <v>8.17</v>
      </c>
      <c r="F112" s="11">
        <v>450</v>
      </c>
      <c r="G112" s="11">
        <f t="shared" si="4"/>
        <v>3676.5</v>
      </c>
      <c r="H112" s="10" t="s">
        <v>1008</v>
      </c>
      <c r="I112" s="30" t="s">
        <v>1072</v>
      </c>
    </row>
    <row r="113" spans="1:11" ht="21" x14ac:dyDescent="0.25">
      <c r="A113" s="14">
        <f t="shared" si="5"/>
        <v>111</v>
      </c>
      <c r="B113" s="22">
        <v>4145</v>
      </c>
      <c r="C113" s="22">
        <v>60</v>
      </c>
      <c r="D113" s="22" t="s">
        <v>101</v>
      </c>
      <c r="E113" s="12">
        <f>+VLOOKUP(B113,'[1]Latest 14.03.2023'!$E$4:$J$1118,6,FALSE)</f>
        <v>3.08</v>
      </c>
      <c r="F113" s="11">
        <v>200</v>
      </c>
      <c r="G113" s="11">
        <f t="shared" si="4"/>
        <v>616</v>
      </c>
      <c r="H113" s="10" t="s">
        <v>1008</v>
      </c>
      <c r="I113" s="30" t="s">
        <v>1072</v>
      </c>
    </row>
    <row r="114" spans="1:11" ht="21" x14ac:dyDescent="0.25">
      <c r="A114" s="14">
        <f t="shared" si="5"/>
        <v>112</v>
      </c>
      <c r="B114" s="22">
        <v>10034</v>
      </c>
      <c r="C114" s="22">
        <v>70</v>
      </c>
      <c r="D114" s="22" t="s">
        <v>353</v>
      </c>
      <c r="E114" s="12">
        <f>+VLOOKUP(B114,'[1]Latest 14.03.2023'!$E$4:$J$1118,6,FALSE)</f>
        <v>7.86</v>
      </c>
      <c r="F114" s="11">
        <v>300</v>
      </c>
      <c r="G114" s="11">
        <f t="shared" si="4"/>
        <v>2358</v>
      </c>
      <c r="H114" s="10" t="s">
        <v>1008</v>
      </c>
      <c r="I114" s="30" t="s">
        <v>1072</v>
      </c>
    </row>
    <row r="115" spans="1:11" ht="21" x14ac:dyDescent="0.25">
      <c r="A115" s="14">
        <f t="shared" si="5"/>
        <v>113</v>
      </c>
      <c r="B115" s="22">
        <v>4248</v>
      </c>
      <c r="C115" s="22">
        <v>80</v>
      </c>
      <c r="D115" s="22" t="s">
        <v>353</v>
      </c>
      <c r="E115" s="12">
        <f>+VLOOKUP(B115,'[1]Latest 14.03.2023'!$E$4:$J$1118,6,FALSE)</f>
        <v>0.64</v>
      </c>
      <c r="F115" s="11">
        <v>400</v>
      </c>
      <c r="G115" s="11">
        <f t="shared" si="4"/>
        <v>256</v>
      </c>
      <c r="H115" s="10" t="s">
        <v>1008</v>
      </c>
      <c r="I115" s="30" t="s">
        <v>1072</v>
      </c>
    </row>
    <row r="116" spans="1:11" ht="21" x14ac:dyDescent="0.25">
      <c r="A116" s="14">
        <f t="shared" si="5"/>
        <v>114</v>
      </c>
      <c r="B116" s="22">
        <v>1835</v>
      </c>
      <c r="C116" s="22">
        <v>70</v>
      </c>
      <c r="D116" s="22" t="s">
        <v>353</v>
      </c>
      <c r="E116" s="12">
        <f>+VLOOKUP(B116,'[1]Latest 14.03.2023'!$E$4:$J$1118,6,FALSE)</f>
        <v>7.32</v>
      </c>
      <c r="F116" s="21">
        <v>3000</v>
      </c>
      <c r="G116" s="11">
        <f t="shared" si="4"/>
        <v>21960</v>
      </c>
      <c r="H116" s="10" t="s">
        <v>1008</v>
      </c>
      <c r="I116" s="30" t="s">
        <v>1072</v>
      </c>
    </row>
    <row r="117" spans="1:11" ht="21" x14ac:dyDescent="0.25">
      <c r="A117" s="14">
        <f t="shared" si="5"/>
        <v>115</v>
      </c>
      <c r="B117" s="22">
        <v>2197</v>
      </c>
      <c r="C117" s="22">
        <v>60</v>
      </c>
      <c r="D117" s="22" t="s">
        <v>353</v>
      </c>
      <c r="E117" s="12">
        <f>+VLOOKUP(B117,'[1]Latest 14.03.2023'!$E$4:$J$1118,6,FALSE)</f>
        <v>1.1000000000000001</v>
      </c>
      <c r="F117" s="21">
        <v>100</v>
      </c>
      <c r="G117" s="11">
        <f t="shared" si="4"/>
        <v>110.00000000000001</v>
      </c>
      <c r="H117" s="10" t="s">
        <v>1008</v>
      </c>
      <c r="I117" s="30" t="s">
        <v>1072</v>
      </c>
    </row>
    <row r="118" spans="1:11" ht="21" x14ac:dyDescent="0.25">
      <c r="A118" s="14">
        <f t="shared" si="5"/>
        <v>116</v>
      </c>
      <c r="B118" s="22">
        <v>4211</v>
      </c>
      <c r="C118" s="22">
        <v>80</v>
      </c>
      <c r="D118" s="22" t="s">
        <v>353</v>
      </c>
      <c r="E118" s="12">
        <f>+VLOOKUP(B118,'[1]Latest 14.03.2023'!$E$4:$J$1118,6,FALSE)</f>
        <v>3.05</v>
      </c>
      <c r="F118" s="21">
        <v>80</v>
      </c>
      <c r="G118" s="11">
        <f t="shared" si="4"/>
        <v>244</v>
      </c>
      <c r="H118" s="10" t="s">
        <v>1008</v>
      </c>
      <c r="I118" s="30" t="s">
        <v>1072</v>
      </c>
    </row>
    <row r="119" spans="1:11" ht="21" x14ac:dyDescent="0.25">
      <c r="A119" s="14">
        <f t="shared" si="5"/>
        <v>117</v>
      </c>
      <c r="B119" s="22">
        <v>3209</v>
      </c>
      <c r="C119" s="22">
        <v>60</v>
      </c>
      <c r="D119" s="22" t="s">
        <v>353</v>
      </c>
      <c r="E119" s="12">
        <f>+VLOOKUP(B119,'[1]Latest 14.03.2023'!$E$4:$J$1118,6,FALSE)</f>
        <v>11.65</v>
      </c>
      <c r="F119" s="21">
        <v>352</v>
      </c>
      <c r="G119" s="11">
        <f t="shared" si="4"/>
        <v>4100.8</v>
      </c>
      <c r="H119" s="10" t="s">
        <v>1008</v>
      </c>
      <c r="I119" s="30" t="s">
        <v>1072</v>
      </c>
    </row>
    <row r="120" spans="1:11" ht="21" x14ac:dyDescent="0.25">
      <c r="A120" s="14">
        <f t="shared" si="5"/>
        <v>118</v>
      </c>
      <c r="B120" s="22">
        <v>10072</v>
      </c>
      <c r="C120" s="22">
        <v>80</v>
      </c>
      <c r="D120" s="22" t="s">
        <v>353</v>
      </c>
      <c r="E120" s="12">
        <f>+VLOOKUP(B120,'[1]Latest 14.03.2023'!$E$4:$J$1118,6,FALSE)</f>
        <v>3.26</v>
      </c>
      <c r="F120" s="21">
        <v>200</v>
      </c>
      <c r="G120" s="11">
        <f t="shared" si="4"/>
        <v>652</v>
      </c>
      <c r="H120" s="10" t="s">
        <v>1008</v>
      </c>
      <c r="I120" s="30" t="s">
        <v>1072</v>
      </c>
    </row>
    <row r="121" spans="1:11" ht="21" x14ac:dyDescent="0.25">
      <c r="A121" s="14">
        <f t="shared" si="5"/>
        <v>119</v>
      </c>
      <c r="B121" s="22">
        <v>2507</v>
      </c>
      <c r="C121" s="22" t="s">
        <v>1071</v>
      </c>
      <c r="D121" s="22" t="s">
        <v>353</v>
      </c>
      <c r="E121" s="12">
        <f>+VLOOKUP(B121,'[1]Latest 14.03.2023'!$E$4:$J$1118,6,FALSE)</f>
        <v>2.7</v>
      </c>
      <c r="F121" s="84">
        <f>712-K121</f>
        <v>207</v>
      </c>
      <c r="G121" s="11">
        <f t="shared" si="4"/>
        <v>558.90000000000009</v>
      </c>
      <c r="H121" s="10" t="s">
        <v>1008</v>
      </c>
      <c r="I121" s="30" t="s">
        <v>1097</v>
      </c>
      <c r="K121" s="85">
        <f>505</f>
        <v>505</v>
      </c>
    </row>
    <row r="122" spans="1:11" ht="21" x14ac:dyDescent="0.25">
      <c r="A122" s="14">
        <f t="shared" si="5"/>
        <v>120</v>
      </c>
      <c r="B122" s="22">
        <v>10001</v>
      </c>
      <c r="C122" s="22" t="s">
        <v>1071</v>
      </c>
      <c r="D122" s="22" t="s">
        <v>353</v>
      </c>
      <c r="E122" s="12">
        <f>+VLOOKUP(B122,'[1]Latest 14.03.2023'!$E$4:$J$1118,6,FALSE)</f>
        <v>2.54</v>
      </c>
      <c r="F122" s="21">
        <v>600</v>
      </c>
      <c r="G122" s="11">
        <f t="shared" si="4"/>
        <v>1524</v>
      </c>
      <c r="H122" s="10" t="s">
        <v>1008</v>
      </c>
      <c r="I122" s="30" t="s">
        <v>1097</v>
      </c>
    </row>
    <row r="123" spans="1:11" ht="21" x14ac:dyDescent="0.25">
      <c r="A123" s="14">
        <f t="shared" si="5"/>
        <v>121</v>
      </c>
      <c r="B123" s="22">
        <v>4233</v>
      </c>
      <c r="C123" s="22">
        <v>80</v>
      </c>
      <c r="D123" s="22" t="s">
        <v>287</v>
      </c>
      <c r="E123" s="12">
        <f>+VLOOKUP(B123,'[1]Latest 14.03.2023'!$E$4:$J$1118,6,FALSE)</f>
        <v>7.71</v>
      </c>
      <c r="F123" s="84">
        <f>455-K123</f>
        <v>0</v>
      </c>
      <c r="G123" s="11">
        <f t="shared" si="4"/>
        <v>0</v>
      </c>
      <c r="H123" s="10" t="s">
        <v>1008</v>
      </c>
      <c r="I123" s="30" t="s">
        <v>1097</v>
      </c>
      <c r="K123" s="85">
        <v>455</v>
      </c>
    </row>
    <row r="124" spans="1:11" ht="21" x14ac:dyDescent="0.25">
      <c r="A124" s="14">
        <f t="shared" si="5"/>
        <v>122</v>
      </c>
      <c r="B124" s="22">
        <v>2539</v>
      </c>
      <c r="C124" s="22">
        <v>90</v>
      </c>
      <c r="D124" s="22" t="s">
        <v>199</v>
      </c>
      <c r="E124" s="12">
        <f>+VLOOKUP(B124,'[1]Latest 14.03.2023'!$E$4:$J$1118,6,FALSE)</f>
        <v>2.17</v>
      </c>
      <c r="F124" s="21">
        <v>500</v>
      </c>
      <c r="G124" s="11">
        <f t="shared" si="4"/>
        <v>1085</v>
      </c>
      <c r="H124" s="10" t="s">
        <v>1008</v>
      </c>
      <c r="I124" s="30" t="s">
        <v>1097</v>
      </c>
    </row>
    <row r="125" spans="1:11" ht="21" x14ac:dyDescent="0.25">
      <c r="A125" s="14">
        <f t="shared" si="5"/>
        <v>123</v>
      </c>
      <c r="B125" s="22">
        <v>4147</v>
      </c>
      <c r="C125" s="22">
        <v>80</v>
      </c>
      <c r="D125" s="22" t="s">
        <v>353</v>
      </c>
      <c r="E125" s="12">
        <f>+VLOOKUP(B125,'[1]Latest 14.03.2023'!$E$4:$J$1118,6,FALSE)</f>
        <v>8.0299999999999994</v>
      </c>
      <c r="F125" s="21">
        <v>400</v>
      </c>
      <c r="G125" s="11">
        <f t="shared" si="4"/>
        <v>3211.9999999999995</v>
      </c>
      <c r="H125" s="10" t="s">
        <v>1008</v>
      </c>
      <c r="I125" s="30" t="s">
        <v>1097</v>
      </c>
    </row>
    <row r="126" spans="1:11" ht="21" x14ac:dyDescent="0.25">
      <c r="A126" s="14">
        <f t="shared" si="5"/>
        <v>124</v>
      </c>
      <c r="B126" s="22">
        <v>2221</v>
      </c>
      <c r="C126" s="22">
        <v>70</v>
      </c>
      <c r="D126" s="22" t="s">
        <v>353</v>
      </c>
      <c r="E126" s="12">
        <f>+VLOOKUP(B126,'[1]Latest 14.03.2023'!$E$4:$J$1118,6,FALSE)</f>
        <v>3.04</v>
      </c>
      <c r="F126" s="84">
        <f>1500-K126</f>
        <v>0</v>
      </c>
      <c r="G126" s="11">
        <f t="shared" si="4"/>
        <v>0</v>
      </c>
      <c r="H126" s="10" t="s">
        <v>1008</v>
      </c>
      <c r="I126" s="30" t="s">
        <v>1097</v>
      </c>
      <c r="K126" s="85">
        <v>1500</v>
      </c>
    </row>
    <row r="127" spans="1:11" ht="21" x14ac:dyDescent="0.25">
      <c r="A127" s="14">
        <f t="shared" si="5"/>
        <v>125</v>
      </c>
      <c r="B127" s="22">
        <v>5215</v>
      </c>
      <c r="C127" s="22">
        <v>60</v>
      </c>
      <c r="D127" s="22" t="s">
        <v>353</v>
      </c>
      <c r="E127" s="12">
        <f>+VLOOKUP(B127,'[1]Latest 14.03.2023'!$E$4:$J$1118,6,FALSE)</f>
        <v>1.98</v>
      </c>
      <c r="F127" s="84">
        <f>1030-K127</f>
        <v>0</v>
      </c>
      <c r="G127" s="11">
        <f t="shared" si="4"/>
        <v>0</v>
      </c>
      <c r="H127" s="10" t="s">
        <v>1008</v>
      </c>
      <c r="I127" s="30" t="s">
        <v>1097</v>
      </c>
      <c r="K127" s="85">
        <v>1030</v>
      </c>
    </row>
    <row r="128" spans="1:11" ht="21" x14ac:dyDescent="0.25">
      <c r="A128" s="14">
        <f t="shared" si="5"/>
        <v>126</v>
      </c>
      <c r="B128" s="22">
        <v>4002</v>
      </c>
      <c r="C128" s="22">
        <v>45</v>
      </c>
      <c r="D128" s="22" t="s">
        <v>353</v>
      </c>
      <c r="E128" s="12">
        <f>+VLOOKUP(B128,'[1]Latest 14.03.2023'!$E$4:$J$1118,6,FALSE)</f>
        <v>7.8</v>
      </c>
      <c r="F128" s="21">
        <v>350</v>
      </c>
      <c r="G128" s="11">
        <f t="shared" si="4"/>
        <v>2730</v>
      </c>
      <c r="H128" s="10" t="s">
        <v>1008</v>
      </c>
      <c r="I128" s="30" t="s">
        <v>1097</v>
      </c>
    </row>
    <row r="129" spans="1:11" ht="21" x14ac:dyDescent="0.25">
      <c r="A129" s="14">
        <f t="shared" si="5"/>
        <v>127</v>
      </c>
      <c r="B129" s="22">
        <v>2218</v>
      </c>
      <c r="C129" s="22">
        <v>32</v>
      </c>
      <c r="D129" s="22" t="s">
        <v>199</v>
      </c>
      <c r="E129" s="12">
        <f>+VLOOKUP(B129,'[1]Latest 14.03.2023'!$E$4:$J$1118,6,FALSE)</f>
        <v>2.39</v>
      </c>
      <c r="F129" s="84">
        <f>927-K129</f>
        <v>416</v>
      </c>
      <c r="G129" s="11">
        <f t="shared" si="4"/>
        <v>994.24</v>
      </c>
      <c r="H129" s="10" t="s">
        <v>1008</v>
      </c>
      <c r="I129" s="30" t="s">
        <v>1097</v>
      </c>
      <c r="K129" s="85">
        <v>511</v>
      </c>
    </row>
    <row r="130" spans="1:11" ht="21" x14ac:dyDescent="0.25">
      <c r="A130" s="14">
        <f t="shared" si="5"/>
        <v>128</v>
      </c>
      <c r="B130" s="22">
        <v>2224</v>
      </c>
      <c r="C130" s="22" t="s">
        <v>1016</v>
      </c>
      <c r="D130" s="22" t="s">
        <v>148</v>
      </c>
      <c r="E130" s="12">
        <f>+VLOOKUP(B130,'[1]Latest 14.03.2023'!$E$4:$J$1118,6,FALSE)</f>
        <v>4.96</v>
      </c>
      <c r="F130" s="21">
        <v>660</v>
      </c>
      <c r="G130" s="11">
        <f t="shared" si="4"/>
        <v>3273.6</v>
      </c>
      <c r="H130" s="10" t="s">
        <v>1008</v>
      </c>
      <c r="I130" s="30" t="s">
        <v>1097</v>
      </c>
    </row>
    <row r="131" spans="1:11" ht="21" x14ac:dyDescent="0.25">
      <c r="A131" s="14">
        <f t="shared" si="5"/>
        <v>129</v>
      </c>
      <c r="B131" s="22">
        <v>1897</v>
      </c>
      <c r="C131" s="22">
        <v>70</v>
      </c>
      <c r="D131" s="22" t="s">
        <v>353</v>
      </c>
      <c r="E131" s="12">
        <f>+VLOOKUP(B131,'[1]Latest 14.03.2023'!$E$4:$J$1118,6,FALSE)</f>
        <v>4.25</v>
      </c>
      <c r="F131" s="84">
        <f>650-K131</f>
        <v>0</v>
      </c>
      <c r="G131" s="11">
        <f t="shared" si="4"/>
        <v>0</v>
      </c>
      <c r="H131" s="10" t="s">
        <v>1008</v>
      </c>
      <c r="I131" s="30" t="s">
        <v>1097</v>
      </c>
      <c r="K131" s="85">
        <v>650</v>
      </c>
    </row>
    <row r="132" spans="1:11" ht="21" x14ac:dyDescent="0.25">
      <c r="A132" s="14">
        <f t="shared" ref="A132:A195" si="6">A131+1</f>
        <v>130</v>
      </c>
      <c r="B132" s="22">
        <v>5144</v>
      </c>
      <c r="C132" s="22" t="s">
        <v>1016</v>
      </c>
      <c r="D132" s="22" t="s">
        <v>148</v>
      </c>
      <c r="E132" s="12">
        <f>+VLOOKUP(B132,'[1]Latest 14.03.2023'!$E$4:$J$1118,6,FALSE)</f>
        <v>1.4</v>
      </c>
      <c r="F132" s="84">
        <f>1008-K132</f>
        <v>28</v>
      </c>
      <c r="G132" s="11">
        <f t="shared" si="4"/>
        <v>39.199999999999996</v>
      </c>
      <c r="H132" s="10" t="s">
        <v>1008</v>
      </c>
      <c r="I132" s="30" t="s">
        <v>1097</v>
      </c>
      <c r="K132" s="85">
        <f>980</f>
        <v>980</v>
      </c>
    </row>
    <row r="133" spans="1:11" ht="21" x14ac:dyDescent="0.25">
      <c r="A133" s="14">
        <f t="shared" si="6"/>
        <v>131</v>
      </c>
      <c r="B133" s="22">
        <v>5141</v>
      </c>
      <c r="C133" s="22">
        <v>70</v>
      </c>
      <c r="D133" s="22" t="s">
        <v>353</v>
      </c>
      <c r="E133" s="12">
        <f>+VLOOKUP(B133,'[1]Latest 14.03.2023'!$E$4:$J$1118,6,FALSE)</f>
        <v>1.42</v>
      </c>
      <c r="F133" s="84">
        <f>2000-2000</f>
        <v>0</v>
      </c>
      <c r="G133" s="11">
        <f t="shared" ref="G133:G140" si="7">E133*F133</f>
        <v>0</v>
      </c>
      <c r="H133" s="10" t="s">
        <v>1008</v>
      </c>
      <c r="I133" s="30" t="s">
        <v>1097</v>
      </c>
      <c r="K133" s="85">
        <v>2000</v>
      </c>
    </row>
    <row r="134" spans="1:11" ht="21" x14ac:dyDescent="0.25">
      <c r="A134" s="14">
        <f t="shared" si="6"/>
        <v>132</v>
      </c>
      <c r="B134" s="22">
        <v>5069</v>
      </c>
      <c r="C134" s="22">
        <v>72</v>
      </c>
      <c r="D134" s="22" t="s">
        <v>353</v>
      </c>
      <c r="E134" s="12">
        <f>+VLOOKUP(B134,'[1]Latest 14.03.2023'!$E$4:$J$1118,6,FALSE)</f>
        <v>1.33</v>
      </c>
      <c r="F134" s="84">
        <f>520-520</f>
        <v>0</v>
      </c>
      <c r="G134" s="11">
        <f t="shared" si="7"/>
        <v>0</v>
      </c>
      <c r="H134" s="10" t="s">
        <v>1008</v>
      </c>
      <c r="I134" s="30" t="s">
        <v>1097</v>
      </c>
      <c r="K134" s="85">
        <v>520</v>
      </c>
    </row>
    <row r="135" spans="1:11" ht="21" x14ac:dyDescent="0.25">
      <c r="A135" s="14">
        <f t="shared" si="6"/>
        <v>133</v>
      </c>
      <c r="B135" s="22">
        <v>2152</v>
      </c>
      <c r="C135" s="22">
        <v>70</v>
      </c>
      <c r="D135" s="22" t="s">
        <v>353</v>
      </c>
      <c r="E135" s="12">
        <f>+VLOOKUP(B135,'[1]Latest 14.03.2023'!$E$4:$J$1118,6,FALSE)</f>
        <v>2.58</v>
      </c>
      <c r="F135" s="84">
        <f>1000-813</f>
        <v>187</v>
      </c>
      <c r="G135" s="11">
        <f t="shared" si="7"/>
        <v>482.46000000000004</v>
      </c>
      <c r="H135" s="10" t="s">
        <v>1008</v>
      </c>
      <c r="I135" s="30" t="s">
        <v>1097</v>
      </c>
      <c r="K135" s="85">
        <v>813</v>
      </c>
    </row>
    <row r="136" spans="1:11" ht="21" x14ac:dyDescent="0.25">
      <c r="A136" s="14">
        <f t="shared" si="6"/>
        <v>134</v>
      </c>
      <c r="B136" s="22">
        <v>1823</v>
      </c>
      <c r="C136" s="22">
        <v>70</v>
      </c>
      <c r="D136" s="22" t="s">
        <v>353</v>
      </c>
      <c r="E136" s="12">
        <f>+VLOOKUP(B136,'[1]Latest 14.03.2023'!$E$4:$J$1118,6,FALSE)</f>
        <v>2.75</v>
      </c>
      <c r="F136" s="84">
        <f>3000-K136</f>
        <v>66</v>
      </c>
      <c r="G136" s="11">
        <f t="shared" si="7"/>
        <v>181.5</v>
      </c>
      <c r="H136" s="10" t="s">
        <v>1008</v>
      </c>
      <c r="I136" s="30" t="s">
        <v>1097</v>
      </c>
      <c r="K136" s="85">
        <v>2934</v>
      </c>
    </row>
    <row r="137" spans="1:11" ht="21" x14ac:dyDescent="0.25">
      <c r="A137" s="14">
        <f t="shared" si="6"/>
        <v>135</v>
      </c>
      <c r="B137" s="22">
        <v>4209</v>
      </c>
      <c r="C137" s="22">
        <v>63</v>
      </c>
      <c r="D137" s="22" t="s">
        <v>353</v>
      </c>
      <c r="E137" s="12">
        <f>+VLOOKUP(B137,'[1]Latest 14.03.2023'!$E$4:$J$1118,6,FALSE)</f>
        <v>1.77</v>
      </c>
      <c r="F137" s="21">
        <v>750</v>
      </c>
      <c r="G137" s="11">
        <f t="shared" si="7"/>
        <v>1327.5</v>
      </c>
      <c r="H137" s="10" t="s">
        <v>1008</v>
      </c>
      <c r="I137" s="30" t="s">
        <v>1097</v>
      </c>
    </row>
    <row r="138" spans="1:11" ht="21" x14ac:dyDescent="0.25">
      <c r="A138" s="14">
        <f t="shared" si="6"/>
        <v>136</v>
      </c>
      <c r="B138" s="22">
        <v>2514</v>
      </c>
      <c r="C138" s="22">
        <v>50</v>
      </c>
      <c r="D138" s="22" t="s">
        <v>811</v>
      </c>
      <c r="E138" s="12">
        <f>+VLOOKUP(B138,'[1]Latest 14.03.2023'!$E$4:$J$1118,6,FALSE)</f>
        <v>2.42</v>
      </c>
      <c r="F138" s="84">
        <f>1700-1096</f>
        <v>604</v>
      </c>
      <c r="G138" s="11">
        <f t="shared" si="7"/>
        <v>1461.68</v>
      </c>
      <c r="H138" s="10" t="s">
        <v>1008</v>
      </c>
      <c r="I138" s="30" t="s">
        <v>1097</v>
      </c>
      <c r="K138" s="85">
        <v>1096</v>
      </c>
    </row>
    <row r="139" spans="1:11" ht="21" x14ac:dyDescent="0.25">
      <c r="A139" s="14">
        <f t="shared" si="6"/>
        <v>137</v>
      </c>
      <c r="B139" s="22">
        <v>8001</v>
      </c>
      <c r="C139" s="22">
        <v>45</v>
      </c>
      <c r="D139" s="22" t="s">
        <v>353</v>
      </c>
      <c r="E139" s="12">
        <f>+VLOOKUP(B139,'[1]Latest 14.03.2023'!$E$4:$J$1118,6,FALSE)</f>
        <v>8.4</v>
      </c>
      <c r="F139" s="21">
        <v>6000</v>
      </c>
      <c r="G139" s="11">
        <f t="shared" si="7"/>
        <v>50400</v>
      </c>
      <c r="H139" s="10" t="s">
        <v>1008</v>
      </c>
      <c r="I139" s="30"/>
    </row>
    <row r="140" spans="1:11" ht="21" x14ac:dyDescent="0.25">
      <c r="A140" s="14">
        <f t="shared" si="6"/>
        <v>138</v>
      </c>
      <c r="B140" s="22">
        <v>10007</v>
      </c>
      <c r="C140" s="22">
        <v>70</v>
      </c>
      <c r="D140" s="22" t="s">
        <v>287</v>
      </c>
      <c r="E140" s="12">
        <f>+VLOOKUP(B140,'[1]Latest 14.03.2023'!$E$4:$J$1118,6,FALSE)</f>
        <v>2.4500000000000002</v>
      </c>
      <c r="F140" s="21">
        <v>2300</v>
      </c>
      <c r="G140" s="11">
        <f t="shared" si="7"/>
        <v>5635</v>
      </c>
      <c r="H140" s="10" t="s">
        <v>1008</v>
      </c>
      <c r="I140" s="30"/>
    </row>
    <row r="141" spans="1:11" ht="21" x14ac:dyDescent="0.25">
      <c r="A141" s="14">
        <f t="shared" si="6"/>
        <v>139</v>
      </c>
      <c r="B141" s="22"/>
      <c r="C141" s="22"/>
      <c r="D141" s="22"/>
      <c r="E141" s="12"/>
      <c r="F141" s="21"/>
      <c r="G141" s="11"/>
      <c r="H141" s="10"/>
      <c r="I141" s="30"/>
    </row>
    <row r="142" spans="1:11" ht="21" x14ac:dyDescent="0.25">
      <c r="A142" s="14">
        <f t="shared" si="6"/>
        <v>140</v>
      </c>
      <c r="B142" s="22"/>
      <c r="C142" s="22"/>
      <c r="D142" s="22"/>
      <c r="E142" s="12"/>
      <c r="F142" s="21"/>
      <c r="G142" s="11"/>
      <c r="H142" s="10"/>
      <c r="I142" s="30"/>
    </row>
    <row r="143" spans="1:11" ht="21" x14ac:dyDescent="0.25">
      <c r="A143" s="14">
        <f t="shared" si="6"/>
        <v>141</v>
      </c>
      <c r="B143" s="22"/>
      <c r="C143" s="22"/>
      <c r="D143" s="22"/>
      <c r="E143" s="12"/>
      <c r="F143" s="21"/>
      <c r="G143" s="11"/>
      <c r="H143" s="10"/>
      <c r="I143" s="30"/>
    </row>
    <row r="144" spans="1:11" ht="21" x14ac:dyDescent="0.25">
      <c r="A144" s="14">
        <f t="shared" si="6"/>
        <v>142</v>
      </c>
      <c r="B144" s="22"/>
      <c r="C144" s="22"/>
      <c r="D144" s="22"/>
      <c r="E144" s="12"/>
      <c r="F144" s="21"/>
      <c r="G144" s="11"/>
      <c r="H144" s="10"/>
      <c r="I144" s="30"/>
    </row>
    <row r="145" spans="1:9" ht="21" x14ac:dyDescent="0.25">
      <c r="A145" s="14">
        <f t="shared" si="6"/>
        <v>143</v>
      </c>
      <c r="B145" s="22"/>
      <c r="C145" s="22"/>
      <c r="D145" s="22"/>
      <c r="E145" s="12"/>
      <c r="F145" s="21"/>
      <c r="G145" s="11"/>
      <c r="H145" s="10"/>
      <c r="I145" s="30"/>
    </row>
    <row r="146" spans="1:9" ht="21" x14ac:dyDescent="0.25">
      <c r="A146" s="14">
        <f t="shared" si="6"/>
        <v>144</v>
      </c>
      <c r="B146" s="22"/>
      <c r="C146" s="22"/>
      <c r="D146" s="22"/>
      <c r="E146" s="12"/>
      <c r="F146" s="21"/>
      <c r="G146" s="11"/>
      <c r="H146" s="10"/>
      <c r="I146" s="30"/>
    </row>
    <row r="147" spans="1:9" ht="21" x14ac:dyDescent="0.25">
      <c r="A147" s="14">
        <f t="shared" si="6"/>
        <v>145</v>
      </c>
      <c r="B147" s="22"/>
      <c r="C147" s="22"/>
      <c r="D147" s="22"/>
      <c r="E147" s="12"/>
      <c r="F147" s="21"/>
      <c r="G147" s="11"/>
      <c r="H147" s="10"/>
      <c r="I147" s="30"/>
    </row>
    <row r="148" spans="1:9" ht="21" x14ac:dyDescent="0.25">
      <c r="A148" s="14">
        <f t="shared" si="6"/>
        <v>146</v>
      </c>
      <c r="B148" s="22"/>
      <c r="C148" s="22"/>
      <c r="D148" s="22"/>
      <c r="E148" s="12"/>
      <c r="F148" s="21"/>
      <c r="G148" s="11"/>
      <c r="H148" s="10"/>
      <c r="I148" s="30"/>
    </row>
    <row r="149" spans="1:9" ht="21" x14ac:dyDescent="0.25">
      <c r="A149" s="14">
        <f t="shared" si="6"/>
        <v>147</v>
      </c>
      <c r="B149" s="22"/>
      <c r="C149" s="22"/>
      <c r="D149" s="22"/>
      <c r="E149" s="12"/>
      <c r="F149" s="21"/>
      <c r="G149" s="11"/>
      <c r="H149" s="10"/>
      <c r="I149" s="30"/>
    </row>
    <row r="150" spans="1:9" ht="21" x14ac:dyDescent="0.25">
      <c r="A150" s="14">
        <f t="shared" si="6"/>
        <v>148</v>
      </c>
      <c r="B150" s="22"/>
      <c r="C150" s="22"/>
      <c r="D150" s="22"/>
      <c r="E150" s="12"/>
      <c r="F150" s="21"/>
      <c r="G150" s="11"/>
      <c r="H150" s="10"/>
      <c r="I150" s="30"/>
    </row>
    <row r="151" spans="1:9" ht="21" x14ac:dyDescent="0.25">
      <c r="A151" s="14">
        <f t="shared" si="6"/>
        <v>149</v>
      </c>
      <c r="B151" s="22"/>
      <c r="C151" s="22"/>
      <c r="D151" s="22"/>
      <c r="E151" s="12"/>
      <c r="F151" s="21"/>
      <c r="G151" s="11"/>
      <c r="H151" s="10"/>
      <c r="I151" s="30"/>
    </row>
    <row r="152" spans="1:9" ht="21" x14ac:dyDescent="0.25">
      <c r="A152" s="14">
        <f t="shared" si="6"/>
        <v>150</v>
      </c>
      <c r="B152" s="22"/>
      <c r="C152" s="22"/>
      <c r="D152" s="22"/>
      <c r="E152" s="12"/>
      <c r="F152" s="21"/>
      <c r="G152" s="11"/>
      <c r="H152" s="10"/>
      <c r="I152" s="30"/>
    </row>
    <row r="153" spans="1:9" ht="21" x14ac:dyDescent="0.25">
      <c r="A153" s="14">
        <f t="shared" si="6"/>
        <v>151</v>
      </c>
      <c r="B153" s="22"/>
      <c r="C153" s="22"/>
      <c r="D153" s="22"/>
      <c r="E153" s="12"/>
      <c r="F153" s="21"/>
      <c r="G153" s="11"/>
      <c r="H153" s="10"/>
      <c r="I153" s="30"/>
    </row>
    <row r="154" spans="1:9" ht="21" x14ac:dyDescent="0.25">
      <c r="A154" s="14">
        <f t="shared" si="6"/>
        <v>152</v>
      </c>
      <c r="B154" s="22"/>
      <c r="C154" s="22"/>
      <c r="D154" s="22"/>
      <c r="E154" s="12"/>
      <c r="F154" s="21"/>
      <c r="G154" s="11"/>
      <c r="H154" s="10"/>
      <c r="I154" s="30"/>
    </row>
    <row r="155" spans="1:9" ht="21" x14ac:dyDescent="0.25">
      <c r="A155" s="14">
        <f t="shared" si="6"/>
        <v>153</v>
      </c>
      <c r="B155" s="22"/>
      <c r="C155" s="22"/>
      <c r="D155" s="22"/>
      <c r="E155" s="12"/>
      <c r="F155" s="21"/>
      <c r="G155" s="11"/>
      <c r="H155" s="10"/>
      <c r="I155" s="30"/>
    </row>
    <row r="156" spans="1:9" ht="21" x14ac:dyDescent="0.25">
      <c r="A156" s="14">
        <f t="shared" si="6"/>
        <v>154</v>
      </c>
      <c r="B156" s="22"/>
      <c r="C156" s="22"/>
      <c r="D156" s="22"/>
      <c r="E156" s="12"/>
      <c r="F156" s="21"/>
      <c r="G156" s="11"/>
      <c r="H156" s="10"/>
      <c r="I156" s="30"/>
    </row>
    <row r="157" spans="1:9" ht="21" x14ac:dyDescent="0.25">
      <c r="A157" s="14">
        <f t="shared" si="6"/>
        <v>155</v>
      </c>
      <c r="B157" s="22"/>
      <c r="C157" s="22"/>
      <c r="D157" s="22"/>
      <c r="E157" s="12"/>
      <c r="F157" s="21"/>
      <c r="G157" s="11"/>
      <c r="H157" s="10"/>
      <c r="I157" s="30"/>
    </row>
    <row r="158" spans="1:9" ht="21" x14ac:dyDescent="0.25">
      <c r="A158" s="14">
        <f t="shared" si="6"/>
        <v>156</v>
      </c>
      <c r="B158" s="22"/>
      <c r="C158" s="22"/>
      <c r="D158" s="22"/>
      <c r="E158" s="12"/>
      <c r="F158" s="21"/>
      <c r="G158" s="11"/>
      <c r="H158" s="10"/>
      <c r="I158" s="30"/>
    </row>
    <row r="159" spans="1:9" ht="21" x14ac:dyDescent="0.25">
      <c r="A159" s="14">
        <f t="shared" si="6"/>
        <v>157</v>
      </c>
      <c r="B159" s="22"/>
      <c r="C159" s="22"/>
      <c r="D159" s="22"/>
      <c r="E159" s="12"/>
      <c r="F159" s="21"/>
      <c r="G159" s="11"/>
      <c r="H159" s="10"/>
      <c r="I159" s="30"/>
    </row>
    <row r="160" spans="1:9" ht="21" x14ac:dyDescent="0.25">
      <c r="A160" s="14">
        <f t="shared" si="6"/>
        <v>158</v>
      </c>
      <c r="B160" s="22"/>
      <c r="C160" s="22"/>
      <c r="D160" s="22"/>
      <c r="E160" s="12"/>
      <c r="F160" s="21"/>
      <c r="G160" s="11"/>
      <c r="H160" s="10"/>
      <c r="I160" s="30"/>
    </row>
    <row r="161" spans="1:9" ht="21" x14ac:dyDescent="0.25">
      <c r="A161" s="14">
        <f t="shared" si="6"/>
        <v>159</v>
      </c>
      <c r="B161" s="22"/>
      <c r="C161" s="22"/>
      <c r="D161" s="22"/>
      <c r="E161" s="12"/>
      <c r="F161" s="21"/>
      <c r="G161" s="11"/>
      <c r="H161" s="10"/>
      <c r="I161" s="30"/>
    </row>
    <row r="162" spans="1:9" ht="21" x14ac:dyDescent="0.25">
      <c r="A162" s="14">
        <f t="shared" si="6"/>
        <v>160</v>
      </c>
      <c r="B162" s="22"/>
      <c r="C162" s="22"/>
      <c r="D162" s="22"/>
      <c r="E162" s="12"/>
      <c r="F162" s="21"/>
      <c r="G162" s="11"/>
      <c r="H162" s="10"/>
      <c r="I162" s="30"/>
    </row>
    <row r="163" spans="1:9" ht="21" x14ac:dyDescent="0.25">
      <c r="A163" s="14">
        <f t="shared" si="6"/>
        <v>161</v>
      </c>
      <c r="B163" s="22"/>
      <c r="C163" s="22"/>
      <c r="D163" s="22"/>
      <c r="E163" s="12"/>
      <c r="F163" s="21"/>
      <c r="G163" s="11"/>
      <c r="H163" s="10"/>
      <c r="I163" s="30"/>
    </row>
    <row r="164" spans="1:9" ht="21" x14ac:dyDescent="0.25">
      <c r="A164" s="14">
        <f t="shared" si="6"/>
        <v>162</v>
      </c>
      <c r="B164" s="22"/>
      <c r="C164" s="22"/>
      <c r="D164" s="22"/>
      <c r="E164" s="12"/>
      <c r="F164" s="21"/>
      <c r="G164" s="11"/>
      <c r="H164" s="10"/>
      <c r="I164" s="30"/>
    </row>
    <row r="165" spans="1:9" ht="21" x14ac:dyDescent="0.25">
      <c r="A165" s="14">
        <f t="shared" si="6"/>
        <v>163</v>
      </c>
      <c r="B165" s="22"/>
      <c r="C165" s="22"/>
      <c r="D165" s="22"/>
      <c r="E165" s="12"/>
      <c r="F165" s="21"/>
      <c r="G165" s="11"/>
      <c r="H165" s="10"/>
      <c r="I165" s="30"/>
    </row>
    <row r="166" spans="1:9" ht="21" x14ac:dyDescent="0.25">
      <c r="A166" s="14">
        <f t="shared" si="6"/>
        <v>164</v>
      </c>
      <c r="B166" s="22"/>
      <c r="C166" s="22"/>
      <c r="D166" s="22"/>
      <c r="E166" s="12"/>
      <c r="F166" s="21"/>
      <c r="G166" s="11"/>
      <c r="H166" s="10"/>
      <c r="I166" s="30"/>
    </row>
    <row r="167" spans="1:9" ht="21" x14ac:dyDescent="0.25">
      <c r="A167" s="14">
        <f t="shared" si="6"/>
        <v>165</v>
      </c>
      <c r="B167" s="22"/>
      <c r="C167" s="22"/>
      <c r="D167" s="22"/>
      <c r="E167" s="12"/>
      <c r="F167" s="21"/>
      <c r="G167" s="11"/>
      <c r="H167" s="10"/>
      <c r="I167" s="30"/>
    </row>
    <row r="168" spans="1:9" ht="21" x14ac:dyDescent="0.25">
      <c r="A168" s="14">
        <f t="shared" si="6"/>
        <v>166</v>
      </c>
      <c r="B168" s="22"/>
      <c r="C168" s="22"/>
      <c r="D168" s="22"/>
      <c r="E168" s="12"/>
      <c r="F168" s="21"/>
      <c r="G168" s="11"/>
      <c r="H168" s="10"/>
      <c r="I168" s="30"/>
    </row>
    <row r="169" spans="1:9" ht="21" x14ac:dyDescent="0.25">
      <c r="A169" s="14">
        <f t="shared" si="6"/>
        <v>167</v>
      </c>
      <c r="B169" s="22"/>
      <c r="C169" s="22"/>
      <c r="D169" s="22"/>
      <c r="E169" s="12"/>
      <c r="F169" s="21"/>
      <c r="G169" s="11"/>
      <c r="H169" s="10"/>
    </row>
    <row r="170" spans="1:9" ht="21" x14ac:dyDescent="0.25">
      <c r="A170" s="14">
        <f t="shared" si="6"/>
        <v>168</v>
      </c>
      <c r="B170" s="22"/>
      <c r="C170" s="22"/>
      <c r="D170" s="22"/>
      <c r="E170" s="12"/>
      <c r="F170" s="21"/>
      <c r="G170" s="11"/>
      <c r="H170" s="10"/>
    </row>
    <row r="171" spans="1:9" ht="21" x14ac:dyDescent="0.25">
      <c r="A171" s="14">
        <f t="shared" si="6"/>
        <v>169</v>
      </c>
      <c r="B171" s="22"/>
      <c r="C171" s="22"/>
      <c r="D171" s="22"/>
      <c r="E171" s="12"/>
      <c r="F171" s="21"/>
      <c r="G171" s="11"/>
      <c r="H171" s="10"/>
    </row>
    <row r="172" spans="1:9" ht="21" x14ac:dyDescent="0.25">
      <c r="A172" s="14">
        <f t="shared" si="6"/>
        <v>170</v>
      </c>
      <c r="B172" s="22"/>
      <c r="C172" s="22"/>
      <c r="D172" s="22"/>
      <c r="E172" s="12"/>
      <c r="F172" s="21"/>
      <c r="G172" s="11"/>
      <c r="H172" s="10"/>
    </row>
    <row r="173" spans="1:9" ht="21" x14ac:dyDescent="0.25">
      <c r="A173" s="14">
        <f t="shared" si="6"/>
        <v>171</v>
      </c>
      <c r="B173" s="22"/>
      <c r="C173" s="22"/>
      <c r="D173" s="22"/>
      <c r="E173" s="12"/>
      <c r="F173" s="21"/>
      <c r="G173" s="11"/>
      <c r="H173" s="10"/>
    </row>
    <row r="174" spans="1:9" ht="21" x14ac:dyDescent="0.25">
      <c r="A174" s="14">
        <f t="shared" si="6"/>
        <v>172</v>
      </c>
      <c r="B174" s="22"/>
      <c r="C174" s="22"/>
      <c r="D174" s="22"/>
      <c r="E174" s="12"/>
      <c r="F174" s="21"/>
      <c r="G174" s="11"/>
      <c r="H174" s="10"/>
    </row>
    <row r="175" spans="1:9" ht="21" x14ac:dyDescent="0.25">
      <c r="A175" s="14">
        <f t="shared" si="6"/>
        <v>173</v>
      </c>
      <c r="B175" s="22"/>
      <c r="C175" s="22"/>
      <c r="D175" s="22"/>
      <c r="E175" s="12"/>
      <c r="F175" s="21"/>
      <c r="G175" s="11"/>
      <c r="H175" s="10"/>
    </row>
    <row r="176" spans="1:9" ht="21" x14ac:dyDescent="0.25">
      <c r="A176" s="14">
        <f t="shared" si="6"/>
        <v>174</v>
      </c>
      <c r="B176" s="22"/>
      <c r="C176" s="22"/>
      <c r="D176" s="22"/>
      <c r="E176" s="12"/>
      <c r="F176" s="21"/>
      <c r="G176" s="11"/>
      <c r="H176" s="10"/>
    </row>
    <row r="177" spans="1:8" ht="21" x14ac:dyDescent="0.25">
      <c r="A177" s="14">
        <f t="shared" si="6"/>
        <v>175</v>
      </c>
      <c r="B177" s="22"/>
      <c r="C177" s="22"/>
      <c r="D177" s="22"/>
      <c r="E177" s="12"/>
      <c r="F177" s="21"/>
      <c r="G177" s="11"/>
      <c r="H177" s="10"/>
    </row>
    <row r="178" spans="1:8" ht="21" x14ac:dyDescent="0.25">
      <c r="A178" s="14">
        <f t="shared" si="6"/>
        <v>176</v>
      </c>
      <c r="B178" s="22"/>
      <c r="C178" s="22"/>
      <c r="D178" s="22"/>
      <c r="E178" s="12"/>
      <c r="F178" s="21"/>
      <c r="G178" s="11"/>
      <c r="H178" s="10"/>
    </row>
    <row r="179" spans="1:8" ht="21" x14ac:dyDescent="0.25">
      <c r="A179" s="14">
        <f t="shared" si="6"/>
        <v>177</v>
      </c>
      <c r="B179" s="22"/>
      <c r="C179" s="22"/>
      <c r="D179" s="22"/>
      <c r="E179" s="12"/>
      <c r="F179" s="21"/>
      <c r="G179" s="11"/>
      <c r="H179" s="10"/>
    </row>
    <row r="180" spans="1:8" ht="21" x14ac:dyDescent="0.25">
      <c r="A180" s="14">
        <f t="shared" si="6"/>
        <v>178</v>
      </c>
      <c r="B180" s="22"/>
      <c r="C180" s="22"/>
      <c r="D180" s="22"/>
      <c r="E180" s="12"/>
      <c r="F180" s="21"/>
      <c r="G180" s="11"/>
      <c r="H180" s="10"/>
    </row>
    <row r="181" spans="1:8" ht="21" x14ac:dyDescent="0.25">
      <c r="A181" s="14">
        <f t="shared" si="6"/>
        <v>179</v>
      </c>
      <c r="B181" s="22"/>
      <c r="C181" s="22"/>
      <c r="D181" s="22"/>
      <c r="E181" s="12"/>
      <c r="F181" s="21"/>
      <c r="G181" s="11"/>
      <c r="H181" s="10"/>
    </row>
    <row r="182" spans="1:8" ht="21" x14ac:dyDescent="0.25">
      <c r="A182" s="14">
        <f t="shared" si="6"/>
        <v>180</v>
      </c>
      <c r="B182" s="22"/>
      <c r="C182" s="22"/>
      <c r="D182" s="22"/>
      <c r="E182" s="12"/>
      <c r="F182" s="21"/>
      <c r="G182" s="11"/>
      <c r="H182" s="10"/>
    </row>
    <row r="183" spans="1:8" ht="21" x14ac:dyDescent="0.25">
      <c r="A183" s="14">
        <f t="shared" si="6"/>
        <v>181</v>
      </c>
      <c r="B183" s="22"/>
      <c r="C183" s="22"/>
      <c r="D183" s="22"/>
      <c r="E183" s="12"/>
      <c r="F183" s="21"/>
      <c r="G183" s="11"/>
      <c r="H183" s="10"/>
    </row>
    <row r="184" spans="1:8" ht="21" x14ac:dyDescent="0.25">
      <c r="A184" s="14">
        <f t="shared" si="6"/>
        <v>182</v>
      </c>
      <c r="B184" s="22"/>
      <c r="C184" s="22"/>
      <c r="D184" s="22"/>
      <c r="E184" s="12"/>
      <c r="F184" s="21"/>
      <c r="G184" s="11"/>
      <c r="H184" s="10"/>
    </row>
    <row r="185" spans="1:8" ht="21" x14ac:dyDescent="0.25">
      <c r="A185" s="14">
        <f t="shared" si="6"/>
        <v>183</v>
      </c>
      <c r="B185" s="22"/>
      <c r="C185" s="22"/>
      <c r="D185" s="22"/>
      <c r="E185" s="12"/>
      <c r="F185" s="21"/>
      <c r="G185" s="11"/>
      <c r="H185" s="10"/>
    </row>
    <row r="186" spans="1:8" ht="21" x14ac:dyDescent="0.25">
      <c r="A186" s="14">
        <f t="shared" si="6"/>
        <v>184</v>
      </c>
      <c r="B186" s="22"/>
      <c r="C186" s="22"/>
      <c r="D186" s="22"/>
      <c r="E186" s="12"/>
      <c r="F186" s="21"/>
      <c r="G186" s="11"/>
      <c r="H186" s="10"/>
    </row>
    <row r="187" spans="1:8" ht="21" x14ac:dyDescent="0.25">
      <c r="A187" s="14">
        <f t="shared" si="6"/>
        <v>185</v>
      </c>
      <c r="B187" s="22"/>
      <c r="C187" s="22"/>
      <c r="D187" s="22"/>
      <c r="E187" s="12"/>
      <c r="F187" s="21"/>
      <c r="G187" s="11"/>
      <c r="H187" s="10"/>
    </row>
    <row r="188" spans="1:8" ht="21" x14ac:dyDescent="0.25">
      <c r="A188" s="14">
        <f t="shared" si="6"/>
        <v>186</v>
      </c>
      <c r="B188" s="22"/>
      <c r="C188" s="22"/>
      <c r="D188" s="22"/>
      <c r="E188" s="12"/>
      <c r="F188" s="21"/>
      <c r="G188" s="11"/>
      <c r="H188" s="10"/>
    </row>
    <row r="189" spans="1:8" ht="21" x14ac:dyDescent="0.25">
      <c r="A189" s="14">
        <f t="shared" si="6"/>
        <v>187</v>
      </c>
      <c r="B189" s="22"/>
      <c r="C189" s="22"/>
      <c r="D189" s="22"/>
      <c r="E189" s="12"/>
      <c r="F189" s="21"/>
      <c r="G189" s="11"/>
      <c r="H189" s="10"/>
    </row>
    <row r="190" spans="1:8" ht="21" x14ac:dyDescent="0.25">
      <c r="A190" s="14">
        <f t="shared" si="6"/>
        <v>188</v>
      </c>
      <c r="B190" s="22"/>
      <c r="C190" s="22"/>
      <c r="D190" s="22"/>
      <c r="E190" s="12"/>
      <c r="F190" s="21"/>
      <c r="G190" s="11"/>
      <c r="H190" s="10"/>
    </row>
    <row r="191" spans="1:8" ht="21" x14ac:dyDescent="0.25">
      <c r="A191" s="14">
        <f t="shared" si="6"/>
        <v>189</v>
      </c>
      <c r="B191" s="22"/>
      <c r="C191" s="22"/>
      <c r="D191" s="22"/>
      <c r="E191" s="12"/>
      <c r="F191" s="21"/>
      <c r="G191" s="11"/>
      <c r="H191" s="10"/>
    </row>
    <row r="192" spans="1:8" ht="21" x14ac:dyDescent="0.25">
      <c r="A192" s="14">
        <f t="shared" si="6"/>
        <v>190</v>
      </c>
      <c r="B192" s="22"/>
      <c r="C192" s="22"/>
      <c r="D192" s="22"/>
      <c r="E192" s="12"/>
      <c r="F192" s="21"/>
      <c r="G192" s="11"/>
      <c r="H192" s="10"/>
    </row>
    <row r="193" spans="1:8" ht="21" x14ac:dyDescent="0.25">
      <c r="A193" s="14">
        <f t="shared" si="6"/>
        <v>191</v>
      </c>
      <c r="B193" s="22"/>
      <c r="C193" s="22"/>
      <c r="D193" s="22"/>
      <c r="E193" s="12"/>
      <c r="F193" s="21"/>
      <c r="G193" s="11"/>
      <c r="H193" s="10"/>
    </row>
    <row r="194" spans="1:8" ht="21" x14ac:dyDescent="0.25">
      <c r="A194" s="14">
        <f t="shared" si="6"/>
        <v>192</v>
      </c>
      <c r="B194" s="22"/>
      <c r="C194" s="22"/>
      <c r="D194" s="22"/>
      <c r="E194" s="12"/>
      <c r="F194" s="21"/>
      <c r="G194" s="11"/>
      <c r="H194" s="10"/>
    </row>
    <row r="195" spans="1:8" ht="21" x14ac:dyDescent="0.25">
      <c r="A195" s="14">
        <f t="shared" si="6"/>
        <v>193</v>
      </c>
      <c r="B195" s="22"/>
      <c r="C195" s="22"/>
      <c r="D195" s="22"/>
      <c r="E195" s="12"/>
      <c r="F195" s="21"/>
      <c r="G195" s="11"/>
      <c r="H195" s="10"/>
    </row>
    <row r="196" spans="1:8" ht="21" x14ac:dyDescent="0.25">
      <c r="A196" s="14">
        <f t="shared" ref="A196:A227" si="8">A195+1</f>
        <v>194</v>
      </c>
      <c r="B196" s="22"/>
      <c r="C196" s="22"/>
      <c r="D196" s="22"/>
      <c r="E196" s="12"/>
      <c r="F196" s="21"/>
      <c r="G196" s="11"/>
      <c r="H196" s="10"/>
    </row>
    <row r="197" spans="1:8" ht="21" x14ac:dyDescent="0.25">
      <c r="A197" s="14">
        <f t="shared" si="8"/>
        <v>195</v>
      </c>
      <c r="B197" s="22"/>
      <c r="C197" s="22"/>
      <c r="D197" s="22"/>
      <c r="E197" s="12"/>
      <c r="F197" s="21"/>
      <c r="G197" s="11"/>
      <c r="H197" s="10"/>
    </row>
    <row r="198" spans="1:8" ht="21" x14ac:dyDescent="0.25">
      <c r="A198" s="14">
        <f t="shared" si="8"/>
        <v>196</v>
      </c>
      <c r="B198" s="22"/>
      <c r="C198" s="22"/>
      <c r="D198" s="22"/>
      <c r="E198" s="12"/>
      <c r="F198" s="21"/>
      <c r="G198" s="11"/>
      <c r="H198" s="10"/>
    </row>
    <row r="199" spans="1:8" ht="21" x14ac:dyDescent="0.25">
      <c r="A199" s="14">
        <f t="shared" si="8"/>
        <v>197</v>
      </c>
      <c r="B199" s="22"/>
      <c r="C199" s="22"/>
      <c r="D199" s="22"/>
      <c r="E199" s="12"/>
      <c r="F199" s="21"/>
      <c r="G199" s="11"/>
      <c r="H199" s="10"/>
    </row>
    <row r="200" spans="1:8" ht="21" x14ac:dyDescent="0.25">
      <c r="A200" s="14">
        <f t="shared" si="8"/>
        <v>198</v>
      </c>
      <c r="B200" s="22"/>
      <c r="C200" s="22"/>
      <c r="D200" s="22"/>
      <c r="E200" s="12"/>
      <c r="F200" s="21"/>
      <c r="G200" s="11"/>
      <c r="H200" s="10"/>
    </row>
    <row r="201" spans="1:8" ht="21" x14ac:dyDescent="0.25">
      <c r="A201" s="14">
        <f t="shared" si="8"/>
        <v>199</v>
      </c>
      <c r="B201" s="22"/>
      <c r="C201" s="22"/>
      <c r="D201" s="22"/>
      <c r="E201" s="12"/>
      <c r="F201" s="21"/>
      <c r="G201" s="11"/>
      <c r="H201" s="10"/>
    </row>
    <row r="202" spans="1:8" ht="21" x14ac:dyDescent="0.25">
      <c r="A202" s="14">
        <f t="shared" si="8"/>
        <v>200</v>
      </c>
      <c r="B202" s="22"/>
      <c r="C202" s="22"/>
      <c r="D202" s="22"/>
      <c r="E202" s="12"/>
      <c r="F202" s="21"/>
      <c r="G202" s="11"/>
      <c r="H202" s="10"/>
    </row>
    <row r="203" spans="1:8" ht="21" x14ac:dyDescent="0.25">
      <c r="A203" s="14">
        <f t="shared" si="8"/>
        <v>201</v>
      </c>
      <c r="B203" s="22"/>
      <c r="C203" s="22"/>
      <c r="D203" s="22"/>
      <c r="E203" s="12"/>
      <c r="F203" s="21"/>
      <c r="G203" s="11"/>
      <c r="H203" s="10"/>
    </row>
    <row r="204" spans="1:8" ht="21" x14ac:dyDescent="0.25">
      <c r="A204" s="14">
        <f t="shared" si="8"/>
        <v>202</v>
      </c>
      <c r="B204" s="22"/>
      <c r="C204" s="22"/>
      <c r="D204" s="22"/>
      <c r="E204" s="12"/>
      <c r="F204" s="21"/>
      <c r="G204" s="11"/>
      <c r="H204" s="10"/>
    </row>
    <row r="205" spans="1:8" ht="21" x14ac:dyDescent="0.25">
      <c r="A205" s="14">
        <f t="shared" si="8"/>
        <v>203</v>
      </c>
      <c r="B205" s="22"/>
      <c r="C205" s="22"/>
      <c r="D205" s="22"/>
      <c r="E205" s="12"/>
      <c r="F205" s="21"/>
      <c r="G205" s="11"/>
      <c r="H205" s="10"/>
    </row>
    <row r="206" spans="1:8" ht="21" x14ac:dyDescent="0.25">
      <c r="A206" s="14">
        <f t="shared" si="8"/>
        <v>204</v>
      </c>
      <c r="B206" s="22"/>
      <c r="C206" s="22"/>
      <c r="D206" s="22"/>
      <c r="E206" s="12"/>
      <c r="F206" s="21"/>
      <c r="G206" s="11"/>
      <c r="H206" s="10"/>
    </row>
    <row r="207" spans="1:8" ht="21" x14ac:dyDescent="0.25">
      <c r="A207" s="14">
        <f t="shared" si="8"/>
        <v>205</v>
      </c>
      <c r="B207" s="22"/>
      <c r="C207" s="22"/>
      <c r="D207" s="22"/>
      <c r="E207" s="12"/>
      <c r="F207" s="21"/>
      <c r="G207" s="11"/>
      <c r="H207" s="10"/>
    </row>
    <row r="208" spans="1:8" ht="21" x14ac:dyDescent="0.25">
      <c r="A208" s="14">
        <f t="shared" si="8"/>
        <v>206</v>
      </c>
      <c r="B208" s="22"/>
      <c r="C208" s="22"/>
      <c r="D208" s="22"/>
      <c r="E208" s="12"/>
      <c r="F208" s="21"/>
      <c r="G208" s="11"/>
      <c r="H208" s="10"/>
    </row>
    <row r="209" spans="1:8" ht="21" x14ac:dyDescent="0.25">
      <c r="A209" s="14">
        <f t="shared" si="8"/>
        <v>207</v>
      </c>
      <c r="B209" s="22"/>
      <c r="C209" s="22"/>
      <c r="D209" s="22"/>
      <c r="E209" s="12"/>
      <c r="F209" s="21"/>
      <c r="G209" s="11"/>
      <c r="H209" s="10"/>
    </row>
    <row r="210" spans="1:8" ht="21" x14ac:dyDescent="0.25">
      <c r="A210" s="14">
        <f t="shared" si="8"/>
        <v>208</v>
      </c>
      <c r="B210" s="22"/>
      <c r="C210" s="22"/>
      <c r="D210" s="22"/>
      <c r="E210" s="12"/>
      <c r="F210" s="21"/>
      <c r="G210" s="11"/>
      <c r="H210" s="10"/>
    </row>
    <row r="211" spans="1:8" ht="21" x14ac:dyDescent="0.25">
      <c r="A211" s="14">
        <f t="shared" si="8"/>
        <v>209</v>
      </c>
      <c r="B211" s="22"/>
      <c r="C211" s="22"/>
      <c r="D211" s="22"/>
      <c r="E211" s="12"/>
      <c r="F211" s="21"/>
      <c r="G211" s="11"/>
      <c r="H211" s="10"/>
    </row>
    <row r="212" spans="1:8" ht="21" x14ac:dyDescent="0.25">
      <c r="A212" s="14">
        <f t="shared" si="8"/>
        <v>210</v>
      </c>
      <c r="B212" s="22"/>
      <c r="C212" s="22"/>
      <c r="D212" s="22"/>
      <c r="E212" s="12"/>
      <c r="F212" s="21"/>
      <c r="G212" s="11"/>
      <c r="H212" s="10"/>
    </row>
    <row r="213" spans="1:8" ht="21" x14ac:dyDescent="0.25">
      <c r="A213" s="14">
        <f t="shared" si="8"/>
        <v>211</v>
      </c>
      <c r="B213" s="22"/>
      <c r="C213" s="22"/>
      <c r="D213" s="22"/>
      <c r="E213" s="12"/>
      <c r="F213" s="21"/>
      <c r="G213" s="11"/>
      <c r="H213" s="10"/>
    </row>
    <row r="214" spans="1:8" ht="21" x14ac:dyDescent="0.25">
      <c r="A214" s="14">
        <f t="shared" si="8"/>
        <v>212</v>
      </c>
      <c r="B214" s="22"/>
      <c r="C214" s="22"/>
      <c r="D214" s="22"/>
      <c r="E214" s="12"/>
      <c r="F214" s="21"/>
      <c r="G214" s="11"/>
      <c r="H214" s="10"/>
    </row>
    <row r="215" spans="1:8" ht="21" x14ac:dyDescent="0.25">
      <c r="A215" s="14">
        <f t="shared" si="8"/>
        <v>213</v>
      </c>
      <c r="B215" s="22"/>
      <c r="C215" s="22"/>
      <c r="D215" s="22"/>
      <c r="E215" s="12"/>
      <c r="F215" s="21"/>
      <c r="G215" s="11"/>
      <c r="H215" s="10"/>
    </row>
    <row r="216" spans="1:8" ht="21" x14ac:dyDescent="0.25">
      <c r="A216" s="14">
        <f t="shared" si="8"/>
        <v>214</v>
      </c>
      <c r="B216" s="22"/>
      <c r="C216" s="22"/>
      <c r="D216" s="22"/>
      <c r="E216" s="12"/>
      <c r="F216" s="21"/>
      <c r="G216" s="11"/>
      <c r="H216" s="10"/>
    </row>
    <row r="217" spans="1:8" ht="21" x14ac:dyDescent="0.25">
      <c r="A217" s="14">
        <f t="shared" si="8"/>
        <v>215</v>
      </c>
      <c r="B217" s="22"/>
      <c r="C217" s="22"/>
      <c r="D217" s="22"/>
      <c r="E217" s="12"/>
      <c r="F217" s="21"/>
      <c r="G217" s="11"/>
      <c r="H217" s="10"/>
    </row>
    <row r="218" spans="1:8" ht="21" x14ac:dyDescent="0.25">
      <c r="A218" s="14">
        <f t="shared" si="8"/>
        <v>216</v>
      </c>
      <c r="B218" s="22"/>
      <c r="C218" s="22"/>
      <c r="D218" s="22"/>
      <c r="E218" s="12"/>
      <c r="F218" s="21"/>
      <c r="G218" s="11"/>
      <c r="H218" s="10"/>
    </row>
    <row r="219" spans="1:8" ht="21" x14ac:dyDescent="0.25">
      <c r="A219" s="14">
        <f t="shared" si="8"/>
        <v>217</v>
      </c>
      <c r="B219" s="22"/>
      <c r="C219" s="22"/>
      <c r="D219" s="22"/>
      <c r="E219" s="12"/>
      <c r="F219" s="21"/>
      <c r="G219" s="11"/>
      <c r="H219" s="10"/>
    </row>
    <row r="220" spans="1:8" ht="21" x14ac:dyDescent="0.25">
      <c r="A220" s="14">
        <f t="shared" si="8"/>
        <v>218</v>
      </c>
      <c r="B220" s="22"/>
      <c r="C220" s="22"/>
      <c r="D220" s="22"/>
      <c r="E220" s="12"/>
      <c r="F220" s="21"/>
      <c r="G220" s="11"/>
      <c r="H220" s="10"/>
    </row>
    <row r="221" spans="1:8" ht="21" x14ac:dyDescent="0.25">
      <c r="A221" s="14">
        <f t="shared" si="8"/>
        <v>219</v>
      </c>
      <c r="B221" s="22"/>
      <c r="C221" s="22"/>
      <c r="D221" s="22"/>
      <c r="E221" s="12"/>
      <c r="F221" s="21"/>
      <c r="G221" s="11"/>
      <c r="H221" s="10"/>
    </row>
    <row r="222" spans="1:8" ht="21" x14ac:dyDescent="0.25">
      <c r="A222" s="14">
        <f t="shared" si="8"/>
        <v>220</v>
      </c>
      <c r="B222" s="22"/>
      <c r="C222" s="22"/>
      <c r="D222" s="22"/>
      <c r="E222" s="12"/>
      <c r="F222" s="21"/>
      <c r="G222" s="11"/>
      <c r="H222" s="10"/>
    </row>
    <row r="223" spans="1:8" ht="21" x14ac:dyDescent="0.25">
      <c r="A223" s="14">
        <f t="shared" si="8"/>
        <v>221</v>
      </c>
      <c r="B223" s="22"/>
      <c r="C223" s="22"/>
      <c r="D223" s="22"/>
      <c r="E223" s="12"/>
      <c r="F223" s="21"/>
      <c r="G223" s="11"/>
      <c r="H223" s="10"/>
    </row>
    <row r="224" spans="1:8" ht="21" x14ac:dyDescent="0.25">
      <c r="A224" s="14">
        <f t="shared" si="8"/>
        <v>222</v>
      </c>
      <c r="B224" s="22"/>
      <c r="C224" s="22"/>
      <c r="D224" s="22"/>
      <c r="E224" s="12"/>
      <c r="F224" s="21"/>
      <c r="G224" s="11"/>
      <c r="H224" s="10"/>
    </row>
    <row r="225" spans="1:8" ht="21" x14ac:dyDescent="0.25">
      <c r="A225" s="14">
        <f t="shared" si="8"/>
        <v>223</v>
      </c>
      <c r="B225" s="22"/>
      <c r="C225" s="22"/>
      <c r="D225" s="22"/>
      <c r="E225" s="12"/>
      <c r="F225" s="21"/>
      <c r="G225" s="11"/>
      <c r="H225" s="10"/>
    </row>
    <row r="226" spans="1:8" ht="21" x14ac:dyDescent="0.25">
      <c r="A226" s="14">
        <f t="shared" si="8"/>
        <v>224</v>
      </c>
      <c r="B226" s="22"/>
      <c r="C226" s="22"/>
      <c r="D226" s="22"/>
      <c r="E226" s="12"/>
      <c r="F226" s="21"/>
      <c r="G226" s="11"/>
      <c r="H226" s="10"/>
    </row>
    <row r="227" spans="1:8" ht="21" x14ac:dyDescent="0.25">
      <c r="A227" s="14">
        <f t="shared" si="8"/>
        <v>225</v>
      </c>
      <c r="B227" s="22"/>
      <c r="C227" s="22"/>
      <c r="D227" s="22"/>
      <c r="E227" s="12"/>
      <c r="F227" s="21"/>
      <c r="G227" s="11"/>
      <c r="H227" s="10"/>
    </row>
    <row r="229" spans="1:8" ht="21" x14ac:dyDescent="0.35">
      <c r="A229" s="6"/>
      <c r="B229" s="6"/>
      <c r="C229" s="6"/>
      <c r="D229" s="9" t="s">
        <v>1005</v>
      </c>
      <c r="E229" s="8"/>
      <c r="F229" s="7">
        <f>SUM(F3:F228)</f>
        <v>60718</v>
      </c>
      <c r="G229" s="7">
        <f>SUM(G3:G228)</f>
        <v>274537.93999999994</v>
      </c>
      <c r="H229" s="6"/>
    </row>
  </sheetData>
  <mergeCells count="1">
    <mergeCell ref="A1:H1"/>
  </mergeCells>
  <conditionalFormatting sqref="H1:H2 K2">
    <cfRule type="containsText" dxfId="18" priority="25" operator="containsText" text="HOLD">
      <formula>NOT(ISERROR(SEARCH("HOLD",H1)))</formula>
    </cfRule>
  </conditionalFormatting>
  <conditionalFormatting sqref="H1:H2 K2">
    <cfRule type="containsText" dxfId="17" priority="24" operator="containsText" text="HOLD">
      <formula>NOT(ISERROR(SEARCH("HOLD",H1)))</formula>
    </cfRule>
  </conditionalFormatting>
  <conditionalFormatting sqref="B3">
    <cfRule type="duplicateValues" dxfId="16" priority="20"/>
  </conditionalFormatting>
  <conditionalFormatting sqref="B3">
    <cfRule type="duplicateValues" dxfId="15" priority="21"/>
  </conditionalFormatting>
  <conditionalFormatting sqref="B4">
    <cfRule type="duplicateValues" dxfId="14" priority="18"/>
  </conditionalFormatting>
  <conditionalFormatting sqref="B4">
    <cfRule type="duplicateValues" dxfId="13" priority="19"/>
  </conditionalFormatting>
  <conditionalFormatting sqref="B5:B73">
    <cfRule type="duplicateValues" dxfId="12" priority="26"/>
  </conditionalFormatting>
  <conditionalFormatting sqref="B5:B73">
    <cfRule type="duplicateValues" dxfId="11" priority="27"/>
  </conditionalFormatting>
  <conditionalFormatting sqref="B3:B143">
    <cfRule type="duplicateValues" dxfId="10" priority="17"/>
  </conditionalFormatting>
  <conditionalFormatting sqref="H52:H227">
    <cfRule type="containsText" dxfId="9" priority="8" operator="containsText" text="HOLD">
      <formula>NOT(ISERROR(SEARCH("HOLD",H52)))</formula>
    </cfRule>
  </conditionalFormatting>
  <conditionalFormatting sqref="H52:H227">
    <cfRule type="containsText" dxfId="8" priority="7" operator="containsText" text="HOLD">
      <formula>NOT(ISERROR(SEARCH("HOLD",H52)))</formula>
    </cfRule>
  </conditionalFormatting>
  <conditionalFormatting sqref="H52:H227">
    <cfRule type="cellIs" dxfId="7" priority="5" operator="equal">
      <formula>"HOLD"</formula>
    </cfRule>
    <cfRule type="cellIs" dxfId="6" priority="6" operator="equal">
      <formula>"HOLD"</formula>
    </cfRule>
  </conditionalFormatting>
  <conditionalFormatting sqref="H3:H51">
    <cfRule type="containsText" dxfId="5" priority="4" operator="containsText" text="HOLD">
      <formula>NOT(ISERROR(SEARCH("HOLD",H3)))</formula>
    </cfRule>
  </conditionalFormatting>
  <conditionalFormatting sqref="H3:H51">
    <cfRule type="containsText" dxfId="4" priority="3" operator="containsText" text="HOLD">
      <formula>NOT(ISERROR(SEARCH("HOLD",H3)))</formula>
    </cfRule>
  </conditionalFormatting>
  <conditionalFormatting sqref="H3:H51">
    <cfRule type="cellIs" dxfId="3" priority="1" operator="equal">
      <formula>"HOLD"</formula>
    </cfRule>
    <cfRule type="cellIs" dxfId="2" priority="2" operator="equal">
      <formula>"HOLD"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5" sqref="H5"/>
    </sheetView>
  </sheetViews>
  <sheetFormatPr defaultRowHeight="15" x14ac:dyDescent="0.25"/>
  <cols>
    <col min="1" max="5" width="13.28515625" customWidth="1"/>
  </cols>
  <sheetData>
    <row r="1" spans="1:5" ht="31.5" x14ac:dyDescent="0.25">
      <c r="A1" s="95" t="s">
        <v>1100</v>
      </c>
      <c r="B1" s="95" t="s">
        <v>1101</v>
      </c>
      <c r="C1" s="95" t="s">
        <v>1102</v>
      </c>
      <c r="D1" s="95" t="s">
        <v>1103</v>
      </c>
      <c r="E1" s="95" t="s">
        <v>1104</v>
      </c>
    </row>
    <row r="2" spans="1:5" x14ac:dyDescent="0.25">
      <c r="A2" s="96" t="s">
        <v>1105</v>
      </c>
      <c r="B2" s="96" t="s">
        <v>287</v>
      </c>
      <c r="C2" s="96" t="s">
        <v>1106</v>
      </c>
      <c r="D2" s="96">
        <v>27070</v>
      </c>
      <c r="E2" s="97" t="s">
        <v>1107</v>
      </c>
    </row>
    <row r="3" spans="1:5" x14ac:dyDescent="0.25">
      <c r="A3" s="96" t="s">
        <v>1108</v>
      </c>
      <c r="B3" s="96" t="s">
        <v>353</v>
      </c>
      <c r="C3" s="96" t="s">
        <v>1109</v>
      </c>
      <c r="D3" s="96">
        <v>21830</v>
      </c>
      <c r="E3" s="97" t="s">
        <v>1107</v>
      </c>
    </row>
    <row r="4" spans="1:5" x14ac:dyDescent="0.25">
      <c r="A4" s="96" t="s">
        <v>1110</v>
      </c>
      <c r="B4" s="96" t="s">
        <v>353</v>
      </c>
      <c r="C4" s="96" t="s">
        <v>1109</v>
      </c>
      <c r="D4" s="96">
        <v>13870</v>
      </c>
      <c r="E4" s="97" t="s">
        <v>1107</v>
      </c>
    </row>
    <row r="5" spans="1:5" x14ac:dyDescent="0.25">
      <c r="A5" s="96" t="s">
        <v>1111</v>
      </c>
      <c r="B5" s="96" t="s">
        <v>287</v>
      </c>
      <c r="C5" s="96" t="s">
        <v>1112</v>
      </c>
      <c r="D5" s="96">
        <v>33340</v>
      </c>
      <c r="E5" s="97" t="s">
        <v>1107</v>
      </c>
    </row>
    <row r="6" spans="1:5" x14ac:dyDescent="0.25">
      <c r="A6" s="96" t="s">
        <v>1113</v>
      </c>
      <c r="B6" s="96" t="s">
        <v>353</v>
      </c>
      <c r="C6" s="96" t="s">
        <v>1109</v>
      </c>
      <c r="D6" s="96">
        <v>5892</v>
      </c>
      <c r="E6" s="97" t="s">
        <v>1107</v>
      </c>
    </row>
    <row r="7" spans="1:5" x14ac:dyDescent="0.25">
      <c r="A7" s="96" t="s">
        <v>1114</v>
      </c>
      <c r="B7" s="96" t="s">
        <v>353</v>
      </c>
      <c r="C7" s="96" t="s">
        <v>1115</v>
      </c>
      <c r="D7" s="96">
        <v>56930</v>
      </c>
      <c r="E7" s="97" t="s">
        <v>1107</v>
      </c>
    </row>
    <row r="8" spans="1:5" x14ac:dyDescent="0.25">
      <c r="A8" s="96" t="s">
        <v>1116</v>
      </c>
      <c r="B8" s="96" t="s">
        <v>353</v>
      </c>
      <c r="C8" s="96" t="s">
        <v>1115</v>
      </c>
      <c r="D8" s="96">
        <f>64670-1500</f>
        <v>63170</v>
      </c>
      <c r="E8" s="97" t="s">
        <v>1107</v>
      </c>
    </row>
    <row r="9" spans="1:5" x14ac:dyDescent="0.25">
      <c r="A9" s="96" t="s">
        <v>1117</v>
      </c>
      <c r="B9" s="96" t="s">
        <v>353</v>
      </c>
      <c r="C9" s="96" t="s">
        <v>1115</v>
      </c>
      <c r="D9" s="96">
        <v>61962</v>
      </c>
      <c r="E9" s="97" t="s">
        <v>1107</v>
      </c>
    </row>
    <row r="10" spans="1:5" x14ac:dyDescent="0.25">
      <c r="A10" s="96" t="s">
        <v>1118</v>
      </c>
      <c r="B10" s="96" t="s">
        <v>287</v>
      </c>
      <c r="C10" s="96" t="s">
        <v>1115</v>
      </c>
      <c r="D10" s="96">
        <f>47161-7131</f>
        <v>40030</v>
      </c>
      <c r="E10" s="97" t="s">
        <v>1107</v>
      </c>
    </row>
    <row r="11" spans="1:5" x14ac:dyDescent="0.25">
      <c r="A11" s="96" t="s">
        <v>1119</v>
      </c>
      <c r="B11" s="96" t="s">
        <v>353</v>
      </c>
      <c r="C11" s="96" t="s">
        <v>1120</v>
      </c>
      <c r="D11" s="96">
        <v>62829</v>
      </c>
      <c r="E11" s="97" t="s">
        <v>1107</v>
      </c>
    </row>
    <row r="12" spans="1:5" x14ac:dyDescent="0.25">
      <c r="A12" s="96" t="s">
        <v>1121</v>
      </c>
      <c r="B12" s="96" t="s">
        <v>353</v>
      </c>
      <c r="C12" s="96" t="s">
        <v>1120</v>
      </c>
      <c r="D12" s="96">
        <v>2461</v>
      </c>
      <c r="E12" s="97" t="s">
        <v>1107</v>
      </c>
    </row>
    <row r="13" spans="1:5" x14ac:dyDescent="0.25">
      <c r="A13" s="96" t="s">
        <v>1122</v>
      </c>
      <c r="B13" s="96" t="s">
        <v>287</v>
      </c>
      <c r="C13" s="96" t="s">
        <v>1115</v>
      </c>
      <c r="D13" s="96">
        <v>67186</v>
      </c>
      <c r="E13" s="97" t="s">
        <v>1107</v>
      </c>
    </row>
    <row r="14" spans="1:5" x14ac:dyDescent="0.25">
      <c r="A14" s="96" t="s">
        <v>1123</v>
      </c>
      <c r="B14" s="96" t="s">
        <v>287</v>
      </c>
      <c r="C14" s="96" t="s">
        <v>1115</v>
      </c>
      <c r="D14" s="96">
        <f>58510-7066</f>
        <v>51444</v>
      </c>
      <c r="E14" s="97" t="s">
        <v>1107</v>
      </c>
    </row>
    <row r="15" spans="1:5" x14ac:dyDescent="0.25">
      <c r="A15" s="96" t="s">
        <v>1124</v>
      </c>
      <c r="B15" s="96" t="s">
        <v>353</v>
      </c>
      <c r="C15" s="96" t="s">
        <v>1120</v>
      </c>
      <c r="D15" s="96">
        <v>15950</v>
      </c>
      <c r="E15" s="97" t="s">
        <v>1107</v>
      </c>
    </row>
    <row r="16" spans="1:5" x14ac:dyDescent="0.25">
      <c r="A16" s="96" t="s">
        <v>1125</v>
      </c>
      <c r="B16" s="96" t="s">
        <v>353</v>
      </c>
      <c r="C16" s="96" t="s">
        <v>1126</v>
      </c>
      <c r="D16" s="96">
        <v>5140</v>
      </c>
      <c r="E16" s="97" t="s">
        <v>1107</v>
      </c>
    </row>
    <row r="17" spans="1:5" x14ac:dyDescent="0.25">
      <c r="A17" s="96" t="s">
        <v>1127</v>
      </c>
      <c r="B17" s="96" t="s">
        <v>353</v>
      </c>
      <c r="C17" s="96" t="s">
        <v>1126</v>
      </c>
      <c r="D17" s="96">
        <v>9000</v>
      </c>
      <c r="E17" s="97" t="s">
        <v>1107</v>
      </c>
    </row>
    <row r="18" spans="1:5" ht="14.45" x14ac:dyDescent="0.3">
      <c r="A18" s="96" t="s">
        <v>1128</v>
      </c>
      <c r="B18" s="96" t="s">
        <v>353</v>
      </c>
      <c r="C18" s="96" t="s">
        <v>1126</v>
      </c>
      <c r="D18" s="96">
        <v>6010</v>
      </c>
      <c r="E18" s="97" t="s">
        <v>1107</v>
      </c>
    </row>
    <row r="19" spans="1:5" ht="14.45" x14ac:dyDescent="0.3">
      <c r="A19" s="98" t="s">
        <v>1129</v>
      </c>
      <c r="B19" s="98" t="s">
        <v>353</v>
      </c>
      <c r="C19" s="98" t="s">
        <v>1109</v>
      </c>
      <c r="D19" s="98">
        <v>26600</v>
      </c>
      <c r="E19" s="97" t="s">
        <v>1107</v>
      </c>
    </row>
    <row r="20" spans="1:5" ht="14.45" x14ac:dyDescent="0.3">
      <c r="A20" s="98" t="s">
        <v>1130</v>
      </c>
      <c r="B20" s="98" t="s">
        <v>106</v>
      </c>
      <c r="C20" s="98" t="s">
        <v>1109</v>
      </c>
      <c r="D20" s="98">
        <v>33390</v>
      </c>
      <c r="E20" s="97" t="s">
        <v>1107</v>
      </c>
    </row>
    <row r="21" spans="1:5" ht="14.45" x14ac:dyDescent="0.3">
      <c r="A21" s="98" t="s">
        <v>1131</v>
      </c>
      <c r="B21" s="98" t="s">
        <v>199</v>
      </c>
      <c r="C21" s="98" t="s">
        <v>1109</v>
      </c>
      <c r="D21" s="98">
        <v>6550</v>
      </c>
      <c r="E21" s="97" t="s">
        <v>1107</v>
      </c>
    </row>
    <row r="22" spans="1:5" ht="14.45" x14ac:dyDescent="0.3">
      <c r="A22" s="99" t="s">
        <v>1116</v>
      </c>
      <c r="B22" s="99" t="s">
        <v>353</v>
      </c>
      <c r="C22" s="99" t="s">
        <v>1115</v>
      </c>
      <c r="D22" s="99">
        <v>1500</v>
      </c>
      <c r="E22" s="99" t="s">
        <v>1132</v>
      </c>
    </row>
    <row r="23" spans="1:5" x14ac:dyDescent="0.25">
      <c r="A23" s="99" t="s">
        <v>1129</v>
      </c>
      <c r="B23" s="99" t="s">
        <v>353</v>
      </c>
      <c r="C23" s="99" t="s">
        <v>1109</v>
      </c>
      <c r="D23" s="99">
        <v>25280</v>
      </c>
      <c r="E23" s="99" t="s">
        <v>1132</v>
      </c>
    </row>
    <row r="24" spans="1:5" x14ac:dyDescent="0.25">
      <c r="A24" s="99" t="s">
        <v>1123</v>
      </c>
      <c r="B24" s="99" t="s">
        <v>287</v>
      </c>
      <c r="C24" s="99" t="s">
        <v>1115</v>
      </c>
      <c r="D24" s="99">
        <v>7066</v>
      </c>
      <c r="E24" s="99" t="s">
        <v>1132</v>
      </c>
    </row>
    <row r="25" spans="1:5" x14ac:dyDescent="0.25">
      <c r="A25" s="99" t="s">
        <v>1118</v>
      </c>
      <c r="B25" s="99" t="s">
        <v>287</v>
      </c>
      <c r="C25" s="99" t="s">
        <v>1115</v>
      </c>
      <c r="D25" s="99">
        <v>7131</v>
      </c>
      <c r="E25" s="99" t="s">
        <v>1132</v>
      </c>
    </row>
    <row r="26" spans="1:5" x14ac:dyDescent="0.25">
      <c r="A26" s="99" t="s">
        <v>1133</v>
      </c>
      <c r="B26" s="99" t="s">
        <v>287</v>
      </c>
      <c r="C26" s="99" t="s">
        <v>1115</v>
      </c>
      <c r="D26" s="99">
        <v>1193</v>
      </c>
      <c r="E26" s="99" t="s">
        <v>1132</v>
      </c>
    </row>
    <row r="27" spans="1:5" x14ac:dyDescent="0.25">
      <c r="A27" s="99" t="s">
        <v>1130</v>
      </c>
      <c r="B27" s="99" t="s">
        <v>106</v>
      </c>
      <c r="C27" s="99" t="s">
        <v>1109</v>
      </c>
      <c r="D27" s="99">
        <v>33390</v>
      </c>
      <c r="E27" s="99" t="s">
        <v>1134</v>
      </c>
    </row>
    <row r="28" spans="1:5" x14ac:dyDescent="0.25">
      <c r="A28" s="99" t="s">
        <v>1131</v>
      </c>
      <c r="B28" s="99" t="s">
        <v>199</v>
      </c>
      <c r="C28" s="99" t="s">
        <v>1109</v>
      </c>
      <c r="D28" s="99">
        <v>6550</v>
      </c>
      <c r="E28" s="99" t="s">
        <v>1134</v>
      </c>
    </row>
    <row r="29" spans="1:5" x14ac:dyDescent="0.25">
      <c r="A29" s="99" t="s">
        <v>1129</v>
      </c>
      <c r="B29" s="99" t="s">
        <v>353</v>
      </c>
      <c r="C29" s="99" t="s">
        <v>1109</v>
      </c>
      <c r="D29" s="99">
        <v>1320</v>
      </c>
      <c r="E29" s="99" t="s">
        <v>1134</v>
      </c>
    </row>
    <row r="31" spans="1:5" ht="15.75" x14ac:dyDescent="0.25">
      <c r="B31" s="100" t="s">
        <v>1005</v>
      </c>
      <c r="D31" s="101">
        <f>SUM(D2:D30)</f>
        <v>694084</v>
      </c>
    </row>
  </sheetData>
  <conditionalFormatting sqref="A19:A20">
    <cfRule type="duplicateValues" dxfId="1" priority="2"/>
  </conditionalFormatting>
  <conditionalFormatting sqref="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SCH</vt:lpstr>
      <vt:lpstr>RM-JUNE</vt:lpstr>
      <vt:lpstr>CUTTING</vt:lpstr>
      <vt:lpstr>FORGING+DISPATCH</vt:lpstr>
      <vt:lpstr>NOT INCLUDUED U-I MATERIAL</vt:lpstr>
      <vt:lpstr>'RM-JUNE'!Print_Area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2023-06-26T09:08:59Z</dcterms:modified>
</cp:coreProperties>
</file>