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butolea\Downloads\OptionLovers-master\OptionLovers-master\OptionGainers\"/>
    </mc:Choice>
  </mc:AlternateContent>
  <xr:revisionPtr revIDLastSave="0" documentId="13_ncr:1_{CA9043CF-1C3A-4A4C-A885-AA483A8AFCEE}" xr6:coauthVersionLast="47" xr6:coauthVersionMax="47" xr10:uidLastSave="{00000000-0000-0000-0000-000000000000}"/>
  <bookViews>
    <workbookView xWindow="-96" yWindow="-96" windowWidth="23232" windowHeight="13992" activeTab="1" xr2:uid="{00000000-000D-0000-FFFF-FFFF00000000}"/>
  </bookViews>
  <sheets>
    <sheet name="Sheet1" sheetId="1" r:id="rId1"/>
    <sheet name="SFTLevels" sheetId="16" r:id="rId2"/>
    <sheet name="FukFuk-Ke" sheetId="2" r:id="rId3"/>
    <sheet name="TradeTrackSelling" sheetId="12" r:id="rId4"/>
    <sheet name="VIX1" sheetId="14" r:id="rId5"/>
    <sheet name="Monthly" sheetId="3" r:id="rId6"/>
    <sheet name="NiftyHourData" sheetId="5" r:id="rId7"/>
    <sheet name="OI" sheetId="10" r:id="rId8"/>
    <sheet name="AngelBrokingClient" sheetId="11" r:id="rId9"/>
    <sheet name="Plan" sheetId="13" r:id="rId10"/>
    <sheet name="VIX" sheetId="15" r:id="rId11"/>
  </sheets>
  <definedNames>
    <definedName name="_xlnm._FilterDatabase" localSheetId="5" hidden="1">Monthly!$A$1:$AD$1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5" i="2" l="1"/>
  <c r="Z46" i="2"/>
  <c r="Z47" i="2"/>
  <c r="Z48" i="2"/>
  <c r="Y45" i="2"/>
  <c r="Y46" i="2"/>
  <c r="Y47" i="2"/>
  <c r="Y48" i="2"/>
  <c r="R46" i="2"/>
  <c r="W46" i="2" s="1"/>
  <c r="O55" i="16"/>
  <c r="P55" i="16" s="1"/>
  <c r="Q55" i="16" s="1"/>
  <c r="O54" i="16"/>
  <c r="P54" i="16" s="1"/>
  <c r="Q54" i="16" s="1"/>
  <c r="K70" i="16"/>
  <c r="J70" i="16"/>
  <c r="E70" i="16"/>
  <c r="D70" i="16"/>
  <c r="K69" i="16"/>
  <c r="J69" i="16"/>
  <c r="E69" i="16"/>
  <c r="D69" i="16"/>
  <c r="K68" i="16"/>
  <c r="J68" i="16"/>
  <c r="E68" i="16"/>
  <c r="D68" i="16"/>
  <c r="K67" i="16"/>
  <c r="J67" i="16"/>
  <c r="E67" i="16"/>
  <c r="D67" i="16"/>
  <c r="K66" i="16"/>
  <c r="J66" i="16"/>
  <c r="E66" i="16"/>
  <c r="D66" i="16"/>
  <c r="K65" i="16"/>
  <c r="J65" i="16"/>
  <c r="E65" i="16"/>
  <c r="D65" i="16"/>
  <c r="K64" i="16"/>
  <c r="J64" i="16"/>
  <c r="E64" i="16"/>
  <c r="D64" i="16"/>
  <c r="K63" i="16"/>
  <c r="J63" i="16"/>
  <c r="E63" i="16"/>
  <c r="D63" i="16"/>
  <c r="K59" i="16"/>
  <c r="J59" i="16"/>
  <c r="E59" i="16"/>
  <c r="D59" i="16"/>
  <c r="K58" i="16"/>
  <c r="J58" i="16"/>
  <c r="E58" i="16"/>
  <c r="D58" i="16"/>
  <c r="K57" i="16"/>
  <c r="J57" i="16"/>
  <c r="E57" i="16"/>
  <c r="D57" i="16"/>
  <c r="K56" i="16"/>
  <c r="J56" i="16"/>
  <c r="E56" i="16"/>
  <c r="D56" i="16"/>
  <c r="K55" i="16"/>
  <c r="J55" i="16"/>
  <c r="E55" i="16"/>
  <c r="D55" i="16"/>
  <c r="K54" i="16"/>
  <c r="J54" i="16"/>
  <c r="E54" i="16"/>
  <c r="D54" i="16"/>
  <c r="K53" i="16"/>
  <c r="J53" i="16"/>
  <c r="E53" i="16"/>
  <c r="D53" i="16"/>
  <c r="K52" i="16"/>
  <c r="J52" i="16"/>
  <c r="E52" i="16"/>
  <c r="D52" i="16"/>
  <c r="E30" i="16"/>
  <c r="K48" i="16"/>
  <c r="J48" i="16"/>
  <c r="E48" i="16"/>
  <c r="D48" i="16"/>
  <c r="K47" i="16"/>
  <c r="J47" i="16"/>
  <c r="E47" i="16"/>
  <c r="D47" i="16"/>
  <c r="K46" i="16"/>
  <c r="J46" i="16"/>
  <c r="E46" i="16"/>
  <c r="D46" i="16"/>
  <c r="K45" i="16"/>
  <c r="J45" i="16"/>
  <c r="E45" i="16"/>
  <c r="D45" i="16"/>
  <c r="K44" i="16"/>
  <c r="J44" i="16"/>
  <c r="E44" i="16"/>
  <c r="D44" i="16"/>
  <c r="K43" i="16"/>
  <c r="J43" i="16"/>
  <c r="E43" i="16"/>
  <c r="D43" i="16"/>
  <c r="K42" i="16"/>
  <c r="J42" i="16"/>
  <c r="E42" i="16"/>
  <c r="D42" i="16"/>
  <c r="K41" i="16"/>
  <c r="J41" i="16"/>
  <c r="E41" i="16"/>
  <c r="D41" i="16"/>
  <c r="K37" i="16"/>
  <c r="J37" i="16"/>
  <c r="E37" i="16"/>
  <c r="D37" i="16"/>
  <c r="K36" i="16"/>
  <c r="J36" i="16"/>
  <c r="E36" i="16"/>
  <c r="D36" i="16"/>
  <c r="K35" i="16"/>
  <c r="J35" i="16"/>
  <c r="E35" i="16"/>
  <c r="D35" i="16"/>
  <c r="K34" i="16"/>
  <c r="J34" i="16"/>
  <c r="E34" i="16"/>
  <c r="D34" i="16"/>
  <c r="K33" i="16"/>
  <c r="J33" i="16"/>
  <c r="E33" i="16"/>
  <c r="D33" i="16"/>
  <c r="K32" i="16"/>
  <c r="J32" i="16"/>
  <c r="E32" i="16"/>
  <c r="D32" i="16"/>
  <c r="K31" i="16"/>
  <c r="J31" i="16"/>
  <c r="E31" i="16"/>
  <c r="D31" i="16"/>
  <c r="K30" i="16"/>
  <c r="J30" i="16"/>
  <c r="D30" i="16"/>
  <c r="C2" i="16"/>
  <c r="D2" i="16" s="1"/>
  <c r="E2" i="16" s="1"/>
  <c r="K25" i="16"/>
  <c r="J25" i="16"/>
  <c r="K24" i="16"/>
  <c r="J24" i="16"/>
  <c r="K23" i="16"/>
  <c r="J23" i="16"/>
  <c r="K22" i="16"/>
  <c r="J22" i="16"/>
  <c r="K21" i="16"/>
  <c r="J21" i="16"/>
  <c r="K20" i="16"/>
  <c r="J20" i="16"/>
  <c r="K19" i="16"/>
  <c r="J19" i="16"/>
  <c r="K18" i="16"/>
  <c r="J18" i="16"/>
  <c r="K14" i="16"/>
  <c r="J14" i="16"/>
  <c r="K13" i="16"/>
  <c r="J13" i="16"/>
  <c r="K12" i="16"/>
  <c r="J12" i="16"/>
  <c r="K11" i="16"/>
  <c r="J11" i="16"/>
  <c r="K10" i="16"/>
  <c r="J10" i="16"/>
  <c r="K9" i="16"/>
  <c r="J9" i="16"/>
  <c r="K8" i="16"/>
  <c r="J8" i="16"/>
  <c r="K7" i="16"/>
  <c r="J7" i="16"/>
  <c r="E25" i="16"/>
  <c r="D25" i="16"/>
  <c r="E24" i="16"/>
  <c r="D24" i="16"/>
  <c r="E23" i="16"/>
  <c r="D23" i="16"/>
  <c r="E22" i="16"/>
  <c r="D22" i="16"/>
  <c r="E21" i="16"/>
  <c r="D21" i="16"/>
  <c r="E20" i="16"/>
  <c r="D20" i="16"/>
  <c r="E19" i="16"/>
  <c r="D19" i="16"/>
  <c r="E18" i="16"/>
  <c r="D18" i="16"/>
  <c r="E14" i="16"/>
  <c r="D14" i="16"/>
  <c r="E13" i="16"/>
  <c r="D13" i="16"/>
  <c r="E12" i="16"/>
  <c r="D12" i="16"/>
  <c r="E11" i="16"/>
  <c r="D11" i="16"/>
  <c r="E10" i="16"/>
  <c r="D10" i="16"/>
  <c r="E9" i="16"/>
  <c r="D9" i="16"/>
  <c r="E8" i="16"/>
  <c r="D8" i="16"/>
  <c r="E7" i="16"/>
  <c r="D7" i="16"/>
  <c r="C3" i="16"/>
  <c r="D3" i="16" s="1"/>
  <c r="E3" i="16" s="1"/>
  <c r="T46" i="2"/>
  <c r="S46" i="2"/>
  <c r="R45" i="2"/>
  <c r="D5" i="15"/>
  <c r="Q4" i="15"/>
  <c r="S4" i="15" s="1"/>
  <c r="P4" i="15"/>
  <c r="M4" i="15"/>
  <c r="O4" i="15" s="1"/>
  <c r="L4" i="15"/>
  <c r="I4" i="15"/>
  <c r="J4" i="15" s="1"/>
  <c r="H4" i="15"/>
  <c r="E4" i="15"/>
  <c r="G4" i="15" s="1"/>
  <c r="D5" i="14"/>
  <c r="Q4" i="14"/>
  <c r="S4" i="14" s="1"/>
  <c r="P4" i="14"/>
  <c r="M4" i="14"/>
  <c r="O4" i="14" s="1"/>
  <c r="L4" i="14"/>
  <c r="I4" i="14"/>
  <c r="K4" i="14" s="1"/>
  <c r="H4" i="14"/>
  <c r="E4" i="14"/>
  <c r="F4" i="14" s="1"/>
  <c r="V46" i="2" l="1"/>
  <c r="K4" i="15"/>
  <c r="N4" i="15"/>
  <c r="F4" i="15"/>
  <c r="R4" i="15"/>
  <c r="G4" i="14"/>
  <c r="J4" i="14"/>
  <c r="N4" i="14"/>
  <c r="R4" i="14"/>
  <c r="AC44" i="2" l="1"/>
  <c r="AE44" i="2" s="1"/>
  <c r="Y44" i="2"/>
  <c r="AA44" i="2" s="1"/>
  <c r="T44" i="2"/>
  <c r="S44" i="2"/>
  <c r="R44" i="2"/>
  <c r="W44" i="2" s="1"/>
  <c r="Z44" i="2" l="1"/>
  <c r="V44" i="2"/>
  <c r="AD44" i="2"/>
  <c r="AC43" i="2"/>
  <c r="AE43" i="2" s="1"/>
  <c r="Y43" i="2"/>
  <c r="AA43" i="2" s="1"/>
  <c r="T43" i="2"/>
  <c r="S43" i="2"/>
  <c r="R43" i="2"/>
  <c r="W43" i="2" s="1"/>
  <c r="H31" i="12"/>
  <c r="AC42" i="2"/>
  <c r="AD42" i="2" s="1"/>
  <c r="Y42" i="2"/>
  <c r="Z42" i="2" s="1"/>
  <c r="T42" i="2"/>
  <c r="S42" i="2"/>
  <c r="R42" i="2"/>
  <c r="W42" i="2" s="1"/>
  <c r="V43" i="2" l="1"/>
  <c r="V42" i="2"/>
  <c r="AA42" i="2"/>
  <c r="AE42" i="2"/>
  <c r="AD43" i="2"/>
  <c r="Z43" i="2"/>
  <c r="AC41" i="2"/>
  <c r="AE41" i="2" s="1"/>
  <c r="Y41" i="2"/>
  <c r="AA41" i="2" s="1"/>
  <c r="T41" i="2"/>
  <c r="S41" i="2"/>
  <c r="R41" i="2"/>
  <c r="W41" i="2" s="1"/>
  <c r="V41" i="2" l="1"/>
  <c r="Z41" i="2"/>
  <c r="AD41" i="2"/>
  <c r="AC40" i="2"/>
  <c r="AE40" i="2" s="1"/>
  <c r="Y40" i="2"/>
  <c r="AA40" i="2" s="1"/>
  <c r="T40" i="2"/>
  <c r="S40" i="2"/>
  <c r="R40" i="2"/>
  <c r="W40" i="2" s="1"/>
  <c r="S45" i="2"/>
  <c r="S47" i="2"/>
  <c r="S48" i="2"/>
  <c r="T45" i="2"/>
  <c r="T47" i="2"/>
  <c r="T48" i="2"/>
  <c r="V45" i="2"/>
  <c r="V47" i="2"/>
  <c r="V48" i="2"/>
  <c r="W45" i="2"/>
  <c r="W47" i="2"/>
  <c r="W48" i="2"/>
  <c r="AA45" i="2"/>
  <c r="AA47" i="2"/>
  <c r="AA48" i="2"/>
  <c r="AC45" i="2"/>
  <c r="AD45" i="2" s="1"/>
  <c r="AC46" i="2"/>
  <c r="AC47" i="2"/>
  <c r="AE47" i="2" s="1"/>
  <c r="AC48" i="2"/>
  <c r="AE48" i="2" s="1"/>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AC2" i="2"/>
  <c r="AE2" i="2" s="1"/>
  <c r="AC3" i="2"/>
  <c r="AE3" i="2" s="1"/>
  <c r="AC4" i="2"/>
  <c r="AD4" i="2" s="1"/>
  <c r="AC5" i="2"/>
  <c r="AE5" i="2" s="1"/>
  <c r="AC6" i="2"/>
  <c r="AD6" i="2" s="1"/>
  <c r="AC7" i="2"/>
  <c r="AD7" i="2" s="1"/>
  <c r="AC8" i="2"/>
  <c r="AE8" i="2" s="1"/>
  <c r="AC9" i="2"/>
  <c r="AD9" i="2" s="1"/>
  <c r="AC10" i="2"/>
  <c r="AE10" i="2" s="1"/>
  <c r="AC11" i="2"/>
  <c r="AE11" i="2" s="1"/>
  <c r="AC12" i="2"/>
  <c r="AD12" i="2" s="1"/>
  <c r="AC13" i="2"/>
  <c r="AE13" i="2" s="1"/>
  <c r="AC14" i="2"/>
  <c r="AE14" i="2" s="1"/>
  <c r="AC15" i="2"/>
  <c r="AE15" i="2" s="1"/>
  <c r="AC16" i="2"/>
  <c r="AD16" i="2" s="1"/>
  <c r="AC17" i="2"/>
  <c r="AE17" i="2" s="1"/>
  <c r="AC18" i="2"/>
  <c r="AD18" i="2" s="1"/>
  <c r="AC19" i="2"/>
  <c r="AD19" i="2" s="1"/>
  <c r="AC20" i="2"/>
  <c r="AE20" i="2" s="1"/>
  <c r="AC21" i="2"/>
  <c r="AD21" i="2" s="1"/>
  <c r="AC22" i="2"/>
  <c r="AE22" i="2" s="1"/>
  <c r="AC23" i="2"/>
  <c r="AE23" i="2" s="1"/>
  <c r="AC24" i="2"/>
  <c r="AD24" i="2" s="1"/>
  <c r="AC25" i="2"/>
  <c r="AE25" i="2" s="1"/>
  <c r="AC26" i="2"/>
  <c r="AE26" i="2" s="1"/>
  <c r="AC27" i="2"/>
  <c r="AE27" i="2" s="1"/>
  <c r="AC28" i="2"/>
  <c r="AD28" i="2" s="1"/>
  <c r="AC29" i="2"/>
  <c r="AE29" i="2" s="1"/>
  <c r="AC30" i="2"/>
  <c r="AD30" i="2" s="1"/>
  <c r="AC31" i="2"/>
  <c r="AD31" i="2" s="1"/>
  <c r="AC32" i="2"/>
  <c r="AE32" i="2" s="1"/>
  <c r="AC33" i="2"/>
  <c r="AD33" i="2" s="1"/>
  <c r="AC34" i="2"/>
  <c r="AE34" i="2" s="1"/>
  <c r="AC35" i="2"/>
  <c r="AE35" i="2" s="1"/>
  <c r="AC36" i="2"/>
  <c r="AD36" i="2" s="1"/>
  <c r="AC37" i="2"/>
  <c r="AE37" i="2" s="1"/>
  <c r="AC38" i="2"/>
  <c r="AE38" i="2" s="1"/>
  <c r="AC39" i="2"/>
  <c r="AE39" i="2" s="1"/>
  <c r="Y2" i="2"/>
  <c r="AA2" i="2" s="1"/>
  <c r="Y3" i="2"/>
  <c r="AA3" i="2" s="1"/>
  <c r="Y4" i="2"/>
  <c r="Z4" i="2" s="1"/>
  <c r="Y5" i="2"/>
  <c r="Z5" i="2" s="1"/>
  <c r="Y6" i="2"/>
  <c r="Z6" i="2" s="1"/>
  <c r="Y7" i="2"/>
  <c r="Z7" i="2" s="1"/>
  <c r="Y8" i="2"/>
  <c r="Z8" i="2" s="1"/>
  <c r="Y9" i="2"/>
  <c r="Z9" i="2" s="1"/>
  <c r="Y10" i="2"/>
  <c r="Z10" i="2" s="1"/>
  <c r="Y11" i="2"/>
  <c r="Z11" i="2" s="1"/>
  <c r="Y12" i="2"/>
  <c r="AA12" i="2" s="1"/>
  <c r="Y13" i="2"/>
  <c r="Z13" i="2" s="1"/>
  <c r="Y14" i="2"/>
  <c r="AA14" i="2" s="1"/>
  <c r="Y15" i="2"/>
  <c r="AA15" i="2" s="1"/>
  <c r="Y16" i="2"/>
  <c r="Z16" i="2" s="1"/>
  <c r="Y17" i="2"/>
  <c r="Z17" i="2" s="1"/>
  <c r="Y18" i="2"/>
  <c r="Z18" i="2" s="1"/>
  <c r="Y19" i="2"/>
  <c r="Z19" i="2" s="1"/>
  <c r="Y20" i="2"/>
  <c r="Z20" i="2" s="1"/>
  <c r="Y21" i="2"/>
  <c r="Z21" i="2" s="1"/>
  <c r="Y22" i="2"/>
  <c r="Z22" i="2" s="1"/>
  <c r="Y23" i="2"/>
  <c r="Z23" i="2" s="1"/>
  <c r="Y24" i="2"/>
  <c r="AA24" i="2" s="1"/>
  <c r="Y25" i="2"/>
  <c r="Z25" i="2" s="1"/>
  <c r="Y26" i="2"/>
  <c r="AA26" i="2" s="1"/>
  <c r="Y27" i="2"/>
  <c r="AA27" i="2" s="1"/>
  <c r="Y28" i="2"/>
  <c r="Z28" i="2" s="1"/>
  <c r="Y29" i="2"/>
  <c r="Z29" i="2" s="1"/>
  <c r="Y30" i="2"/>
  <c r="Z30" i="2" s="1"/>
  <c r="Y31" i="2"/>
  <c r="Z31" i="2" s="1"/>
  <c r="Y32" i="2"/>
  <c r="Z32" i="2" s="1"/>
  <c r="Y33" i="2"/>
  <c r="Z33" i="2" s="1"/>
  <c r="Y34" i="2"/>
  <c r="Z34" i="2" s="1"/>
  <c r="Y35" i="2"/>
  <c r="Z35" i="2" s="1"/>
  <c r="Y36" i="2"/>
  <c r="AA36" i="2" s="1"/>
  <c r="Y37" i="2"/>
  <c r="Z37" i="2" s="1"/>
  <c r="Y38" i="2"/>
  <c r="AA38" i="2" s="1"/>
  <c r="Y39" i="2"/>
  <c r="AA39" i="2" s="1"/>
  <c r="R38" i="2"/>
  <c r="R39" i="2"/>
  <c r="AA46" i="2" l="1"/>
  <c r="V40" i="2"/>
  <c r="AD46" i="2"/>
  <c r="AE46" i="2"/>
  <c r="AE45" i="2"/>
  <c r="AD48" i="2"/>
  <c r="AD47" i="2"/>
  <c r="Z40" i="2"/>
  <c r="AD40" i="2"/>
  <c r="AA10" i="2"/>
  <c r="AA4" i="2"/>
  <c r="AE19" i="2"/>
  <c r="AA22" i="2"/>
  <c r="AE18" i="2"/>
  <c r="AE12" i="2"/>
  <c r="AD14" i="2"/>
  <c r="AD5" i="2"/>
  <c r="AA28" i="2"/>
  <c r="AA23" i="2"/>
  <c r="AA25" i="2"/>
  <c r="AD2" i="2"/>
  <c r="AA16" i="2"/>
  <c r="AE7" i="2"/>
  <c r="AA13" i="2"/>
  <c r="AE6" i="2"/>
  <c r="AD3" i="2"/>
  <c r="AE9" i="2"/>
  <c r="AA11" i="2"/>
  <c r="AD29" i="2"/>
  <c r="AE30" i="2"/>
  <c r="AD20" i="2"/>
  <c r="AD26" i="2"/>
  <c r="AE24" i="2"/>
  <c r="AD17" i="2"/>
  <c r="AD27" i="2"/>
  <c r="AA37" i="2"/>
  <c r="AE21" i="2"/>
  <c r="AD15" i="2"/>
  <c r="AA35" i="2"/>
  <c r="AA34" i="2"/>
  <c r="AE33" i="2"/>
  <c r="AE36" i="2"/>
  <c r="AE31" i="2"/>
  <c r="AD39" i="2"/>
  <c r="AD38" i="2"/>
  <c r="Z27" i="2"/>
  <c r="Z3" i="2"/>
  <c r="Z38" i="2"/>
  <c r="Z26" i="2"/>
  <c r="Z14" i="2"/>
  <c r="Z2" i="2"/>
  <c r="AA33" i="2"/>
  <c r="AA21" i="2"/>
  <c r="AA9" i="2"/>
  <c r="AD37" i="2"/>
  <c r="AD25" i="2"/>
  <c r="AD13" i="2"/>
  <c r="Z15" i="2"/>
  <c r="Z24" i="2"/>
  <c r="AA20" i="2"/>
  <c r="AE16" i="2"/>
  <c r="AA31" i="2"/>
  <c r="AA7" i="2"/>
  <c r="AD35" i="2"/>
  <c r="AD23" i="2"/>
  <c r="AD11" i="2"/>
  <c r="AA30" i="2"/>
  <c r="AA18" i="2"/>
  <c r="AA6" i="2"/>
  <c r="AD34" i="2"/>
  <c r="AD22" i="2"/>
  <c r="AD10" i="2"/>
  <c r="Z39" i="2"/>
  <c r="Z36" i="2"/>
  <c r="Z12" i="2"/>
  <c r="AA32" i="2"/>
  <c r="AA8" i="2"/>
  <c r="AE28" i="2"/>
  <c r="AE4" i="2"/>
  <c r="AA19" i="2"/>
  <c r="AA29" i="2"/>
  <c r="AA17" i="2"/>
  <c r="AA5" i="2"/>
  <c r="AD32" i="2"/>
  <c r="AD8" i="2"/>
  <c r="T38" i="2" l="1"/>
  <c r="T39" i="2"/>
  <c r="V38" i="2"/>
  <c r="V39" i="2"/>
  <c r="W38" i="2"/>
  <c r="W39" i="2"/>
  <c r="R37" i="2" l="1"/>
  <c r="R36" i="2" l="1"/>
  <c r="W36" i="2" s="1"/>
  <c r="T36" i="2"/>
  <c r="T37" i="2"/>
  <c r="V37" i="2"/>
  <c r="W37" i="2"/>
  <c r="V36" i="2" l="1"/>
  <c r="R35" i="2"/>
  <c r="R34" i="2" l="1"/>
  <c r="T35" i="2" l="1"/>
  <c r="V35" i="2"/>
  <c r="W35" i="2"/>
  <c r="T34" i="2"/>
  <c r="V34" i="2"/>
  <c r="W34" i="2"/>
  <c r="R33" i="2" l="1"/>
  <c r="V33" i="2" s="1"/>
  <c r="T33" i="2"/>
  <c r="W33" i="2" l="1"/>
  <c r="R32" i="2"/>
  <c r="R31" i="2" l="1"/>
  <c r="R29" i="2" l="1"/>
  <c r="R30" i="2"/>
  <c r="T32" i="2" l="1"/>
  <c r="V32" i="2"/>
  <c r="W32" i="2"/>
  <c r="T31" i="2"/>
  <c r="V31" i="2"/>
  <c r="W31" i="2"/>
  <c r="R26" i="2" l="1"/>
  <c r="R27" i="2"/>
  <c r="V27" i="2" s="1"/>
  <c r="R28" i="2"/>
  <c r="V28" i="2" s="1"/>
  <c r="W29" i="2"/>
  <c r="V29" i="2"/>
  <c r="T29" i="2"/>
  <c r="T30" i="2"/>
  <c r="V30" i="2"/>
  <c r="W30" i="2"/>
  <c r="T28" i="2"/>
  <c r="T27" i="2"/>
  <c r="W28" i="2" l="1"/>
  <c r="W27" i="2"/>
  <c r="R24" i="2"/>
  <c r="W24" i="2" s="1"/>
  <c r="R25" i="2"/>
  <c r="V25" i="2" s="1"/>
  <c r="V26" i="2"/>
  <c r="T25" i="2"/>
  <c r="T26" i="2"/>
  <c r="W26" i="2" l="1"/>
  <c r="W25" i="2"/>
  <c r="R23" i="2" l="1"/>
  <c r="W23" i="2" s="1"/>
  <c r="AJ81" i="2"/>
  <c r="AK1048576" i="2"/>
  <c r="T23" i="2"/>
  <c r="V23" i="2" l="1"/>
  <c r="T22" i="2"/>
  <c r="R22" i="2"/>
  <c r="W22" i="2" s="1"/>
  <c r="V22" i="2" l="1"/>
  <c r="T3" i="3"/>
  <c r="P3" i="3"/>
  <c r="S3" i="3"/>
  <c r="Q2" i="3"/>
  <c r="P2" i="3"/>
  <c r="W2" i="2"/>
  <c r="W3" i="2"/>
  <c r="W4" i="2"/>
  <c r="W5" i="2"/>
  <c r="W6" i="2"/>
  <c r="W7" i="2"/>
  <c r="W8" i="2"/>
  <c r="W9" i="2"/>
  <c r="W10" i="2"/>
  <c r="W11" i="2"/>
  <c r="W12" i="2"/>
  <c r="W13" i="2"/>
  <c r="W14" i="2"/>
  <c r="W15" i="2"/>
  <c r="W16" i="2"/>
  <c r="W17" i="2"/>
  <c r="W18" i="2"/>
  <c r="W19" i="2"/>
  <c r="V2" i="2"/>
  <c r="V3" i="2"/>
  <c r="V4" i="2"/>
  <c r="V5" i="2"/>
  <c r="V6" i="2"/>
  <c r="V7" i="2"/>
  <c r="V8" i="2"/>
  <c r="V9" i="2"/>
  <c r="V10" i="2"/>
  <c r="V11" i="2"/>
  <c r="V12" i="2"/>
  <c r="V13" i="2"/>
  <c r="V14" i="2"/>
  <c r="V15" i="2"/>
  <c r="V16" i="2"/>
  <c r="V17" i="2"/>
  <c r="V18" i="2"/>
  <c r="V19" i="2"/>
  <c r="T2" i="2"/>
  <c r="T3" i="2"/>
  <c r="T4" i="2"/>
  <c r="T5" i="2"/>
  <c r="T6" i="2"/>
  <c r="T7" i="2"/>
  <c r="T8" i="2"/>
  <c r="T9" i="2"/>
  <c r="T10" i="2"/>
  <c r="T11" i="2"/>
  <c r="T12" i="2"/>
  <c r="T13" i="2"/>
  <c r="T14" i="2"/>
  <c r="T15" i="2"/>
  <c r="T16" i="2"/>
  <c r="T17" i="2"/>
  <c r="T18" i="2"/>
  <c r="T19" i="2"/>
  <c r="T20" i="2"/>
  <c r="T21" i="2"/>
  <c r="T24" i="2"/>
  <c r="R21" i="2" l="1"/>
  <c r="R20" i="2"/>
  <c r="W20" i="2" l="1"/>
  <c r="V20" i="2"/>
  <c r="V24" i="2"/>
  <c r="V21" i="2"/>
  <c r="W21" i="2"/>
  <c r="Q3" i="3" l="1"/>
  <c r="O2" i="3" l="1"/>
  <c r="T2" i="3" l="1"/>
  <c r="S2" i="3"/>
</calcChain>
</file>

<file path=xl/sharedStrings.xml><?xml version="1.0" encoding="utf-8"?>
<sst xmlns="http://schemas.openxmlformats.org/spreadsheetml/2006/main" count="920" uniqueCount="437">
  <si>
    <t>Nifty range identification</t>
  </si>
  <si>
    <t>Check point</t>
  </si>
  <si>
    <t>Reliable/Moderate Reliable</t>
  </si>
  <si>
    <t>Best way to check</t>
  </si>
  <si>
    <t>Chart</t>
  </si>
  <si>
    <t>Reliable spent more time (for positional 1 hr, for intraday 5 min chart is effective)</t>
  </si>
  <si>
    <t>Tradingview</t>
  </si>
  <si>
    <t>https://www.tradingview.com/chart/77qxPnI3/</t>
  </si>
  <si>
    <t>Vix Range</t>
  </si>
  <si>
    <t>Reliable</t>
  </si>
  <si>
    <t>Formula</t>
  </si>
  <si>
    <t>Excel</t>
  </si>
  <si>
    <t>Open Interest</t>
  </si>
  <si>
    <t>Not Reliable but need to tally with range- matching/not matching (Reliable only nearer to expiry)</t>
  </si>
  <si>
    <t>Opstra/Quantsapp</t>
  </si>
  <si>
    <t>OI Change</t>
  </si>
  <si>
    <t>Max Pain</t>
  </si>
  <si>
    <t>Quantsapp</t>
  </si>
  <si>
    <t>https://web.quantsapp.com/chain</t>
  </si>
  <si>
    <t>Modified Max pain</t>
  </si>
  <si>
    <t>Moderate Reliable but need to tally with range- matching/not matching</t>
  </si>
  <si>
    <t>Opstra</t>
  </si>
  <si>
    <t>https://opstra.definedge.com/openinterest</t>
  </si>
  <si>
    <t>PCR</t>
  </si>
  <si>
    <t>Moderate Reliable to find Bull/Bear</t>
  </si>
  <si>
    <t>Strategy Building</t>
  </si>
  <si>
    <t>Sensibull/Opstra-&gt;Greek value+Option Chain (Quantapp)</t>
  </si>
  <si>
    <t>Sensibull/Opstra/Quantsapp</t>
  </si>
  <si>
    <t>https://web.sensibull.com/login?broker=mosl</t>
  </si>
  <si>
    <t>Weekly Strategy-1</t>
  </si>
  <si>
    <t>Tawa Dhosa</t>
  </si>
  <si>
    <t>4 LEG Calendar-3:2/5:3/5:2 depends upon middle portion profitable up to 2%</t>
  </si>
  <si>
    <t>Purpose</t>
  </si>
  <si>
    <t>Purpose of this strategy to keep wide break even and pro-adjusted, where middle portion to give profit approximately 2%, this one is one of the weekly safest strategy where you can earn at least 2% of total capital deployed</t>
  </si>
  <si>
    <t>Strategy</t>
  </si>
  <si>
    <t xml:space="preserve">Sell X Nifty as per range you received from your analysis of next week </t>
  </si>
  <si>
    <t>Buy next week (calendar) call and put at the premium &gt;12-15 from sell premium (Try to keep as much nearer to the sell strike-out side of sell strike)</t>
  </si>
  <si>
    <t>It can be made different ration but strictly with 4 leg</t>
  </si>
  <si>
    <t>When to deploy</t>
  </si>
  <si>
    <t>Wednesday 03:00 pm is the best to deploy</t>
  </si>
  <si>
    <t>Buy PEX2 (Cal)</t>
  </si>
  <si>
    <t>Sell PEX3/5</t>
  </si>
  <si>
    <t>Index</t>
  </si>
  <si>
    <t>Sell CEX3/5</t>
  </si>
  <si>
    <t>Buy CEX2 (Cal)</t>
  </si>
  <si>
    <t>When to take profit</t>
  </si>
  <si>
    <t>2% of total capital of margin</t>
  </si>
  <si>
    <t>Hedge</t>
  </si>
  <si>
    <t>Range</t>
  </si>
  <si>
    <t>What are checking point</t>
  </si>
  <si>
    <t>This is non-directional strategy so when you deploy try to see it should be in range and consolidated, otherwise do not deploy, and always keep PUT side safe.</t>
  </si>
  <si>
    <t>How to adjust</t>
  </si>
  <si>
    <t>When pre-determined range will come nearer to 80-50 points, then adjust remove one CE/PE, and slowly if index cross vibrantly then cut another one slowly-&gt; same time slow move CE/PE side (opposite side) by keeping safe distance of range by 50/100 point.Do not touch hedge</t>
  </si>
  <si>
    <t>Flexibility</t>
  </si>
  <si>
    <t>Can make with 3:1, main purpose to keep wide BE and middle 2%</t>
  </si>
  <si>
    <t>Things need to check</t>
  </si>
  <si>
    <t>During deploying if you find India VIX&gt;30, do not deploy</t>
  </si>
  <si>
    <t>Step-1</t>
  </si>
  <si>
    <t>Calendar</t>
  </si>
  <si>
    <t>Index Bear</t>
  </si>
  <si>
    <t>During trading days</t>
  </si>
  <si>
    <t>If you find Vix suddeny goes high&gt;30</t>
  </si>
  <si>
    <t>Option1: Cut your full strategy and take the loss</t>
  </si>
  <si>
    <t>Option2: Cut full PUT side stay quite- can increas call writing if market falling</t>
  </si>
  <si>
    <t>Cut 1 PE</t>
  </si>
  <si>
    <t>Shift CE to 50 point</t>
  </si>
  <si>
    <t>Step-2</t>
  </si>
  <si>
    <t>Cut 1 PE again</t>
  </si>
  <si>
    <t>Shift CE to 100 point</t>
  </si>
  <si>
    <t>Now BUY dominant- you are safe on PUT side</t>
  </si>
  <si>
    <t>If available mergin add more CE writing</t>
  </si>
  <si>
    <t>Additional TIP</t>
  </si>
  <si>
    <t>If you find Wednesday moving index price any side of you BE, then wait as per pay-off you will get more profit at any side of end</t>
  </si>
  <si>
    <t>Step-2.1</t>
  </si>
  <si>
    <t>Do the same thing if index goes up opposite to bear</t>
  </si>
  <si>
    <t>Weekly Strategy-2</t>
  </si>
  <si>
    <t xml:space="preserve">Safest Tawa Dhosa </t>
  </si>
  <si>
    <t>6 LEG Calendar-4:1:1 middle portion profitable up to 2%</t>
  </si>
  <si>
    <t>Purpose of this strategy to keep wide break even and pro-adjusted, where middle portion to give profit approximately 1-5% to 2%, this one is one of the weekly safest strategy where you can earn at least 1-5%-2% of total capital deployed</t>
  </si>
  <si>
    <t>Buy same week expiry call and put at the premium &gt;12-15 from sell premium (Try to keep as much nearer to the sell strike 50-100 as per premium matching-inside of sell's strike)</t>
  </si>
  <si>
    <t>Buy next week (calendar) call and put at the premium &gt;12-15 from sell premium (Try to keep as much nearer to the sell strike-outside of sell strike)</t>
  </si>
  <si>
    <t>It can be made different ration but strictly with 6 legs</t>
  </si>
  <si>
    <t>same exp as sell</t>
  </si>
  <si>
    <t xml:space="preserve">Buy PEX2 </t>
  </si>
  <si>
    <t xml:space="preserve">Buy CEX2 </t>
  </si>
  <si>
    <t>Hedge1</t>
  </si>
  <si>
    <t>Hrdge2</t>
  </si>
  <si>
    <t>Hedge2</t>
  </si>
  <si>
    <t>Monthly Strategy-1</t>
  </si>
  <si>
    <t>Batman</t>
  </si>
  <si>
    <t>4 LEG -3:2/5:2 depends upon middle portion profitable up to 2%</t>
  </si>
  <si>
    <t>Purpose of this strategy to keep wide break even and pro-adjusted, where middle portion to give profit approximately 3-4%, this one is one of the safest monthly strategy where you can earn at least 3-4% of total capital deployed</t>
  </si>
  <si>
    <t>Buy same expiry strike call and put at the premium &gt;20-25 from sell premium (Try to keep as much nearer to the sell strike-inside of sell strike)</t>
  </si>
  <si>
    <t>It can be made different ratio but strictly with 4 leg</t>
  </si>
  <si>
    <t>3rd week of month for the next month's, 20th-22nd of the month</t>
  </si>
  <si>
    <t>Buy PEX2</t>
  </si>
  <si>
    <t>Buy CEX2</t>
  </si>
  <si>
    <t>3-4% of total capital of margin, normally comes before 10th as date</t>
  </si>
  <si>
    <t>This strategy when you deploy try to see the range again and double check with vix should not be more than 30, if you find it is more than 30 then hold for few days- always keep PUT side safe.</t>
  </si>
  <si>
    <t>As it is wide range- so price is huge flexible</t>
  </si>
  <si>
    <t>Try to collect sell premium 70-80 around to control,</t>
  </si>
  <si>
    <t>Shift CE to 200 point</t>
  </si>
  <si>
    <t>Now BUY dominant- you are safe in PUT side</t>
  </si>
  <si>
    <t>Weekly Strategy-3</t>
  </si>
  <si>
    <t>Simple Bull/Bear</t>
  </si>
  <si>
    <t>Not always,</t>
  </si>
  <si>
    <t>2 LEG Calendar-1:1 and follow the market - this works perfectly when index having huge resistance and trying to breakdown immediate support</t>
  </si>
  <si>
    <t>Purpose of this strategy to get as much as profit while market starts to go with one direction/or might have huge resistance and giving signal of reversal</t>
  </si>
  <si>
    <t>Choosing strike: Sell 1x nifty(Calendar-next weekly expiry)atleast 200 point above- where you find market might go for reversal, strictly when you get the confirmation- use all technical tools to use the market breath</t>
  </si>
  <si>
    <t>Buy 1x nifty (same amount of sell) above 200 point weekly expiry (this buy is not for hedging but keeping the sell margin)</t>
  </si>
  <si>
    <t>This strategy should be with strict SL</t>
  </si>
  <si>
    <t>SL</t>
  </si>
  <si>
    <t>If index reverse back and again comes 100 point nearer to the seel strik-then get out of the trading</t>
  </si>
  <si>
    <t>Try to make cheap call premium above 200 point of strike sell</t>
  </si>
  <si>
    <t>Anytime when you will find resistance snf index trying to reversal</t>
  </si>
  <si>
    <t>200point</t>
  </si>
  <si>
    <t>Sell CE1x</t>
  </si>
  <si>
    <t>Buy CE1x</t>
  </si>
  <si>
    <t>Follow the market by chasing the SL - complete weekly exp.</t>
  </si>
  <si>
    <t>weekly</t>
  </si>
  <si>
    <t>For Margin</t>
  </si>
  <si>
    <t>This is directional strategy when market falling/reversal.</t>
  </si>
  <si>
    <t>Buy PE1x</t>
  </si>
  <si>
    <t>Sell PE1x</t>
  </si>
  <si>
    <t>Adjustment means of SL and out of the trading, otherwise chase SL and follow with the market, take profit at highest support/resistance</t>
  </si>
  <si>
    <t>Play with only sell strike to get more profit-but aways try to 200 point at week starting and slowly nearer to the expiry 100 point above the underlying price</t>
  </si>
  <si>
    <t>Move CE below slowly 100 point eache support break</t>
  </si>
  <si>
    <t>If it your favour then keep the strategy- if not comfortable then cut the position</t>
  </si>
  <si>
    <t>Carry until it hits SL</t>
  </si>
  <si>
    <t>Step-1.1</t>
  </si>
  <si>
    <t xml:space="preserve"> </t>
  </si>
  <si>
    <t>Day</t>
  </si>
  <si>
    <t>Date</t>
  </si>
  <si>
    <t>Action</t>
  </si>
  <si>
    <t>Adjustment Done</t>
  </si>
  <si>
    <t>Position closed date</t>
  </si>
  <si>
    <t>Weekly Range Analysis</t>
  </si>
  <si>
    <t>Wednsday</t>
  </si>
  <si>
    <t xml:space="preserve">August Strategy - </t>
  </si>
  <si>
    <t>Thursday</t>
  </si>
  <si>
    <t>Bannifty starddle sell at 10:30</t>
  </si>
  <si>
    <t>Friday</t>
  </si>
  <si>
    <t>Saturday</t>
  </si>
  <si>
    <t>Sunday</t>
  </si>
  <si>
    <t xml:space="preserve">Sold 12100 and 11100 -3 quant for Sept Series.
Bought 10800 and 12300 +2 for Oct series.
</t>
  </si>
  <si>
    <t>Monday</t>
  </si>
  <si>
    <t>Wednesday</t>
  </si>
  <si>
    <t>Ratio</t>
  </si>
  <si>
    <t>Monthly range</t>
  </si>
  <si>
    <t>Spot</t>
  </si>
  <si>
    <t>10896-11598</t>
  </si>
  <si>
    <t>10516-11978</t>
  </si>
  <si>
    <t xml:space="preserve">For Oct next month series as M1.
Sell 1000(67) and 12100(59) -2.
Buy 10400(113) and 11900(95) +1.
</t>
  </si>
  <si>
    <t>Profit/loss</t>
  </si>
  <si>
    <t>11400-12100</t>
  </si>
  <si>
    <t>W1-TawaDosaDeployment(HedgeOutside)</t>
  </si>
  <si>
    <t xml:space="preserve">Sold 11400PE and 12100 -2-quant for 15oct Series.
Bought 11300 and 12200 +1 for Oct series.
</t>
  </si>
  <si>
    <t>12400-11000</t>
  </si>
  <si>
    <t>OptionChainS/R</t>
  </si>
  <si>
    <t>11800-11500</t>
  </si>
  <si>
    <t xml:space="preserve">M3-Tawa Dosa
</t>
  </si>
  <si>
    <t>M1-Inside Hedge Deplpyment</t>
  </si>
  <si>
    <t>VIXFollowedOrNotWeekly</t>
  </si>
  <si>
    <t>SellPremium</t>
  </si>
  <si>
    <t>BuyPremium</t>
  </si>
  <si>
    <t>InvestedMarginRequired</t>
  </si>
  <si>
    <t>Yes</t>
  </si>
  <si>
    <t>W1-TawaDosaDeployment</t>
  </si>
  <si>
    <t>11500-12300</t>
  </si>
  <si>
    <t>12600-11200</t>
  </si>
  <si>
    <t>Sold 11500PE and 12300 -2-quant for 22oct Series.
Bought 11400 and 12400 +1 for 29-Oct series.</t>
  </si>
  <si>
    <t>what a trade!.Exacly folowed my levels and got handsome profit.
No Need to track market</t>
  </si>
  <si>
    <t>what a trade!.Exacly folowed my levels and got handsome profit.
Because of volatility did some shifting and utilized extra margin and gain 5100 before Wednesday.</t>
  </si>
  <si>
    <t>11447-12211</t>
  </si>
  <si>
    <t>Sold 11450PE and 12200 -2-quant for 29oct Series.
Bought 11350 and 12400 +1 for 5-Sept series.</t>
  </si>
  <si>
    <t>12624-11034</t>
  </si>
  <si>
    <t>Sold 11550PE and 12100 -3-quant for 29oct Series.
Bought 11600PE and 12050 +1 for same  series.
Bought 11350 and 12300 +1 for 5-Nov series.</t>
  </si>
  <si>
    <t>BuyPremiumRemains</t>
  </si>
  <si>
    <t>W2-ModifiedBatman-
OutsideHedgeCalender+InsideHedgeSameExpiry+Sell same expiry</t>
  </si>
  <si>
    <t>Running</t>
  </si>
  <si>
    <t>Total Profit Loss</t>
  </si>
  <si>
    <t>Weekly VIX Range</t>
  </si>
  <si>
    <t>Sold 11650PE and 12200 -2-quant for 29oct Series.
Bought 11700 and 12150 +1 for 29-Oct series.</t>
  </si>
  <si>
    <t>11569-12291</t>
  </si>
  <si>
    <t>12676-11178</t>
  </si>
  <si>
    <t>Not noted</t>
  </si>
  <si>
    <t>New learning.Can deploy on every Friday</t>
  </si>
  <si>
    <t>Booked early it went upto 7k</t>
  </si>
  <si>
    <t>11290-12070</t>
  </si>
  <si>
    <t>12491-10876</t>
  </si>
  <si>
    <t>Sold 11100PE and 12300 -1-quant for 5Nov Series.
Bought 11000 and 12400 +1 for 12-Nov series.</t>
  </si>
  <si>
    <t>Expecting High volataility because of Us election.So deployed this strategy.As debit strategy.Max risk 10k.</t>
  </si>
  <si>
    <t>running</t>
  </si>
  <si>
    <t>1SD</t>
  </si>
  <si>
    <t>SpotWhenClosed</t>
  </si>
  <si>
    <t>Future</t>
  </si>
  <si>
    <t>FuturewhenClosed</t>
  </si>
  <si>
    <t>1.5SD</t>
  </si>
  <si>
    <t>1SDRange</t>
  </si>
  <si>
    <t>1SDNegRange</t>
  </si>
  <si>
    <t>1SDPosRange</t>
  </si>
  <si>
    <t>1.5SDNegrange</t>
  </si>
  <si>
    <t>1.5SDPosrange2</t>
  </si>
  <si>
    <t>1SDRangeFollowed</t>
  </si>
  <si>
    <t>1.5SDRangeFollowed</t>
  </si>
  <si>
    <t>1.5SDRange</t>
  </si>
  <si>
    <t>VixRange</t>
  </si>
  <si>
    <t>S/R Range</t>
  </si>
  <si>
    <t>MonthlyRange</t>
  </si>
  <si>
    <t>11228-12038</t>
  </si>
  <si>
    <t>12476-10790</t>
  </si>
  <si>
    <t>Sold 11100PE and 12000 -2-quant for 29oct Series.
Bought 11200 and 11950 +1 for 29-Oct series.</t>
  </si>
  <si>
    <t>Expecting High volataility because of Us election.So deployed this w3.For testing pusrpose only. And sold useing1.5sd becqause expecting high volatlity</t>
  </si>
  <si>
    <t>Tuesday</t>
  </si>
  <si>
    <t>M4</t>
  </si>
  <si>
    <t>10810-12474</t>
  </si>
  <si>
    <t>11242-12042</t>
  </si>
  <si>
    <t>3:1, But current expiry ke sell position pe hhedge dal skty ho</t>
  </si>
  <si>
    <t>Sold 10600(102)and 12500(94) -3quant for 31Dec Series.
Bought 11100 and 12000 +1 for 31-Dec series.
Note-For safty can buy one more lot at sell strike price of currentExpiry</t>
  </si>
  <si>
    <t>Sold 11250PE and 11950 -1-quant for 29oct Series.
Bought 11300PE and 11900 +1 for same  series.
Bought 11000 and 12200 +1 for same series.</t>
  </si>
  <si>
    <t>W4-Instead of outside hedge calender same expiry ka hi krenge buy.Ratio no need to increased as same expiry ka outside hedge buy kr rhe hai.So testing for 1:1
Probaility-73
MaxLoss-11000
MaxProfit-70000
Not added more details as one other created,I am just Testing</t>
  </si>
  <si>
    <t>12445-13165</t>
  </si>
  <si>
    <t>12056-13554</t>
  </si>
  <si>
    <t>Sold 12400PE and 13150 -2quant for Nov Series.
Bought 12300 and 13200 +1quant for 3-Dec-series.</t>
  </si>
  <si>
    <t>12472-13288</t>
  </si>
  <si>
    <t>Sold 12500PE and 13300 -2quant for 3-Dec Series.
Bought 12400 and 13400 +1quant for 10-Dec-series.</t>
  </si>
  <si>
    <t>High</t>
  </si>
  <si>
    <t>Low</t>
  </si>
  <si>
    <t xml:space="preserve">Hourly High </t>
  </si>
  <si>
    <t>Nifty hourly low</t>
  </si>
  <si>
    <t xml:space="preserve">Open </t>
  </si>
  <si>
    <t>Broken</t>
  </si>
  <si>
    <t>Results</t>
  </si>
  <si>
    <t>Nifty Closing</t>
  </si>
  <si>
    <t>12031-13729</t>
  </si>
  <si>
    <t>NiftyVIXRange</t>
  </si>
  <si>
    <t>FuturewhileEntering</t>
  </si>
  <si>
    <t>Not Noted while closing</t>
  </si>
  <si>
    <t>I have not waited till EOD of Friday closed position in morning and thus book 1000.
Otherwise profit would be 3k</t>
  </si>
  <si>
    <t>W3, And if I was biuying outside hedge I am naming that strategy as W6</t>
  </si>
  <si>
    <t>Sold 12700PE @ 23 and 13250CE @30 - 2quant for 3-Dec series.
Bought 12650 PE @ 19  and 13250 CE @ 15 of same series</t>
  </si>
  <si>
    <t>13324-12612</t>
  </si>
  <si>
    <t>Lets see. Some what risk taken as out side hedged buy and Monday hilday.But Tracking</t>
  </si>
  <si>
    <t>Running/Not checked</t>
  </si>
  <si>
    <t>Sold 12000(99)and 13000(65) -3quant for 31Jan Series.
Bought 12550 and 13550 +1 for 31-Jan series.
Note-For safty can buy one more lot at sell strike price of currentExpiry</t>
  </si>
  <si>
    <t>W6-Similar to W3 But outside hedge</t>
  </si>
  <si>
    <t>W1.1-TawaDosaDeployment</t>
  </si>
  <si>
    <t>Sold 12700PE and 13450 -2quant for 10-Dec Series.
Bought 12500 and 13600 +1quant for 17-Dec-series.</t>
  </si>
  <si>
    <t>Max Pain for current</t>
  </si>
  <si>
    <t>MaxPainNextExpiry</t>
  </si>
  <si>
    <t>SpotWhenStrategyClosed</t>
  </si>
  <si>
    <t>12747-13493</t>
  </si>
  <si>
    <t>13897-12343</t>
  </si>
  <si>
    <t>13034-13290</t>
  </si>
  <si>
    <t>08-12-2020
Tuesday</t>
  </si>
  <si>
    <t>Very tough week.Market was in full bullish up trnding mood.
Learnings:
1.Mush have hedges.2.Must shift oneside on confirmation3.When enters into last 100 point zone on closing basis before Tuesday add extra inside hedge for same position.and can cut one sell position.Or adjustment could be like shift sell to 50 points up and buy hedge at strike where sell earlier.</t>
  </si>
  <si>
    <t>Sold 13100PE @ 23.15  and 13850 CE @ 17 -2quant for Dec Series.
Bought 13000 PE @ 37 and 13900CE @ (39)(49) +1quant for 24-Dec-series.</t>
  </si>
  <si>
    <t>13174-13844</t>
  </si>
  <si>
    <t>Brahmastra</t>
  </si>
  <si>
    <t>Traded with future.On my setup and got good profit so position closed early.</t>
  </si>
  <si>
    <t xml:space="preserve">Sold 13800 CE @ 39 and 13200 PE @ 34 1-quant for 17Dec series(Considering 1SD mostly and VIX).
Sold  13950 CE @ 14 and 13100 PE @ 22  2-quant for 17Dec series(Considering 1SD mostly and VIX).
My view was bullish so Bought 
13900 CE @21 and 13050PE @ 18 1-quant for 17Dec Expiry.(Bacause of view was bullish oitherwise thought of 13150).
Bought 13000 PE @37  and 14050 CE @ 21 1-quant outside hedges of next expiry 24-Dec like Tawa Dosa W1.
</t>
  </si>
  <si>
    <t>12846-14354</t>
  </si>
  <si>
    <t>13500-13700</t>
  </si>
  <si>
    <t>13600/30700</t>
  </si>
  <si>
    <t>13600/30600</t>
  </si>
  <si>
    <t>13308-14038</t>
  </si>
  <si>
    <t>Brahmastra-Not deployed</t>
  </si>
  <si>
    <t>Got 10k by adjustment..Debit kar diya tha 13750 buy krke</t>
  </si>
  <si>
    <t>Because of personl reason-Grandmother hospitalized trade not deployed</t>
  </si>
  <si>
    <t>12956-14542</t>
  </si>
  <si>
    <t>14130-13338</t>
  </si>
  <si>
    <t>Sold 13500PE @ 35  and 14000 CE @ 23 -2quant for 31Dec Series.
Bought 13400 PE @ 61 and 14100CE @ (56) +1quant for 07-Jan-series.</t>
  </si>
  <si>
    <t>13500-As deployed on Thursday</t>
  </si>
  <si>
    <t>Running-VIX 21</t>
  </si>
  <si>
    <t>13734-14558</t>
  </si>
  <si>
    <t>Sold 13700PE @ 35  and 14500 CE @ 28 -10quant for 31Dec Series.
Bought 13400 PE @ 61 and 14100CE @ (56) +5quant for 07-Jan-series.</t>
  </si>
  <si>
    <t>FridayStarangle</t>
  </si>
  <si>
    <t>13936-14758</t>
  </si>
  <si>
    <t>15000-14049</t>
  </si>
  <si>
    <t>OI</t>
  </si>
  <si>
    <t>Call</t>
  </si>
  <si>
    <t>put</t>
  </si>
  <si>
    <t>Strike</t>
  </si>
  <si>
    <t>14598-15602</t>
  </si>
  <si>
    <t>Name</t>
  </si>
  <si>
    <t>Master</t>
  </si>
  <si>
    <t>NAGPRANYB</t>
  </si>
  <si>
    <t>Saraswat@4321</t>
  </si>
  <si>
    <t>ITRADEAKNY</t>
  </si>
  <si>
    <t>ClientCode</t>
  </si>
  <si>
    <t>E9023</t>
  </si>
  <si>
    <t>ESHA ALLA SALAM DASKIR DESAI</t>
  </si>
  <si>
    <t>14753-15667</t>
  </si>
  <si>
    <t>Monthly-M1</t>
  </si>
  <si>
    <t>15965-13997</t>
  </si>
  <si>
    <t>14508-15454</t>
  </si>
  <si>
    <t>14759-15691</t>
  </si>
  <si>
    <t>1.75SDRangeFollowed</t>
  </si>
  <si>
    <t>1.75SD</t>
  </si>
  <si>
    <t>1.75SDRangeNegative</t>
  </si>
  <si>
    <t>1.75SDRangePositive</t>
  </si>
  <si>
    <t>2SDRangeNegative</t>
  </si>
  <si>
    <t>2SD Range Positive</t>
  </si>
  <si>
    <t>2SD</t>
  </si>
  <si>
    <t>W1-SafeTrader</t>
  </si>
  <si>
    <t>VIX Range</t>
  </si>
  <si>
    <t>60% Winning Probability</t>
  </si>
  <si>
    <t>75% Winning Probability</t>
  </si>
  <si>
    <t>90% Winning Probality</t>
  </si>
  <si>
    <t>95% Winning Probaility</t>
  </si>
  <si>
    <t>20830-21470</t>
  </si>
  <si>
    <t>20670-21630</t>
  </si>
  <si>
    <t>20590-21710</t>
  </si>
  <si>
    <t>20510-21790</t>
  </si>
  <si>
    <t>VIX</t>
  </si>
  <si>
    <t>For Expiry-28-Dec</t>
  </si>
  <si>
    <t>No</t>
  </si>
  <si>
    <t>Starngle Closed</t>
  </si>
  <si>
    <t>CE</t>
  </si>
  <si>
    <t>PE</t>
  </si>
  <si>
    <t>Calender-Safest</t>
  </si>
  <si>
    <t>Hedge-CE</t>
  </si>
  <si>
    <t>Hedge-PE</t>
  </si>
  <si>
    <t>Profit/Loss</t>
  </si>
  <si>
    <t>Total Profit</t>
  </si>
  <si>
    <t>For Expiry-04-Jan</t>
  </si>
  <si>
    <t>21187-22121</t>
  </si>
  <si>
    <t>21274-22034</t>
  </si>
  <si>
    <t>21084-22224</t>
  </si>
  <si>
    <t>20894-22414</t>
  </si>
  <si>
    <t>20989-22319</t>
  </si>
  <si>
    <t>20728-21572</t>
  </si>
  <si>
    <t>Goal</t>
  </si>
  <si>
    <t>Rect JS, React Native, Dot Net Expert</t>
  </si>
  <si>
    <t>Youtube video every week</t>
  </si>
  <si>
    <t>Family Time</t>
  </si>
  <si>
    <t>PI free.</t>
  </si>
  <si>
    <t>Rent</t>
  </si>
  <si>
    <t>Dad</t>
  </si>
  <si>
    <t>Cred</t>
  </si>
  <si>
    <t>HML</t>
  </si>
  <si>
    <t>Plan-PI1</t>
  </si>
  <si>
    <t>PI-2</t>
  </si>
  <si>
    <t>PI-3</t>
  </si>
  <si>
    <t>EachMonthSave</t>
  </si>
  <si>
    <t>Total</t>
  </si>
  <si>
    <t>TotalMonthlyExpense</t>
  </si>
  <si>
    <t>Vipul</t>
  </si>
  <si>
    <t>Salery</t>
  </si>
  <si>
    <t>21096-21938</t>
  </si>
  <si>
    <t>20885-22149</t>
  </si>
  <si>
    <t>20964-22070</t>
  </si>
  <si>
    <t>21043-21991</t>
  </si>
  <si>
    <t>21201-21833</t>
  </si>
  <si>
    <t>TotalLoan</t>
  </si>
  <si>
    <t>Jan</t>
  </si>
  <si>
    <t>Earn</t>
  </si>
  <si>
    <t>Duggu</t>
  </si>
  <si>
    <t>Feb</t>
  </si>
  <si>
    <t>March</t>
  </si>
  <si>
    <t>April</t>
  </si>
  <si>
    <t>July</t>
  </si>
  <si>
    <t>may</t>
  </si>
  <si>
    <t>June</t>
  </si>
  <si>
    <t>Aug</t>
  </si>
  <si>
    <t>Done</t>
  </si>
  <si>
    <t>13_jan</t>
  </si>
  <si>
    <t>22292-21496</t>
  </si>
  <si>
    <t>21496-22292</t>
  </si>
  <si>
    <t>21636-22152</t>
  </si>
  <si>
    <t>21506-22281</t>
  </si>
  <si>
    <t>21445-22345</t>
  </si>
  <si>
    <t>21278-22400</t>
  </si>
  <si>
    <t>21119-22025</t>
  </si>
  <si>
    <t>20720-22420</t>
  </si>
  <si>
    <t>20826-22313</t>
  </si>
  <si>
    <t>21145-21995</t>
  </si>
  <si>
    <t>For Expiry-25-Jan</t>
  </si>
  <si>
    <t>Stangle Closed</t>
  </si>
  <si>
    <t>For Expiry-1-Feb</t>
  </si>
  <si>
    <t>Annual Range</t>
  </si>
  <si>
    <t>Monthly Range</t>
  </si>
  <si>
    <t>Weekly Range</t>
  </si>
  <si>
    <t>Expiry/Daily</t>
  </si>
  <si>
    <t xml:space="preserve">Nifty </t>
  </si>
  <si>
    <t>India VIX</t>
  </si>
  <si>
    <t>Annual %</t>
  </si>
  <si>
    <t>T</t>
  </si>
  <si>
    <t>Monthly %</t>
  </si>
  <si>
    <t>Weekly %</t>
  </si>
  <si>
    <t>Daily %</t>
  </si>
  <si>
    <t>Volataility</t>
  </si>
  <si>
    <t>20941-21763</t>
  </si>
  <si>
    <t>28_Jan</t>
  </si>
  <si>
    <t>20890-21810</t>
  </si>
  <si>
    <t>20660-22040</t>
  </si>
  <si>
    <t>20545-22155</t>
  </si>
  <si>
    <t>20430-22270</t>
  </si>
  <si>
    <t>4_Feb</t>
  </si>
  <si>
    <t>Budget Notes-2024</t>
  </si>
  <si>
    <t>The story starts from 10 days before, The market Nifty shown 1000 poiny correction from Top and again touch top just in one week. On budget day, becausebof iterim one it remains sideways but on next day of budget suddent 300 points move in first hour and market then back to  its opening prices in afternoon session. So this was the special case when volatility was seen next day after budget day. So to just befor 10days of budget definatly voltatility inctreased try to trade with 1 lot and captured the trend.</t>
  </si>
  <si>
    <t>For Expiry-8-Feb</t>
  </si>
  <si>
    <t>Strangle Closed</t>
  </si>
  <si>
    <t>21262-22132</t>
  </si>
  <si>
    <t>21035-22360</t>
  </si>
  <si>
    <t>21117-22276</t>
  </si>
  <si>
    <t>21200-22293</t>
  </si>
  <si>
    <t>21366-22028</t>
  </si>
  <si>
    <t>DiagonalCalenderResults</t>
  </si>
  <si>
    <t>StrangleResults</t>
  </si>
  <si>
    <t>Expiry</t>
  </si>
  <si>
    <t>Played Intraday</t>
  </si>
  <si>
    <t>Wednesday  Range but doing on Friday deployment so chances premium getting low</t>
  </si>
  <si>
    <t>Normal</t>
  </si>
  <si>
    <t>PIL</t>
  </si>
  <si>
    <t>Closing</t>
  </si>
  <si>
    <t>Open</t>
  </si>
  <si>
    <t>DegreeCalculate</t>
  </si>
  <si>
    <t>Time</t>
  </si>
  <si>
    <t>ActualAstroTIme</t>
  </si>
  <si>
    <t>Add</t>
  </si>
  <si>
    <t>Degree</t>
  </si>
  <si>
    <t>Support</t>
  </si>
  <si>
    <t>Resistances</t>
  </si>
  <si>
    <t>Spot closed</t>
  </si>
  <si>
    <t>Spot Open</t>
  </si>
  <si>
    <t>Spot Weekly closed</t>
  </si>
  <si>
    <t>Spot Weekly Open</t>
  </si>
  <si>
    <t xml:space="preserve">Astro Time </t>
  </si>
  <si>
    <r>
      <t> </t>
    </r>
    <r>
      <rPr>
        <sz val="5"/>
        <color rgb="FF007ACC"/>
        <rFont val="Georgia"/>
        <family val="1"/>
      </rPr>
      <t>The Definitive Guide to Forecasting Using W.D. Gann’s Square of Nine </t>
    </r>
    <r>
      <rPr>
        <i/>
        <sz val="5"/>
        <color rgb="FF007ACC"/>
        <rFont val="Georgia"/>
        <family val="1"/>
      </rPr>
      <t>by</t>
    </r>
    <r>
      <rPr>
        <sz val="5"/>
        <color rgb="FF007ACC"/>
        <rFont val="Georgia"/>
        <family val="1"/>
      </rPr>
      <t> Patrick Mikula</t>
    </r>
  </si>
  <si>
    <t>Worked</t>
  </si>
  <si>
    <t>Date-28Feb</t>
  </si>
  <si>
    <t>Date-29Feb</t>
  </si>
  <si>
    <t>Date-01March</t>
  </si>
  <si>
    <t>CE closed</t>
  </si>
  <si>
    <t>PE closed</t>
  </si>
  <si>
    <t>CE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</si>
</sst>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4"/>
      <color theme="0"/>
      <name val="Calibri"/>
      <family val="2"/>
      <scheme val="minor"/>
    </font>
    <font>
      <sz val="10"/>
      <color theme="1"/>
      <name val="Calibri"/>
      <family val="2"/>
      <scheme val="minor"/>
    </font>
    <font>
      <sz val="9"/>
      <color theme="1"/>
      <name val="Calibri"/>
      <family val="2"/>
      <scheme val="minor"/>
    </font>
    <font>
      <sz val="8"/>
      <name val="Calibri"/>
      <family val="2"/>
      <scheme val="minor"/>
    </font>
    <font>
      <sz val="5"/>
      <color rgb="FF007ACC"/>
      <name val="Georgia"/>
      <family val="1"/>
    </font>
    <font>
      <i/>
      <sz val="5"/>
      <color rgb="FF007ACC"/>
      <name val="Georgia"/>
      <family val="1"/>
    </font>
  </fonts>
  <fills count="20">
    <fill>
      <patternFill patternType="none"/>
    </fill>
    <fill>
      <patternFill patternType="gray125"/>
    </fill>
    <fill>
      <patternFill patternType="solid">
        <fgColor theme="2" tint="-0.499984740745262"/>
        <bgColor indexed="64"/>
      </patternFill>
    </fill>
    <fill>
      <patternFill patternType="solid">
        <fgColor theme="8" tint="0.79998168889431442"/>
        <bgColor indexed="64"/>
      </patternFill>
    </fill>
    <fill>
      <patternFill patternType="solid">
        <fgColor rgb="FF66FF66"/>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8" tint="-0.249977111117893"/>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theme="4"/>
        <bgColor indexed="64"/>
      </patternFill>
    </fill>
    <fill>
      <patternFill patternType="solid">
        <fgColor theme="9" tint="0.39997558519241921"/>
        <bgColor indexed="64"/>
      </patternFill>
    </fill>
    <fill>
      <patternFill patternType="solid">
        <fgColor rgb="FFFFC0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5" fillId="2" borderId="0" xfId="0" applyFont="1" applyFill="1"/>
    <xf numFmtId="0" fontId="2" fillId="3" borderId="0" xfId="0" applyFont="1" applyFill="1"/>
    <xf numFmtId="0" fontId="0" fillId="0" borderId="0" xfId="0" applyAlignment="1">
      <alignment horizontal="center"/>
    </xf>
    <xf numFmtId="0" fontId="0" fillId="4" borderId="0" xfId="0" applyFill="1"/>
    <xf numFmtId="0" fontId="2" fillId="0" borderId="0" xfId="0" applyFont="1"/>
    <xf numFmtId="0" fontId="4" fillId="0" borderId="0" xfId="1"/>
    <xf numFmtId="0" fontId="0" fillId="5" borderId="0" xfId="0" applyFill="1"/>
    <xf numFmtId="0" fontId="0" fillId="6" borderId="0" xfId="0" applyFill="1"/>
    <xf numFmtId="0" fontId="3" fillId="7" borderId="0" xfId="0" applyFont="1" applyFill="1"/>
    <xf numFmtId="0" fontId="3" fillId="8" borderId="0" xfId="0" applyFont="1" applyFill="1"/>
    <xf numFmtId="0" fontId="0" fillId="9" borderId="0" xfId="0" applyFill="1" applyAlignment="1">
      <alignment horizontal="center"/>
    </xf>
    <xf numFmtId="0" fontId="0" fillId="4" borderId="0" xfId="0" applyFill="1" applyAlignment="1">
      <alignment horizontal="center"/>
    </xf>
    <xf numFmtId="0" fontId="0" fillId="10" borderId="0" xfId="0" applyFill="1"/>
    <xf numFmtId="0" fontId="0" fillId="9" borderId="0" xfId="0" applyFill="1"/>
    <xf numFmtId="0" fontId="0" fillId="11" borderId="0" xfId="0" applyFill="1"/>
    <xf numFmtId="0" fontId="6" fillId="12" borderId="0" xfId="0" applyFont="1" applyFill="1"/>
    <xf numFmtId="0" fontId="0" fillId="12" borderId="0" xfId="0" applyFill="1"/>
    <xf numFmtId="0" fontId="1" fillId="0" borderId="0" xfId="0" applyFont="1"/>
    <xf numFmtId="0" fontId="7" fillId="0" borderId="0" xfId="0" applyFont="1"/>
    <xf numFmtId="0" fontId="6" fillId="0" borderId="0" xfId="0" applyFont="1"/>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20" fontId="0" fillId="0" borderId="0" xfId="0" applyNumberFormat="1" applyAlignment="1">
      <alignment horizontal="left" vertical="top"/>
    </xf>
    <xf numFmtId="17" fontId="0" fillId="0" borderId="0" xfId="0" applyNumberFormat="1" applyAlignment="1">
      <alignment horizontal="left" vertical="top"/>
    </xf>
    <xf numFmtId="3" fontId="0" fillId="0" borderId="0" xfId="0" applyNumberFormat="1" applyAlignment="1">
      <alignment horizontal="left" vertical="top"/>
    </xf>
    <xf numFmtId="0" fontId="0" fillId="13" borderId="1" xfId="0" applyFill="1" applyBorder="1" applyAlignment="1">
      <alignment horizontal="left"/>
    </xf>
    <xf numFmtId="0" fontId="0" fillId="13" borderId="0" xfId="0" applyFill="1" applyAlignment="1">
      <alignment horizontal="left"/>
    </xf>
    <xf numFmtId="21" fontId="0" fillId="0" borderId="0" xfId="0" applyNumberFormat="1" applyAlignment="1">
      <alignment horizontal="left" vertical="top"/>
    </xf>
    <xf numFmtId="16" fontId="0" fillId="0" borderId="0" xfId="0" applyNumberFormat="1"/>
    <xf numFmtId="0" fontId="0" fillId="0" borderId="0" xfId="0" applyAlignment="1">
      <alignment wrapText="1"/>
    </xf>
    <xf numFmtId="0" fontId="0" fillId="13" borderId="1" xfId="0" applyFill="1" applyBorder="1" applyAlignment="1">
      <alignment horizontal="left" wrapText="1"/>
    </xf>
    <xf numFmtId="0" fontId="0" fillId="12" borderId="0" xfId="0" applyFill="1" applyAlignment="1">
      <alignment horizontal="left" vertical="top"/>
    </xf>
    <xf numFmtId="0" fontId="0" fillId="5" borderId="0" xfId="0" applyFill="1" applyAlignment="1">
      <alignment horizontal="left" vertical="top"/>
    </xf>
    <xf numFmtId="0" fontId="0" fillId="14" borderId="0" xfId="0" applyFill="1" applyAlignment="1">
      <alignment wrapText="1"/>
    </xf>
    <xf numFmtId="16" fontId="0" fillId="0" borderId="0" xfId="0" applyNumberFormat="1" applyAlignment="1">
      <alignment horizontal="left" vertical="top"/>
    </xf>
    <xf numFmtId="20" fontId="0" fillId="0" borderId="0" xfId="0" applyNumberFormat="1"/>
    <xf numFmtId="164" fontId="0" fillId="0" borderId="0" xfId="0" applyNumberFormat="1" applyAlignment="1">
      <alignment horizontal="left" vertical="top"/>
    </xf>
    <xf numFmtId="0" fontId="0" fillId="0" borderId="0" xfId="0" applyAlignment="1">
      <alignment horizontal="right"/>
    </xf>
    <xf numFmtId="0" fontId="0" fillId="15" borderId="0" xfId="0" applyFill="1" applyAlignment="1">
      <alignment horizontal="right"/>
    </xf>
    <xf numFmtId="0" fontId="0" fillId="15" borderId="0" xfId="0" applyFill="1"/>
    <xf numFmtId="15" fontId="0" fillId="0" borderId="0" xfId="0" applyNumberFormat="1"/>
    <xf numFmtId="0" fontId="0" fillId="12" borderId="0" xfId="0" applyFill="1" applyAlignment="1">
      <alignment horizontal="right"/>
    </xf>
    <xf numFmtId="0" fontId="0" fillId="16" borderId="1" xfId="0" applyFill="1" applyBorder="1"/>
    <xf numFmtId="0" fontId="0" fillId="13" borderId="1" xfId="0" applyFill="1" applyBorder="1"/>
    <xf numFmtId="0" fontId="0" fillId="12" borderId="1" xfId="0" applyFill="1" applyBorder="1"/>
    <xf numFmtId="0" fontId="0" fillId="17" borderId="1" xfId="0" applyFill="1" applyBorder="1"/>
    <xf numFmtId="0" fontId="0" fillId="0" borderId="1" xfId="0" applyBorder="1"/>
    <xf numFmtId="2" fontId="0" fillId="0" borderId="1" xfId="0" applyNumberFormat="1" applyBorder="1"/>
    <xf numFmtId="1" fontId="0" fillId="0" borderId="1" xfId="0" applyNumberFormat="1" applyBorder="1"/>
    <xf numFmtId="2" fontId="0" fillId="0" borderId="0" xfId="0" applyNumberFormat="1"/>
    <xf numFmtId="16" fontId="0" fillId="0" borderId="0" xfId="0" applyNumberFormat="1" applyAlignment="1">
      <alignment horizontal="left"/>
    </xf>
    <xf numFmtId="0" fontId="0" fillId="10" borderId="0" xfId="0" applyFill="1" applyAlignment="1">
      <alignment horizontal="left"/>
    </xf>
    <xf numFmtId="0" fontId="0" fillId="18" borderId="0" xfId="0" applyFill="1" applyAlignment="1">
      <alignment horizontal="left"/>
    </xf>
    <xf numFmtId="0" fontId="0" fillId="18" borderId="0" xfId="0" applyFill="1"/>
    <xf numFmtId="0" fontId="0" fillId="19" borderId="0" xfId="0" applyFill="1" applyAlignment="1">
      <alignment horizontal="left"/>
    </xf>
    <xf numFmtId="0" fontId="0" fillId="19" borderId="0" xfId="0" applyFill="1"/>
  </cellXfs>
  <cellStyles count="2">
    <cellStyle name="Hyperlink" xfId="1" builtinId="8"/>
    <cellStyle name="Normal" xfId="0" builtinId="0"/>
  </cellStyles>
  <dxfs count="42">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fill>
        <patternFill patternType="solid">
          <fgColor indexed="64"/>
          <bgColor theme="6" tint="0.79998168889431442"/>
        </patternFill>
      </fill>
      <alignment horizontal="left" vertical="top" textRotation="0" wrapText="0" indent="0" justifyLastLine="0" shrinkToFit="0" readingOrder="0"/>
    </dxf>
    <dxf>
      <numFmt numFmtId="0" formatCode="General"/>
      <fill>
        <patternFill patternType="solid">
          <fgColor indexed="64"/>
          <bgColor theme="6" tint="0.79998168889431442"/>
        </patternFill>
      </fill>
      <alignment horizontal="left" vertical="top" textRotation="0" wrapText="0" indent="0" justifyLastLine="0" shrinkToFit="0" readingOrder="0"/>
    </dxf>
    <dxf>
      <fill>
        <patternFill patternType="solid">
          <fgColor indexed="64"/>
          <bgColor theme="6" tint="0.79998168889431442"/>
        </patternFill>
      </fil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fill>
        <patternFill patternType="solid">
          <fgColor indexed="64"/>
          <bgColor theme="6" tint="0.79998168889431442"/>
        </patternFill>
      </fil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ill>
        <patternFill>
          <fgColor indexed="64"/>
          <bgColor theme="6"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 formatCode="#,##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64" formatCode="dd/mmm"/>
      <alignment horizontal="left" vertical="top" textRotation="0" wrapText="0" indent="0" justifyLastLine="0" shrinkToFit="0" readingOrder="0"/>
    </dxf>
    <dxf>
      <alignment horizontal="left" vertical="top" textRotation="0" wrapText="0" indent="0" justifyLastLine="0" shrinkToFit="0" readingOrder="0"/>
    </dxf>
    <dxf>
      <border outline="0">
        <top style="thin">
          <color indexed="64"/>
        </top>
      </border>
    </dxf>
    <dxf>
      <alignment horizontal="left" vertical="top" textRotation="0" wrapText="0" indent="0" justifyLastLine="0" shrinkToFit="0" readingOrder="0"/>
    </dxf>
    <dxf>
      <border outline="0">
        <bottom style="thin">
          <color indexed="64"/>
        </bottom>
      </border>
    </dxf>
    <dxf>
      <fill>
        <patternFill patternType="solid">
          <fgColor indexed="64"/>
          <bgColor theme="5"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L48" totalsRowShown="0" headerRowDxfId="41" dataDxfId="39" headerRowBorderDxfId="40" tableBorderDxfId="38">
  <autoFilter ref="A1:AL48" xr:uid="{00000000-0009-0000-0100-000001000000}"/>
  <tableColumns count="38">
    <tableColumn id="1" xr3:uid="{00000000-0010-0000-0000-000001000000}" name="Day" dataDxfId="37"/>
    <tableColumn id="2" xr3:uid="{00000000-0010-0000-0000-000002000000}" name="Date" dataDxfId="36"/>
    <tableColumn id="3" xr3:uid="{00000000-0010-0000-0000-000003000000}" name="Strategy" dataDxfId="35"/>
    <tableColumn id="4" xr3:uid="{00000000-0010-0000-0000-000004000000}" name="Action" dataDxfId="34"/>
    <tableColumn id="16" xr3:uid="{00000000-0010-0000-0000-000010000000}" name="SellPremium" dataDxfId="33"/>
    <tableColumn id="17" xr3:uid="{00000000-0010-0000-0000-000011000000}" name="BuyPremium" dataDxfId="32"/>
    <tableColumn id="19" xr3:uid="{00000000-0010-0000-0000-000013000000}" name="BuyPremiumRemains" dataDxfId="31"/>
    <tableColumn id="18" xr3:uid="{00000000-0010-0000-0000-000012000000}" name="InvestedMarginRequired" dataDxfId="30"/>
    <tableColumn id="5" xr3:uid="{00000000-0010-0000-0000-000005000000}" name="Spot" dataDxfId="29"/>
    <tableColumn id="22" xr3:uid="{00000000-0010-0000-0000-000016000000}" name="SpotWhenStrategyClosed" dataDxfId="28"/>
    <tableColumn id="10" xr3:uid="{00000000-0010-0000-0000-00000A000000}" name="Max Pain for current" dataDxfId="27"/>
    <tableColumn id="32" xr3:uid="{00000000-0010-0000-0000-000020000000}" name="MaxPainNextExpiry" dataDxfId="26"/>
    <tableColumn id="6" xr3:uid="{00000000-0010-0000-0000-000006000000}" name="Weekly VIX Range" dataDxfId="25"/>
    <tableColumn id="15" xr3:uid="{00000000-0010-0000-0000-00000F000000}" name="VIXFollowedOrNotWeekly" dataDxfId="24"/>
    <tableColumn id="23" xr3:uid="{00000000-0010-0000-0000-000017000000}" name="FuturewhileEntering" dataDxfId="23"/>
    <tableColumn id="24" xr3:uid="{00000000-0010-0000-0000-000018000000}" name="FuturewhenClosed" dataDxfId="22"/>
    <tableColumn id="20" xr3:uid="{00000000-0010-0000-0000-000014000000}" name="1SD" dataDxfId="21"/>
    <tableColumn id="21" xr3:uid="{00000000-0010-0000-0000-000015000000}" name="1.5SD" dataDxfId="20"/>
    <tableColumn id="25" xr3:uid="{00000000-0010-0000-0000-000019000000}" name="1SDNegRange" dataDxfId="19">
      <calculatedColumnFormula>I:I-Q:Q</calculatedColumnFormula>
    </tableColumn>
    <tableColumn id="27" xr3:uid="{00000000-0010-0000-0000-00001B000000}" name="1SDPosRange" dataDxfId="18">
      <calculatedColumnFormula>I:I+Q:Q</calculatedColumnFormula>
    </tableColumn>
    <tableColumn id="29" xr3:uid="{00000000-0010-0000-0000-00001D000000}" name="1SDRangeFollowed" dataDxfId="17"/>
    <tableColumn id="26" xr3:uid="{00000000-0010-0000-0000-00001A000000}" name="1.5SDNegrange" dataDxfId="16">
      <calculatedColumnFormula>I:I-R:R</calculatedColumnFormula>
    </tableColumn>
    <tableColumn id="28" xr3:uid="{00000000-0010-0000-0000-00001C000000}" name="1.5SDPosrange2" dataDxfId="15">
      <calculatedColumnFormula>I:I+R:R</calculatedColumnFormula>
    </tableColumn>
    <tableColumn id="31" xr3:uid="{00000000-0010-0000-0000-00001F000000}" name="1.5SDRangeFollowed" dataDxfId="14"/>
    <tableColumn id="37" xr3:uid="{3BCADB06-83F2-40D1-93EC-A25945C9C2F3}" name="1.75SD" dataDxfId="13">
      <calculatedColumnFormula>Table1[[#This Row],[1SD]]*1.75</calculatedColumnFormula>
    </tableColumn>
    <tableColumn id="30" xr3:uid="{D4C4BFBC-73FF-4F2D-B442-A135BF95271E}" name="1.75SDRangeNegative" dataDxfId="12">
      <calculatedColumnFormula>I:I-Y:Y</calculatedColumnFormula>
    </tableColumn>
    <tableColumn id="33" xr3:uid="{B3236EED-060D-46FE-AB61-587588AF3091}" name="1.75SDRangePositive" dataDxfId="11">
      <calculatedColumnFormula>I:I+Y:Y</calculatedColumnFormula>
    </tableColumn>
    <tableColumn id="34" xr3:uid="{B3FDD16D-A04C-4223-968C-5CB2BE0075AC}" name="1.75SDRangeFollowed" dataDxfId="10"/>
    <tableColumn id="38" xr3:uid="{CCE4E67A-9A7A-4ED2-B3DF-91B54AF8433E}" name="2SD" dataDxfId="9">
      <calculatedColumnFormula>Table1[[#This Row],[1SD]]*2</calculatedColumnFormula>
    </tableColumn>
    <tableColumn id="35" xr3:uid="{2CADF4C4-D9E6-4F7B-9DA6-4B437E6B74E6}" name="2SDRangeNegative" dataDxfId="8">
      <calculatedColumnFormula>I:I-AC:AC</calculatedColumnFormula>
    </tableColumn>
    <tableColumn id="36" xr3:uid="{90BF3ACD-6D58-4681-9196-4C5C54A61786}" name="2SD Range Positive" dataDxfId="7">
      <calculatedColumnFormula>I:I+AC:AC</calculatedColumnFormula>
    </tableColumn>
    <tableColumn id="7" xr3:uid="{00000000-0010-0000-0000-000007000000}" name="Monthly range" dataDxfId="6"/>
    <tableColumn id="8" xr3:uid="{00000000-0010-0000-0000-000008000000}" name="OptionChainS/R" dataDxfId="5"/>
    <tableColumn id="9" xr3:uid="{00000000-0010-0000-0000-000009000000}" name="Ratio" dataDxfId="4"/>
    <tableColumn id="11" xr3:uid="{00000000-0010-0000-0000-00000B000000}" name="Adjustment Done" dataDxfId="3"/>
    <tableColumn id="12" xr3:uid="{00000000-0010-0000-0000-00000C000000}" name="Position closed date" dataDxfId="2"/>
    <tableColumn id="13" xr3:uid="{00000000-0010-0000-0000-00000D000000}" name="Profit/loss" dataDxfId="1"/>
    <tableColumn id="14" xr3:uid="{00000000-0010-0000-0000-00000E000000}" name="Weekly Range Analysis" dataDxfId="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eb.sensibull.com/login?broker=mosl" TargetMode="External"/><Relationship Id="rId2" Type="http://schemas.openxmlformats.org/officeDocument/2006/relationships/hyperlink" Target="https://web.quantsapp.com/chain" TargetMode="External"/><Relationship Id="rId1" Type="http://schemas.openxmlformats.org/officeDocument/2006/relationships/hyperlink" Target="https://opstra.definedge.com/openinterest" TargetMode="External"/><Relationship Id="rId4" Type="http://schemas.openxmlformats.org/officeDocument/2006/relationships/hyperlink" Target="https://www.tradingview.com/chart/77qxPnI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hyperlink" Target="mailto:Saraswat@4321" TargetMode="External"/><Relationship Id="rId1" Type="http://schemas.openxmlformats.org/officeDocument/2006/relationships/hyperlink" Target="mailto:Saraswat@43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
  <sheetViews>
    <sheetView topLeftCell="A70" workbookViewId="0">
      <selection activeCell="I11" sqref="I11"/>
    </sheetView>
  </sheetViews>
  <sheetFormatPr defaultRowHeight="14.4" x14ac:dyDescent="0.55000000000000004"/>
  <cols>
    <col min="1" max="1" width="4.26171875" customWidth="1"/>
    <col min="2" max="2" width="22.734375" bestFit="1" customWidth="1"/>
    <col min="3" max="3" width="85.7890625" customWidth="1"/>
    <col min="4" max="4" width="16.47265625" customWidth="1"/>
    <col min="5" max="5" width="15" customWidth="1"/>
    <col min="6" max="6" width="10.7890625" bestFit="1" customWidth="1"/>
    <col min="7" max="7" width="9.47265625" bestFit="1" customWidth="1"/>
    <col min="10" max="10" width="10.7890625" bestFit="1" customWidth="1"/>
    <col min="11" max="11" width="17.7890625" bestFit="1" customWidth="1"/>
    <col min="12" max="12" width="8.7890625" bestFit="1" customWidth="1"/>
  </cols>
  <sheetData>
    <row r="1" spans="1:6" ht="18.3" x14ac:dyDescent="0.7">
      <c r="A1" s="1" t="s">
        <v>0</v>
      </c>
      <c r="B1" s="1"/>
      <c r="C1" s="1"/>
    </row>
    <row r="2" spans="1:6" x14ac:dyDescent="0.55000000000000004">
      <c r="B2" s="2" t="s">
        <v>1</v>
      </c>
      <c r="C2" s="2" t="s">
        <v>2</v>
      </c>
      <c r="D2" s="2" t="s">
        <v>3</v>
      </c>
    </row>
    <row r="3" spans="1:6" x14ac:dyDescent="0.55000000000000004">
      <c r="A3" s="3">
        <v>1</v>
      </c>
      <c r="B3" s="4" t="s">
        <v>4</v>
      </c>
      <c r="C3" s="4" t="s">
        <v>5</v>
      </c>
      <c r="D3" s="5" t="s">
        <v>6</v>
      </c>
      <c r="F3" s="6" t="s">
        <v>7</v>
      </c>
    </row>
    <row r="4" spans="1:6" x14ac:dyDescent="0.55000000000000004">
      <c r="A4" s="3">
        <v>2</v>
      </c>
      <c r="B4" s="4" t="s">
        <v>8</v>
      </c>
      <c r="C4" s="4" t="s">
        <v>9</v>
      </c>
      <c r="D4" s="5" t="s">
        <v>10</v>
      </c>
      <c r="F4" t="s">
        <v>11</v>
      </c>
    </row>
    <row r="5" spans="1:6" x14ac:dyDescent="0.55000000000000004">
      <c r="A5" s="3">
        <v>3</v>
      </c>
      <c r="B5" s="7" t="s">
        <v>12</v>
      </c>
      <c r="C5" s="7" t="s">
        <v>13</v>
      </c>
      <c r="D5" s="5" t="s">
        <v>14</v>
      </c>
    </row>
    <row r="6" spans="1:6" x14ac:dyDescent="0.55000000000000004">
      <c r="A6" s="3">
        <v>4</v>
      </c>
      <c r="B6" s="4" t="s">
        <v>15</v>
      </c>
      <c r="C6" s="4" t="s">
        <v>9</v>
      </c>
      <c r="D6" s="5" t="s">
        <v>14</v>
      </c>
    </row>
    <row r="7" spans="1:6" x14ac:dyDescent="0.55000000000000004">
      <c r="A7" s="3">
        <v>5</v>
      </c>
      <c r="B7" s="4" t="s">
        <v>16</v>
      </c>
      <c r="C7" s="4" t="s">
        <v>9</v>
      </c>
      <c r="D7" s="5" t="s">
        <v>17</v>
      </c>
      <c r="F7" s="6" t="s">
        <v>18</v>
      </c>
    </row>
    <row r="8" spans="1:6" x14ac:dyDescent="0.55000000000000004">
      <c r="A8" s="3">
        <v>6</v>
      </c>
      <c r="B8" s="7" t="s">
        <v>19</v>
      </c>
      <c r="C8" s="7" t="s">
        <v>20</v>
      </c>
      <c r="D8" s="5" t="s">
        <v>21</v>
      </c>
      <c r="F8" s="6" t="s">
        <v>22</v>
      </c>
    </row>
    <row r="9" spans="1:6" x14ac:dyDescent="0.55000000000000004">
      <c r="A9" s="3">
        <v>7</v>
      </c>
      <c r="B9" s="7" t="s">
        <v>23</v>
      </c>
      <c r="C9" s="7" t="s">
        <v>24</v>
      </c>
      <c r="D9" s="5" t="s">
        <v>17</v>
      </c>
    </row>
    <row r="10" spans="1:6" x14ac:dyDescent="0.55000000000000004">
      <c r="A10" s="3">
        <v>8</v>
      </c>
      <c r="B10" s="8" t="s">
        <v>25</v>
      </c>
      <c r="C10" s="8" t="s">
        <v>26</v>
      </c>
      <c r="D10" s="5" t="s">
        <v>27</v>
      </c>
      <c r="F10" s="6" t="s">
        <v>28</v>
      </c>
    </row>
    <row r="11" spans="1:6" x14ac:dyDescent="0.55000000000000004">
      <c r="B11" s="9" t="s">
        <v>29</v>
      </c>
      <c r="C11" s="9" t="s">
        <v>30</v>
      </c>
    </row>
    <row r="12" spans="1:6" x14ac:dyDescent="0.55000000000000004">
      <c r="C12" t="s">
        <v>31</v>
      </c>
    </row>
    <row r="13" spans="1:6" x14ac:dyDescent="0.55000000000000004">
      <c r="B13" s="10" t="s">
        <v>32</v>
      </c>
      <c r="C13" t="s">
        <v>33</v>
      </c>
    </row>
    <row r="14" spans="1:6" x14ac:dyDescent="0.55000000000000004">
      <c r="B14" s="10" t="s">
        <v>34</v>
      </c>
      <c r="C14" t="s">
        <v>35</v>
      </c>
    </row>
    <row r="15" spans="1:6" x14ac:dyDescent="0.55000000000000004">
      <c r="C15" t="s">
        <v>36</v>
      </c>
    </row>
    <row r="16" spans="1:6" x14ac:dyDescent="0.55000000000000004">
      <c r="C16" t="s">
        <v>37</v>
      </c>
      <c r="F16" t="s">
        <v>130</v>
      </c>
    </row>
    <row r="17" spans="2:12" x14ac:dyDescent="0.55000000000000004">
      <c r="B17" s="10" t="s">
        <v>38</v>
      </c>
      <c r="C17" t="s">
        <v>39</v>
      </c>
      <c r="E17" s="11" t="s">
        <v>40</v>
      </c>
      <c r="F17" s="11" t="s">
        <v>41</v>
      </c>
      <c r="G17" s="11"/>
      <c r="H17" s="11" t="s">
        <v>42</v>
      </c>
      <c r="I17" s="11"/>
      <c r="J17" s="11" t="s">
        <v>43</v>
      </c>
      <c r="K17" s="11" t="s">
        <v>44</v>
      </c>
    </row>
    <row r="18" spans="2:12" x14ac:dyDescent="0.55000000000000004">
      <c r="B18" s="10" t="s">
        <v>45</v>
      </c>
      <c r="C18" t="s">
        <v>46</v>
      </c>
      <c r="E18" s="3" t="s">
        <v>47</v>
      </c>
      <c r="F18" s="12"/>
      <c r="G18" s="12"/>
      <c r="H18" s="12" t="s">
        <v>48</v>
      </c>
      <c r="I18" s="12"/>
      <c r="J18" s="12"/>
      <c r="K18" s="3" t="s">
        <v>47</v>
      </c>
    </row>
    <row r="19" spans="2:12" x14ac:dyDescent="0.55000000000000004">
      <c r="B19" s="10" t="s">
        <v>49</v>
      </c>
      <c r="C19" t="s">
        <v>50</v>
      </c>
    </row>
    <row r="20" spans="2:12" x14ac:dyDescent="0.55000000000000004">
      <c r="B20" s="10" t="s">
        <v>51</v>
      </c>
      <c r="C20" t="s">
        <v>52</v>
      </c>
    </row>
    <row r="21" spans="2:12" x14ac:dyDescent="0.55000000000000004">
      <c r="B21" s="10" t="s">
        <v>53</v>
      </c>
      <c r="C21" t="s">
        <v>54</v>
      </c>
    </row>
    <row r="22" spans="2:12" x14ac:dyDescent="0.55000000000000004">
      <c r="B22" s="10" t="s">
        <v>55</v>
      </c>
      <c r="C22" t="s">
        <v>56</v>
      </c>
      <c r="D22" t="s">
        <v>57</v>
      </c>
      <c r="E22" t="s">
        <v>58</v>
      </c>
      <c r="F22" s="13" t="s">
        <v>59</v>
      </c>
      <c r="G22" s="13"/>
      <c r="K22" t="s">
        <v>58</v>
      </c>
    </row>
    <row r="23" spans="2:12" x14ac:dyDescent="0.55000000000000004">
      <c r="B23" s="10" t="s">
        <v>60</v>
      </c>
      <c r="C23" t="s">
        <v>61</v>
      </c>
      <c r="E23" s="14" t="s">
        <v>40</v>
      </c>
      <c r="F23" s="14" t="s">
        <v>41</v>
      </c>
      <c r="G23" s="14"/>
      <c r="H23" s="14"/>
      <c r="I23" s="14"/>
      <c r="J23" s="14" t="s">
        <v>43</v>
      </c>
      <c r="K23" s="14" t="s">
        <v>44</v>
      </c>
    </row>
    <row r="24" spans="2:12" x14ac:dyDescent="0.55000000000000004">
      <c r="C24" t="s">
        <v>62</v>
      </c>
      <c r="E24" s="3" t="s">
        <v>47</v>
      </c>
      <c r="F24" s="12"/>
      <c r="G24" s="12"/>
      <c r="H24" s="12" t="s">
        <v>48</v>
      </c>
      <c r="I24" s="12"/>
      <c r="J24" s="12"/>
      <c r="K24" s="3" t="s">
        <v>47</v>
      </c>
    </row>
    <row r="25" spans="2:12" x14ac:dyDescent="0.55000000000000004">
      <c r="C25" t="s">
        <v>63</v>
      </c>
      <c r="F25" t="s">
        <v>64</v>
      </c>
      <c r="K25" s="15" t="s">
        <v>65</v>
      </c>
    </row>
    <row r="26" spans="2:12" x14ac:dyDescent="0.55000000000000004">
      <c r="D26" t="s">
        <v>66</v>
      </c>
      <c r="E26" s="13" t="s">
        <v>59</v>
      </c>
      <c r="F26" s="13"/>
      <c r="G26" s="13"/>
    </row>
    <row r="27" spans="2:12" x14ac:dyDescent="0.55000000000000004">
      <c r="E27" s="14" t="s">
        <v>40</v>
      </c>
      <c r="F27" s="14" t="s">
        <v>41</v>
      </c>
      <c r="G27" s="14"/>
      <c r="H27" s="14"/>
      <c r="I27" s="14"/>
      <c r="J27" s="14" t="s">
        <v>43</v>
      </c>
      <c r="K27" s="14" t="s">
        <v>44</v>
      </c>
    </row>
    <row r="28" spans="2:12" x14ac:dyDescent="0.55000000000000004">
      <c r="E28" s="3" t="s">
        <v>47</v>
      </c>
      <c r="F28" s="12"/>
      <c r="G28" s="12"/>
      <c r="H28" s="12" t="s">
        <v>48</v>
      </c>
      <c r="I28" s="12"/>
      <c r="J28" s="12"/>
      <c r="K28" s="3" t="s">
        <v>47</v>
      </c>
    </row>
    <row r="29" spans="2:12" x14ac:dyDescent="0.55000000000000004">
      <c r="F29" t="s">
        <v>67</v>
      </c>
      <c r="J29" s="15" t="s">
        <v>68</v>
      </c>
      <c r="K29" s="15"/>
    </row>
    <row r="30" spans="2:12" x14ac:dyDescent="0.55000000000000004">
      <c r="E30" t="s">
        <v>69</v>
      </c>
      <c r="J30" s="16" t="s">
        <v>70</v>
      </c>
      <c r="K30" s="16"/>
      <c r="L30" s="17"/>
    </row>
    <row r="31" spans="2:12" x14ac:dyDescent="0.55000000000000004">
      <c r="B31" s="10" t="s">
        <v>71</v>
      </c>
      <c r="C31" t="s">
        <v>72</v>
      </c>
    </row>
    <row r="32" spans="2:12" x14ac:dyDescent="0.55000000000000004">
      <c r="D32" s="18" t="s">
        <v>73</v>
      </c>
      <c r="E32" s="18" t="s">
        <v>74</v>
      </c>
      <c r="F32" s="18"/>
      <c r="G32" s="18"/>
      <c r="H32" s="18"/>
      <c r="I32" s="18"/>
    </row>
    <row r="34" spans="2:12" x14ac:dyDescent="0.55000000000000004">
      <c r="B34" s="9" t="s">
        <v>75</v>
      </c>
      <c r="C34" s="9" t="s">
        <v>76</v>
      </c>
    </row>
    <row r="35" spans="2:12" x14ac:dyDescent="0.55000000000000004">
      <c r="C35" t="s">
        <v>77</v>
      </c>
    </row>
    <row r="36" spans="2:12" x14ac:dyDescent="0.55000000000000004">
      <c r="B36" s="10" t="s">
        <v>32</v>
      </c>
      <c r="C36" t="s">
        <v>78</v>
      </c>
    </row>
    <row r="37" spans="2:12" x14ac:dyDescent="0.55000000000000004">
      <c r="B37" s="10" t="s">
        <v>34</v>
      </c>
      <c r="C37" t="s">
        <v>35</v>
      </c>
    </row>
    <row r="38" spans="2:12" x14ac:dyDescent="0.55000000000000004">
      <c r="C38" t="s">
        <v>79</v>
      </c>
    </row>
    <row r="39" spans="2:12" x14ac:dyDescent="0.55000000000000004">
      <c r="C39" t="s">
        <v>80</v>
      </c>
    </row>
    <row r="40" spans="2:12" x14ac:dyDescent="0.55000000000000004">
      <c r="C40" t="s">
        <v>81</v>
      </c>
      <c r="F40" s="19" t="s">
        <v>82</v>
      </c>
      <c r="J40" s="19" t="s">
        <v>82</v>
      </c>
    </row>
    <row r="41" spans="2:12" x14ac:dyDescent="0.55000000000000004">
      <c r="B41" s="10" t="s">
        <v>38</v>
      </c>
      <c r="C41" t="s">
        <v>39</v>
      </c>
      <c r="D41" s="11"/>
      <c r="E41" s="11" t="s">
        <v>40</v>
      </c>
      <c r="F41" s="11" t="s">
        <v>41</v>
      </c>
      <c r="G41" s="11" t="s">
        <v>83</v>
      </c>
      <c r="H41" s="11" t="s">
        <v>42</v>
      </c>
      <c r="I41" s="11" t="s">
        <v>84</v>
      </c>
      <c r="J41" s="11" t="s">
        <v>43</v>
      </c>
      <c r="K41" s="11" t="s">
        <v>44</v>
      </c>
      <c r="L41" s="11"/>
    </row>
    <row r="42" spans="2:12" x14ac:dyDescent="0.55000000000000004">
      <c r="B42" s="10" t="s">
        <v>45</v>
      </c>
      <c r="C42" t="s">
        <v>46</v>
      </c>
      <c r="E42" s="3" t="s">
        <v>85</v>
      </c>
      <c r="F42" s="12"/>
      <c r="G42" s="12" t="s">
        <v>86</v>
      </c>
      <c r="H42" s="12" t="s">
        <v>48</v>
      </c>
      <c r="I42" s="12"/>
      <c r="J42" s="12" t="s">
        <v>87</v>
      </c>
      <c r="K42" s="3" t="s">
        <v>85</v>
      </c>
    </row>
    <row r="43" spans="2:12" x14ac:dyDescent="0.55000000000000004">
      <c r="B43" s="10" t="s">
        <v>49</v>
      </c>
      <c r="C43" t="s">
        <v>50</v>
      </c>
    </row>
    <row r="44" spans="2:12" x14ac:dyDescent="0.55000000000000004">
      <c r="B44" s="10" t="s">
        <v>51</v>
      </c>
      <c r="C44" t="s">
        <v>52</v>
      </c>
    </row>
    <row r="45" spans="2:12" x14ac:dyDescent="0.55000000000000004">
      <c r="B45" s="10" t="s">
        <v>60</v>
      </c>
      <c r="C45" t="s">
        <v>61</v>
      </c>
    </row>
    <row r="46" spans="2:12" x14ac:dyDescent="0.55000000000000004">
      <c r="C46" t="s">
        <v>62</v>
      </c>
      <c r="D46" t="s">
        <v>57</v>
      </c>
      <c r="F46" s="13" t="s">
        <v>59</v>
      </c>
      <c r="G46" s="13"/>
    </row>
    <row r="47" spans="2:12" x14ac:dyDescent="0.55000000000000004">
      <c r="C47" t="s">
        <v>63</v>
      </c>
      <c r="D47" s="11"/>
      <c r="E47" s="11" t="s">
        <v>40</v>
      </c>
      <c r="F47" s="11" t="s">
        <v>41</v>
      </c>
      <c r="G47" s="11" t="s">
        <v>83</v>
      </c>
      <c r="H47" s="11" t="s">
        <v>42</v>
      </c>
      <c r="I47" s="11" t="s">
        <v>84</v>
      </c>
      <c r="J47" s="11" t="s">
        <v>43</v>
      </c>
      <c r="K47" s="11" t="s">
        <v>44</v>
      </c>
      <c r="L47" s="11"/>
    </row>
    <row r="48" spans="2:12" x14ac:dyDescent="0.55000000000000004">
      <c r="E48" s="3" t="s">
        <v>85</v>
      </c>
      <c r="F48" s="12"/>
      <c r="G48" s="12" t="s">
        <v>86</v>
      </c>
      <c r="H48" s="12" t="s">
        <v>48</v>
      </c>
      <c r="I48" s="12"/>
      <c r="J48" s="12" t="s">
        <v>87</v>
      </c>
      <c r="K48" s="3" t="s">
        <v>85</v>
      </c>
    </row>
    <row r="49" spans="2:12" x14ac:dyDescent="0.55000000000000004">
      <c r="B49" s="10" t="s">
        <v>71</v>
      </c>
      <c r="C49" t="s">
        <v>72</v>
      </c>
      <c r="F49" t="s">
        <v>64</v>
      </c>
      <c r="K49" s="15" t="s">
        <v>65</v>
      </c>
    </row>
    <row r="50" spans="2:12" x14ac:dyDescent="0.55000000000000004">
      <c r="D50" t="s">
        <v>66</v>
      </c>
      <c r="E50" s="13" t="s">
        <v>59</v>
      </c>
      <c r="F50" s="13"/>
      <c r="G50" s="13"/>
    </row>
    <row r="51" spans="2:12" x14ac:dyDescent="0.55000000000000004">
      <c r="E51" s="14" t="s">
        <v>40</v>
      </c>
      <c r="F51" s="14" t="s">
        <v>41</v>
      </c>
      <c r="G51" s="14"/>
      <c r="H51" s="14"/>
      <c r="I51" s="14"/>
      <c r="J51" s="14" t="s">
        <v>43</v>
      </c>
      <c r="K51" s="14" t="s">
        <v>44</v>
      </c>
    </row>
    <row r="52" spans="2:12" x14ac:dyDescent="0.55000000000000004">
      <c r="E52" s="3" t="s">
        <v>47</v>
      </c>
      <c r="F52" s="12"/>
      <c r="G52" s="12"/>
      <c r="H52" s="12" t="s">
        <v>48</v>
      </c>
      <c r="I52" s="12"/>
      <c r="J52" s="12"/>
      <c r="K52" s="3" t="s">
        <v>47</v>
      </c>
    </row>
    <row r="53" spans="2:12" x14ac:dyDescent="0.55000000000000004">
      <c r="F53" t="s">
        <v>67</v>
      </c>
      <c r="J53" s="15" t="s">
        <v>68</v>
      </c>
      <c r="K53" s="15"/>
    </row>
    <row r="54" spans="2:12" x14ac:dyDescent="0.55000000000000004">
      <c r="E54" t="s">
        <v>69</v>
      </c>
      <c r="J54" s="16" t="s">
        <v>70</v>
      </c>
      <c r="K54" s="16"/>
      <c r="L54" s="17"/>
    </row>
    <row r="56" spans="2:12" x14ac:dyDescent="0.55000000000000004">
      <c r="D56" s="18" t="s">
        <v>73</v>
      </c>
      <c r="E56" s="18" t="s">
        <v>74</v>
      </c>
      <c r="F56" s="18"/>
      <c r="G56" s="18"/>
      <c r="H56" s="18"/>
      <c r="I56" s="18"/>
    </row>
    <row r="57" spans="2:12" x14ac:dyDescent="0.55000000000000004">
      <c r="B57" s="9" t="s">
        <v>88</v>
      </c>
      <c r="C57" s="9" t="s">
        <v>89</v>
      </c>
    </row>
    <row r="58" spans="2:12" x14ac:dyDescent="0.55000000000000004">
      <c r="C58" t="s">
        <v>90</v>
      </c>
    </row>
    <row r="59" spans="2:12" x14ac:dyDescent="0.55000000000000004">
      <c r="B59" s="10" t="s">
        <v>32</v>
      </c>
      <c r="C59" t="s">
        <v>91</v>
      </c>
    </row>
    <row r="60" spans="2:12" x14ac:dyDescent="0.55000000000000004">
      <c r="B60" s="10" t="s">
        <v>34</v>
      </c>
      <c r="C60" t="s">
        <v>35</v>
      </c>
    </row>
    <row r="61" spans="2:12" x14ac:dyDescent="0.55000000000000004">
      <c r="C61" t="s">
        <v>92</v>
      </c>
    </row>
    <row r="62" spans="2:12" x14ac:dyDescent="0.55000000000000004">
      <c r="C62" t="s">
        <v>93</v>
      </c>
    </row>
    <row r="63" spans="2:12" x14ac:dyDescent="0.55000000000000004">
      <c r="B63" s="10" t="s">
        <v>38</v>
      </c>
      <c r="C63" t="s">
        <v>94</v>
      </c>
      <c r="E63" s="11" t="s">
        <v>95</v>
      </c>
      <c r="F63" s="11" t="s">
        <v>41</v>
      </c>
      <c r="G63" s="11"/>
      <c r="H63" s="11" t="s">
        <v>42</v>
      </c>
      <c r="I63" s="11"/>
      <c r="J63" s="11" t="s">
        <v>43</v>
      </c>
      <c r="K63" s="11" t="s">
        <v>96</v>
      </c>
    </row>
    <row r="64" spans="2:12" x14ac:dyDescent="0.55000000000000004">
      <c r="B64" s="10" t="s">
        <v>45</v>
      </c>
      <c r="C64" t="s">
        <v>97</v>
      </c>
      <c r="E64" s="3" t="s">
        <v>47</v>
      </c>
      <c r="F64" s="12"/>
      <c r="G64" s="12"/>
      <c r="H64" s="12" t="s">
        <v>48</v>
      </c>
      <c r="I64" s="12"/>
      <c r="J64" s="12"/>
      <c r="K64" s="3" t="s">
        <v>47</v>
      </c>
    </row>
    <row r="65" spans="2:12" x14ac:dyDescent="0.55000000000000004">
      <c r="B65" s="10" t="s">
        <v>49</v>
      </c>
      <c r="C65" t="s">
        <v>98</v>
      </c>
    </row>
    <row r="66" spans="2:12" x14ac:dyDescent="0.55000000000000004">
      <c r="B66" s="10" t="s">
        <v>51</v>
      </c>
      <c r="C66" t="s">
        <v>52</v>
      </c>
    </row>
    <row r="67" spans="2:12" x14ac:dyDescent="0.55000000000000004">
      <c r="B67" s="10" t="s">
        <v>53</v>
      </c>
      <c r="C67" t="s">
        <v>99</v>
      </c>
    </row>
    <row r="68" spans="2:12" x14ac:dyDescent="0.55000000000000004">
      <c r="B68" s="10" t="s">
        <v>60</v>
      </c>
      <c r="C68" t="s">
        <v>61</v>
      </c>
      <c r="D68" t="s">
        <v>57</v>
      </c>
      <c r="E68" t="s">
        <v>58</v>
      </c>
      <c r="F68" s="13" t="s">
        <v>59</v>
      </c>
      <c r="G68" s="13"/>
      <c r="K68" t="s">
        <v>58</v>
      </c>
    </row>
    <row r="69" spans="2:12" x14ac:dyDescent="0.55000000000000004">
      <c r="C69" t="s">
        <v>62</v>
      </c>
      <c r="E69" s="14" t="s">
        <v>83</v>
      </c>
      <c r="F69" s="14" t="s">
        <v>41</v>
      </c>
      <c r="G69" s="14"/>
      <c r="H69" s="14"/>
      <c r="I69" s="14"/>
      <c r="J69" s="14" t="s">
        <v>43</v>
      </c>
      <c r="K69" s="14" t="s">
        <v>84</v>
      </c>
    </row>
    <row r="70" spans="2:12" x14ac:dyDescent="0.55000000000000004">
      <c r="C70" t="s">
        <v>63</v>
      </c>
      <c r="E70" s="3" t="s">
        <v>47</v>
      </c>
      <c r="F70" s="12"/>
      <c r="G70" s="12"/>
      <c r="H70" s="12" t="s">
        <v>48</v>
      </c>
      <c r="I70" s="12"/>
      <c r="J70" s="12"/>
      <c r="K70" s="3" t="s">
        <v>47</v>
      </c>
    </row>
    <row r="71" spans="2:12" x14ac:dyDescent="0.55000000000000004">
      <c r="F71" t="s">
        <v>64</v>
      </c>
      <c r="K71" s="15" t="s">
        <v>68</v>
      </c>
    </row>
    <row r="72" spans="2:12" x14ac:dyDescent="0.55000000000000004">
      <c r="C72" t="s">
        <v>100</v>
      </c>
      <c r="D72" t="s">
        <v>66</v>
      </c>
      <c r="E72" s="13" t="s">
        <v>59</v>
      </c>
      <c r="F72" s="13"/>
      <c r="G72" s="13"/>
    </row>
    <row r="73" spans="2:12" x14ac:dyDescent="0.55000000000000004">
      <c r="E73" s="14" t="s">
        <v>40</v>
      </c>
      <c r="F73" s="14" t="s">
        <v>41</v>
      </c>
      <c r="G73" s="14"/>
      <c r="H73" s="14"/>
      <c r="I73" s="14"/>
      <c r="J73" s="14" t="s">
        <v>43</v>
      </c>
      <c r="K73" s="14" t="s">
        <v>44</v>
      </c>
    </row>
    <row r="74" spans="2:12" x14ac:dyDescent="0.55000000000000004">
      <c r="E74" s="3" t="s">
        <v>47</v>
      </c>
      <c r="F74" s="12"/>
      <c r="G74" s="12"/>
      <c r="H74" s="12" t="s">
        <v>48</v>
      </c>
      <c r="I74" s="12"/>
      <c r="J74" s="12"/>
      <c r="K74" s="3" t="s">
        <v>47</v>
      </c>
    </row>
    <row r="75" spans="2:12" x14ac:dyDescent="0.55000000000000004">
      <c r="B75" s="10" t="s">
        <v>71</v>
      </c>
      <c r="C75" t="s">
        <v>72</v>
      </c>
      <c r="F75" t="s">
        <v>67</v>
      </c>
      <c r="J75" s="15" t="s">
        <v>101</v>
      </c>
      <c r="K75" s="15"/>
    </row>
    <row r="76" spans="2:12" x14ac:dyDescent="0.55000000000000004">
      <c r="E76" t="s">
        <v>102</v>
      </c>
      <c r="J76" s="16" t="s">
        <v>70</v>
      </c>
      <c r="K76" s="16"/>
      <c r="L76" s="17"/>
    </row>
    <row r="78" spans="2:12" x14ac:dyDescent="0.55000000000000004">
      <c r="D78" s="18" t="s">
        <v>73</v>
      </c>
      <c r="E78" s="18" t="s">
        <v>74</v>
      </c>
      <c r="F78" s="18"/>
      <c r="G78" s="18"/>
      <c r="H78" s="18"/>
      <c r="I78" s="18"/>
    </row>
    <row r="80" spans="2:12" x14ac:dyDescent="0.55000000000000004">
      <c r="B80" s="9" t="s">
        <v>103</v>
      </c>
      <c r="C80" s="9" t="s">
        <v>104</v>
      </c>
    </row>
    <row r="81" spans="2:13" x14ac:dyDescent="0.55000000000000004">
      <c r="B81" t="s">
        <v>105</v>
      </c>
      <c r="C81" t="s">
        <v>106</v>
      </c>
    </row>
    <row r="82" spans="2:13" x14ac:dyDescent="0.55000000000000004">
      <c r="B82" s="10" t="s">
        <v>32</v>
      </c>
      <c r="C82" t="s">
        <v>107</v>
      </c>
    </row>
    <row r="83" spans="2:13" x14ac:dyDescent="0.55000000000000004">
      <c r="B83" s="10" t="s">
        <v>34</v>
      </c>
      <c r="C83" t="s">
        <v>108</v>
      </c>
    </row>
    <row r="84" spans="2:13" x14ac:dyDescent="0.55000000000000004">
      <c r="C84" t="s">
        <v>109</v>
      </c>
    </row>
    <row r="85" spans="2:13" x14ac:dyDescent="0.55000000000000004">
      <c r="C85" t="s">
        <v>110</v>
      </c>
    </row>
    <row r="86" spans="2:13" x14ac:dyDescent="0.55000000000000004">
      <c r="B86" s="10" t="s">
        <v>111</v>
      </c>
      <c r="C86" t="s">
        <v>112</v>
      </c>
      <c r="K86" s="20" t="s">
        <v>113</v>
      </c>
    </row>
    <row r="87" spans="2:13" x14ac:dyDescent="0.55000000000000004">
      <c r="B87" s="10" t="s">
        <v>38</v>
      </c>
      <c r="C87" t="s">
        <v>114</v>
      </c>
      <c r="E87" s="11"/>
      <c r="F87" s="11"/>
      <c r="G87" s="11"/>
      <c r="H87" s="11" t="s">
        <v>42</v>
      </c>
      <c r="I87" s="11" t="s">
        <v>115</v>
      </c>
      <c r="J87" s="11" t="s">
        <v>116</v>
      </c>
      <c r="K87" s="11" t="s">
        <v>115</v>
      </c>
      <c r="L87" s="11" t="s">
        <v>117</v>
      </c>
    </row>
    <row r="88" spans="2:13" x14ac:dyDescent="0.55000000000000004">
      <c r="B88" s="10" t="s">
        <v>45</v>
      </c>
      <c r="C88" t="s">
        <v>118</v>
      </c>
      <c r="E88" t="s">
        <v>119</v>
      </c>
      <c r="F88" s="3" t="s">
        <v>58</v>
      </c>
      <c r="G88" s="3"/>
      <c r="H88" s="3"/>
      <c r="I88" s="3"/>
      <c r="J88" s="3" t="s">
        <v>58</v>
      </c>
      <c r="K88" s="3" t="s">
        <v>120</v>
      </c>
      <c r="L88" t="s">
        <v>119</v>
      </c>
    </row>
    <row r="89" spans="2:13" x14ac:dyDescent="0.55000000000000004">
      <c r="B89" s="10" t="s">
        <v>49</v>
      </c>
      <c r="C89" t="s">
        <v>121</v>
      </c>
      <c r="E89" s="11" t="s">
        <v>122</v>
      </c>
      <c r="F89" s="11" t="s">
        <v>115</v>
      </c>
      <c r="G89" s="11" t="s">
        <v>123</v>
      </c>
      <c r="H89" s="11" t="s">
        <v>115</v>
      </c>
      <c r="I89" s="11" t="s">
        <v>42</v>
      </c>
      <c r="J89" s="11"/>
      <c r="K89" s="11"/>
      <c r="L89" s="11"/>
    </row>
    <row r="90" spans="2:13" x14ac:dyDescent="0.55000000000000004">
      <c r="B90" s="10" t="s">
        <v>51</v>
      </c>
      <c r="C90" t="s">
        <v>124</v>
      </c>
    </row>
    <row r="91" spans="2:13" x14ac:dyDescent="0.55000000000000004">
      <c r="B91" s="10" t="s">
        <v>53</v>
      </c>
      <c r="C91" t="s">
        <v>125</v>
      </c>
    </row>
    <row r="92" spans="2:13" x14ac:dyDescent="0.55000000000000004">
      <c r="B92" s="10" t="s">
        <v>55</v>
      </c>
      <c r="C92" t="s">
        <v>56</v>
      </c>
    </row>
    <row r="93" spans="2:13" x14ac:dyDescent="0.55000000000000004">
      <c r="B93" s="10" t="s">
        <v>60</v>
      </c>
      <c r="C93" t="s">
        <v>61</v>
      </c>
      <c r="D93" t="s">
        <v>57</v>
      </c>
      <c r="F93" s="13" t="s">
        <v>59</v>
      </c>
      <c r="G93" s="13"/>
      <c r="J93" s="15" t="s">
        <v>126</v>
      </c>
      <c r="K93" s="15"/>
      <c r="L93" s="15"/>
      <c r="M93" s="15"/>
    </row>
    <row r="94" spans="2:13" x14ac:dyDescent="0.55000000000000004">
      <c r="C94" t="s">
        <v>127</v>
      </c>
      <c r="E94" s="11"/>
      <c r="F94" s="11"/>
      <c r="G94" s="11"/>
      <c r="H94" s="11" t="s">
        <v>42</v>
      </c>
      <c r="I94" s="11" t="s">
        <v>115</v>
      </c>
      <c r="J94" s="11" t="s">
        <v>116</v>
      </c>
      <c r="K94" s="11" t="s">
        <v>115</v>
      </c>
      <c r="L94" s="11" t="s">
        <v>117</v>
      </c>
    </row>
    <row r="95" spans="2:13" x14ac:dyDescent="0.55000000000000004">
      <c r="C95" t="s">
        <v>128</v>
      </c>
    </row>
    <row r="96" spans="2:13" x14ac:dyDescent="0.55000000000000004">
      <c r="D96" s="18" t="s">
        <v>129</v>
      </c>
      <c r="E96" s="18" t="s">
        <v>74</v>
      </c>
      <c r="F96" s="18"/>
      <c r="G96" s="18"/>
      <c r="H96" s="18"/>
      <c r="I96" s="18"/>
    </row>
  </sheetData>
  <hyperlinks>
    <hyperlink ref="F8" r:id="rId1" xr:uid="{00000000-0004-0000-0000-000000000000}"/>
    <hyperlink ref="F7" r:id="rId2" xr:uid="{00000000-0004-0000-0000-000001000000}"/>
    <hyperlink ref="F10" r:id="rId3" xr:uid="{00000000-0004-0000-0000-000002000000}"/>
    <hyperlink ref="F3" r:id="rId4" xr:uid="{00000000-0004-0000-00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CDEE-19AF-4550-A650-36C12EB72B46}">
  <dimension ref="A1:K29"/>
  <sheetViews>
    <sheetView workbookViewId="0">
      <selection activeCell="E15" sqref="E15"/>
    </sheetView>
  </sheetViews>
  <sheetFormatPr defaultRowHeight="14.4" x14ac:dyDescent="0.55000000000000004"/>
  <cols>
    <col min="1" max="1" width="26.7890625" customWidth="1"/>
    <col min="2" max="2" width="20.1015625" customWidth="1"/>
    <col min="3" max="3" width="15.20703125" customWidth="1"/>
    <col min="10" max="10" width="43.20703125" customWidth="1"/>
  </cols>
  <sheetData>
    <row r="1" spans="1:11" x14ac:dyDescent="0.55000000000000004">
      <c r="A1" t="s">
        <v>341</v>
      </c>
      <c r="B1">
        <v>21600</v>
      </c>
      <c r="G1">
        <v>218000</v>
      </c>
      <c r="K1" t="s">
        <v>348</v>
      </c>
    </row>
    <row r="2" spans="1:11" x14ac:dyDescent="0.55000000000000004">
      <c r="A2" t="s">
        <v>342</v>
      </c>
      <c r="B2">
        <v>22100</v>
      </c>
      <c r="G2">
        <v>60000</v>
      </c>
    </row>
    <row r="3" spans="1:11" x14ac:dyDescent="0.55000000000000004">
      <c r="A3" t="s">
        <v>343</v>
      </c>
      <c r="B3">
        <v>10000</v>
      </c>
      <c r="F3" t="s">
        <v>345</v>
      </c>
      <c r="G3">
        <v>278000</v>
      </c>
    </row>
    <row r="4" spans="1:11" x14ac:dyDescent="0.55000000000000004">
      <c r="A4" t="s">
        <v>340</v>
      </c>
      <c r="B4">
        <v>50000</v>
      </c>
    </row>
    <row r="5" spans="1:11" x14ac:dyDescent="0.55000000000000004">
      <c r="A5" t="s">
        <v>339</v>
      </c>
      <c r="B5">
        <v>6000</v>
      </c>
      <c r="F5" t="s">
        <v>347</v>
      </c>
      <c r="G5">
        <v>27000</v>
      </c>
    </row>
    <row r="6" spans="1:11" x14ac:dyDescent="0.55000000000000004">
      <c r="A6" t="s">
        <v>338</v>
      </c>
      <c r="B6">
        <v>15000</v>
      </c>
    </row>
    <row r="7" spans="1:11" x14ac:dyDescent="0.55000000000000004">
      <c r="A7" t="s">
        <v>337</v>
      </c>
      <c r="B7">
        <v>20000</v>
      </c>
    </row>
    <row r="8" spans="1:11" x14ac:dyDescent="0.55000000000000004">
      <c r="A8" t="s">
        <v>346</v>
      </c>
      <c r="B8">
        <v>144000</v>
      </c>
    </row>
    <row r="10" spans="1:11" x14ac:dyDescent="0.55000000000000004">
      <c r="J10" t="s">
        <v>336</v>
      </c>
    </row>
    <row r="11" spans="1:11" x14ac:dyDescent="0.55000000000000004">
      <c r="I11" t="s">
        <v>332</v>
      </c>
      <c r="J11" t="s">
        <v>333</v>
      </c>
    </row>
    <row r="12" spans="1:11" x14ac:dyDescent="0.55000000000000004">
      <c r="A12" t="s">
        <v>344</v>
      </c>
      <c r="B12">
        <v>21000</v>
      </c>
      <c r="J12" t="s">
        <v>334</v>
      </c>
    </row>
    <row r="13" spans="1:11" x14ac:dyDescent="0.55000000000000004">
      <c r="J13" t="s">
        <v>335</v>
      </c>
    </row>
    <row r="17" spans="1:9" x14ac:dyDescent="0.55000000000000004">
      <c r="A17" t="s">
        <v>354</v>
      </c>
      <c r="B17">
        <v>1824723</v>
      </c>
      <c r="C17">
        <v>1797169</v>
      </c>
    </row>
    <row r="18" spans="1:9" x14ac:dyDescent="0.55000000000000004">
      <c r="B18">
        <v>60000</v>
      </c>
      <c r="C18">
        <v>60000</v>
      </c>
    </row>
    <row r="19" spans="1:9" x14ac:dyDescent="0.55000000000000004">
      <c r="B19">
        <v>220000</v>
      </c>
      <c r="C19">
        <v>212000</v>
      </c>
    </row>
    <row r="20" spans="1:9" x14ac:dyDescent="0.55000000000000004">
      <c r="B20">
        <v>50000</v>
      </c>
      <c r="C20">
        <v>40000</v>
      </c>
    </row>
    <row r="21" spans="1:9" x14ac:dyDescent="0.55000000000000004">
      <c r="A21" t="s">
        <v>354</v>
      </c>
      <c r="B21">
        <v>2154723</v>
      </c>
      <c r="C21">
        <v>2117169</v>
      </c>
    </row>
    <row r="23" spans="1:9" x14ac:dyDescent="0.55000000000000004">
      <c r="B23" t="s">
        <v>355</v>
      </c>
      <c r="C23" t="s">
        <v>358</v>
      </c>
    </row>
    <row r="25" spans="1:9" x14ac:dyDescent="0.55000000000000004">
      <c r="A25" t="s">
        <v>356</v>
      </c>
      <c r="B25">
        <v>165000</v>
      </c>
      <c r="C25">
        <v>165000</v>
      </c>
      <c r="D25">
        <v>165000</v>
      </c>
      <c r="E25">
        <v>165000</v>
      </c>
      <c r="F25">
        <v>165000</v>
      </c>
      <c r="G25">
        <v>165000</v>
      </c>
      <c r="H25">
        <v>165000</v>
      </c>
      <c r="I25">
        <v>165000</v>
      </c>
    </row>
    <row r="26" spans="1:9" x14ac:dyDescent="0.55000000000000004">
      <c r="A26" t="s">
        <v>357</v>
      </c>
      <c r="B26">
        <v>60000</v>
      </c>
      <c r="C26">
        <v>60000</v>
      </c>
      <c r="D26">
        <v>60000</v>
      </c>
      <c r="E26">
        <v>60000</v>
      </c>
      <c r="F26">
        <v>60000</v>
      </c>
      <c r="G26">
        <v>60000</v>
      </c>
      <c r="H26">
        <v>60000</v>
      </c>
      <c r="I26">
        <v>60000</v>
      </c>
    </row>
    <row r="27" spans="1:9" x14ac:dyDescent="0.55000000000000004">
      <c r="A27" t="s">
        <v>345</v>
      </c>
      <c r="B27">
        <v>225000</v>
      </c>
      <c r="C27">
        <v>225000</v>
      </c>
      <c r="D27">
        <v>225000</v>
      </c>
      <c r="E27">
        <v>225000</v>
      </c>
      <c r="F27">
        <v>225000</v>
      </c>
      <c r="G27">
        <v>225000</v>
      </c>
      <c r="H27">
        <v>225000</v>
      </c>
      <c r="I27">
        <v>225000</v>
      </c>
    </row>
    <row r="28" spans="1:9" x14ac:dyDescent="0.55000000000000004">
      <c r="B28" t="s">
        <v>355</v>
      </c>
      <c r="C28" t="s">
        <v>358</v>
      </c>
      <c r="D28" t="s">
        <v>359</v>
      </c>
      <c r="E28" t="s">
        <v>360</v>
      </c>
      <c r="F28" t="s">
        <v>362</v>
      </c>
      <c r="G28" t="s">
        <v>363</v>
      </c>
      <c r="H28" t="s">
        <v>361</v>
      </c>
      <c r="I28" t="s">
        <v>364</v>
      </c>
    </row>
    <row r="29" spans="1:9" x14ac:dyDescent="0.55000000000000004">
      <c r="B29" t="s">
        <v>365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89D6-8343-49DF-9D59-665A62596B5E}">
  <dimension ref="C2:S7"/>
  <sheetViews>
    <sheetView workbookViewId="0">
      <selection activeCell="O4" sqref="O4"/>
    </sheetView>
  </sheetViews>
  <sheetFormatPr defaultRowHeight="14.4" x14ac:dyDescent="0.55000000000000004"/>
  <cols>
    <col min="3" max="3" width="10.15625" bestFit="1" customWidth="1"/>
    <col min="6" max="6" width="6" bestFit="1" customWidth="1"/>
  </cols>
  <sheetData>
    <row r="2" spans="3:19" x14ac:dyDescent="0.55000000000000004">
      <c r="C2" s="44"/>
      <c r="D2" s="44"/>
      <c r="E2" s="44" t="s">
        <v>380</v>
      </c>
      <c r="F2" s="44"/>
      <c r="G2" s="44"/>
      <c r="H2" s="45" t="s">
        <v>381</v>
      </c>
      <c r="I2" s="45"/>
      <c r="J2" s="45"/>
      <c r="K2" s="45"/>
      <c r="L2" s="46" t="s">
        <v>382</v>
      </c>
      <c r="M2" s="46"/>
      <c r="N2" s="46"/>
      <c r="O2" s="46"/>
      <c r="P2" s="47" t="s">
        <v>383</v>
      </c>
      <c r="Q2" s="47"/>
      <c r="R2" s="47"/>
      <c r="S2" s="47"/>
    </row>
    <row r="3" spans="3:19" x14ac:dyDescent="0.55000000000000004">
      <c r="C3" s="48" t="s">
        <v>384</v>
      </c>
      <c r="D3" s="48" t="s">
        <v>385</v>
      </c>
      <c r="E3" s="48" t="s">
        <v>386</v>
      </c>
      <c r="F3" s="48" t="s">
        <v>226</v>
      </c>
      <c r="G3" s="48" t="s">
        <v>227</v>
      </c>
      <c r="H3" s="48" t="s">
        <v>387</v>
      </c>
      <c r="I3" s="48" t="s">
        <v>388</v>
      </c>
      <c r="J3" s="48" t="s">
        <v>226</v>
      </c>
      <c r="K3" s="48" t="s">
        <v>227</v>
      </c>
      <c r="L3" s="48" t="s">
        <v>387</v>
      </c>
      <c r="M3" s="48" t="s">
        <v>389</v>
      </c>
      <c r="N3" s="48" t="s">
        <v>226</v>
      </c>
      <c r="O3" s="48" t="s">
        <v>227</v>
      </c>
      <c r="P3" s="48" t="s">
        <v>387</v>
      </c>
      <c r="Q3" s="48" t="s">
        <v>390</v>
      </c>
      <c r="R3" s="48" t="s">
        <v>226</v>
      </c>
      <c r="S3" s="48" t="s">
        <v>227</v>
      </c>
    </row>
    <row r="4" spans="3:19" x14ac:dyDescent="0.55000000000000004">
      <c r="C4" s="48">
        <v>21697</v>
      </c>
      <c r="D4" s="48">
        <v>14.46</v>
      </c>
      <c r="E4" s="49">
        <f>D4</f>
        <v>14.46</v>
      </c>
      <c r="F4" s="50">
        <f>C4*(1+E4/100)</f>
        <v>24834.386200000001</v>
      </c>
      <c r="G4" s="50">
        <f>C4*(100-E4)/100</f>
        <v>18559.613799999999</v>
      </c>
      <c r="H4" s="50">
        <f>365/30</f>
        <v>12.166666666666666</v>
      </c>
      <c r="I4" s="49">
        <f>(D4/SQRT(12))</f>
        <v>4.1742424462409948</v>
      </c>
      <c r="J4" s="50">
        <f>C4*(100+I4)/100</f>
        <v>22602.685383560907</v>
      </c>
      <c r="K4" s="50">
        <f>C4*(100-I4)/100</f>
        <v>20791.314616439093</v>
      </c>
      <c r="L4" s="50">
        <f>365/7</f>
        <v>52.142857142857146</v>
      </c>
      <c r="M4" s="49">
        <f>(D4/SQRT(52))</f>
        <v>2.0052412093542036</v>
      </c>
      <c r="N4" s="50">
        <f>C4*(100+M4)/100</f>
        <v>22132.077185193586</v>
      </c>
      <c r="O4" s="50">
        <f>C4*(100-M4)/100</f>
        <v>21261.922814806414</v>
      </c>
      <c r="P4" s="50">
        <f>365/1</f>
        <v>365</v>
      </c>
      <c r="Q4" s="49">
        <f>(D4/SQRT(365))</f>
        <v>0.75687099206544906</v>
      </c>
      <c r="R4" s="50">
        <f>C4*(100+Q4)/100</f>
        <v>21861.218299148441</v>
      </c>
      <c r="S4" s="50">
        <f>C4*(100-Q4)/100</f>
        <v>21532.781700851559</v>
      </c>
    </row>
    <row r="5" spans="3:19" x14ac:dyDescent="0.55000000000000004">
      <c r="C5" s="48" t="s">
        <v>391</v>
      </c>
      <c r="D5" s="48">
        <f>D4/100</f>
        <v>0.14460000000000001</v>
      </c>
      <c r="E5" s="48"/>
      <c r="F5" s="48"/>
      <c r="G5" s="48"/>
      <c r="H5" s="48"/>
      <c r="I5" s="48"/>
      <c r="J5" s="48"/>
      <c r="K5" s="48"/>
      <c r="L5" s="48"/>
      <c r="M5" s="48"/>
      <c r="N5" s="48"/>
      <c r="O5" s="48"/>
      <c r="P5" s="48"/>
      <c r="Q5" s="48"/>
      <c r="R5" s="48"/>
      <c r="S5" s="48"/>
    </row>
    <row r="6" spans="3:19" x14ac:dyDescent="0.55000000000000004">
      <c r="C6" s="48"/>
      <c r="D6" s="48"/>
      <c r="E6" s="48"/>
      <c r="F6" s="48"/>
      <c r="G6" s="48"/>
      <c r="H6" s="48"/>
      <c r="I6" s="48"/>
      <c r="J6" s="48"/>
      <c r="K6" s="48"/>
      <c r="L6" s="48"/>
      <c r="M6" s="48"/>
      <c r="N6" s="48"/>
      <c r="O6" s="48"/>
      <c r="P6" s="48"/>
      <c r="Q6" s="48"/>
      <c r="R6" s="48"/>
      <c r="S6" s="48"/>
    </row>
    <row r="7" spans="3:19" x14ac:dyDescent="0.55000000000000004">
      <c r="K7" s="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698B-AC00-4701-BAF4-4B0FF4BD3823}">
  <dimension ref="A1:Q70"/>
  <sheetViews>
    <sheetView tabSelected="1" topLeftCell="A45" workbookViewId="0">
      <selection activeCell="D69" sqref="D69"/>
    </sheetView>
  </sheetViews>
  <sheetFormatPr defaultRowHeight="14.4" x14ac:dyDescent="0.55000000000000004"/>
  <cols>
    <col min="1" max="1" width="10.7890625" customWidth="1"/>
    <col min="3" max="3" width="14.05078125" customWidth="1"/>
    <col min="4" max="4" width="10.9453125" customWidth="1"/>
    <col min="5" max="5" width="17.41796875" customWidth="1"/>
    <col min="7" max="7" width="16.5234375" customWidth="1"/>
    <col min="11" max="11" width="7.89453125" customWidth="1"/>
    <col min="17" max="17" width="13.7890625" customWidth="1"/>
  </cols>
  <sheetData>
    <row r="1" spans="1:11" x14ac:dyDescent="0.55000000000000004">
      <c r="A1" s="22" t="s">
        <v>428</v>
      </c>
      <c r="B1" s="22" t="s">
        <v>149</v>
      </c>
      <c r="C1" s="22" t="s">
        <v>417</v>
      </c>
      <c r="D1" s="22" t="s">
        <v>418</v>
      </c>
      <c r="E1" s="22" t="s">
        <v>419</v>
      </c>
    </row>
    <row r="2" spans="1:11" x14ac:dyDescent="0.55000000000000004">
      <c r="A2" s="22" t="s">
        <v>415</v>
      </c>
      <c r="B2" s="22">
        <v>22198</v>
      </c>
      <c r="C2" s="22">
        <f>MOD((SQRT(B2)*180)-225,360)</f>
        <v>313.18785824277438</v>
      </c>
      <c r="D2" s="22">
        <f>C2/60</f>
        <v>5.2197976373795729</v>
      </c>
      <c r="E2" s="22">
        <f>D2+9</f>
        <v>14.219797637379573</v>
      </c>
      <c r="F2" t="s">
        <v>430</v>
      </c>
    </row>
    <row r="3" spans="1:11" x14ac:dyDescent="0.55000000000000004">
      <c r="A3" s="22" t="s">
        <v>416</v>
      </c>
      <c r="B3" s="22">
        <v>22198</v>
      </c>
      <c r="C3" s="22">
        <f>MOD((SQRT(B3)*180)-225,360)</f>
        <v>313.18785824277438</v>
      </c>
      <c r="D3" s="22">
        <f>C3/60</f>
        <v>5.2197976373795729</v>
      </c>
      <c r="E3" s="22">
        <f>D3+9</f>
        <v>14.219797637379573</v>
      </c>
    </row>
    <row r="5" spans="1:11" x14ac:dyDescent="0.55000000000000004">
      <c r="A5" s="54" t="s">
        <v>431</v>
      </c>
    </row>
    <row r="6" spans="1:11" x14ac:dyDescent="0.55000000000000004">
      <c r="A6" s="22" t="s">
        <v>424</v>
      </c>
      <c r="B6" s="22" t="s">
        <v>420</v>
      </c>
      <c r="C6" s="22" t="s">
        <v>421</v>
      </c>
      <c r="D6" s="22" t="s">
        <v>423</v>
      </c>
      <c r="E6" s="22" t="s">
        <v>422</v>
      </c>
      <c r="G6" s="22" t="s">
        <v>426</v>
      </c>
      <c r="H6" s="22" t="s">
        <v>420</v>
      </c>
      <c r="I6" s="22" t="s">
        <v>421</v>
      </c>
      <c r="J6" s="22" t="s">
        <v>423</v>
      </c>
      <c r="K6" s="22" t="s">
        <v>422</v>
      </c>
    </row>
    <row r="7" spans="1:11" x14ac:dyDescent="0.55000000000000004">
      <c r="A7" s="22">
        <v>22200</v>
      </c>
      <c r="B7" s="22">
        <v>0.125</v>
      </c>
      <c r="C7" s="22">
        <v>45</v>
      </c>
      <c r="D7" s="22">
        <f>(SQRT(A7)+B7)^2</f>
        <v>22237.264786064377</v>
      </c>
      <c r="E7" s="53">
        <f>(SQRT(A7)-B7)^2</f>
        <v>22162.766463935623</v>
      </c>
      <c r="G7" s="22">
        <v>22200</v>
      </c>
      <c r="H7" s="22">
        <v>0.125</v>
      </c>
      <c r="I7" s="22">
        <v>45</v>
      </c>
      <c r="J7" s="22">
        <f>(SQRT(G7)+H7)^2</f>
        <v>22237.264786064377</v>
      </c>
      <c r="K7" s="22">
        <f>(SQRT(G7)-H7)^2</f>
        <v>22162.766463935623</v>
      </c>
    </row>
    <row r="8" spans="1:11" x14ac:dyDescent="0.55000000000000004">
      <c r="A8" s="22">
        <v>22200</v>
      </c>
      <c r="B8" s="22">
        <v>0.25</v>
      </c>
      <c r="C8" s="22">
        <v>90</v>
      </c>
      <c r="D8" s="22">
        <f>(SQRT(A7)+B8)^2</f>
        <v>22274.560822128755</v>
      </c>
      <c r="E8" s="22">
        <f>(SQRT(A8)-B8)^2</f>
        <v>22125.564177871242</v>
      </c>
      <c r="G8" s="22">
        <v>22200</v>
      </c>
      <c r="H8" s="22">
        <v>0.25</v>
      </c>
      <c r="I8" s="22">
        <v>90</v>
      </c>
      <c r="J8" s="22">
        <f>(SQRT(G7)+H8)^2</f>
        <v>22274.560822128755</v>
      </c>
      <c r="K8" s="22">
        <f>(SQRT(G8)-H8)^2</f>
        <v>22125.564177871242</v>
      </c>
    </row>
    <row r="9" spans="1:11" x14ac:dyDescent="0.55000000000000004">
      <c r="A9" s="22">
        <v>22200</v>
      </c>
      <c r="B9" s="22">
        <v>0.375</v>
      </c>
      <c r="C9" s="22">
        <v>135</v>
      </c>
      <c r="D9" s="22">
        <f>(SQRT(A8)+B9)^2</f>
        <v>22311.888108193136</v>
      </c>
      <c r="E9" s="22">
        <f>(SQRT(A9)-B9)^2</f>
        <v>22088.393141806864</v>
      </c>
      <c r="G9" s="22">
        <v>22200</v>
      </c>
      <c r="H9" s="22">
        <v>0.375</v>
      </c>
      <c r="I9" s="22">
        <v>135</v>
      </c>
      <c r="J9" s="22">
        <f>(SQRT(G8)+H9)^2</f>
        <v>22311.888108193136</v>
      </c>
      <c r="K9" s="22">
        <f>(SQRT(G9)-H9)^2</f>
        <v>22088.393141806864</v>
      </c>
    </row>
    <row r="10" spans="1:11" x14ac:dyDescent="0.55000000000000004">
      <c r="A10" s="22">
        <v>22200</v>
      </c>
      <c r="B10" s="22">
        <v>0.5</v>
      </c>
      <c r="C10" s="22">
        <v>180</v>
      </c>
      <c r="D10" s="22">
        <f>(SQRT(A9)+B10)^2</f>
        <v>22349.246644257513</v>
      </c>
      <c r="E10" s="22">
        <f>(SQRT(A10)-B10)^2</f>
        <v>22051.253355742487</v>
      </c>
      <c r="G10" s="22">
        <v>22200</v>
      </c>
      <c r="H10" s="22">
        <v>0.5</v>
      </c>
      <c r="I10" s="22">
        <v>180</v>
      </c>
      <c r="J10" s="22">
        <f>(SQRT(G9)+H10)^2</f>
        <v>22349.246644257513</v>
      </c>
      <c r="K10" s="22">
        <f>(SQRT(G10)-H10)^2</f>
        <v>22051.253355742487</v>
      </c>
    </row>
    <row r="11" spans="1:11" x14ac:dyDescent="0.55000000000000004">
      <c r="A11" s="22">
        <v>22200</v>
      </c>
      <c r="B11" s="22">
        <v>0.625</v>
      </c>
      <c r="C11" s="22">
        <v>225</v>
      </c>
      <c r="D11" s="22">
        <f>(SQRT(A10)+B11)^2</f>
        <v>22386.636430321891</v>
      </c>
      <c r="E11" s="22">
        <f>(SQRT(A11)-B11)^2</f>
        <v>22014.144819678109</v>
      </c>
      <c r="G11" s="22">
        <v>22200</v>
      </c>
      <c r="H11" s="22">
        <v>0.625</v>
      </c>
      <c r="I11" s="22">
        <v>225</v>
      </c>
      <c r="J11" s="22">
        <f>(SQRT(G10)+H11)^2</f>
        <v>22386.636430321891</v>
      </c>
      <c r="K11" s="22">
        <f>(SQRT(G11)-H11)^2</f>
        <v>22014.144819678109</v>
      </c>
    </row>
    <row r="12" spans="1:11" x14ac:dyDescent="0.55000000000000004">
      <c r="A12" s="22">
        <v>22200</v>
      </c>
      <c r="B12" s="22">
        <v>0.75</v>
      </c>
      <c r="C12" s="22">
        <v>270</v>
      </c>
      <c r="D12" s="22">
        <f>(SQRT(A11)+B12)^2</f>
        <v>22424.057466386268</v>
      </c>
      <c r="E12" s="22">
        <f>(SQRT(A12)-B12)^2</f>
        <v>21977.067533613728</v>
      </c>
      <c r="G12" s="22">
        <v>22200</v>
      </c>
      <c r="H12" s="22">
        <v>0.75</v>
      </c>
      <c r="I12" s="22">
        <v>270</v>
      </c>
      <c r="J12" s="22">
        <f>(SQRT(G11)+H12)^2</f>
        <v>22424.057466386268</v>
      </c>
      <c r="K12" s="22">
        <f>(SQRT(G12)-H12)^2</f>
        <v>21977.067533613728</v>
      </c>
    </row>
    <row r="13" spans="1:11" x14ac:dyDescent="0.55000000000000004">
      <c r="A13" s="22">
        <v>22200</v>
      </c>
      <c r="B13" s="22">
        <v>0.875</v>
      </c>
      <c r="C13" s="22">
        <v>315</v>
      </c>
      <c r="D13" s="22">
        <f>(SQRT(A12)+B13)^2</f>
        <v>22461.509752450649</v>
      </c>
      <c r="E13" s="22">
        <f>(SQRT(A13)-B13)^2</f>
        <v>21940.021497549351</v>
      </c>
      <c r="G13" s="22">
        <v>22200</v>
      </c>
      <c r="H13" s="22">
        <v>0.875</v>
      </c>
      <c r="I13" s="22">
        <v>315</v>
      </c>
      <c r="J13" s="22">
        <f>(SQRT(G12)+H13)^2</f>
        <v>22461.509752450649</v>
      </c>
      <c r="K13" s="22">
        <f>(SQRT(G13)-H13)^2</f>
        <v>21940.021497549351</v>
      </c>
    </row>
    <row r="14" spans="1:11" x14ac:dyDescent="0.55000000000000004">
      <c r="A14" s="22">
        <v>22200</v>
      </c>
      <c r="B14" s="22">
        <v>0.1</v>
      </c>
      <c r="C14" s="22">
        <v>360</v>
      </c>
      <c r="D14" s="22">
        <f>(SQRT(A13)+B14)^2</f>
        <v>22229.809328851501</v>
      </c>
      <c r="E14" s="22">
        <f>(SQRT(A14)-B14)^2</f>
        <v>22170.210671148499</v>
      </c>
      <c r="G14" s="22">
        <v>22200</v>
      </c>
      <c r="H14" s="22">
        <v>0.1</v>
      </c>
      <c r="I14" s="22">
        <v>360</v>
      </c>
      <c r="J14" s="22">
        <f>(SQRT(G13)+H14)^2</f>
        <v>22229.809328851501</v>
      </c>
      <c r="K14" s="22">
        <f>(SQRT(G14)-H14)^2</f>
        <v>22170.210671148499</v>
      </c>
    </row>
    <row r="17" spans="1:11" x14ac:dyDescent="0.55000000000000004">
      <c r="A17" s="22" t="s">
        <v>425</v>
      </c>
      <c r="B17" s="22" t="s">
        <v>420</v>
      </c>
      <c r="C17" s="22" t="s">
        <v>421</v>
      </c>
      <c r="D17" s="22" t="s">
        <v>423</v>
      </c>
      <c r="E17" s="22" t="s">
        <v>422</v>
      </c>
      <c r="G17" s="22" t="s">
        <v>427</v>
      </c>
      <c r="H17" s="22" t="s">
        <v>420</v>
      </c>
      <c r="I17" s="22" t="s">
        <v>421</v>
      </c>
      <c r="J17" s="22" t="s">
        <v>423</v>
      </c>
      <c r="K17" s="22" t="s">
        <v>422</v>
      </c>
    </row>
    <row r="18" spans="1:11" x14ac:dyDescent="0.55000000000000004">
      <c r="A18" s="22">
        <v>22214</v>
      </c>
      <c r="B18" s="22">
        <v>0.125</v>
      </c>
      <c r="C18" s="22">
        <v>45</v>
      </c>
      <c r="D18" s="22">
        <f>(SQRT(A18)+B18)^2</f>
        <v>22251.2765294442</v>
      </c>
      <c r="E18" s="22">
        <f>(SQRT(A18)-B18)^2</f>
        <v>22176.754720555797</v>
      </c>
      <c r="G18" s="22">
        <v>22200</v>
      </c>
      <c r="H18" s="22">
        <v>0.125</v>
      </c>
      <c r="I18" s="22">
        <v>45</v>
      </c>
      <c r="J18" s="22">
        <f>(SQRT(G18)+H18)^2</f>
        <v>22237.264786064377</v>
      </c>
      <c r="K18" s="22">
        <f>(SQRT(G18)-H18)^2</f>
        <v>22162.766463935623</v>
      </c>
    </row>
    <row r="19" spans="1:11" x14ac:dyDescent="0.55000000000000004">
      <c r="A19" s="22">
        <v>22214</v>
      </c>
      <c r="B19" s="22">
        <v>0.25</v>
      </c>
      <c r="C19" s="22">
        <v>90</v>
      </c>
      <c r="D19" s="22">
        <f>(SQRT(A18)+B19)^2</f>
        <v>22288.584308888403</v>
      </c>
      <c r="E19" s="22">
        <f>(SQRT(A19)-B19)^2</f>
        <v>22139.540691111593</v>
      </c>
      <c r="G19" s="22">
        <v>22200</v>
      </c>
      <c r="H19" s="22">
        <v>0.25</v>
      </c>
      <c r="I19" s="22">
        <v>90</v>
      </c>
      <c r="J19" s="22">
        <f>(SQRT(G18)+H19)^2</f>
        <v>22274.560822128755</v>
      </c>
      <c r="K19" s="22">
        <f>(SQRT(G19)-H19)^2</f>
        <v>22125.564177871242</v>
      </c>
    </row>
    <row r="20" spans="1:11" x14ac:dyDescent="0.55000000000000004">
      <c r="A20" s="22">
        <v>22214</v>
      </c>
      <c r="B20" s="22">
        <v>0.375</v>
      </c>
      <c r="C20" s="22">
        <v>135</v>
      </c>
      <c r="D20" s="22">
        <f>(SQRT(A19)+B20)^2</f>
        <v>22325.923338332606</v>
      </c>
      <c r="E20" s="22">
        <f>(SQRT(A20)-B20)^2</f>
        <v>22102.35791166739</v>
      </c>
      <c r="G20" s="22">
        <v>22200</v>
      </c>
      <c r="H20" s="22">
        <v>0.375</v>
      </c>
      <c r="I20" s="22">
        <v>135</v>
      </c>
      <c r="J20" s="22">
        <f>(SQRT(G19)+H20)^2</f>
        <v>22311.888108193136</v>
      </c>
      <c r="K20" s="22">
        <f>(SQRT(G20)-H20)^2</f>
        <v>22088.393141806864</v>
      </c>
    </row>
    <row r="21" spans="1:11" x14ac:dyDescent="0.55000000000000004">
      <c r="A21" s="22">
        <v>22214</v>
      </c>
      <c r="B21" s="22">
        <v>0.5</v>
      </c>
      <c r="C21" s="22">
        <v>180</v>
      </c>
      <c r="D21" s="22">
        <f>(SQRT(A20)+B21)^2</f>
        <v>22363.29361777681</v>
      </c>
      <c r="E21" s="22">
        <f>(SQRT(A21)-B21)^2</f>
        <v>22065.206382223187</v>
      </c>
      <c r="G21" s="22">
        <v>22200</v>
      </c>
      <c r="H21" s="22">
        <v>0.5</v>
      </c>
      <c r="I21" s="22">
        <v>180</v>
      </c>
      <c r="J21" s="22">
        <f>(SQRT(G20)+H21)^2</f>
        <v>22349.246644257513</v>
      </c>
      <c r="K21" s="22">
        <f>(SQRT(G21)-H21)^2</f>
        <v>22051.253355742487</v>
      </c>
    </row>
    <row r="22" spans="1:11" x14ac:dyDescent="0.55000000000000004">
      <c r="A22" s="22">
        <v>22214</v>
      </c>
      <c r="B22" s="22">
        <v>0.625</v>
      </c>
      <c r="C22" s="22">
        <v>225</v>
      </c>
      <c r="D22" s="22">
        <f>(SQRT(A21)+B22)^2</f>
        <v>22400.695147221009</v>
      </c>
      <c r="E22" s="22">
        <f>(SQRT(A22)-B22)^2</f>
        <v>22028.086102778983</v>
      </c>
      <c r="G22" s="22">
        <v>22200</v>
      </c>
      <c r="H22" s="22">
        <v>0.625</v>
      </c>
      <c r="I22" s="22">
        <v>225</v>
      </c>
      <c r="J22" s="22">
        <f>(SQRT(G21)+H22)^2</f>
        <v>22386.636430321891</v>
      </c>
      <c r="K22" s="22">
        <f>(SQRT(G22)-H22)^2</f>
        <v>22014.144819678109</v>
      </c>
    </row>
    <row r="23" spans="1:11" x14ac:dyDescent="0.55000000000000004">
      <c r="A23" s="22">
        <v>22214</v>
      </c>
      <c r="B23" s="22">
        <v>0.75</v>
      </c>
      <c r="C23" s="22">
        <v>270</v>
      </c>
      <c r="D23" s="22">
        <f>(SQRT(A22)+B23)^2</f>
        <v>22438.127926665213</v>
      </c>
      <c r="E23" s="22">
        <f>(SQRT(A23)-B23)^2</f>
        <v>21990.99707333478</v>
      </c>
      <c r="G23" s="22">
        <v>22200</v>
      </c>
      <c r="H23" s="22">
        <v>0.75</v>
      </c>
      <c r="I23" s="22">
        <v>270</v>
      </c>
      <c r="J23" s="22">
        <f>(SQRT(G22)+H23)^2</f>
        <v>22424.057466386268</v>
      </c>
      <c r="K23" s="22">
        <f>(SQRT(G23)-H23)^2</f>
        <v>21977.067533613728</v>
      </c>
    </row>
    <row r="24" spans="1:11" x14ac:dyDescent="0.55000000000000004">
      <c r="A24" s="22">
        <v>22214</v>
      </c>
      <c r="B24" s="22">
        <v>0.875</v>
      </c>
      <c r="C24" s="22">
        <v>315</v>
      </c>
      <c r="D24" s="22">
        <f>(SQRT(A23)+B24)^2</f>
        <v>22475.591956109416</v>
      </c>
      <c r="E24" s="22">
        <f>(SQRT(A24)-B24)^2</f>
        <v>21953.93929389058</v>
      </c>
      <c r="G24" s="22">
        <v>22200</v>
      </c>
      <c r="H24" s="22">
        <v>0.875</v>
      </c>
      <c r="I24" s="22">
        <v>315</v>
      </c>
      <c r="J24" s="22">
        <f>(SQRT(G23)+H24)^2</f>
        <v>22461.509752450649</v>
      </c>
      <c r="K24" s="22">
        <f>(SQRT(G24)-H24)^2</f>
        <v>21940.021497549351</v>
      </c>
    </row>
    <row r="25" spans="1:11" x14ac:dyDescent="0.55000000000000004">
      <c r="A25" s="22">
        <v>22214</v>
      </c>
      <c r="B25" s="22">
        <v>0.1</v>
      </c>
      <c r="C25" s="22">
        <v>360</v>
      </c>
      <c r="D25" s="22">
        <f>(SQRT(A24)+B25)^2</f>
        <v>22243.81872355536</v>
      </c>
      <c r="E25" s="22">
        <f>(SQRT(A25)-B25)^2</f>
        <v>22184.201276444637</v>
      </c>
      <c r="G25" s="22">
        <v>22200</v>
      </c>
      <c r="H25" s="22">
        <v>0.1</v>
      </c>
      <c r="I25" s="22">
        <v>360</v>
      </c>
      <c r="J25" s="22">
        <f>(SQRT(G24)+H25)^2</f>
        <v>22229.809328851501</v>
      </c>
      <c r="K25" s="22">
        <f>(SQRT(G25)-H25)^2</f>
        <v>22170.210671148499</v>
      </c>
    </row>
    <row r="27" spans="1:11" x14ac:dyDescent="0.55000000000000004">
      <c r="A27" s="22" t="s">
        <v>429</v>
      </c>
    </row>
    <row r="28" spans="1:11" x14ac:dyDescent="0.55000000000000004">
      <c r="A28" s="55" t="s">
        <v>432</v>
      </c>
    </row>
    <row r="29" spans="1:11" s="57" customFormat="1" x14ac:dyDescent="0.55000000000000004">
      <c r="A29" s="56" t="s">
        <v>424</v>
      </c>
      <c r="B29" s="56" t="s">
        <v>420</v>
      </c>
      <c r="C29" s="56" t="s">
        <v>421</v>
      </c>
      <c r="D29" s="56" t="s">
        <v>423</v>
      </c>
      <c r="E29" s="56" t="s">
        <v>422</v>
      </c>
      <c r="G29" s="56" t="s">
        <v>426</v>
      </c>
      <c r="H29" s="56" t="s">
        <v>420</v>
      </c>
      <c r="I29" s="56" t="s">
        <v>421</v>
      </c>
      <c r="J29" s="56" t="s">
        <v>423</v>
      </c>
      <c r="K29" s="56" t="s">
        <v>422</v>
      </c>
    </row>
    <row r="30" spans="1:11" x14ac:dyDescent="0.55000000000000004">
      <c r="A30" s="22">
        <v>21951</v>
      </c>
      <c r="B30" s="22">
        <v>0.125</v>
      </c>
      <c r="C30" s="22">
        <v>45</v>
      </c>
      <c r="D30" s="22">
        <f>(SQRT(A30)+B30)^2</f>
        <v>21988.055299674597</v>
      </c>
      <c r="E30" s="22">
        <f>(SQRT(A30)-B30)^2</f>
        <v>21913.975950325403</v>
      </c>
      <c r="G30" s="22">
        <v>22200</v>
      </c>
      <c r="H30" s="22">
        <v>0.125</v>
      </c>
      <c r="I30" s="22">
        <v>45</v>
      </c>
      <c r="J30" s="22">
        <f>(SQRT(G30)+H30)^2</f>
        <v>22237.264786064377</v>
      </c>
      <c r="K30" s="22">
        <f>(SQRT(G30)-H30)^2</f>
        <v>22162.766463935623</v>
      </c>
    </row>
    <row r="31" spans="1:11" x14ac:dyDescent="0.55000000000000004">
      <c r="A31" s="22">
        <v>21951</v>
      </c>
      <c r="B31" s="22">
        <v>0.25</v>
      </c>
      <c r="C31" s="22">
        <v>90</v>
      </c>
      <c r="D31" s="22">
        <f>(SQRT(A30)+B31)^2</f>
        <v>22025.141849349191</v>
      </c>
      <c r="E31" s="22">
        <f>(SQRT(A31)-B31)^2</f>
        <v>21876.983150650805</v>
      </c>
      <c r="G31" s="22">
        <v>22200</v>
      </c>
      <c r="H31" s="22">
        <v>0.25</v>
      </c>
      <c r="I31" s="22">
        <v>90</v>
      </c>
      <c r="J31" s="22">
        <f>(SQRT(G30)+H31)^2</f>
        <v>22274.560822128755</v>
      </c>
      <c r="K31" s="22">
        <f>(SQRT(G31)-H31)^2</f>
        <v>22125.564177871242</v>
      </c>
    </row>
    <row r="32" spans="1:11" x14ac:dyDescent="0.55000000000000004">
      <c r="A32" s="22">
        <v>21951</v>
      </c>
      <c r="B32" s="22">
        <v>0.375</v>
      </c>
      <c r="C32" s="22">
        <v>135</v>
      </c>
      <c r="D32" s="22">
        <f>(SQRT(A31)+B32)^2</f>
        <v>22062.259649023788</v>
      </c>
      <c r="E32" s="22">
        <f>(SQRT(A32)-B32)^2</f>
        <v>21840.021600976208</v>
      </c>
      <c r="G32" s="22">
        <v>22200</v>
      </c>
      <c r="H32" s="22">
        <v>0.375</v>
      </c>
      <c r="I32" s="22">
        <v>135</v>
      </c>
      <c r="J32" s="22">
        <f>(SQRT(G31)+H32)^2</f>
        <v>22311.888108193136</v>
      </c>
      <c r="K32" s="22">
        <f>(SQRT(G32)-H32)^2</f>
        <v>22088.393141806864</v>
      </c>
    </row>
    <row r="33" spans="1:11" x14ac:dyDescent="0.55000000000000004">
      <c r="A33" s="22">
        <v>21951</v>
      </c>
      <c r="B33" s="22">
        <v>0.5</v>
      </c>
      <c r="C33" s="22">
        <v>180</v>
      </c>
      <c r="D33" s="22">
        <f>(SQRT(A32)+B33)^2</f>
        <v>22099.408698698386</v>
      </c>
      <c r="E33" s="22">
        <f>(SQRT(A33)-B33)^2</f>
        <v>21803.091301301611</v>
      </c>
      <c r="G33" s="22">
        <v>22200</v>
      </c>
      <c r="H33" s="22">
        <v>0.5</v>
      </c>
      <c r="I33" s="22">
        <v>180</v>
      </c>
      <c r="J33" s="22">
        <f>(SQRT(G32)+H33)^2</f>
        <v>22349.246644257513</v>
      </c>
      <c r="K33" s="22">
        <f>(SQRT(G33)-H33)^2</f>
        <v>22051.253355742487</v>
      </c>
    </row>
    <row r="34" spans="1:11" x14ac:dyDescent="0.55000000000000004">
      <c r="A34" s="22">
        <v>21951</v>
      </c>
      <c r="B34" s="22">
        <v>0.625</v>
      </c>
      <c r="C34" s="22">
        <v>225</v>
      </c>
      <c r="D34" s="22">
        <f>(SQRT(A33)+B34)^2</f>
        <v>22136.588998372983</v>
      </c>
      <c r="E34" s="22">
        <f>(SQRT(A34)-B34)^2</f>
        <v>21766.192251627013</v>
      </c>
      <c r="G34" s="22">
        <v>22200</v>
      </c>
      <c r="H34" s="22">
        <v>0.625</v>
      </c>
      <c r="I34" s="22">
        <v>225</v>
      </c>
      <c r="J34" s="22">
        <f>(SQRT(G33)+H34)^2</f>
        <v>22386.636430321891</v>
      </c>
      <c r="K34" s="22">
        <f>(SQRT(G34)-H34)^2</f>
        <v>22014.144819678109</v>
      </c>
    </row>
    <row r="35" spans="1:11" x14ac:dyDescent="0.55000000000000004">
      <c r="A35" s="22">
        <v>21951</v>
      </c>
      <c r="B35" s="22">
        <v>0.75</v>
      </c>
      <c r="C35" s="22">
        <v>270</v>
      </c>
      <c r="D35" s="22">
        <f>(SQRT(A34)+B35)^2</f>
        <v>22173.80054804758</v>
      </c>
      <c r="E35" s="22">
        <f>(SQRT(A35)-B35)^2</f>
        <v>21729.324451952416</v>
      </c>
      <c r="G35" s="22">
        <v>22200</v>
      </c>
      <c r="H35" s="22">
        <v>0.75</v>
      </c>
      <c r="I35" s="22">
        <v>270</v>
      </c>
      <c r="J35" s="22">
        <f>(SQRT(G34)+H35)^2</f>
        <v>22424.057466386268</v>
      </c>
      <c r="K35" s="22">
        <f>(SQRT(G35)-H35)^2</f>
        <v>21977.067533613728</v>
      </c>
    </row>
    <row r="36" spans="1:11" x14ac:dyDescent="0.55000000000000004">
      <c r="A36" s="22">
        <v>21951</v>
      </c>
      <c r="B36" s="22">
        <v>0.875</v>
      </c>
      <c r="C36" s="22">
        <v>315</v>
      </c>
      <c r="D36" s="22">
        <f>(SQRT(A35)+B36)^2</f>
        <v>22211.043347722178</v>
      </c>
      <c r="E36" s="22">
        <f>(SQRT(A36)-B36)^2</f>
        <v>21692.487902277819</v>
      </c>
      <c r="G36" s="22">
        <v>22200</v>
      </c>
      <c r="H36" s="22">
        <v>0.875</v>
      </c>
      <c r="I36" s="22">
        <v>315</v>
      </c>
      <c r="J36" s="22">
        <f>(SQRT(G35)+H36)^2</f>
        <v>22461.509752450649</v>
      </c>
      <c r="K36" s="22">
        <f>(SQRT(G36)-H36)^2</f>
        <v>21940.021497549351</v>
      </c>
    </row>
    <row r="37" spans="1:11" x14ac:dyDescent="0.55000000000000004">
      <c r="A37" s="22">
        <v>21951</v>
      </c>
      <c r="B37" s="22">
        <v>0.1</v>
      </c>
      <c r="C37" s="22">
        <v>360</v>
      </c>
      <c r="D37" s="22">
        <f>(SQRT(A36)+B37)^2</f>
        <v>21980.641739739676</v>
      </c>
      <c r="E37" s="22">
        <f>(SQRT(A37)-B37)^2</f>
        <v>21921.378260260321</v>
      </c>
      <c r="G37" s="22">
        <v>22200</v>
      </c>
      <c r="H37" s="22">
        <v>0.1</v>
      </c>
      <c r="I37" s="22">
        <v>360</v>
      </c>
      <c r="J37" s="22">
        <f>(SQRT(G36)+H37)^2</f>
        <v>22229.809328851501</v>
      </c>
      <c r="K37" s="22">
        <f>(SQRT(G37)-H37)^2</f>
        <v>22170.210671148499</v>
      </c>
    </row>
    <row r="40" spans="1:11" x14ac:dyDescent="0.55000000000000004">
      <c r="A40" s="22" t="s">
        <v>425</v>
      </c>
      <c r="B40" s="22" t="s">
        <v>420</v>
      </c>
      <c r="C40" s="22" t="s">
        <v>421</v>
      </c>
      <c r="D40" s="22" t="s">
        <v>423</v>
      </c>
      <c r="E40" s="22" t="s">
        <v>422</v>
      </c>
      <c r="G40" s="22" t="s">
        <v>427</v>
      </c>
      <c r="H40" s="22" t="s">
        <v>420</v>
      </c>
      <c r="I40" s="22" t="s">
        <v>421</v>
      </c>
      <c r="J40" s="22" t="s">
        <v>423</v>
      </c>
      <c r="K40" s="22" t="s">
        <v>422</v>
      </c>
    </row>
    <row r="41" spans="1:11" x14ac:dyDescent="0.55000000000000004">
      <c r="A41" s="22">
        <v>21951</v>
      </c>
      <c r="B41" s="22">
        <v>0.125</v>
      </c>
      <c r="C41" s="22">
        <v>45</v>
      </c>
      <c r="D41" s="22">
        <f>(SQRT(A41)+B41)^2</f>
        <v>21988.055299674597</v>
      </c>
      <c r="E41" s="22">
        <f>(SQRT(A41)-B41)^2</f>
        <v>21913.975950325403</v>
      </c>
      <c r="G41" s="22">
        <v>22200</v>
      </c>
      <c r="H41" s="22">
        <v>0.125</v>
      </c>
      <c r="I41" s="22">
        <v>45</v>
      </c>
      <c r="J41" s="22">
        <f>(SQRT(G41)+H41)^2</f>
        <v>22237.264786064377</v>
      </c>
      <c r="K41" s="22">
        <f>(SQRT(G41)-H41)^2</f>
        <v>22162.766463935623</v>
      </c>
    </row>
    <row r="42" spans="1:11" x14ac:dyDescent="0.55000000000000004">
      <c r="A42" s="22">
        <v>22214</v>
      </c>
      <c r="B42" s="22">
        <v>0.25</v>
      </c>
      <c r="C42" s="22">
        <v>90</v>
      </c>
      <c r="D42" s="22">
        <f>(SQRT(A41)+B42)^2</f>
        <v>22025.141849349191</v>
      </c>
      <c r="E42" s="22">
        <f>(SQRT(A42)-B42)^2</f>
        <v>22139.540691111593</v>
      </c>
      <c r="G42" s="22">
        <v>22200</v>
      </c>
      <c r="H42" s="22">
        <v>0.25</v>
      </c>
      <c r="I42" s="22">
        <v>90</v>
      </c>
      <c r="J42" s="22">
        <f>(SQRT(G41)+H42)^2</f>
        <v>22274.560822128755</v>
      </c>
      <c r="K42" s="22">
        <f>(SQRT(G42)-H42)^2</f>
        <v>22125.564177871242</v>
      </c>
    </row>
    <row r="43" spans="1:11" x14ac:dyDescent="0.55000000000000004">
      <c r="A43" s="22">
        <v>22214</v>
      </c>
      <c r="B43" s="22">
        <v>0.375</v>
      </c>
      <c r="C43" s="22">
        <v>135</v>
      </c>
      <c r="D43" s="22">
        <f>(SQRT(A42)+B43)^2</f>
        <v>22325.923338332606</v>
      </c>
      <c r="E43" s="22">
        <f>(SQRT(A43)-B43)^2</f>
        <v>22102.35791166739</v>
      </c>
      <c r="G43" s="22">
        <v>22200</v>
      </c>
      <c r="H43" s="22">
        <v>0.375</v>
      </c>
      <c r="I43" s="22">
        <v>135</v>
      </c>
      <c r="J43" s="22">
        <f>(SQRT(G42)+H43)^2</f>
        <v>22311.888108193136</v>
      </c>
      <c r="K43" s="22">
        <f>(SQRT(G43)-H43)^2</f>
        <v>22088.393141806864</v>
      </c>
    </row>
    <row r="44" spans="1:11" x14ac:dyDescent="0.55000000000000004">
      <c r="A44" s="22">
        <v>22214</v>
      </c>
      <c r="B44" s="22">
        <v>0.5</v>
      </c>
      <c r="C44" s="22">
        <v>180</v>
      </c>
      <c r="D44" s="22">
        <f>(SQRT(A43)+B44)^2</f>
        <v>22363.29361777681</v>
      </c>
      <c r="E44" s="22">
        <f>(SQRT(A44)-B44)^2</f>
        <v>22065.206382223187</v>
      </c>
      <c r="G44" s="22">
        <v>22200</v>
      </c>
      <c r="H44" s="22">
        <v>0.5</v>
      </c>
      <c r="I44" s="22">
        <v>180</v>
      </c>
      <c r="J44" s="22">
        <f>(SQRT(G43)+H44)^2</f>
        <v>22349.246644257513</v>
      </c>
      <c r="K44" s="22">
        <f>(SQRT(G44)-H44)^2</f>
        <v>22051.253355742487</v>
      </c>
    </row>
    <row r="45" spans="1:11" x14ac:dyDescent="0.55000000000000004">
      <c r="A45" s="22">
        <v>22214</v>
      </c>
      <c r="B45" s="22">
        <v>0.625</v>
      </c>
      <c r="C45" s="22">
        <v>225</v>
      </c>
      <c r="D45" s="22">
        <f>(SQRT(A44)+B45)^2</f>
        <v>22400.695147221009</v>
      </c>
      <c r="E45" s="22">
        <f>(SQRT(A45)-B45)^2</f>
        <v>22028.086102778983</v>
      </c>
      <c r="G45" s="22">
        <v>22200</v>
      </c>
      <c r="H45" s="22">
        <v>0.625</v>
      </c>
      <c r="I45" s="22">
        <v>225</v>
      </c>
      <c r="J45" s="22">
        <f>(SQRT(G44)+H45)^2</f>
        <v>22386.636430321891</v>
      </c>
      <c r="K45" s="22">
        <f>(SQRT(G45)-H45)^2</f>
        <v>22014.144819678109</v>
      </c>
    </row>
    <row r="46" spans="1:11" x14ac:dyDescent="0.55000000000000004">
      <c r="A46" s="22">
        <v>22214</v>
      </c>
      <c r="B46" s="22">
        <v>0.75</v>
      </c>
      <c r="C46" s="22">
        <v>270</v>
      </c>
      <c r="D46" s="22">
        <f>(SQRT(A45)+B46)^2</f>
        <v>22438.127926665213</v>
      </c>
      <c r="E46" s="22">
        <f>(SQRT(A46)-B46)^2</f>
        <v>21990.99707333478</v>
      </c>
      <c r="G46" s="22">
        <v>22200</v>
      </c>
      <c r="H46" s="22">
        <v>0.75</v>
      </c>
      <c r="I46" s="22">
        <v>270</v>
      </c>
      <c r="J46" s="22">
        <f>(SQRT(G45)+H46)^2</f>
        <v>22424.057466386268</v>
      </c>
      <c r="K46" s="22">
        <f>(SQRT(G46)-H46)^2</f>
        <v>21977.067533613728</v>
      </c>
    </row>
    <row r="47" spans="1:11" x14ac:dyDescent="0.55000000000000004">
      <c r="A47" s="22">
        <v>22214</v>
      </c>
      <c r="B47" s="22">
        <v>0.875</v>
      </c>
      <c r="C47" s="22">
        <v>315</v>
      </c>
      <c r="D47" s="22">
        <f>(SQRT(A46)+B47)^2</f>
        <v>22475.591956109416</v>
      </c>
      <c r="E47" s="22">
        <f>(SQRT(A47)-B47)^2</f>
        <v>21953.93929389058</v>
      </c>
      <c r="G47" s="22">
        <v>22200</v>
      </c>
      <c r="H47" s="22">
        <v>0.875</v>
      </c>
      <c r="I47" s="22">
        <v>315</v>
      </c>
      <c r="J47" s="22">
        <f>(SQRT(G46)+H47)^2</f>
        <v>22461.509752450649</v>
      </c>
      <c r="K47" s="22">
        <f>(SQRT(G47)-H47)^2</f>
        <v>21940.021497549351</v>
      </c>
    </row>
    <row r="48" spans="1:11" x14ac:dyDescent="0.55000000000000004">
      <c r="A48" s="22">
        <v>22214</v>
      </c>
      <c r="B48" s="22">
        <v>0.1</v>
      </c>
      <c r="C48" s="22">
        <v>360</v>
      </c>
      <c r="D48" s="22">
        <f>(SQRT(A47)+B48)^2</f>
        <v>22243.81872355536</v>
      </c>
      <c r="E48" s="22">
        <f>(SQRT(A48)-B48)^2</f>
        <v>22184.201276444637</v>
      </c>
      <c r="G48" s="22">
        <v>22200</v>
      </c>
      <c r="H48" s="22">
        <v>0.1</v>
      </c>
      <c r="I48" s="22">
        <v>360</v>
      </c>
      <c r="J48" s="22">
        <f>(SQRT(G47)+H48)^2</f>
        <v>22229.809328851501</v>
      </c>
      <c r="K48" s="22">
        <f>(SQRT(G48)-H48)^2</f>
        <v>22170.210671148499</v>
      </c>
    </row>
    <row r="50" spans="1:17" x14ac:dyDescent="0.55000000000000004">
      <c r="A50" t="s">
        <v>433</v>
      </c>
    </row>
    <row r="51" spans="1:17" x14ac:dyDescent="0.55000000000000004">
      <c r="A51" s="56" t="s">
        <v>424</v>
      </c>
      <c r="B51" s="56" t="s">
        <v>420</v>
      </c>
      <c r="C51" s="56" t="s">
        <v>421</v>
      </c>
      <c r="D51" s="56" t="s">
        <v>423</v>
      </c>
      <c r="E51" s="56" t="s">
        <v>422</v>
      </c>
      <c r="F51" s="57"/>
      <c r="G51" s="56" t="s">
        <v>434</v>
      </c>
      <c r="H51" s="56" t="s">
        <v>420</v>
      </c>
      <c r="I51" s="56" t="s">
        <v>421</v>
      </c>
      <c r="J51" s="56" t="s">
        <v>423</v>
      </c>
      <c r="K51" s="56" t="s">
        <v>422</v>
      </c>
      <c r="M51" s="56" t="s">
        <v>436</v>
      </c>
    </row>
    <row r="52" spans="1:17" x14ac:dyDescent="0.55000000000000004">
      <c r="A52" s="22">
        <v>21982</v>
      </c>
      <c r="B52" s="22">
        <v>0.125</v>
      </c>
      <c r="C52" s="22">
        <v>45</v>
      </c>
      <c r="D52" s="22">
        <f>(SQRT(A52)+B52)^2</f>
        <v>22019.08144483445</v>
      </c>
      <c r="E52" s="22">
        <f>(SQRT(A52)-B52)^2</f>
        <v>21944.94980516555</v>
      </c>
      <c r="G52" s="22">
        <v>213</v>
      </c>
      <c r="H52" s="22">
        <v>0.125</v>
      </c>
      <c r="I52" s="22">
        <v>45</v>
      </c>
      <c r="J52" s="22">
        <f>(SQRT(G52)+H52)^2</f>
        <v>216.66425487983159</v>
      </c>
      <c r="K52" s="22">
        <f>(SQRT(G52)-H52)^2</f>
        <v>209.36699512016838</v>
      </c>
    </row>
    <row r="53" spans="1:17" x14ac:dyDescent="0.55000000000000004">
      <c r="A53" s="22">
        <v>21982</v>
      </c>
      <c r="B53" s="22">
        <v>0.25</v>
      </c>
      <c r="C53" s="22">
        <v>90</v>
      </c>
      <c r="D53" s="22">
        <f>(SQRT(A52)+B53)^2</f>
        <v>22056.194139668904</v>
      </c>
      <c r="E53" s="22">
        <f>(SQRT(A53)-B53)^2</f>
        <v>21907.930860331096</v>
      </c>
      <c r="G53" s="22">
        <v>213</v>
      </c>
      <c r="H53" s="22">
        <v>0.25</v>
      </c>
      <c r="I53" s="22">
        <v>90</v>
      </c>
      <c r="J53" s="22">
        <f>(SQRT(G52)+H53)^2</f>
        <v>220.35975975966321</v>
      </c>
      <c r="K53" s="22">
        <f>(SQRT(G53)-H53)^2</f>
        <v>205.76524024033677</v>
      </c>
      <c r="M53" s="22" t="s">
        <v>428</v>
      </c>
      <c r="N53" s="22" t="s">
        <v>149</v>
      </c>
      <c r="O53" s="22" t="s">
        <v>417</v>
      </c>
      <c r="P53" s="22" t="s">
        <v>418</v>
      </c>
      <c r="Q53" s="22" t="s">
        <v>419</v>
      </c>
    </row>
    <row r="54" spans="1:17" x14ac:dyDescent="0.55000000000000004">
      <c r="A54" s="22">
        <v>21982</v>
      </c>
      <c r="B54" s="22">
        <v>0.375</v>
      </c>
      <c r="C54" s="22">
        <v>135</v>
      </c>
      <c r="D54" s="22">
        <f>(SQRT(A53)+B54)^2</f>
        <v>22093.338084503353</v>
      </c>
      <c r="E54" s="22">
        <f>(SQRT(A54)-B54)^2</f>
        <v>21870.943165496647</v>
      </c>
      <c r="G54" s="22">
        <v>213</v>
      </c>
      <c r="H54" s="22">
        <v>0.375</v>
      </c>
      <c r="I54" s="22">
        <v>135</v>
      </c>
      <c r="J54" s="22">
        <f>(SQRT(G53)+H54)^2</f>
        <v>224.08651463949479</v>
      </c>
      <c r="K54" s="22">
        <f>(SQRT(G54)-H54)^2</f>
        <v>202.19473536050518</v>
      </c>
      <c r="M54" s="22" t="s">
        <v>415</v>
      </c>
      <c r="N54" s="22">
        <v>21982</v>
      </c>
      <c r="O54" s="22">
        <f>MOD((SQRT(N54)*180)-225,360)</f>
        <v>182.39028080490243</v>
      </c>
      <c r="P54" s="22">
        <f>O54/60</f>
        <v>3.0398380134150407</v>
      </c>
      <c r="Q54" s="22">
        <f>P54+9</f>
        <v>12.039838013415041</v>
      </c>
    </row>
    <row r="55" spans="1:17" x14ac:dyDescent="0.55000000000000004">
      <c r="A55" s="22">
        <v>21982</v>
      </c>
      <c r="B55" s="22">
        <v>0.5</v>
      </c>
      <c r="C55" s="22">
        <v>180</v>
      </c>
      <c r="D55" s="22">
        <f>(SQRT(A54)+B55)^2</f>
        <v>22130.513279337803</v>
      </c>
      <c r="E55" s="22">
        <f>(SQRT(A55)-B55)^2</f>
        <v>21833.986720662197</v>
      </c>
      <c r="G55" s="22">
        <v>213</v>
      </c>
      <c r="H55" s="22">
        <v>0.5</v>
      </c>
      <c r="I55" s="22">
        <v>180</v>
      </c>
      <c r="J55" s="22">
        <f>(SQRT(G54)+H55)^2</f>
        <v>227.84451951932641</v>
      </c>
      <c r="K55" s="22">
        <f>(SQRT(G55)-H55)^2</f>
        <v>198.65548048067356</v>
      </c>
      <c r="M55" s="22" t="s">
        <v>416</v>
      </c>
      <c r="N55" s="22">
        <v>22048</v>
      </c>
      <c r="O55" s="22">
        <f>MOD((SQRT(N55)*180)-225,360)</f>
        <v>222.42411830964193</v>
      </c>
      <c r="P55" s="22">
        <f>O55/60</f>
        <v>3.7070686384940319</v>
      </c>
      <c r="Q55" s="22">
        <f>P55+9</f>
        <v>12.707068638494032</v>
      </c>
    </row>
    <row r="56" spans="1:17" x14ac:dyDescent="0.55000000000000004">
      <c r="A56" s="22">
        <v>21982</v>
      </c>
      <c r="B56" s="22">
        <v>0.625</v>
      </c>
      <c r="C56" s="22">
        <v>225</v>
      </c>
      <c r="D56" s="22">
        <f>(SQRT(A55)+B56)^2</f>
        <v>22167.719724172257</v>
      </c>
      <c r="E56" s="22">
        <f>(SQRT(A56)-B56)^2</f>
        <v>21797.061525827743</v>
      </c>
      <c r="G56" s="22">
        <v>213</v>
      </c>
      <c r="H56" s="22">
        <v>0.625</v>
      </c>
      <c r="I56" s="22">
        <v>225</v>
      </c>
      <c r="J56" s="22">
        <f>(SQRT(G55)+H56)^2</f>
        <v>231.633774399158</v>
      </c>
      <c r="K56" s="22">
        <f>(SQRT(G56)-H56)^2</f>
        <v>195.14747560084194</v>
      </c>
    </row>
    <row r="57" spans="1:17" x14ac:dyDescent="0.55000000000000004">
      <c r="A57" s="22">
        <v>21982</v>
      </c>
      <c r="B57" s="22">
        <v>0.75</v>
      </c>
      <c r="C57" s="22">
        <v>270</v>
      </c>
      <c r="D57" s="22">
        <f>(SQRT(A56)+B57)^2</f>
        <v>22204.957419006707</v>
      </c>
      <c r="E57" s="22">
        <f>(SQRT(A57)-B57)^2</f>
        <v>21760.167580993293</v>
      </c>
      <c r="G57" s="22">
        <v>213</v>
      </c>
      <c r="H57" s="22">
        <v>0.75</v>
      </c>
      <c r="I57" s="22">
        <v>270</v>
      </c>
      <c r="J57" s="22">
        <f>(SQRT(G56)+H57)^2</f>
        <v>235.45427927898962</v>
      </c>
      <c r="K57" s="22">
        <f>(SQRT(G57)-H57)^2</f>
        <v>191.67072072101035</v>
      </c>
    </row>
    <row r="58" spans="1:17" x14ac:dyDescent="0.55000000000000004">
      <c r="A58" s="22">
        <v>21982</v>
      </c>
      <c r="B58" s="22">
        <v>0.875</v>
      </c>
      <c r="C58" s="22">
        <v>315</v>
      </c>
      <c r="D58" s="22">
        <f>(SQRT(A57)+B58)^2</f>
        <v>22242.22636384116</v>
      </c>
      <c r="E58" s="22">
        <f>(SQRT(A58)-B58)^2</f>
        <v>21723.30488615884</v>
      </c>
      <c r="G58" s="22">
        <v>213</v>
      </c>
      <c r="H58" s="22">
        <v>0.875</v>
      </c>
      <c r="I58" s="22">
        <v>315</v>
      </c>
      <c r="J58" s="22">
        <f>(SQRT(G57)+H58)^2</f>
        <v>239.30603415882123</v>
      </c>
      <c r="K58" s="22">
        <f>(SQRT(G58)-H58)^2</f>
        <v>188.22521584117874</v>
      </c>
    </row>
    <row r="59" spans="1:17" x14ac:dyDescent="0.55000000000000004">
      <c r="A59" s="22">
        <v>21982</v>
      </c>
      <c r="B59" s="22">
        <v>0.1</v>
      </c>
      <c r="C59" s="22">
        <v>360</v>
      </c>
      <c r="D59" s="22">
        <f>(SQRT(A58)+B59)^2</f>
        <v>22011.66265586756</v>
      </c>
      <c r="E59" s="22">
        <f>(SQRT(A59)-B59)^2</f>
        <v>21952.357344132441</v>
      </c>
      <c r="G59" s="22">
        <v>213</v>
      </c>
      <c r="H59" s="22">
        <v>0.1</v>
      </c>
      <c r="I59" s="22">
        <v>360</v>
      </c>
      <c r="J59" s="22">
        <f>(SQRT(G58)+H59)^2</f>
        <v>215.92890390386526</v>
      </c>
      <c r="K59" s="22">
        <f>(SQRT(G59)-H59)^2</f>
        <v>210.09109609613472</v>
      </c>
    </row>
    <row r="62" spans="1:17" x14ac:dyDescent="0.55000000000000004">
      <c r="A62" s="56" t="s">
        <v>425</v>
      </c>
      <c r="B62" s="56" t="s">
        <v>420</v>
      </c>
      <c r="C62" s="56" t="s">
        <v>421</v>
      </c>
      <c r="D62" s="56" t="s">
        <v>423</v>
      </c>
      <c r="E62" s="56" t="s">
        <v>422</v>
      </c>
      <c r="F62" s="57"/>
      <c r="G62" s="56" t="s">
        <v>435</v>
      </c>
      <c r="H62" s="56" t="s">
        <v>420</v>
      </c>
      <c r="I62" s="56" t="s">
        <v>421</v>
      </c>
      <c r="J62" s="56" t="s">
        <v>423</v>
      </c>
      <c r="K62" s="56" t="s">
        <v>422</v>
      </c>
      <c r="M62" s="56" t="s">
        <v>435</v>
      </c>
    </row>
    <row r="63" spans="1:17" x14ac:dyDescent="0.55000000000000004">
      <c r="A63" s="22">
        <v>22048</v>
      </c>
      <c r="B63" s="22">
        <v>0.125</v>
      </c>
      <c r="C63" s="22">
        <v>45</v>
      </c>
      <c r="D63" s="22">
        <f>(SQRT(A63)+B63)^2</f>
        <v>22085.137047386539</v>
      </c>
      <c r="E63" s="22">
        <f>(SQRT(A63)-B63)^2</f>
        <v>22010.894202613457</v>
      </c>
      <c r="G63" s="22">
        <v>131</v>
      </c>
      <c r="H63" s="22">
        <v>0.125</v>
      </c>
      <c r="I63" s="22">
        <v>45</v>
      </c>
      <c r="J63" s="22">
        <f>(SQRT(G63)+H63)^2</f>
        <v>133.8770057855649</v>
      </c>
      <c r="K63" s="22">
        <f>(SQRT(G63)-H63)^2</f>
        <v>128.15424421443512</v>
      </c>
    </row>
    <row r="64" spans="1:17" x14ac:dyDescent="0.55000000000000004">
      <c r="A64" s="22">
        <v>22048</v>
      </c>
      <c r="B64" s="22">
        <v>0.25</v>
      </c>
      <c r="C64" s="22">
        <v>90</v>
      </c>
      <c r="D64" s="22">
        <f>(SQRT(A63)+B64)^2</f>
        <v>22122.305344773082</v>
      </c>
      <c r="E64" s="22">
        <f>(SQRT(A64)-B64)^2</f>
        <v>21973.819655226915</v>
      </c>
      <c r="G64" s="22">
        <v>131</v>
      </c>
      <c r="H64" s="22">
        <v>0.25</v>
      </c>
      <c r="I64" s="22">
        <v>90</v>
      </c>
      <c r="J64" s="22">
        <f>(SQRT(G63)+H64)^2</f>
        <v>136.78526157112981</v>
      </c>
      <c r="K64" s="22">
        <f>(SQRT(G64)-H64)^2</f>
        <v>125.33973842887022</v>
      </c>
    </row>
    <row r="65" spans="1:11" x14ac:dyDescent="0.55000000000000004">
      <c r="A65" s="22">
        <v>22048</v>
      </c>
      <c r="B65" s="22">
        <v>0.375</v>
      </c>
      <c r="C65" s="22">
        <v>135</v>
      </c>
      <c r="D65" s="22">
        <f>(SQRT(A64)+B65)^2</f>
        <v>22159.504892159621</v>
      </c>
      <c r="E65" s="22">
        <f>(SQRT(A65)-B65)^2</f>
        <v>21936.776357840376</v>
      </c>
      <c r="G65" s="22">
        <v>131</v>
      </c>
      <c r="H65" s="22">
        <v>0.375</v>
      </c>
      <c r="I65" s="22">
        <v>135</v>
      </c>
      <c r="J65" s="22">
        <f>(SQRT(G64)+H65)^2</f>
        <v>139.72476735669471</v>
      </c>
      <c r="K65" s="22">
        <f>(SQRT(G65)-H65)^2</f>
        <v>122.55648264330532</v>
      </c>
    </row>
    <row r="66" spans="1:11" x14ac:dyDescent="0.55000000000000004">
      <c r="A66" s="22">
        <v>22048</v>
      </c>
      <c r="B66" s="22">
        <v>0.5</v>
      </c>
      <c r="C66" s="22">
        <v>180</v>
      </c>
      <c r="D66" s="22">
        <f>(SQRT(A65)+B66)^2</f>
        <v>22196.735689546163</v>
      </c>
      <c r="E66" s="22">
        <f>(SQRT(A66)-B66)^2</f>
        <v>21899.764310453833</v>
      </c>
      <c r="G66" s="22">
        <v>131</v>
      </c>
      <c r="H66" s="22">
        <v>0.5</v>
      </c>
      <c r="I66" s="22">
        <v>180</v>
      </c>
      <c r="J66" s="22">
        <f>(SQRT(G65)+H66)^2</f>
        <v>142.69552314225962</v>
      </c>
      <c r="K66" s="22">
        <f>(SQRT(G66)-H66)^2</f>
        <v>119.80447685774041</v>
      </c>
    </row>
    <row r="67" spans="1:11" x14ac:dyDescent="0.55000000000000004">
      <c r="A67" s="22">
        <v>22048</v>
      </c>
      <c r="B67" s="22">
        <v>0.625</v>
      </c>
      <c r="C67" s="22">
        <v>225</v>
      </c>
      <c r="D67" s="22">
        <f>(SQRT(A66)+B67)^2</f>
        <v>22233.997736932706</v>
      </c>
      <c r="E67" s="22">
        <f>(SQRT(A67)-B67)^2</f>
        <v>21862.783513067294</v>
      </c>
      <c r="G67" s="22">
        <v>131</v>
      </c>
      <c r="H67" s="22">
        <v>0.625</v>
      </c>
      <c r="I67" s="22">
        <v>225</v>
      </c>
      <c r="J67" s="22">
        <f>(SQRT(G66)+H67)^2</f>
        <v>145.69752892782452</v>
      </c>
      <c r="K67" s="22">
        <f>(SQRT(G67)-H67)^2</f>
        <v>117.08372107217552</v>
      </c>
    </row>
    <row r="68" spans="1:11" x14ac:dyDescent="0.55000000000000004">
      <c r="A68" s="22">
        <v>22048</v>
      </c>
      <c r="B68" s="22">
        <v>0.75</v>
      </c>
      <c r="C68" s="22">
        <v>270</v>
      </c>
      <c r="D68" s="22">
        <f>(SQRT(A67)+B68)^2</f>
        <v>22271.291034319245</v>
      </c>
      <c r="E68" s="22">
        <f>(SQRT(A68)-B68)^2</f>
        <v>21825.833965680751</v>
      </c>
      <c r="G68" s="22">
        <v>131</v>
      </c>
      <c r="H68" s="22">
        <v>0.75</v>
      </c>
      <c r="I68" s="22">
        <v>270</v>
      </c>
      <c r="J68" s="22">
        <f>(SQRT(G67)+H68)^2</f>
        <v>148.7307847133894</v>
      </c>
      <c r="K68" s="22">
        <f>(SQRT(G68)-H68)^2</f>
        <v>114.39421528661062</v>
      </c>
    </row>
    <row r="69" spans="1:11" x14ac:dyDescent="0.55000000000000004">
      <c r="A69" s="22">
        <v>22048</v>
      </c>
      <c r="B69" s="22">
        <v>0.875</v>
      </c>
      <c r="C69" s="22">
        <v>315</v>
      </c>
      <c r="D69" s="22">
        <f>(SQRT(A68)+B69)^2</f>
        <v>22308.615581705788</v>
      </c>
      <c r="E69" s="22">
        <f>(SQRT(A69)-B69)^2</f>
        <v>21788.915668294212</v>
      </c>
      <c r="G69" s="22">
        <v>131</v>
      </c>
      <c r="H69" s="22">
        <v>0.875</v>
      </c>
      <c r="I69" s="22">
        <v>315</v>
      </c>
      <c r="J69" s="22">
        <f>(SQRT(G68)+H69)^2</f>
        <v>151.7952904989543</v>
      </c>
      <c r="K69" s="22">
        <f>(SQRT(G69)-H69)^2</f>
        <v>111.73595950104571</v>
      </c>
    </row>
    <row r="70" spans="1:11" x14ac:dyDescent="0.55000000000000004">
      <c r="A70" s="22">
        <v>22048</v>
      </c>
      <c r="B70" s="22">
        <v>0.1</v>
      </c>
      <c r="C70" s="22">
        <v>360</v>
      </c>
      <c r="D70" s="22">
        <f>(SQRT(A69)+B70)^2</f>
        <v>22077.70713790923</v>
      </c>
      <c r="E70" s="22">
        <f>(SQRT(A70)-B70)^2</f>
        <v>22018.312862090766</v>
      </c>
      <c r="G70" s="22">
        <v>131</v>
      </c>
      <c r="H70" s="22">
        <v>0.1</v>
      </c>
      <c r="I70" s="22">
        <v>360</v>
      </c>
      <c r="J70" s="22">
        <f>(SQRT(G69)+H70)^2</f>
        <v>133.29910462845191</v>
      </c>
      <c r="K70" s="22">
        <f>(SQRT(G70)-H70)^2</f>
        <v>128.7208953715481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048576"/>
  <sheetViews>
    <sheetView topLeftCell="Q1" workbookViewId="0">
      <pane ySplit="1" topLeftCell="A30" activePane="bottomLeft" state="frozen"/>
      <selection pane="bottomLeft" activeCell="Q46" sqref="Q46"/>
    </sheetView>
  </sheetViews>
  <sheetFormatPr defaultRowHeight="14.4" x14ac:dyDescent="0.55000000000000004"/>
  <cols>
    <col min="1" max="1" width="12.26171875" customWidth="1"/>
    <col min="2" max="2" width="10.26171875" customWidth="1"/>
    <col min="3" max="3" width="35.734375" style="22" customWidth="1"/>
    <col min="4" max="4" width="31.89453125" customWidth="1"/>
    <col min="5" max="5" width="16" customWidth="1"/>
    <col min="6" max="6" width="13.47265625" customWidth="1"/>
    <col min="7" max="7" width="18.62890625" customWidth="1"/>
    <col min="8" max="8" width="12.15625" customWidth="1"/>
    <col min="9" max="9" width="12.62890625" customWidth="1"/>
    <col min="10" max="10" width="20.89453125" customWidth="1"/>
    <col min="11" max="11" width="20.7890625" customWidth="1"/>
    <col min="12" max="12" width="24.47265625" customWidth="1"/>
    <col min="13" max="13" width="24.7890625" customWidth="1"/>
    <col min="14" max="14" width="15" customWidth="1"/>
    <col min="15" max="15" width="12.3671875" customWidth="1"/>
    <col min="16" max="16" width="12.26171875" customWidth="1"/>
    <col min="17" max="17" width="24.3125" customWidth="1"/>
    <col min="18" max="18" width="19.62890625" customWidth="1"/>
    <col min="20" max="20" width="12.26171875" customWidth="1"/>
    <col min="21" max="26" width="17.26171875" customWidth="1"/>
    <col min="27" max="27" width="20.3671875" customWidth="1"/>
    <col min="28" max="31" width="17.26171875" customWidth="1"/>
    <col min="32" max="34" width="12.26171875" customWidth="1"/>
    <col min="35" max="35" width="14.3671875" customWidth="1"/>
    <col min="36" max="36" width="18" customWidth="1"/>
    <col min="38" max="38" width="23.734375" customWidth="1"/>
    <col min="39" max="39" width="23.15625" customWidth="1"/>
    <col min="40" max="40" width="16.1015625" customWidth="1"/>
    <col min="41" max="41" width="34.89453125" style="31" customWidth="1"/>
    <col min="42" max="42" width="24.5234375" customWidth="1"/>
    <col min="43" max="43" width="18.26171875" customWidth="1"/>
  </cols>
  <sheetData>
    <row r="1" spans="1:41" s="28" customFormat="1" ht="21" customHeight="1" x14ac:dyDescent="0.55000000000000004">
      <c r="A1" s="27" t="s">
        <v>131</v>
      </c>
      <c r="B1" s="27" t="s">
        <v>132</v>
      </c>
      <c r="C1" s="27" t="s">
        <v>34</v>
      </c>
      <c r="D1" s="27" t="s">
        <v>133</v>
      </c>
      <c r="E1" s="27" t="s">
        <v>163</v>
      </c>
      <c r="F1" s="27" t="s">
        <v>164</v>
      </c>
      <c r="G1" s="27" t="s">
        <v>177</v>
      </c>
      <c r="H1" s="27" t="s">
        <v>165</v>
      </c>
      <c r="I1" s="27" t="s">
        <v>149</v>
      </c>
      <c r="J1" s="27" t="s">
        <v>250</v>
      </c>
      <c r="K1" s="27" t="s">
        <v>248</v>
      </c>
      <c r="L1" s="27" t="s">
        <v>249</v>
      </c>
      <c r="M1" s="27" t="s">
        <v>181</v>
      </c>
      <c r="N1" s="27" t="s">
        <v>162</v>
      </c>
      <c r="O1" s="27" t="s">
        <v>236</v>
      </c>
      <c r="P1" s="27" t="s">
        <v>196</v>
      </c>
      <c r="Q1" s="27" t="s">
        <v>193</v>
      </c>
      <c r="R1" s="27" t="s">
        <v>197</v>
      </c>
      <c r="S1" s="27" t="s">
        <v>199</v>
      </c>
      <c r="T1" s="27" t="s">
        <v>200</v>
      </c>
      <c r="U1" s="27" t="s">
        <v>203</v>
      </c>
      <c r="V1" s="27" t="s">
        <v>201</v>
      </c>
      <c r="W1" s="27" t="s">
        <v>202</v>
      </c>
      <c r="X1" s="27" t="s">
        <v>204</v>
      </c>
      <c r="Y1" s="27" t="s">
        <v>298</v>
      </c>
      <c r="Z1" s="27" t="s">
        <v>299</v>
      </c>
      <c r="AA1" s="27" t="s">
        <v>300</v>
      </c>
      <c r="AB1" s="27" t="s">
        <v>297</v>
      </c>
      <c r="AC1" s="27" t="s">
        <v>303</v>
      </c>
      <c r="AD1" s="27" t="s">
        <v>301</v>
      </c>
      <c r="AE1" s="27" t="s">
        <v>302</v>
      </c>
      <c r="AF1" s="27" t="s">
        <v>148</v>
      </c>
      <c r="AG1" s="27" t="s">
        <v>158</v>
      </c>
      <c r="AH1" s="27" t="s">
        <v>147</v>
      </c>
      <c r="AI1" s="27" t="s">
        <v>134</v>
      </c>
      <c r="AJ1" s="27" t="s">
        <v>135</v>
      </c>
      <c r="AK1" s="27" t="s">
        <v>153</v>
      </c>
      <c r="AL1" s="27" t="s">
        <v>136</v>
      </c>
    </row>
    <row r="2" spans="1:41" x14ac:dyDescent="0.55000000000000004">
      <c r="A2" s="23" t="s">
        <v>137</v>
      </c>
      <c r="B2" s="36">
        <v>44069</v>
      </c>
      <c r="C2" s="23" t="s">
        <v>138</v>
      </c>
      <c r="D2" s="23"/>
      <c r="E2" s="23"/>
      <c r="F2" s="23"/>
      <c r="G2" s="23"/>
      <c r="H2" s="23"/>
      <c r="I2" s="23"/>
      <c r="J2" s="23"/>
      <c r="K2" s="23"/>
      <c r="L2" s="23"/>
      <c r="M2" s="23"/>
      <c r="N2" s="23"/>
      <c r="O2" s="23"/>
      <c r="P2" s="23"/>
      <c r="Q2" s="23"/>
      <c r="R2" s="23"/>
      <c r="S2" s="23">
        <f>I:I-Q:Q</f>
        <v>0</v>
      </c>
      <c r="T2" s="23">
        <f>I:I+Q:Q</f>
        <v>0</v>
      </c>
      <c r="U2" s="23"/>
      <c r="V2" s="23">
        <f>I:I-R:R</f>
        <v>0</v>
      </c>
      <c r="W2" s="23">
        <f>I:I+R:R</f>
        <v>0</v>
      </c>
      <c r="X2" s="23"/>
      <c r="Y2" s="23">
        <f>Table1[[#This Row],[1SD]]*1.75</f>
        <v>0</v>
      </c>
      <c r="Z2" s="23">
        <f>I:I-Y:Y</f>
        <v>0</v>
      </c>
      <c r="AA2" s="23">
        <f>I:I+Y:Y</f>
        <v>0</v>
      </c>
      <c r="AB2" s="23"/>
      <c r="AC2" s="23">
        <f>Table1[[#This Row],[1SD]]*2</f>
        <v>0</v>
      </c>
      <c r="AD2" s="23">
        <f>I:I-AC:AC</f>
        <v>0</v>
      </c>
      <c r="AE2" s="23">
        <f>I:I+AC:AC</f>
        <v>0</v>
      </c>
      <c r="AF2" s="23"/>
      <c r="AG2" s="23"/>
      <c r="AH2" s="23"/>
      <c r="AI2" s="23"/>
      <c r="AJ2" s="23"/>
      <c r="AK2" s="23"/>
      <c r="AL2" s="23"/>
      <c r="AO2"/>
    </row>
    <row r="3" spans="1:41" x14ac:dyDescent="0.55000000000000004">
      <c r="A3" s="23" t="s">
        <v>139</v>
      </c>
      <c r="B3" s="36">
        <v>44070</v>
      </c>
      <c r="C3" s="23" t="s">
        <v>140</v>
      </c>
      <c r="D3" s="23"/>
      <c r="E3" s="23"/>
      <c r="F3" s="23"/>
      <c r="G3" s="23"/>
      <c r="H3" s="23"/>
      <c r="I3" s="23"/>
      <c r="J3" s="23"/>
      <c r="K3" s="23"/>
      <c r="L3" s="23"/>
      <c r="M3" s="23"/>
      <c r="N3" s="23"/>
      <c r="O3" s="23"/>
      <c r="P3" s="23"/>
      <c r="Q3" s="23"/>
      <c r="R3" s="23"/>
      <c r="S3" s="23">
        <f>I:I-Q:Q</f>
        <v>0</v>
      </c>
      <c r="T3" s="23">
        <f>I:I+Q:Q</f>
        <v>0</v>
      </c>
      <c r="U3" s="23"/>
      <c r="V3" s="23">
        <f>I:I-R:R</f>
        <v>0</v>
      </c>
      <c r="W3" s="23">
        <f>I:I+R:R</f>
        <v>0</v>
      </c>
      <c r="X3" s="23"/>
      <c r="Y3" s="23">
        <f>Table1[[#This Row],[1SD]]*1.75</f>
        <v>0</v>
      </c>
      <c r="Z3" s="23">
        <f>I:I-Y:Y</f>
        <v>0</v>
      </c>
      <c r="AA3" s="23">
        <f>I:I+Y:Y</f>
        <v>0</v>
      </c>
      <c r="AB3" s="23"/>
      <c r="AC3" s="23">
        <f>Table1[[#This Row],[1SD]]*2</f>
        <v>0</v>
      </c>
      <c r="AD3" s="23">
        <f>I:I-AC:AC</f>
        <v>0</v>
      </c>
      <c r="AE3" s="23">
        <f>I:I+AC:AC</f>
        <v>0</v>
      </c>
      <c r="AF3" s="23"/>
      <c r="AG3" s="23"/>
      <c r="AH3" s="23"/>
      <c r="AI3" s="23"/>
      <c r="AJ3" s="23"/>
      <c r="AK3" s="23">
        <v>4000</v>
      </c>
      <c r="AL3" s="23"/>
      <c r="AO3"/>
    </row>
    <row r="4" spans="1:41" x14ac:dyDescent="0.55000000000000004">
      <c r="A4" s="23" t="s">
        <v>141</v>
      </c>
      <c r="B4" s="36">
        <v>44071</v>
      </c>
      <c r="C4" s="23"/>
      <c r="D4" s="23"/>
      <c r="E4" s="23"/>
      <c r="F4" s="23"/>
      <c r="G4" s="23"/>
      <c r="H4" s="23"/>
      <c r="I4" s="23"/>
      <c r="J4" s="23"/>
      <c r="K4" s="23"/>
      <c r="L4" s="23"/>
      <c r="M4" s="23"/>
      <c r="N4" s="23"/>
      <c r="O4" s="23"/>
      <c r="P4" s="23"/>
      <c r="Q4" s="23"/>
      <c r="R4" s="23"/>
      <c r="S4" s="23">
        <f>I:I-Q:Q</f>
        <v>0</v>
      </c>
      <c r="T4" s="23">
        <f>I:I+Q:Q</f>
        <v>0</v>
      </c>
      <c r="U4" s="23"/>
      <c r="V4" s="23">
        <f>I:I-R:R</f>
        <v>0</v>
      </c>
      <c r="W4" s="23">
        <f>I:I+R:R</f>
        <v>0</v>
      </c>
      <c r="X4" s="23"/>
      <c r="Y4" s="23">
        <f>Table1[[#This Row],[1SD]]*1.75</f>
        <v>0</v>
      </c>
      <c r="Z4" s="23">
        <f>I:I-Y:Y</f>
        <v>0</v>
      </c>
      <c r="AA4" s="23">
        <f>I:I+Y:Y</f>
        <v>0</v>
      </c>
      <c r="AB4" s="23"/>
      <c r="AC4" s="23">
        <f>Table1[[#This Row],[1SD]]*2</f>
        <v>0</v>
      </c>
      <c r="AD4" s="23">
        <f>I:I-AC:AC</f>
        <v>0</v>
      </c>
      <c r="AE4" s="23">
        <f>I:I+AC:AC</f>
        <v>0</v>
      </c>
      <c r="AF4" s="23"/>
      <c r="AG4" s="23"/>
      <c r="AH4" s="23"/>
      <c r="AI4" s="23"/>
      <c r="AJ4" s="23"/>
      <c r="AK4" s="23"/>
      <c r="AL4" s="23"/>
      <c r="AO4"/>
    </row>
    <row r="5" spans="1:41" ht="17.5" customHeight="1" x14ac:dyDescent="0.55000000000000004">
      <c r="A5" s="23" t="s">
        <v>143</v>
      </c>
      <c r="B5" s="36">
        <v>44073</v>
      </c>
      <c r="C5" s="23" t="s">
        <v>160</v>
      </c>
      <c r="D5" s="23" t="s">
        <v>144</v>
      </c>
      <c r="E5" s="23"/>
      <c r="F5" s="23"/>
      <c r="G5" s="23"/>
      <c r="H5" s="23"/>
      <c r="I5" s="23">
        <v>11560</v>
      </c>
      <c r="J5" s="23"/>
      <c r="K5" s="23"/>
      <c r="L5" s="23"/>
      <c r="M5" s="23"/>
      <c r="N5" s="23"/>
      <c r="O5" s="23"/>
      <c r="P5" s="23"/>
      <c r="Q5" s="23"/>
      <c r="R5" s="23"/>
      <c r="S5" s="23">
        <f>I:I-Q:Q</f>
        <v>11560</v>
      </c>
      <c r="T5" s="23">
        <f>I:I+Q:Q</f>
        <v>11560</v>
      </c>
      <c r="U5" s="23"/>
      <c r="V5" s="23">
        <f>I:I-R:R</f>
        <v>11560</v>
      </c>
      <c r="W5" s="23">
        <f>I:I+R:R</f>
        <v>11560</v>
      </c>
      <c r="X5" s="23"/>
      <c r="Y5" s="23">
        <f>Table1[[#This Row],[1SD]]*1.75</f>
        <v>0</v>
      </c>
      <c r="Z5" s="23">
        <f>I:I-Y:Y</f>
        <v>11560</v>
      </c>
      <c r="AA5" s="23">
        <f>I:I+Y:Y</f>
        <v>11560</v>
      </c>
      <c r="AB5" s="23"/>
      <c r="AC5" s="23">
        <f>Table1[[#This Row],[1SD]]*2</f>
        <v>0</v>
      </c>
      <c r="AD5" s="23">
        <f>I:I-AC:AC</f>
        <v>11560</v>
      </c>
      <c r="AE5" s="23">
        <f>I:I+AC:AC</f>
        <v>11560</v>
      </c>
      <c r="AF5" s="23"/>
      <c r="AG5" s="23"/>
      <c r="AH5" s="23"/>
      <c r="AI5" s="23"/>
      <c r="AJ5" s="25">
        <v>40057</v>
      </c>
      <c r="AK5" s="23">
        <v>2000</v>
      </c>
      <c r="AL5" s="23"/>
      <c r="AO5"/>
    </row>
    <row r="6" spans="1:41" ht="25.5" customHeight="1" x14ac:dyDescent="0.55000000000000004">
      <c r="A6" s="23" t="s">
        <v>145</v>
      </c>
      <c r="B6" s="36">
        <v>44074</v>
      </c>
      <c r="C6" s="23"/>
      <c r="D6" s="23"/>
      <c r="E6" s="23"/>
      <c r="F6" s="23"/>
      <c r="G6" s="23"/>
      <c r="H6" s="23"/>
      <c r="I6" s="23"/>
      <c r="J6" s="23"/>
      <c r="K6" s="23"/>
      <c r="L6" s="23"/>
      <c r="M6" s="23"/>
      <c r="N6" s="23"/>
      <c r="O6" s="23"/>
      <c r="P6" s="23"/>
      <c r="Q6" s="23"/>
      <c r="R6" s="23"/>
      <c r="S6" s="23">
        <f>I:I-Q:Q</f>
        <v>0</v>
      </c>
      <c r="T6" s="23">
        <f>I:I+Q:Q</f>
        <v>0</v>
      </c>
      <c r="U6" s="23"/>
      <c r="V6" s="23">
        <f>I:I-R:R</f>
        <v>0</v>
      </c>
      <c r="W6" s="23">
        <f>I:I+R:R</f>
        <v>0</v>
      </c>
      <c r="X6" s="23"/>
      <c r="Y6" s="23">
        <f>Table1[[#This Row],[1SD]]*1.75</f>
        <v>0</v>
      </c>
      <c r="Z6" s="23">
        <f>I:I-Y:Y</f>
        <v>0</v>
      </c>
      <c r="AA6" s="23">
        <f>I:I+Y:Y</f>
        <v>0</v>
      </c>
      <c r="AB6" s="23"/>
      <c r="AC6" s="23">
        <f>Table1[[#This Row],[1SD]]*2</f>
        <v>0</v>
      </c>
      <c r="AD6" s="23">
        <f>I:I-AC:AC</f>
        <v>0</v>
      </c>
      <c r="AE6" s="23">
        <f>I:I+AC:AC</f>
        <v>0</v>
      </c>
      <c r="AF6" s="23"/>
      <c r="AG6" s="23"/>
      <c r="AH6" s="23"/>
      <c r="AI6" s="23"/>
      <c r="AJ6" s="23"/>
      <c r="AK6" s="23"/>
      <c r="AL6" s="23"/>
      <c r="AO6"/>
    </row>
    <row r="7" spans="1:41" ht="29.5" customHeight="1" x14ac:dyDescent="0.55000000000000004">
      <c r="A7" s="23" t="s">
        <v>146</v>
      </c>
      <c r="B7" s="36">
        <v>44083</v>
      </c>
      <c r="C7" s="23" t="s">
        <v>161</v>
      </c>
      <c r="D7" s="23" t="s">
        <v>152</v>
      </c>
      <c r="E7" s="23"/>
      <c r="F7" s="23"/>
      <c r="G7" s="23"/>
      <c r="H7" s="23"/>
      <c r="I7" s="23">
        <v>11247</v>
      </c>
      <c r="J7" s="23"/>
      <c r="K7" s="23"/>
      <c r="L7" s="23"/>
      <c r="M7" s="23" t="s">
        <v>150</v>
      </c>
      <c r="N7" s="23"/>
      <c r="O7" s="23"/>
      <c r="P7" s="23"/>
      <c r="Q7" s="23"/>
      <c r="R7" s="23"/>
      <c r="S7" s="23">
        <f>I:I-Q:Q</f>
        <v>11247</v>
      </c>
      <c r="T7" s="23">
        <f>I:I+Q:Q</f>
        <v>11247</v>
      </c>
      <c r="U7" s="23"/>
      <c r="V7" s="23">
        <f>I:I-R:R</f>
        <v>11247</v>
      </c>
      <c r="W7" s="23">
        <f>I:I+R:R</f>
        <v>11247</v>
      </c>
      <c r="X7" s="23"/>
      <c r="Y7" s="23">
        <f>Table1[[#This Row],[1SD]]*1.75</f>
        <v>0</v>
      </c>
      <c r="Z7" s="23">
        <f>I:I-Y:Y</f>
        <v>11247</v>
      </c>
      <c r="AA7" s="23">
        <f>I:I+Y:Y</f>
        <v>11247</v>
      </c>
      <c r="AB7" s="23"/>
      <c r="AC7" s="23">
        <f>Table1[[#This Row],[1SD]]*2</f>
        <v>0</v>
      </c>
      <c r="AD7" s="23">
        <f>I:I-AC:AC</f>
        <v>11247</v>
      </c>
      <c r="AE7" s="23">
        <f>I:I+AC:AC</f>
        <v>11247</v>
      </c>
      <c r="AF7" s="23" t="s">
        <v>151</v>
      </c>
      <c r="AG7" s="23"/>
      <c r="AH7" s="24">
        <v>4.3055555555555562E-2</v>
      </c>
      <c r="AI7" s="23"/>
      <c r="AJ7" s="23"/>
      <c r="AK7" s="23"/>
      <c r="AL7" s="23"/>
      <c r="AO7"/>
    </row>
    <row r="8" spans="1:41" ht="65.5" customHeight="1" x14ac:dyDescent="0.55000000000000004">
      <c r="A8" s="23" t="s">
        <v>146</v>
      </c>
      <c r="B8" s="36">
        <v>44111</v>
      </c>
      <c r="C8" s="23" t="s">
        <v>167</v>
      </c>
      <c r="D8" s="21" t="s">
        <v>156</v>
      </c>
      <c r="E8" s="23">
        <v>98</v>
      </c>
      <c r="F8" s="23">
        <v>70</v>
      </c>
      <c r="G8" s="23"/>
      <c r="H8" s="26">
        <v>180000</v>
      </c>
      <c r="I8" s="23">
        <v>11740</v>
      </c>
      <c r="J8" s="23"/>
      <c r="K8" s="23">
        <v>11650</v>
      </c>
      <c r="L8" s="23"/>
      <c r="M8" s="23" t="s">
        <v>154</v>
      </c>
      <c r="N8" s="23" t="s">
        <v>166</v>
      </c>
      <c r="O8" s="23"/>
      <c r="P8" s="23"/>
      <c r="Q8" s="23"/>
      <c r="R8" s="23"/>
      <c r="S8" s="23">
        <f>I:I-Q:Q</f>
        <v>11740</v>
      </c>
      <c r="T8" s="23">
        <f>I:I+Q:Q</f>
        <v>11740</v>
      </c>
      <c r="U8" s="23"/>
      <c r="V8" s="23">
        <f>I:I-R:R</f>
        <v>11740</v>
      </c>
      <c r="W8" s="23">
        <f>I:I+R:R</f>
        <v>11740</v>
      </c>
      <c r="X8" s="23"/>
      <c r="Y8" s="23">
        <f>Table1[[#This Row],[1SD]]*1.75</f>
        <v>0</v>
      </c>
      <c r="Z8" s="23">
        <f>I:I-Y:Y</f>
        <v>11740</v>
      </c>
      <c r="AA8" s="23">
        <f>I:I+Y:Y</f>
        <v>11740</v>
      </c>
      <c r="AB8" s="23"/>
      <c r="AC8" s="23">
        <f>Table1[[#This Row],[1SD]]*2</f>
        <v>0</v>
      </c>
      <c r="AD8" s="23">
        <f>I:I-AC:AC</f>
        <v>11740</v>
      </c>
      <c r="AE8" s="23">
        <f>I:I+AC:AC</f>
        <v>11740</v>
      </c>
      <c r="AF8" s="23" t="s">
        <v>157</v>
      </c>
      <c r="AG8" s="23" t="s">
        <v>159</v>
      </c>
      <c r="AH8" s="24">
        <v>4.3055555555555562E-2</v>
      </c>
      <c r="AI8" s="23"/>
      <c r="AJ8" s="25">
        <v>41913</v>
      </c>
      <c r="AK8" s="23">
        <v>6500</v>
      </c>
      <c r="AL8" s="23" t="s">
        <v>171</v>
      </c>
      <c r="AO8"/>
    </row>
    <row r="9" spans="1:41" ht="67" customHeight="1" x14ac:dyDescent="0.55000000000000004">
      <c r="A9" s="23" t="s">
        <v>146</v>
      </c>
      <c r="B9" s="36">
        <v>44118</v>
      </c>
      <c r="C9" s="23" t="s">
        <v>155</v>
      </c>
      <c r="D9" s="21" t="s">
        <v>170</v>
      </c>
      <c r="E9" s="23">
        <v>72</v>
      </c>
      <c r="F9" s="23">
        <v>58</v>
      </c>
      <c r="G9" s="23"/>
      <c r="H9" s="26">
        <v>175000</v>
      </c>
      <c r="I9" s="23">
        <v>11965</v>
      </c>
      <c r="J9" s="23"/>
      <c r="K9" s="23">
        <v>11900</v>
      </c>
      <c r="L9" s="23"/>
      <c r="M9" s="23" t="s">
        <v>168</v>
      </c>
      <c r="N9" s="23" t="s">
        <v>166</v>
      </c>
      <c r="O9" s="23"/>
      <c r="P9" s="23"/>
      <c r="Q9" s="23"/>
      <c r="R9" s="23"/>
      <c r="S9" s="23">
        <f>I:I-Q:Q</f>
        <v>11965</v>
      </c>
      <c r="T9" s="23">
        <f>I:I+Q:Q</f>
        <v>11965</v>
      </c>
      <c r="U9" s="23"/>
      <c r="V9" s="23">
        <f>I:I-R:R</f>
        <v>11965</v>
      </c>
      <c r="W9" s="23">
        <f>I:I+R:R</f>
        <v>11965</v>
      </c>
      <c r="X9" s="23"/>
      <c r="Y9" s="23">
        <f>Table1[[#This Row],[1SD]]*1.75</f>
        <v>0</v>
      </c>
      <c r="Z9" s="23">
        <f>I:I-Y:Y</f>
        <v>11965</v>
      </c>
      <c r="AA9" s="23">
        <f>I:I+Y:Y</f>
        <v>11965</v>
      </c>
      <c r="AB9" s="23"/>
      <c r="AC9" s="23">
        <f>Table1[[#This Row],[1SD]]*2</f>
        <v>0</v>
      </c>
      <c r="AD9" s="23">
        <f>I:I-AC:AC</f>
        <v>11965</v>
      </c>
      <c r="AE9" s="23">
        <f>I:I+AC:AC</f>
        <v>11965</v>
      </c>
      <c r="AF9" s="23" t="s">
        <v>169</v>
      </c>
      <c r="AG9" s="23"/>
      <c r="AH9" s="24">
        <v>4.3055555555555562E-2</v>
      </c>
      <c r="AI9" s="23"/>
      <c r="AJ9" s="25">
        <v>44105</v>
      </c>
      <c r="AK9" s="23">
        <v>5100</v>
      </c>
      <c r="AL9" s="23" t="s">
        <v>172</v>
      </c>
      <c r="AO9"/>
    </row>
    <row r="10" spans="1:41" ht="57.6" x14ac:dyDescent="0.55000000000000004">
      <c r="A10" s="23" t="s">
        <v>146</v>
      </c>
      <c r="B10" s="36">
        <v>44125</v>
      </c>
      <c r="C10" s="23" t="s">
        <v>155</v>
      </c>
      <c r="D10" s="21" t="s">
        <v>174</v>
      </c>
      <c r="E10" s="23">
        <v>116</v>
      </c>
      <c r="F10" s="23">
        <v>114</v>
      </c>
      <c r="G10" s="23">
        <v>35</v>
      </c>
      <c r="H10" s="26">
        <v>180000</v>
      </c>
      <c r="I10" s="23">
        <v>11929</v>
      </c>
      <c r="J10" s="23"/>
      <c r="K10" s="23">
        <v>11900</v>
      </c>
      <c r="L10" s="23"/>
      <c r="M10" s="23" t="s">
        <v>173</v>
      </c>
      <c r="N10" s="23" t="s">
        <v>166</v>
      </c>
      <c r="O10" s="23"/>
      <c r="P10" s="23"/>
      <c r="Q10" s="23"/>
      <c r="R10" s="23"/>
      <c r="S10" s="23">
        <f>I:I-Q:Q</f>
        <v>11929</v>
      </c>
      <c r="T10" s="23">
        <f>I:I+Q:Q</f>
        <v>11929</v>
      </c>
      <c r="U10" s="23"/>
      <c r="V10" s="23">
        <f>I:I-R:R</f>
        <v>11929</v>
      </c>
      <c r="W10" s="23">
        <f>I:I+R:R</f>
        <v>11929</v>
      </c>
      <c r="X10" s="23"/>
      <c r="Y10" s="23">
        <f>Table1[[#This Row],[1SD]]*1.75</f>
        <v>0</v>
      </c>
      <c r="Z10" s="23">
        <f>I:I-Y:Y</f>
        <v>11929</v>
      </c>
      <c r="AA10" s="23">
        <f>I:I+Y:Y</f>
        <v>11929</v>
      </c>
      <c r="AB10" s="23"/>
      <c r="AC10" s="23">
        <f>Table1[[#This Row],[1SD]]*2</f>
        <v>0</v>
      </c>
      <c r="AD10" s="23">
        <f>I:I-AC:AC</f>
        <v>11929</v>
      </c>
      <c r="AE10" s="23">
        <f>I:I+AC:AC</f>
        <v>11929</v>
      </c>
      <c r="AF10" s="23" t="s">
        <v>175</v>
      </c>
      <c r="AG10" s="23"/>
      <c r="AH10" s="29">
        <v>4.3055555555555562E-2</v>
      </c>
      <c r="AI10" s="23"/>
      <c r="AJ10" s="25">
        <v>45200</v>
      </c>
      <c r="AK10" s="23">
        <v>2500</v>
      </c>
      <c r="AL10" s="23"/>
      <c r="AO10"/>
    </row>
    <row r="11" spans="1:41" ht="101.5" customHeight="1" x14ac:dyDescent="0.55000000000000004">
      <c r="A11" s="23" t="s">
        <v>146</v>
      </c>
      <c r="B11" s="36">
        <v>44125</v>
      </c>
      <c r="C11" s="23" t="s">
        <v>178</v>
      </c>
      <c r="D11" s="23" t="s">
        <v>176</v>
      </c>
      <c r="E11" s="23">
        <v>270</v>
      </c>
      <c r="F11" s="23">
        <v>210</v>
      </c>
      <c r="G11" s="23">
        <v>30</v>
      </c>
      <c r="H11" s="26">
        <v>220000</v>
      </c>
      <c r="I11" s="23">
        <v>11929</v>
      </c>
      <c r="J11" s="23"/>
      <c r="K11" s="23">
        <v>11900</v>
      </c>
      <c r="L11" s="23"/>
      <c r="M11" s="23" t="s">
        <v>173</v>
      </c>
      <c r="N11" s="23" t="s">
        <v>166</v>
      </c>
      <c r="O11" s="23"/>
      <c r="P11" s="23"/>
      <c r="Q11" s="23"/>
      <c r="R11" s="23"/>
      <c r="S11" s="23">
        <f>I:I-Q:Q</f>
        <v>11929</v>
      </c>
      <c r="T11" s="23">
        <f>I:I+Q:Q</f>
        <v>11929</v>
      </c>
      <c r="U11" s="23"/>
      <c r="V11" s="23">
        <f>I:I-R:R</f>
        <v>11929</v>
      </c>
      <c r="W11" s="23">
        <f>I:I+R:R</f>
        <v>11929</v>
      </c>
      <c r="X11" s="23"/>
      <c r="Y11" s="23">
        <f>Table1[[#This Row],[1SD]]*1.75</f>
        <v>0</v>
      </c>
      <c r="Z11" s="23">
        <f>I:I-Y:Y</f>
        <v>11929</v>
      </c>
      <c r="AA11" s="23">
        <f>I:I+Y:Y</f>
        <v>11929</v>
      </c>
      <c r="AB11" s="23"/>
      <c r="AC11" s="23">
        <f>Table1[[#This Row],[1SD]]*2</f>
        <v>0</v>
      </c>
      <c r="AD11" s="23">
        <f>I:I-AC:AC</f>
        <v>11929</v>
      </c>
      <c r="AE11" s="23">
        <f>I:I+AC:AC</f>
        <v>11929</v>
      </c>
      <c r="AF11" s="23" t="s">
        <v>175</v>
      </c>
      <c r="AG11" s="23"/>
      <c r="AH11" s="29">
        <v>4.3055555555555562E-2</v>
      </c>
      <c r="AI11" s="23"/>
      <c r="AJ11" s="25">
        <v>44835</v>
      </c>
      <c r="AK11" s="23">
        <v>2358</v>
      </c>
      <c r="AL11" s="23" t="s">
        <v>187</v>
      </c>
      <c r="AO11"/>
    </row>
    <row r="12" spans="1:41" x14ac:dyDescent="0.55000000000000004">
      <c r="A12" s="23" t="s">
        <v>141</v>
      </c>
      <c r="B12" s="36">
        <v>44127</v>
      </c>
      <c r="C12" s="23" t="s">
        <v>239</v>
      </c>
      <c r="D12" s="23" t="s">
        <v>182</v>
      </c>
      <c r="E12" s="23">
        <v>78</v>
      </c>
      <c r="F12" s="23">
        <v>53</v>
      </c>
      <c r="G12" s="23" t="s">
        <v>185</v>
      </c>
      <c r="H12" s="26">
        <v>172000</v>
      </c>
      <c r="I12" s="23">
        <v>11800</v>
      </c>
      <c r="J12" s="23"/>
      <c r="K12" s="23">
        <v>11800</v>
      </c>
      <c r="L12" s="23"/>
      <c r="M12" s="23" t="s">
        <v>183</v>
      </c>
      <c r="N12" s="23" t="s">
        <v>166</v>
      </c>
      <c r="O12" s="23"/>
      <c r="P12" s="23"/>
      <c r="Q12" s="23"/>
      <c r="R12" s="23"/>
      <c r="S12" s="23">
        <f>I:I-Q:Q</f>
        <v>11800</v>
      </c>
      <c r="T12" s="23">
        <f>I:I+Q:Q</f>
        <v>11800</v>
      </c>
      <c r="U12" s="23"/>
      <c r="V12" s="23">
        <f>I:I-R:R</f>
        <v>11800</v>
      </c>
      <c r="W12" s="23">
        <f>I:I+R:R</f>
        <v>11800</v>
      </c>
      <c r="X12" s="23"/>
      <c r="Y12" s="23">
        <f>Table1[[#This Row],[1SD]]*1.75</f>
        <v>0</v>
      </c>
      <c r="Z12" s="23">
        <f>I:I-Y:Y</f>
        <v>11800</v>
      </c>
      <c r="AA12" s="23">
        <f>I:I+Y:Y</f>
        <v>11800</v>
      </c>
      <c r="AB12" s="23"/>
      <c r="AC12" s="23">
        <f>Table1[[#This Row],[1SD]]*2</f>
        <v>0</v>
      </c>
      <c r="AD12" s="23">
        <f>I:I-AC:AC</f>
        <v>11800</v>
      </c>
      <c r="AE12" s="23">
        <f>I:I+AC:AC</f>
        <v>11800</v>
      </c>
      <c r="AF12" s="23" t="s">
        <v>184</v>
      </c>
      <c r="AG12" s="23"/>
      <c r="AH12" s="29">
        <v>4.3055555555555562E-2</v>
      </c>
      <c r="AI12" s="23"/>
      <c r="AJ12" s="25">
        <v>47027</v>
      </c>
      <c r="AK12" s="23">
        <v>2400</v>
      </c>
      <c r="AL12" s="23" t="s">
        <v>186</v>
      </c>
      <c r="AO12"/>
    </row>
    <row r="13" spans="1:41" x14ac:dyDescent="0.55000000000000004">
      <c r="A13" s="23" t="s">
        <v>146</v>
      </c>
      <c r="B13" s="36">
        <v>44132</v>
      </c>
      <c r="C13" s="23" t="s">
        <v>191</v>
      </c>
      <c r="D13" s="23" t="s">
        <v>190</v>
      </c>
      <c r="E13" s="23">
        <v>40</v>
      </c>
      <c r="F13" s="23">
        <v>68</v>
      </c>
      <c r="G13" s="23" t="s">
        <v>192</v>
      </c>
      <c r="H13" s="26"/>
      <c r="I13" s="23">
        <v>11670</v>
      </c>
      <c r="J13" s="23" t="s">
        <v>179</v>
      </c>
      <c r="K13" s="23"/>
      <c r="L13" s="23"/>
      <c r="M13" s="23" t="s">
        <v>188</v>
      </c>
      <c r="N13" s="23"/>
      <c r="O13" s="23"/>
      <c r="P13" s="23" t="s">
        <v>179</v>
      </c>
      <c r="Q13" s="23">
        <v>360</v>
      </c>
      <c r="R13" s="23">
        <v>540</v>
      </c>
      <c r="S13" s="23">
        <f>I:I-Q:Q</f>
        <v>11310</v>
      </c>
      <c r="T13" s="23">
        <f>I:I+Q:Q</f>
        <v>12030</v>
      </c>
      <c r="U13" s="23"/>
      <c r="V13" s="23">
        <f>I:I-R:R</f>
        <v>11130</v>
      </c>
      <c r="W13" s="23">
        <f>I:I+R:R</f>
        <v>12210</v>
      </c>
      <c r="X13" s="23"/>
      <c r="Y13" s="23">
        <f>Table1[[#This Row],[1SD]]*1.75</f>
        <v>630</v>
      </c>
      <c r="Z13" s="23">
        <f>I:I-Y:Y</f>
        <v>11040</v>
      </c>
      <c r="AA13" s="23">
        <f>I:I+Y:Y</f>
        <v>12300</v>
      </c>
      <c r="AB13" s="23"/>
      <c r="AC13" s="23">
        <f>Table1[[#This Row],[1SD]]*2</f>
        <v>720</v>
      </c>
      <c r="AD13" s="23">
        <f>I:I-AC:AC</f>
        <v>10950</v>
      </c>
      <c r="AE13" s="23">
        <f>I:I+AC:AC</f>
        <v>12390</v>
      </c>
      <c r="AF13" s="23" t="s">
        <v>189</v>
      </c>
      <c r="AG13" s="23"/>
      <c r="AH13" s="29"/>
      <c r="AI13" s="23"/>
      <c r="AJ13" s="25"/>
      <c r="AK13" s="23"/>
      <c r="AL13" s="23"/>
      <c r="AO13"/>
    </row>
    <row r="14" spans="1:41" x14ac:dyDescent="0.55000000000000004">
      <c r="A14" s="23" t="s">
        <v>141</v>
      </c>
      <c r="B14" s="36">
        <v>44134</v>
      </c>
      <c r="C14" s="23" t="s">
        <v>212</v>
      </c>
      <c r="D14" s="23" t="s">
        <v>211</v>
      </c>
      <c r="E14" s="23">
        <v>124</v>
      </c>
      <c r="F14" s="23">
        <v>82</v>
      </c>
      <c r="G14" s="23" t="s">
        <v>179</v>
      </c>
      <c r="H14" s="26">
        <v>163000</v>
      </c>
      <c r="I14" s="23">
        <v>11640</v>
      </c>
      <c r="J14" s="23" t="s">
        <v>179</v>
      </c>
      <c r="K14" s="23">
        <v>11650</v>
      </c>
      <c r="L14" s="23"/>
      <c r="M14" s="23" t="s">
        <v>209</v>
      </c>
      <c r="N14" s="23"/>
      <c r="O14" s="23">
        <v>11611</v>
      </c>
      <c r="P14" s="23">
        <v>325</v>
      </c>
      <c r="Q14" s="23">
        <v>325</v>
      </c>
      <c r="R14" s="23">
        <v>487</v>
      </c>
      <c r="S14" s="23">
        <f>I:I-Q:Q</f>
        <v>11315</v>
      </c>
      <c r="T14" s="23">
        <f>I:I+Q:Q</f>
        <v>11965</v>
      </c>
      <c r="U14" s="23"/>
      <c r="V14" s="23">
        <f>I:I-R:R</f>
        <v>11153</v>
      </c>
      <c r="W14" s="23">
        <f>I:I+R:R</f>
        <v>12127</v>
      </c>
      <c r="X14" s="23"/>
      <c r="Y14" s="23">
        <f>Table1[[#This Row],[1SD]]*1.75</f>
        <v>568.75</v>
      </c>
      <c r="Z14" s="23">
        <f>I:I-Y:Y</f>
        <v>11071.25</v>
      </c>
      <c r="AA14" s="23">
        <f>I:I+Y:Y</f>
        <v>12208.75</v>
      </c>
      <c r="AB14" s="23"/>
      <c r="AC14" s="23">
        <f>Table1[[#This Row],[1SD]]*2</f>
        <v>650</v>
      </c>
      <c r="AD14" s="23">
        <f>I:I-AC:AC</f>
        <v>10990</v>
      </c>
      <c r="AE14" s="23">
        <f>I:I+AC:AC</f>
        <v>12290</v>
      </c>
      <c r="AF14" s="23" t="s">
        <v>210</v>
      </c>
      <c r="AG14" s="23"/>
      <c r="AH14" s="29">
        <v>4.3055555555555562E-2</v>
      </c>
      <c r="AI14" s="23"/>
      <c r="AJ14" s="25">
        <v>11232</v>
      </c>
      <c r="AK14" s="23"/>
      <c r="AL14" s="23"/>
      <c r="AO14"/>
    </row>
    <row r="15" spans="1:41" x14ac:dyDescent="0.55000000000000004">
      <c r="A15" s="23" t="s">
        <v>141</v>
      </c>
      <c r="B15" s="36"/>
      <c r="C15" s="33" t="s">
        <v>220</v>
      </c>
      <c r="D15" s="23" t="s">
        <v>219</v>
      </c>
      <c r="E15" s="23">
        <v>156</v>
      </c>
      <c r="F15" s="23">
        <v>114</v>
      </c>
      <c r="G15" s="23" t="s">
        <v>179</v>
      </c>
      <c r="H15" s="26">
        <v>90000</v>
      </c>
      <c r="I15" s="23">
        <v>11640</v>
      </c>
      <c r="J15" s="23" t="s">
        <v>179</v>
      </c>
      <c r="K15" s="23"/>
      <c r="L15" s="23"/>
      <c r="M15" s="23" t="s">
        <v>216</v>
      </c>
      <c r="N15" s="23"/>
      <c r="O15" s="23">
        <v>11658</v>
      </c>
      <c r="P15" s="23"/>
      <c r="Q15" s="23"/>
      <c r="R15" s="23"/>
      <c r="S15" s="23">
        <f>I:I-Q:Q</f>
        <v>11640</v>
      </c>
      <c r="T15" s="23">
        <f>I:I+Q:Q</f>
        <v>11640</v>
      </c>
      <c r="U15" s="23"/>
      <c r="V15" s="23">
        <f>I:I-R:R</f>
        <v>11640</v>
      </c>
      <c r="W15" s="23">
        <f>I:I+R:R</f>
        <v>11640</v>
      </c>
      <c r="X15" s="23"/>
      <c r="Y15" s="23">
        <f>Table1[[#This Row],[1SD]]*1.75</f>
        <v>0</v>
      </c>
      <c r="Z15" s="23">
        <f>I:I-Y:Y</f>
        <v>11640</v>
      </c>
      <c r="AA15" s="23">
        <f>I:I+Y:Y</f>
        <v>11640</v>
      </c>
      <c r="AB15" s="23"/>
      <c r="AC15" s="23">
        <f>Table1[[#This Row],[1SD]]*2</f>
        <v>0</v>
      </c>
      <c r="AD15" s="23">
        <f>I:I-AC:AC</f>
        <v>11640</v>
      </c>
      <c r="AE15" s="23">
        <f>I:I+AC:AC</f>
        <v>11640</v>
      </c>
      <c r="AF15" s="23"/>
      <c r="AG15" s="23"/>
      <c r="AH15" s="29"/>
      <c r="AI15" s="23"/>
      <c r="AJ15" s="25"/>
      <c r="AK15" s="23"/>
      <c r="AL15" s="23"/>
      <c r="AO15"/>
    </row>
    <row r="16" spans="1:41" ht="57.6" x14ac:dyDescent="0.55000000000000004">
      <c r="A16" s="23" t="s">
        <v>213</v>
      </c>
      <c r="B16" s="36">
        <v>44152</v>
      </c>
      <c r="C16" s="23" t="s">
        <v>167</v>
      </c>
      <c r="D16" s="21" t="s">
        <v>223</v>
      </c>
      <c r="E16" s="23">
        <v>115</v>
      </c>
      <c r="F16" s="23">
        <v>95</v>
      </c>
      <c r="G16" s="23" t="s">
        <v>237</v>
      </c>
      <c r="H16" s="26">
        <v>190000</v>
      </c>
      <c r="I16" s="23">
        <v>12805</v>
      </c>
      <c r="J16" s="23">
        <v>12987</v>
      </c>
      <c r="K16" s="33">
        <v>12800</v>
      </c>
      <c r="L16" s="33"/>
      <c r="M16" s="23" t="s">
        <v>221</v>
      </c>
      <c r="N16" s="23" t="s">
        <v>166</v>
      </c>
      <c r="O16" s="23">
        <v>12917</v>
      </c>
      <c r="P16" s="23">
        <v>12986</v>
      </c>
      <c r="Q16" s="23">
        <v>275</v>
      </c>
      <c r="R16" s="23">
        <v>412.5</v>
      </c>
      <c r="S16" s="23">
        <f>I:I-Q:Q</f>
        <v>12530</v>
      </c>
      <c r="T16" s="23">
        <f>I:I+Q:Q</f>
        <v>13080</v>
      </c>
      <c r="U16" s="23" t="s">
        <v>166</v>
      </c>
      <c r="V16" s="23">
        <f>I:I-R:R</f>
        <v>12392.5</v>
      </c>
      <c r="W16" s="23">
        <f>I:I+R:R</f>
        <v>13217.5</v>
      </c>
      <c r="X16" s="23" t="s">
        <v>166</v>
      </c>
      <c r="Y16" s="23">
        <f>Table1[[#This Row],[1SD]]*1.75</f>
        <v>481.25</v>
      </c>
      <c r="Z16" s="23">
        <f>I:I-Y:Y</f>
        <v>12323.75</v>
      </c>
      <c r="AA16" s="23">
        <f>I:I+Y:Y</f>
        <v>13286.25</v>
      </c>
      <c r="AB16" s="23"/>
      <c r="AC16" s="23">
        <f>Table1[[#This Row],[1SD]]*2</f>
        <v>550</v>
      </c>
      <c r="AD16" s="23">
        <f>I:I-AC:AC</f>
        <v>12255</v>
      </c>
      <c r="AE16" s="23">
        <f>I:I+AC:AC</f>
        <v>13355</v>
      </c>
      <c r="AF16" s="23" t="s">
        <v>222</v>
      </c>
      <c r="AG16" s="23"/>
      <c r="AH16" s="29"/>
      <c r="AI16" s="23"/>
      <c r="AJ16" s="25">
        <v>45597</v>
      </c>
      <c r="AK16" s="23">
        <v>2000</v>
      </c>
      <c r="AL16" s="23"/>
      <c r="AO16"/>
    </row>
    <row r="17" spans="1:41" ht="57.6" x14ac:dyDescent="0.55000000000000004">
      <c r="A17" s="23" t="s">
        <v>146</v>
      </c>
      <c r="B17" s="36">
        <v>44160</v>
      </c>
      <c r="C17" s="23" t="s">
        <v>167</v>
      </c>
      <c r="D17" s="21" t="s">
        <v>225</v>
      </c>
      <c r="E17" s="23">
        <v>108</v>
      </c>
      <c r="F17" s="23">
        <v>86</v>
      </c>
      <c r="G17" s="23" t="s">
        <v>179</v>
      </c>
      <c r="H17" s="26">
        <v>200000</v>
      </c>
      <c r="I17" s="23">
        <v>12895</v>
      </c>
      <c r="J17" s="23" t="s">
        <v>179</v>
      </c>
      <c r="K17" s="23">
        <v>12850</v>
      </c>
      <c r="L17" s="23"/>
      <c r="M17" s="23" t="s">
        <v>224</v>
      </c>
      <c r="N17" s="23"/>
      <c r="O17" s="23">
        <v>12929</v>
      </c>
      <c r="P17" s="23"/>
      <c r="Q17" s="23">
        <v>280</v>
      </c>
      <c r="R17" s="23">
        <v>420</v>
      </c>
      <c r="S17" s="23">
        <f>I:I-Q:Q</f>
        <v>12615</v>
      </c>
      <c r="T17" s="23">
        <f>I:I+Q:Q</f>
        <v>13175</v>
      </c>
      <c r="U17" s="23"/>
      <c r="V17" s="23">
        <f>I:I-R:R</f>
        <v>12475</v>
      </c>
      <c r="W17" s="23">
        <f>I:I+R:R</f>
        <v>13315</v>
      </c>
      <c r="X17" s="23"/>
      <c r="Y17" s="23">
        <f>Table1[[#This Row],[1SD]]*1.75</f>
        <v>490</v>
      </c>
      <c r="Z17" s="23">
        <f>I:I-Y:Y</f>
        <v>12405</v>
      </c>
      <c r="AA17" s="23">
        <f>I:I+Y:Y</f>
        <v>13385</v>
      </c>
      <c r="AB17" s="23"/>
      <c r="AC17" s="23">
        <f>Table1[[#This Row],[1SD]]*2</f>
        <v>560</v>
      </c>
      <c r="AD17" s="23">
        <f>I:I-AC:AC</f>
        <v>12335</v>
      </c>
      <c r="AE17" s="23">
        <f>I:I+AC:AC</f>
        <v>13455</v>
      </c>
      <c r="AF17" s="23" t="s">
        <v>234</v>
      </c>
      <c r="AG17" s="23"/>
      <c r="AH17" s="29"/>
      <c r="AI17" s="23"/>
      <c r="AJ17" s="25">
        <v>46692</v>
      </c>
      <c r="AK17" s="23">
        <v>1000</v>
      </c>
      <c r="AL17" s="23" t="s">
        <v>238</v>
      </c>
      <c r="AO17"/>
    </row>
    <row r="18" spans="1:41" ht="75.55" customHeight="1" x14ac:dyDescent="0.55000000000000004">
      <c r="A18" s="23" t="s">
        <v>141</v>
      </c>
      <c r="B18" s="36">
        <v>44162</v>
      </c>
      <c r="C18" s="23" t="s">
        <v>245</v>
      </c>
      <c r="D18" s="23" t="s">
        <v>240</v>
      </c>
      <c r="E18" s="23">
        <v>106</v>
      </c>
      <c r="F18" s="23">
        <v>34</v>
      </c>
      <c r="G18" s="23" t="s">
        <v>179</v>
      </c>
      <c r="H18" s="26">
        <v>187000</v>
      </c>
      <c r="I18" s="23">
        <v>12968</v>
      </c>
      <c r="J18" s="23" t="s">
        <v>179</v>
      </c>
      <c r="K18" s="23">
        <v>12950</v>
      </c>
      <c r="L18" s="23"/>
      <c r="M18" s="23" t="s">
        <v>241</v>
      </c>
      <c r="N18" s="23"/>
      <c r="O18" s="23">
        <v>12997</v>
      </c>
      <c r="P18" s="23"/>
      <c r="Q18" s="23">
        <v>209</v>
      </c>
      <c r="R18" s="23">
        <v>314</v>
      </c>
      <c r="S18" s="23">
        <f>I:I-Q:Q</f>
        <v>12759</v>
      </c>
      <c r="T18" s="23">
        <f>I:I+Q:Q</f>
        <v>13177</v>
      </c>
      <c r="U18" s="23"/>
      <c r="V18" s="23">
        <f>I:I-R:R</f>
        <v>12654</v>
      </c>
      <c r="W18" s="23">
        <f>I:I+R:R</f>
        <v>13282</v>
      </c>
      <c r="X18" s="23"/>
      <c r="Y18" s="23">
        <f>Table1[[#This Row],[1SD]]*1.75</f>
        <v>365.75</v>
      </c>
      <c r="Z18" s="23">
        <f>I:I-Y:Y</f>
        <v>12602.25</v>
      </c>
      <c r="AA18" s="23">
        <f>I:I+Y:Y</f>
        <v>13333.75</v>
      </c>
      <c r="AB18" s="23"/>
      <c r="AC18" s="23">
        <f>Table1[[#This Row],[1SD]]*2</f>
        <v>418</v>
      </c>
      <c r="AD18" s="23">
        <f>I:I-AC:AC</f>
        <v>12550</v>
      </c>
      <c r="AE18" s="23">
        <f>I:I+AC:AC</f>
        <v>13386</v>
      </c>
      <c r="AF18" s="23"/>
      <c r="AG18" s="23"/>
      <c r="AH18" s="29">
        <v>8.4027777777777771E-2</v>
      </c>
      <c r="AI18" s="23"/>
      <c r="AJ18" s="25"/>
      <c r="AK18" s="23"/>
      <c r="AL18" s="23" t="s">
        <v>242</v>
      </c>
      <c r="AO18"/>
    </row>
    <row r="19" spans="1:41" x14ac:dyDescent="0.55000000000000004">
      <c r="A19" s="23" t="s">
        <v>146</v>
      </c>
      <c r="B19" s="36">
        <v>44167</v>
      </c>
      <c r="C19" s="23" t="s">
        <v>178</v>
      </c>
      <c r="D19" s="23" t="s">
        <v>176</v>
      </c>
      <c r="E19" s="23">
        <v>156</v>
      </c>
      <c r="F19" s="23">
        <v>134</v>
      </c>
      <c r="G19" s="23"/>
      <c r="H19" s="26"/>
      <c r="I19" s="23"/>
      <c r="J19" s="23"/>
      <c r="K19" s="23"/>
      <c r="L19" s="23"/>
      <c r="M19" s="23"/>
      <c r="N19" s="23"/>
      <c r="O19" s="23"/>
      <c r="P19" s="23"/>
      <c r="Q19" s="23"/>
      <c r="R19" s="23"/>
      <c r="S19" s="23">
        <f>I:I-Q:Q</f>
        <v>0</v>
      </c>
      <c r="T19" s="23">
        <f>I:I+Q:Q</f>
        <v>0</v>
      </c>
      <c r="U19" s="23"/>
      <c r="V19" s="23">
        <f>I:I-R:R</f>
        <v>0</v>
      </c>
      <c r="W19" s="23">
        <f>I:I+R:R</f>
        <v>0</v>
      </c>
      <c r="X19" s="23"/>
      <c r="Y19" s="23">
        <f>Table1[[#This Row],[1SD]]*1.75</f>
        <v>0</v>
      </c>
      <c r="Z19" s="23">
        <f>I:I-Y:Y</f>
        <v>0</v>
      </c>
      <c r="AA19" s="23">
        <f>I:I+Y:Y</f>
        <v>0</v>
      </c>
      <c r="AB19" s="23"/>
      <c r="AC19" s="23">
        <f>Table1[[#This Row],[1SD]]*2</f>
        <v>0</v>
      </c>
      <c r="AD19" s="23">
        <f>I:I-AC:AC</f>
        <v>0</v>
      </c>
      <c r="AE19" s="23">
        <f>I:I+AC:AC</f>
        <v>0</v>
      </c>
      <c r="AF19" s="23"/>
      <c r="AG19" s="23"/>
      <c r="AH19" s="29"/>
      <c r="AI19" s="23"/>
      <c r="AJ19" s="25"/>
      <c r="AK19" s="23"/>
      <c r="AL19" s="23"/>
      <c r="AO19"/>
    </row>
    <row r="20" spans="1:41" x14ac:dyDescent="0.55000000000000004">
      <c r="A20" s="23" t="s">
        <v>146</v>
      </c>
      <c r="B20" s="36">
        <v>44168</v>
      </c>
      <c r="C20" s="23" t="s">
        <v>246</v>
      </c>
      <c r="D20" s="23" t="s">
        <v>247</v>
      </c>
      <c r="E20" s="23">
        <v>91</v>
      </c>
      <c r="F20" s="23">
        <v>60</v>
      </c>
      <c r="G20" s="23" t="s">
        <v>185</v>
      </c>
      <c r="H20" s="26"/>
      <c r="I20" s="23">
        <v>13120</v>
      </c>
      <c r="J20" s="23">
        <v>13350</v>
      </c>
      <c r="K20" s="23">
        <v>13050</v>
      </c>
      <c r="L20" s="23">
        <v>13000</v>
      </c>
      <c r="M20" s="23" t="s">
        <v>251</v>
      </c>
      <c r="N20" s="23"/>
      <c r="O20" s="23">
        <v>13148</v>
      </c>
      <c r="P20" s="23"/>
      <c r="Q20" s="23">
        <v>260</v>
      </c>
      <c r="R20" s="23">
        <f>Table1[[#This Row],[1SD]]*1.5</f>
        <v>390</v>
      </c>
      <c r="S20" s="23">
        <f>I:I-Q:Q</f>
        <v>12860</v>
      </c>
      <c r="T20" s="23">
        <f>I:I+Q:Q</f>
        <v>13380</v>
      </c>
      <c r="U20" s="23"/>
      <c r="V20" s="23">
        <f>I:I-R:R</f>
        <v>12730</v>
      </c>
      <c r="W20" s="23">
        <f>I:I+R:R</f>
        <v>13510</v>
      </c>
      <c r="X20" s="23"/>
      <c r="Y20" s="23">
        <f>Table1[[#This Row],[1SD]]*1.75</f>
        <v>455</v>
      </c>
      <c r="Z20" s="23">
        <f>I:I-Y:Y</f>
        <v>12665</v>
      </c>
      <c r="AA20" s="23">
        <f>I:I+Y:Y</f>
        <v>13575</v>
      </c>
      <c r="AB20" s="23"/>
      <c r="AC20" s="23">
        <f>Table1[[#This Row],[1SD]]*2</f>
        <v>520</v>
      </c>
      <c r="AD20" s="23">
        <f>I:I-AC:AC</f>
        <v>12600</v>
      </c>
      <c r="AE20" s="23">
        <f>I:I+AC:AC</f>
        <v>13640</v>
      </c>
      <c r="AF20" s="23" t="s">
        <v>252</v>
      </c>
      <c r="AG20" s="23"/>
      <c r="AH20" s="29"/>
      <c r="AI20" s="23"/>
      <c r="AJ20" s="25" t="s">
        <v>254</v>
      </c>
      <c r="AK20" s="23">
        <v>2400</v>
      </c>
      <c r="AL20" s="33" t="s">
        <v>255</v>
      </c>
      <c r="AO20"/>
    </row>
    <row r="21" spans="1:41" x14ac:dyDescent="0.55000000000000004">
      <c r="A21" s="23" t="s">
        <v>146</v>
      </c>
      <c r="B21" s="36">
        <v>44174</v>
      </c>
      <c r="C21" s="23" t="s">
        <v>167</v>
      </c>
      <c r="D21" s="23" t="s">
        <v>256</v>
      </c>
      <c r="E21" s="23">
        <v>100</v>
      </c>
      <c r="F21" s="23">
        <v>87</v>
      </c>
      <c r="G21" s="23"/>
      <c r="H21" s="26"/>
      <c r="I21" s="23">
        <v>13529</v>
      </c>
      <c r="J21" s="26"/>
      <c r="K21" s="23">
        <v>13450</v>
      </c>
      <c r="L21" s="23"/>
      <c r="M21" s="23"/>
      <c r="N21" s="23"/>
      <c r="O21" s="23">
        <v>13576</v>
      </c>
      <c r="P21" s="23"/>
      <c r="Q21" s="23">
        <v>270</v>
      </c>
      <c r="R21" s="23">
        <f>Table1[[#This Row],[1SD]]*1.5</f>
        <v>405</v>
      </c>
      <c r="S21" s="23">
        <f>I:I-Q:Q</f>
        <v>13259</v>
      </c>
      <c r="T21" s="23">
        <f>I:I+Q:Q</f>
        <v>13799</v>
      </c>
      <c r="U21" s="23"/>
      <c r="V21" s="23">
        <f>I:I-R:R</f>
        <v>13124</v>
      </c>
      <c r="W21" s="23">
        <f>I:I+R:R</f>
        <v>13934</v>
      </c>
      <c r="X21" s="23"/>
      <c r="Y21" s="23">
        <f>Table1[[#This Row],[1SD]]*1.75</f>
        <v>472.5</v>
      </c>
      <c r="Z21" s="23">
        <f>I:I-Y:Y</f>
        <v>13056.5</v>
      </c>
      <c r="AA21" s="23">
        <f>I:I+Y:Y</f>
        <v>14001.5</v>
      </c>
      <c r="AB21" s="23"/>
      <c r="AC21" s="23">
        <f>Table1[[#This Row],[1SD]]*2</f>
        <v>540</v>
      </c>
      <c r="AD21" s="23">
        <f>I:I-AC:AC</f>
        <v>12989</v>
      </c>
      <c r="AE21" s="23">
        <f>I:I+AC:AC</f>
        <v>14069</v>
      </c>
      <c r="AF21" s="23"/>
      <c r="AG21" s="23"/>
      <c r="AH21" s="29"/>
      <c r="AI21" s="23"/>
      <c r="AJ21" s="25"/>
      <c r="AK21" s="23"/>
      <c r="AL21" s="23"/>
    </row>
    <row r="22" spans="1:41" ht="57.6" x14ac:dyDescent="0.55000000000000004">
      <c r="A22" s="23" t="s">
        <v>146</v>
      </c>
      <c r="B22" s="36">
        <v>44174</v>
      </c>
      <c r="C22" s="23" t="s">
        <v>167</v>
      </c>
      <c r="D22" s="21" t="s">
        <v>256</v>
      </c>
      <c r="E22" s="23">
        <v>100</v>
      </c>
      <c r="F22" s="23">
        <v>87</v>
      </c>
      <c r="G22" s="23"/>
      <c r="H22" s="26"/>
      <c r="I22" s="23">
        <v>13529</v>
      </c>
      <c r="J22" s="26"/>
      <c r="K22" s="23">
        <v>13450</v>
      </c>
      <c r="L22" s="23"/>
      <c r="M22" s="23" t="s">
        <v>257</v>
      </c>
      <c r="N22" s="23"/>
      <c r="O22" s="23">
        <v>13576</v>
      </c>
      <c r="P22" s="23"/>
      <c r="Q22" s="23">
        <v>270</v>
      </c>
      <c r="R22" s="23">
        <f>Table1[[#This Row],[1SD]]*1.5</f>
        <v>405</v>
      </c>
      <c r="S22" s="23">
        <f>I:I-Q:Q</f>
        <v>13259</v>
      </c>
      <c r="T22" s="23">
        <f>I:I+Q:Q</f>
        <v>13799</v>
      </c>
      <c r="U22" s="23"/>
      <c r="V22" s="23">
        <f>I:I-R:R</f>
        <v>13124</v>
      </c>
      <c r="W22" s="23">
        <f>I:I+R:R</f>
        <v>13934</v>
      </c>
      <c r="X22" s="23"/>
      <c r="Y22" s="23">
        <f>Table1[[#This Row],[1SD]]*1.75</f>
        <v>472.5</v>
      </c>
      <c r="Z22" s="23">
        <f>I:I-Y:Y</f>
        <v>13056.5</v>
      </c>
      <c r="AA22" s="23">
        <f>I:I+Y:Y</f>
        <v>14001.5</v>
      </c>
      <c r="AB22" s="23"/>
      <c r="AC22" s="23">
        <f>Table1[[#This Row],[1SD]]*2</f>
        <v>540</v>
      </c>
      <c r="AD22" s="23">
        <f>I:I-AC:AC</f>
        <v>12989</v>
      </c>
      <c r="AE22" s="23">
        <f>I:I+AC:AC</f>
        <v>14069</v>
      </c>
      <c r="AF22" s="23"/>
      <c r="AG22" s="23"/>
      <c r="AH22" s="29"/>
      <c r="AI22" s="23"/>
      <c r="AJ22" s="25"/>
      <c r="AK22" s="23">
        <v>5500</v>
      </c>
      <c r="AL22" s="23" t="s">
        <v>259</v>
      </c>
    </row>
    <row r="23" spans="1:41" ht="161.05000000000001" customHeight="1" x14ac:dyDescent="0.55000000000000004">
      <c r="A23" s="23" t="s">
        <v>146</v>
      </c>
      <c r="B23" s="36">
        <v>44175</v>
      </c>
      <c r="C23" s="23" t="s">
        <v>258</v>
      </c>
      <c r="D23" s="21" t="s">
        <v>260</v>
      </c>
      <c r="E23" s="23">
        <v>147</v>
      </c>
      <c r="F23" s="23">
        <v>99</v>
      </c>
      <c r="G23" s="23"/>
      <c r="H23" s="26"/>
      <c r="I23" s="23">
        <v>13529</v>
      </c>
      <c r="J23" s="26"/>
      <c r="K23" s="23"/>
      <c r="L23" s="23"/>
      <c r="M23" s="23" t="s">
        <v>257</v>
      </c>
      <c r="N23" s="23"/>
      <c r="O23" s="23">
        <v>13576</v>
      </c>
      <c r="P23" s="23"/>
      <c r="Q23" s="23">
        <v>270</v>
      </c>
      <c r="R23" s="23">
        <f>Table1[[#This Row],[1SD]]*1.5</f>
        <v>405</v>
      </c>
      <c r="S23" s="23">
        <f>I:I-Q:Q</f>
        <v>13259</v>
      </c>
      <c r="T23" s="23">
        <f>I:I+Q:Q</f>
        <v>13799</v>
      </c>
      <c r="U23" s="23"/>
      <c r="V23" s="23">
        <f>I:I-R:R</f>
        <v>13124</v>
      </c>
      <c r="W23" s="23">
        <f>I:I+R:R</f>
        <v>13934</v>
      </c>
      <c r="X23" s="23"/>
      <c r="Y23" s="23">
        <f>Table1[[#This Row],[1SD]]*1.75</f>
        <v>472.5</v>
      </c>
      <c r="Z23" s="23">
        <f>I:I-Y:Y</f>
        <v>13056.5</v>
      </c>
      <c r="AA23" s="23">
        <f>I:I+Y:Y</f>
        <v>14001.5</v>
      </c>
      <c r="AB23" s="23"/>
      <c r="AC23" s="23">
        <f>Table1[[#This Row],[1SD]]*2</f>
        <v>540</v>
      </c>
      <c r="AD23" s="23">
        <f>I:I-AC:AC</f>
        <v>12989</v>
      </c>
      <c r="AE23" s="23">
        <f>I:I+AC:AC</f>
        <v>14069</v>
      </c>
      <c r="AF23" s="23"/>
      <c r="AG23" s="23"/>
      <c r="AH23" s="29"/>
      <c r="AI23" s="23"/>
      <c r="AJ23" s="25"/>
      <c r="AK23" s="23"/>
      <c r="AL23" s="23"/>
    </row>
    <row r="24" spans="1:41" x14ac:dyDescent="0.55000000000000004">
      <c r="A24" s="23" t="s">
        <v>213</v>
      </c>
      <c r="B24" s="36">
        <v>44180</v>
      </c>
      <c r="C24" s="23"/>
      <c r="D24" s="23"/>
      <c r="E24" s="23"/>
      <c r="F24" s="23"/>
      <c r="G24" s="23"/>
      <c r="H24" s="26"/>
      <c r="I24" s="23"/>
      <c r="J24" s="26"/>
      <c r="K24" s="23"/>
      <c r="L24" s="23"/>
      <c r="M24" s="23"/>
      <c r="N24" s="23"/>
      <c r="O24" s="23"/>
      <c r="P24" s="23"/>
      <c r="Q24" s="23"/>
      <c r="R24" s="23">
        <f>Table1[[#This Row],[1SD]]*1.5</f>
        <v>0</v>
      </c>
      <c r="S24" s="23">
        <f>I:I-Q:Q</f>
        <v>0</v>
      </c>
      <c r="T24" s="23">
        <f>I:I+Q:Q</f>
        <v>0</v>
      </c>
      <c r="U24" s="23"/>
      <c r="V24" s="23">
        <f>I:I-R:R</f>
        <v>0</v>
      </c>
      <c r="W24" s="23">
        <f>I:I+R:R</f>
        <v>0</v>
      </c>
      <c r="X24" s="23"/>
      <c r="Y24" s="23">
        <f>Table1[[#This Row],[1SD]]*1.75</f>
        <v>0</v>
      </c>
      <c r="Z24" s="23">
        <f>I:I-Y:Y</f>
        <v>0</v>
      </c>
      <c r="AA24" s="23">
        <f>I:I+Y:Y</f>
        <v>0</v>
      </c>
      <c r="AB24" s="23"/>
      <c r="AC24" s="23">
        <f>Table1[[#This Row],[1SD]]*2</f>
        <v>0</v>
      </c>
      <c r="AD24" s="23">
        <f>I:I-AC:AC</f>
        <v>0</v>
      </c>
      <c r="AE24" s="23">
        <f>I:I+AC:AC</f>
        <v>0</v>
      </c>
      <c r="AF24" s="23"/>
      <c r="AG24" s="23"/>
      <c r="AH24" s="29"/>
      <c r="AI24" s="23"/>
      <c r="AJ24" s="25"/>
      <c r="AK24" s="23"/>
      <c r="AL24" s="23"/>
    </row>
    <row r="25" spans="1:41" x14ac:dyDescent="0.55000000000000004">
      <c r="A25" s="23" t="s">
        <v>146</v>
      </c>
      <c r="B25" s="36">
        <v>44181</v>
      </c>
      <c r="C25" s="23" t="s">
        <v>167</v>
      </c>
      <c r="D25" s="23"/>
      <c r="E25" s="23">
        <v>82</v>
      </c>
      <c r="F25" s="23">
        <v>75</v>
      </c>
      <c r="G25" s="23" t="s">
        <v>179</v>
      </c>
      <c r="H25" s="23">
        <v>200000</v>
      </c>
      <c r="I25" s="23">
        <v>13600</v>
      </c>
      <c r="J25" s="26">
        <v>13749</v>
      </c>
      <c r="K25" s="23" t="s">
        <v>263</v>
      </c>
      <c r="L25" s="23" t="s">
        <v>264</v>
      </c>
      <c r="M25" s="23" t="s">
        <v>265</v>
      </c>
      <c r="N25" s="23" t="s">
        <v>166</v>
      </c>
      <c r="O25" s="23">
        <v>13700</v>
      </c>
      <c r="P25" s="23">
        <v>13760</v>
      </c>
      <c r="Q25" s="23">
        <v>250</v>
      </c>
      <c r="R25" s="23">
        <f>Table1[[#This Row],[1SD]]*1.5</f>
        <v>375</v>
      </c>
      <c r="S25" s="23">
        <f>I:I-Q:Q</f>
        <v>13350</v>
      </c>
      <c r="T25" s="23">
        <f>I:I+Q:Q</f>
        <v>13850</v>
      </c>
      <c r="U25" s="23" t="s">
        <v>166</v>
      </c>
      <c r="V25" s="23">
        <f>I:I-R:R</f>
        <v>13225</v>
      </c>
      <c r="W25" s="23">
        <f>I:I+R:R</f>
        <v>13975</v>
      </c>
      <c r="X25" s="23" t="s">
        <v>166</v>
      </c>
      <c r="Y25" s="23">
        <f>Table1[[#This Row],[1SD]]*1.75</f>
        <v>437.5</v>
      </c>
      <c r="Z25" s="23">
        <f>I:I-Y:Y</f>
        <v>13162.5</v>
      </c>
      <c r="AA25" s="23">
        <f>I:I+Y:Y</f>
        <v>14037.5</v>
      </c>
      <c r="AB25" s="23"/>
      <c r="AC25" s="23">
        <f>Table1[[#This Row],[1SD]]*2</f>
        <v>500</v>
      </c>
      <c r="AD25" s="23">
        <f>I:I-AC:AC</f>
        <v>13100</v>
      </c>
      <c r="AE25" s="23">
        <f>I:I+AC:AC</f>
        <v>14100</v>
      </c>
      <c r="AF25" s="23" t="s">
        <v>261</v>
      </c>
      <c r="AG25" s="23" t="s">
        <v>262</v>
      </c>
      <c r="AH25" s="24">
        <v>8.4027777777777771E-2</v>
      </c>
      <c r="AI25" s="23"/>
      <c r="AJ25" s="23" t="s">
        <v>145</v>
      </c>
      <c r="AK25" s="23">
        <v>10000</v>
      </c>
      <c r="AL25" s="23" t="s">
        <v>267</v>
      </c>
    </row>
    <row r="26" spans="1:41" ht="16" customHeight="1" x14ac:dyDescent="0.55000000000000004">
      <c r="A26" s="23" t="s">
        <v>146</v>
      </c>
      <c r="B26" s="36">
        <v>44182</v>
      </c>
      <c r="C26" s="23" t="s">
        <v>266</v>
      </c>
      <c r="D26" s="23"/>
      <c r="E26" s="23"/>
      <c r="F26" s="23"/>
      <c r="G26" s="23"/>
      <c r="H26" s="23"/>
      <c r="I26" s="23"/>
      <c r="J26" s="26"/>
      <c r="K26" s="23"/>
      <c r="L26" s="23"/>
      <c r="M26" s="23"/>
      <c r="N26" s="23"/>
      <c r="O26" s="23"/>
      <c r="P26" s="23"/>
      <c r="Q26" s="23"/>
      <c r="R26" s="23">
        <f>Table1[[#This Row],[1SD]]*1.5</f>
        <v>0</v>
      </c>
      <c r="S26" s="23">
        <f>I:I-Q:Q</f>
        <v>0</v>
      </c>
      <c r="T26" s="23">
        <f>I:I+Q:Q</f>
        <v>0</v>
      </c>
      <c r="U26" s="23"/>
      <c r="V26" s="23">
        <f>I:I-R:R</f>
        <v>0</v>
      </c>
      <c r="W26" s="23">
        <f>I:I+R:R</f>
        <v>0</v>
      </c>
      <c r="X26" s="23"/>
      <c r="Y26" s="23">
        <f>Table1[[#This Row],[1SD]]*1.75</f>
        <v>0</v>
      </c>
      <c r="Z26" s="23">
        <f>I:I-Y:Y</f>
        <v>0</v>
      </c>
      <c r="AA26" s="23">
        <f>I:I+Y:Y</f>
        <v>0</v>
      </c>
      <c r="AB26" s="23"/>
      <c r="AC26" s="23">
        <f>Table1[[#This Row],[1SD]]*2</f>
        <v>0</v>
      </c>
      <c r="AD26" s="23">
        <f>I:I-AC:AC</f>
        <v>0</v>
      </c>
      <c r="AE26" s="23">
        <f>I:I+AC:AC</f>
        <v>0</v>
      </c>
      <c r="AF26" s="23"/>
      <c r="AG26" s="23"/>
      <c r="AH26" s="23"/>
      <c r="AI26" s="23"/>
      <c r="AJ26" s="23"/>
      <c r="AK26" s="23"/>
      <c r="AL26" s="23"/>
    </row>
    <row r="27" spans="1:41" x14ac:dyDescent="0.55000000000000004">
      <c r="A27" s="23" t="s">
        <v>146</v>
      </c>
      <c r="B27" s="36">
        <v>44188</v>
      </c>
      <c r="C27" s="23" t="s">
        <v>268</v>
      </c>
      <c r="D27" s="23"/>
      <c r="E27" s="23"/>
      <c r="F27" s="23"/>
      <c r="G27" s="23"/>
      <c r="H27" s="23"/>
      <c r="I27" s="23"/>
      <c r="J27" s="26"/>
      <c r="K27" s="23"/>
      <c r="L27" s="23"/>
      <c r="M27" s="23"/>
      <c r="N27" s="23"/>
      <c r="O27" s="23"/>
      <c r="P27" s="23"/>
      <c r="Q27" s="23"/>
      <c r="R27" s="23">
        <f>Table1[[#This Row],[1SD]]*1.5</f>
        <v>0</v>
      </c>
      <c r="S27" s="23">
        <f>I:I-Q:Q</f>
        <v>0</v>
      </c>
      <c r="T27" s="23">
        <f>I:I+Q:Q</f>
        <v>0</v>
      </c>
      <c r="U27" s="23"/>
      <c r="V27" s="23">
        <f>I:I-R:R</f>
        <v>0</v>
      </c>
      <c r="W27" s="23">
        <f>I:I+R:R</f>
        <v>0</v>
      </c>
      <c r="X27" s="23"/>
      <c r="Y27" s="23">
        <f>Table1[[#This Row],[1SD]]*1.75</f>
        <v>0</v>
      </c>
      <c r="Z27" s="23">
        <f>I:I-Y:Y</f>
        <v>0</v>
      </c>
      <c r="AA27" s="23">
        <f>I:I+Y:Y</f>
        <v>0</v>
      </c>
      <c r="AB27" s="23"/>
      <c r="AC27" s="23">
        <f>Table1[[#This Row],[1SD]]*2</f>
        <v>0</v>
      </c>
      <c r="AD27" s="23">
        <f>I:I-AC:AC</f>
        <v>0</v>
      </c>
      <c r="AE27" s="23">
        <f>I:I+AC:AC</f>
        <v>0</v>
      </c>
      <c r="AF27" s="23"/>
      <c r="AG27" s="23"/>
      <c r="AH27" s="23"/>
      <c r="AI27" s="23"/>
      <c r="AJ27" s="23"/>
      <c r="AK27" s="23"/>
      <c r="AL27" s="23"/>
    </row>
    <row r="28" spans="1:41" ht="57.6" x14ac:dyDescent="0.55000000000000004">
      <c r="A28" s="23" t="s">
        <v>139</v>
      </c>
      <c r="B28" s="36">
        <v>44189</v>
      </c>
      <c r="C28" s="23" t="s">
        <v>167</v>
      </c>
      <c r="D28" s="21" t="s">
        <v>271</v>
      </c>
      <c r="E28" s="23">
        <v>117</v>
      </c>
      <c r="F28" s="23">
        <v>116</v>
      </c>
      <c r="G28" s="23" t="s">
        <v>179</v>
      </c>
      <c r="H28" s="23">
        <v>200000</v>
      </c>
      <c r="I28" s="23">
        <v>13749</v>
      </c>
      <c r="J28" s="26"/>
      <c r="K28" s="23" t="s">
        <v>272</v>
      </c>
      <c r="L28" s="23">
        <v>13500</v>
      </c>
      <c r="M28" s="23" t="s">
        <v>270</v>
      </c>
      <c r="N28" s="23"/>
      <c r="O28" s="23">
        <v>13760</v>
      </c>
      <c r="P28" s="23"/>
      <c r="Q28" s="23">
        <v>215</v>
      </c>
      <c r="R28" s="23">
        <f>Table1[[#This Row],[1SD]]*1.5</f>
        <v>322.5</v>
      </c>
      <c r="S28" s="23">
        <f>I:I-Q:Q</f>
        <v>13534</v>
      </c>
      <c r="T28" s="23">
        <f>I:I+Q:Q</f>
        <v>13964</v>
      </c>
      <c r="U28" s="23"/>
      <c r="V28" s="23">
        <f>I:I-R:R</f>
        <v>13426.5</v>
      </c>
      <c r="W28" s="23">
        <f>I:I+R:R</f>
        <v>14071.5</v>
      </c>
      <c r="X28" s="23"/>
      <c r="Y28" s="23">
        <f>Table1[[#This Row],[1SD]]*1.75</f>
        <v>376.25</v>
      </c>
      <c r="Z28" s="23">
        <f>I:I-Y:Y</f>
        <v>13372.75</v>
      </c>
      <c r="AA28" s="23">
        <f>I:I+Y:Y</f>
        <v>14125.25</v>
      </c>
      <c r="AB28" s="23"/>
      <c r="AC28" s="23">
        <f>Table1[[#This Row],[1SD]]*2</f>
        <v>430</v>
      </c>
      <c r="AD28" s="23">
        <f>I:I-AC:AC</f>
        <v>13319</v>
      </c>
      <c r="AE28" s="23">
        <f>I:I+AC:AC</f>
        <v>14179</v>
      </c>
      <c r="AF28" s="23" t="s">
        <v>269</v>
      </c>
      <c r="AG28" s="23"/>
      <c r="AH28" s="29">
        <v>8.4027777777777771E-2</v>
      </c>
      <c r="AI28" s="23"/>
      <c r="AJ28" s="23"/>
      <c r="AK28" s="23"/>
      <c r="AL28" s="23"/>
    </row>
    <row r="29" spans="1:41" x14ac:dyDescent="0.55000000000000004">
      <c r="A29" s="23" t="s">
        <v>139</v>
      </c>
      <c r="B29" s="36">
        <v>44189</v>
      </c>
      <c r="C29" s="23" t="s">
        <v>258</v>
      </c>
      <c r="D29" s="23"/>
      <c r="E29" s="23"/>
      <c r="F29" s="23"/>
      <c r="G29" s="23"/>
      <c r="H29" s="23"/>
      <c r="I29" s="23"/>
      <c r="J29" s="26"/>
      <c r="K29" s="23"/>
      <c r="L29" s="23"/>
      <c r="M29" s="23"/>
      <c r="N29" s="23"/>
      <c r="O29" s="23"/>
      <c r="P29" s="23"/>
      <c r="Q29" s="23"/>
      <c r="R29" s="23">
        <f>Table1[[#This Row],[1SD]]*1.5</f>
        <v>0</v>
      </c>
      <c r="S29" s="23">
        <f>I:I-Q:Q</f>
        <v>0</v>
      </c>
      <c r="T29" s="23">
        <f>I:I+Q:Q</f>
        <v>0</v>
      </c>
      <c r="U29" s="23"/>
      <c r="V29" s="23">
        <f>I:I-R:R</f>
        <v>0</v>
      </c>
      <c r="W29" s="23">
        <f>I:I+R:R</f>
        <v>0</v>
      </c>
      <c r="X29" s="23"/>
      <c r="Y29" s="23">
        <f>Table1[[#This Row],[1SD]]*1.75</f>
        <v>0</v>
      </c>
      <c r="Z29" s="23">
        <f>I:I-Y:Y</f>
        <v>0</v>
      </c>
      <c r="AA29" s="23">
        <f>I:I+Y:Y</f>
        <v>0</v>
      </c>
      <c r="AB29" s="23"/>
      <c r="AC29" s="23">
        <f>Table1[[#This Row],[1SD]]*2</f>
        <v>0</v>
      </c>
      <c r="AD29" s="23">
        <f>I:I-AC:AC</f>
        <v>0</v>
      </c>
      <c r="AE29" s="23">
        <f>I:I+AC:AC</f>
        <v>0</v>
      </c>
      <c r="AF29" s="23"/>
      <c r="AG29" s="23"/>
      <c r="AH29" s="23"/>
      <c r="AI29" s="23"/>
      <c r="AJ29" s="23"/>
      <c r="AK29" s="23"/>
      <c r="AL29" s="23"/>
    </row>
    <row r="30" spans="1:41" ht="57.6" x14ac:dyDescent="0.55000000000000004">
      <c r="A30" s="23" t="s">
        <v>146</v>
      </c>
      <c r="B30" s="36">
        <v>44202</v>
      </c>
      <c r="C30" s="23" t="s">
        <v>167</v>
      </c>
      <c r="D30" s="21" t="s">
        <v>275</v>
      </c>
      <c r="E30" s="23">
        <v>630</v>
      </c>
      <c r="F30" s="23">
        <v>545</v>
      </c>
      <c r="G30" s="23" t="s">
        <v>273</v>
      </c>
      <c r="H30" s="23">
        <v>100000</v>
      </c>
      <c r="I30" s="23">
        <v>14146</v>
      </c>
      <c r="J30" s="26"/>
      <c r="K30" s="23">
        <v>14100</v>
      </c>
      <c r="L30" s="23">
        <v>14150</v>
      </c>
      <c r="M30" s="23" t="s">
        <v>274</v>
      </c>
      <c r="N30" s="23"/>
      <c r="O30" s="23">
        <v>14175</v>
      </c>
      <c r="P30" s="23"/>
      <c r="Q30" s="23">
        <v>300</v>
      </c>
      <c r="R30" s="23">
        <f>Table1[[#This Row],[1SD]]*1.5</f>
        <v>450</v>
      </c>
      <c r="S30" s="23">
        <f>I:I-Q:Q</f>
        <v>13846</v>
      </c>
      <c r="T30" s="23">
        <f>I:I+Q:Q</f>
        <v>14446</v>
      </c>
      <c r="U30" s="23"/>
      <c r="V30" s="23">
        <f>I:I-R:R</f>
        <v>13696</v>
      </c>
      <c r="W30" s="23">
        <f>I:I+R:R</f>
        <v>14596</v>
      </c>
      <c r="X30" s="23"/>
      <c r="Y30" s="23">
        <f>Table1[[#This Row],[1SD]]*1.75</f>
        <v>525</v>
      </c>
      <c r="Z30" s="23">
        <f>I:I-Y:Y</f>
        <v>13621</v>
      </c>
      <c r="AA30" s="23">
        <f>I:I+Y:Y</f>
        <v>14671</v>
      </c>
      <c r="AB30" s="23"/>
      <c r="AC30" s="23">
        <f>Table1[[#This Row],[1SD]]*2</f>
        <v>600</v>
      </c>
      <c r="AD30" s="23">
        <f>I:I-AC:AC</f>
        <v>13546</v>
      </c>
      <c r="AE30" s="23">
        <f>I:I+AC:AC</f>
        <v>14746</v>
      </c>
      <c r="AF30" s="23"/>
      <c r="AG30" s="23"/>
      <c r="AH30" s="23"/>
      <c r="AI30" s="23"/>
      <c r="AJ30" s="23"/>
      <c r="AK30" s="23"/>
      <c r="AL30" s="23"/>
    </row>
    <row r="31" spans="1:41" x14ac:dyDescent="0.55000000000000004">
      <c r="A31" s="23" t="s">
        <v>141</v>
      </c>
      <c r="B31" s="36">
        <v>44204</v>
      </c>
      <c r="C31" s="23" t="s">
        <v>276</v>
      </c>
      <c r="D31" s="23"/>
      <c r="E31" s="23"/>
      <c r="F31" s="23"/>
      <c r="G31" s="23"/>
      <c r="H31" s="23"/>
      <c r="I31" s="23">
        <v>14347</v>
      </c>
      <c r="J31" s="26"/>
      <c r="K31" s="23">
        <v>14250</v>
      </c>
      <c r="L31" s="23">
        <v>14250</v>
      </c>
      <c r="M31" s="23" t="s">
        <v>277</v>
      </c>
      <c r="N31" s="23"/>
      <c r="O31" s="23"/>
      <c r="P31" s="23"/>
      <c r="Q31" s="23">
        <v>220</v>
      </c>
      <c r="R31" s="23">
        <f>Table1[[#This Row],[1SD]]*1.5</f>
        <v>330</v>
      </c>
      <c r="S31" s="23">
        <f>I:I-Q:Q</f>
        <v>14127</v>
      </c>
      <c r="T31" s="23">
        <f>I:I+Q:Q</f>
        <v>14567</v>
      </c>
      <c r="U31" s="23"/>
      <c r="V31" s="23">
        <f>I:I-R:R</f>
        <v>14017</v>
      </c>
      <c r="W31" s="23">
        <f>I:I+R:R</f>
        <v>14677</v>
      </c>
      <c r="X31" s="23"/>
      <c r="Y31" s="23">
        <f>Table1[[#This Row],[1SD]]*1.75</f>
        <v>385</v>
      </c>
      <c r="Z31" s="23">
        <f>I:I-Y:Y</f>
        <v>13962</v>
      </c>
      <c r="AA31" s="23">
        <f>I:I+Y:Y</f>
        <v>14732</v>
      </c>
      <c r="AB31" s="23"/>
      <c r="AC31" s="23">
        <f>Table1[[#This Row],[1SD]]*2</f>
        <v>440</v>
      </c>
      <c r="AD31" s="23">
        <f>I:I-AC:AC</f>
        <v>13907</v>
      </c>
      <c r="AE31" s="23">
        <f>I:I+AC:AC</f>
        <v>14787</v>
      </c>
      <c r="AF31" s="23"/>
      <c r="AG31" s="23"/>
      <c r="AH31" s="23"/>
      <c r="AI31" s="23"/>
      <c r="AJ31" s="23"/>
      <c r="AK31" s="23"/>
      <c r="AL31" s="23"/>
    </row>
    <row r="32" spans="1:41" ht="57.6" x14ac:dyDescent="0.55000000000000004">
      <c r="A32" s="23" t="s">
        <v>146</v>
      </c>
      <c r="B32" s="36">
        <v>44209</v>
      </c>
      <c r="C32" s="23" t="s">
        <v>304</v>
      </c>
      <c r="D32" s="21" t="s">
        <v>275</v>
      </c>
      <c r="E32" s="23">
        <v>760</v>
      </c>
      <c r="F32" s="23">
        <v>920</v>
      </c>
      <c r="G32" s="23"/>
      <c r="H32" s="23"/>
      <c r="I32" s="23">
        <v>14525</v>
      </c>
      <c r="J32" s="26"/>
      <c r="K32" s="23">
        <v>14500</v>
      </c>
      <c r="L32" s="23">
        <v>14500</v>
      </c>
      <c r="M32" s="23" t="s">
        <v>278</v>
      </c>
      <c r="N32" s="23"/>
      <c r="O32" s="23"/>
      <c r="P32" s="23"/>
      <c r="Q32" s="23">
        <v>330</v>
      </c>
      <c r="R32" s="23">
        <f>Table1[[#This Row],[1SD]]*1.5</f>
        <v>495</v>
      </c>
      <c r="S32" s="23">
        <f>I:I-Q:Q</f>
        <v>14195</v>
      </c>
      <c r="T32" s="23">
        <f>I:I+Q:Q</f>
        <v>14855</v>
      </c>
      <c r="U32" s="23"/>
      <c r="V32" s="23">
        <f>I:I-R:R</f>
        <v>14030</v>
      </c>
      <c r="W32" s="23">
        <f>I:I+R:R</f>
        <v>15020</v>
      </c>
      <c r="X32" s="23"/>
      <c r="Y32" s="23">
        <f>Table1[[#This Row],[1SD]]*1.75</f>
        <v>577.5</v>
      </c>
      <c r="Z32" s="23">
        <f>I:I-Y:Y</f>
        <v>13947.5</v>
      </c>
      <c r="AA32" s="23">
        <f>I:I+Y:Y</f>
        <v>15102.5</v>
      </c>
      <c r="AB32" s="23"/>
      <c r="AC32" s="23">
        <f>Table1[[#This Row],[1SD]]*2</f>
        <v>660</v>
      </c>
      <c r="AD32" s="23">
        <f>I:I-AC:AC</f>
        <v>13865</v>
      </c>
      <c r="AE32" s="23">
        <f>I:I+AC:AC</f>
        <v>15185</v>
      </c>
      <c r="AF32" s="23"/>
      <c r="AG32" s="23"/>
      <c r="AH32" s="23"/>
      <c r="AI32" s="23"/>
      <c r="AJ32" s="23"/>
      <c r="AK32" s="23"/>
      <c r="AL32" s="23"/>
    </row>
    <row r="33" spans="1:38" x14ac:dyDescent="0.55000000000000004">
      <c r="A33" s="23" t="s">
        <v>139</v>
      </c>
      <c r="B33" s="36">
        <v>44238</v>
      </c>
      <c r="C33" s="23" t="s">
        <v>304</v>
      </c>
      <c r="D33" s="23"/>
      <c r="E33" s="23">
        <v>450</v>
      </c>
      <c r="F33" s="23">
        <v>260</v>
      </c>
      <c r="G33" s="23"/>
      <c r="H33" s="23">
        <v>800000</v>
      </c>
      <c r="I33" s="23">
        <v>15100</v>
      </c>
      <c r="J33" s="26"/>
      <c r="K33" s="23">
        <v>15050</v>
      </c>
      <c r="L33" s="23">
        <v>15100</v>
      </c>
      <c r="M33" s="23" t="s">
        <v>283</v>
      </c>
      <c r="N33" s="23"/>
      <c r="O33" s="23"/>
      <c r="P33" s="23"/>
      <c r="Q33" s="23">
        <v>335</v>
      </c>
      <c r="R33" s="23">
        <f>Table1[[#This Row],[1SD]]*1.5</f>
        <v>502.5</v>
      </c>
      <c r="S33" s="23">
        <f>I:I-Q:Q</f>
        <v>14765</v>
      </c>
      <c r="T33" s="23">
        <f>I:I+Q:Q</f>
        <v>15435</v>
      </c>
      <c r="U33" s="23"/>
      <c r="V33" s="23">
        <f>I:I-R:R</f>
        <v>14597.5</v>
      </c>
      <c r="W33" s="23">
        <f>I:I+R:R</f>
        <v>15602.5</v>
      </c>
      <c r="X33" s="23"/>
      <c r="Y33" s="23">
        <f>Table1[[#This Row],[1SD]]*1.75</f>
        <v>586.25</v>
      </c>
      <c r="Z33" s="23">
        <f>I:I-Y:Y</f>
        <v>14513.75</v>
      </c>
      <c r="AA33" s="23">
        <f>I:I+Y:Y</f>
        <v>15686.25</v>
      </c>
      <c r="AB33" s="23"/>
      <c r="AC33" s="23">
        <f>Table1[[#This Row],[1SD]]*2</f>
        <v>670</v>
      </c>
      <c r="AD33" s="23">
        <f>I:I-AC:AC</f>
        <v>14430</v>
      </c>
      <c r="AE33" s="23">
        <f>I:I+AC:AC</f>
        <v>15770</v>
      </c>
      <c r="AF33" s="23"/>
      <c r="AG33" s="23"/>
      <c r="AH33" s="24"/>
      <c r="AI33" s="23"/>
      <c r="AJ33" s="23"/>
      <c r="AK33" s="23"/>
      <c r="AL33" s="23"/>
    </row>
    <row r="34" spans="1:38" x14ac:dyDescent="0.55000000000000004">
      <c r="A34" s="23" t="s">
        <v>146</v>
      </c>
      <c r="B34" s="36">
        <v>44244</v>
      </c>
      <c r="C34" s="23" t="s">
        <v>304</v>
      </c>
      <c r="D34" s="23"/>
      <c r="E34" s="23"/>
      <c r="F34" s="23"/>
      <c r="G34" s="23"/>
      <c r="H34" s="23"/>
      <c r="I34" s="23">
        <v>15210</v>
      </c>
      <c r="J34" s="26"/>
      <c r="K34" s="23">
        <v>15250</v>
      </c>
      <c r="L34" s="23">
        <v>15000</v>
      </c>
      <c r="M34" s="23" t="s">
        <v>292</v>
      </c>
      <c r="N34" s="23"/>
      <c r="O34" s="23"/>
      <c r="P34" s="23"/>
      <c r="Q34" s="23">
        <v>323</v>
      </c>
      <c r="R34" s="23">
        <f>Table1[[#This Row],[1SD]]*1.5</f>
        <v>484.5</v>
      </c>
      <c r="S34" s="23">
        <f>I:I-Q:Q</f>
        <v>14887</v>
      </c>
      <c r="T34" s="23">
        <f>I:I+Q:Q</f>
        <v>15533</v>
      </c>
      <c r="U34" s="23"/>
      <c r="V34" s="23">
        <f>I:I-R:R</f>
        <v>14725.5</v>
      </c>
      <c r="W34" s="23">
        <f>I:I+R:R</f>
        <v>15694.5</v>
      </c>
      <c r="X34" s="23"/>
      <c r="Y34" s="23">
        <f>Table1[[#This Row],[1SD]]*1.75</f>
        <v>565.25</v>
      </c>
      <c r="Z34" s="23">
        <f>I:I-Y:Y</f>
        <v>14644.75</v>
      </c>
      <c r="AA34" s="23">
        <f>I:I+Y:Y</f>
        <v>15775.25</v>
      </c>
      <c r="AB34" s="23"/>
      <c r="AC34" s="23">
        <f>Table1[[#This Row],[1SD]]*2</f>
        <v>646</v>
      </c>
      <c r="AD34" s="23">
        <f>I:I-AC:AC</f>
        <v>14564</v>
      </c>
      <c r="AE34" s="23">
        <f>I:I+AC:AC</f>
        <v>15856</v>
      </c>
      <c r="AF34" s="23"/>
      <c r="AG34" s="23"/>
      <c r="AH34" s="23"/>
      <c r="AI34" s="23"/>
      <c r="AJ34" s="23"/>
      <c r="AK34" s="23"/>
      <c r="AL34" s="23"/>
    </row>
    <row r="35" spans="1:38" x14ac:dyDescent="0.55000000000000004">
      <c r="A35" s="23" t="s">
        <v>145</v>
      </c>
      <c r="B35" s="36">
        <v>44249</v>
      </c>
      <c r="C35" s="23" t="s">
        <v>293</v>
      </c>
      <c r="D35" s="23">
        <v>111</v>
      </c>
      <c r="E35" s="23"/>
      <c r="F35" s="23"/>
      <c r="G35" s="23"/>
      <c r="H35" s="23"/>
      <c r="I35" s="23">
        <v>14994</v>
      </c>
      <c r="J35" s="26"/>
      <c r="K35" s="23">
        <v>15000</v>
      </c>
      <c r="L35" s="23"/>
      <c r="M35" s="23" t="s">
        <v>294</v>
      </c>
      <c r="N35" s="23"/>
      <c r="O35" s="23"/>
      <c r="P35" s="23"/>
      <c r="Q35" s="23">
        <v>797</v>
      </c>
      <c r="R35" s="23">
        <f>Table1[[#This Row],[1SD]]*1.5</f>
        <v>1195.5</v>
      </c>
      <c r="S35" s="23">
        <f>I:I-Q:Q</f>
        <v>14197</v>
      </c>
      <c r="T35" s="23">
        <f>I:I+Q:Q</f>
        <v>15791</v>
      </c>
      <c r="U35" s="23"/>
      <c r="V35" s="23">
        <f>I:I-R:R</f>
        <v>13798.5</v>
      </c>
      <c r="W35" s="23">
        <f>I:I+R:R</f>
        <v>16189.5</v>
      </c>
      <c r="X35" s="23"/>
      <c r="Y35" s="23">
        <f>Table1[[#This Row],[1SD]]*1.75</f>
        <v>1394.75</v>
      </c>
      <c r="Z35" s="23">
        <f>I:I-Y:Y</f>
        <v>13599.25</v>
      </c>
      <c r="AA35" s="23">
        <f>I:I+Y:Y</f>
        <v>16388.75</v>
      </c>
      <c r="AB35" s="23"/>
      <c r="AC35" s="23">
        <f>Table1[[#This Row],[1SD]]*2</f>
        <v>1594</v>
      </c>
      <c r="AD35" s="23">
        <f>I:I-AC:AC</f>
        <v>13400</v>
      </c>
      <c r="AE35" s="23">
        <f>I:I+AC:AC</f>
        <v>16588</v>
      </c>
      <c r="AF35" s="23"/>
      <c r="AG35" s="23"/>
      <c r="AH35" s="23"/>
      <c r="AI35" s="23"/>
      <c r="AJ35" s="23"/>
      <c r="AK35" s="23"/>
      <c r="AL35" s="23"/>
    </row>
    <row r="36" spans="1:38" x14ac:dyDescent="0.55000000000000004">
      <c r="A36" s="23" t="s">
        <v>145</v>
      </c>
      <c r="B36" s="36">
        <v>44250</v>
      </c>
      <c r="C36" s="23" t="s">
        <v>304</v>
      </c>
      <c r="D36" s="23"/>
      <c r="E36" s="23"/>
      <c r="F36" s="23"/>
      <c r="G36" s="23"/>
      <c r="H36" s="23"/>
      <c r="I36" s="23">
        <v>14994</v>
      </c>
      <c r="J36" s="26"/>
      <c r="K36" s="23">
        <v>15000</v>
      </c>
      <c r="L36" s="23">
        <v>15000</v>
      </c>
      <c r="M36" s="23" t="s">
        <v>295</v>
      </c>
      <c r="N36" s="23"/>
      <c r="O36" s="23"/>
      <c r="P36" s="23"/>
      <c r="Q36" s="23">
        <v>264</v>
      </c>
      <c r="R36" s="23">
        <f>Table1[[#This Row],[1SD]]*1.5</f>
        <v>396</v>
      </c>
      <c r="S36" s="23">
        <f>I:I-Q:Q</f>
        <v>14730</v>
      </c>
      <c r="T36" s="23">
        <f>I:I+Q:Q</f>
        <v>15258</v>
      </c>
      <c r="U36" s="23"/>
      <c r="V36" s="23">
        <f>I:I-R:R</f>
        <v>14598</v>
      </c>
      <c r="W36" s="23">
        <f>I:I+R:R</f>
        <v>15390</v>
      </c>
      <c r="X36" s="23"/>
      <c r="Y36" s="23">
        <f>Table1[[#This Row],[1SD]]*1.75</f>
        <v>462</v>
      </c>
      <c r="Z36" s="23">
        <f>I:I-Y:Y</f>
        <v>14532</v>
      </c>
      <c r="AA36" s="23">
        <f>I:I+Y:Y</f>
        <v>15456</v>
      </c>
      <c r="AB36" s="23"/>
      <c r="AC36" s="23">
        <f>Table1[[#This Row],[1SD]]*2</f>
        <v>528</v>
      </c>
      <c r="AD36" s="23">
        <f>I:I-AC:AC</f>
        <v>14466</v>
      </c>
      <c r="AE36" s="23">
        <f>I:I+AC:AC</f>
        <v>15522</v>
      </c>
      <c r="AF36" s="23"/>
      <c r="AG36" s="23"/>
      <c r="AH36" s="23"/>
      <c r="AI36" s="23"/>
      <c r="AJ36" s="23"/>
      <c r="AK36" s="23"/>
      <c r="AL36" s="23"/>
    </row>
    <row r="37" spans="1:38" x14ac:dyDescent="0.55000000000000004">
      <c r="A37" s="23"/>
      <c r="B37" s="36">
        <v>44252</v>
      </c>
      <c r="C37" s="23"/>
      <c r="D37" s="23"/>
      <c r="E37" s="23"/>
      <c r="F37" s="23"/>
      <c r="G37" s="23"/>
      <c r="H37" s="23"/>
      <c r="I37" s="23">
        <v>15080</v>
      </c>
      <c r="J37" s="26"/>
      <c r="K37" s="23"/>
      <c r="L37" s="23"/>
      <c r="M37" s="23"/>
      <c r="N37" s="23"/>
      <c r="O37" s="23"/>
      <c r="P37" s="23"/>
      <c r="Q37" s="23">
        <v>330</v>
      </c>
      <c r="R37" s="23">
        <f>Table1[[#This Row],[1SD]]*1.5</f>
        <v>495</v>
      </c>
      <c r="S37" s="23">
        <f>I:I-Q:Q</f>
        <v>14750</v>
      </c>
      <c r="T37" s="23">
        <f>I:I+Q:Q</f>
        <v>15410</v>
      </c>
      <c r="U37" s="23"/>
      <c r="V37" s="23">
        <f>I:I-R:R</f>
        <v>14585</v>
      </c>
      <c r="W37" s="23">
        <f>I:I+R:R</f>
        <v>15575</v>
      </c>
      <c r="X37" s="23"/>
      <c r="Y37" s="23">
        <f>Table1[[#This Row],[1SD]]*1.75</f>
        <v>577.5</v>
      </c>
      <c r="Z37" s="23">
        <f>I:I-Y:Y</f>
        <v>14502.5</v>
      </c>
      <c r="AA37" s="23">
        <f>I:I+Y:Y</f>
        <v>15657.5</v>
      </c>
      <c r="AB37" s="23"/>
      <c r="AC37" s="23">
        <f>Table1[[#This Row],[1SD]]*2</f>
        <v>660</v>
      </c>
      <c r="AD37" s="23">
        <f>I:I-AC:AC</f>
        <v>14420</v>
      </c>
      <c r="AE37" s="23">
        <f>I:I+AC:AC</f>
        <v>15740</v>
      </c>
      <c r="AF37" s="23"/>
      <c r="AG37" s="23"/>
      <c r="AH37" s="23"/>
      <c r="AI37" s="23"/>
      <c r="AJ37" s="23"/>
      <c r="AK37" s="23"/>
      <c r="AL37" s="23"/>
    </row>
    <row r="38" spans="1:38" x14ac:dyDescent="0.55000000000000004">
      <c r="A38" s="23"/>
      <c r="B38" s="36">
        <v>44257</v>
      </c>
      <c r="C38" s="23"/>
      <c r="D38" s="23"/>
      <c r="E38" s="23"/>
      <c r="F38" s="23"/>
      <c r="G38" s="23"/>
      <c r="H38" s="23"/>
      <c r="I38" s="23"/>
      <c r="J38" s="26"/>
      <c r="K38" s="23"/>
      <c r="L38" s="23"/>
      <c r="M38" s="23"/>
      <c r="N38" s="23"/>
      <c r="O38" s="23"/>
      <c r="P38" s="23"/>
      <c r="Q38" s="23"/>
      <c r="R38" s="23">
        <f>Table1[[#This Row],[1SD]]*1.5</f>
        <v>0</v>
      </c>
      <c r="S38" s="23">
        <f>I:I-Q:Q</f>
        <v>0</v>
      </c>
      <c r="T38" s="23">
        <f>I:I+Q:Q</f>
        <v>0</v>
      </c>
      <c r="U38" s="23"/>
      <c r="V38" s="23">
        <f>I:I-R:R</f>
        <v>0</v>
      </c>
      <c r="W38" s="23">
        <f>I:I+R:R</f>
        <v>0</v>
      </c>
      <c r="X38" s="23"/>
      <c r="Y38" s="23">
        <f>Table1[[#This Row],[1SD]]*1.75</f>
        <v>0</v>
      </c>
      <c r="Z38" s="23">
        <f>I:I-Y:Y</f>
        <v>0</v>
      </c>
      <c r="AA38" s="23">
        <f>I:I+Y:Y</f>
        <v>0</v>
      </c>
      <c r="AB38" s="23"/>
      <c r="AC38" s="23">
        <f>Table1[[#This Row],[1SD]]*2</f>
        <v>0</v>
      </c>
      <c r="AD38" s="23">
        <f>I:I-AC:AC</f>
        <v>0</v>
      </c>
      <c r="AE38" s="23">
        <f>I:I+AC:AC</f>
        <v>0</v>
      </c>
      <c r="AF38" s="23"/>
      <c r="AG38" s="23"/>
      <c r="AH38" s="23"/>
      <c r="AI38" s="23"/>
      <c r="AJ38" s="23"/>
      <c r="AK38" s="23"/>
      <c r="AL38" s="23"/>
    </row>
    <row r="39" spans="1:38" x14ac:dyDescent="0.55000000000000004">
      <c r="A39" s="23" t="s">
        <v>139</v>
      </c>
      <c r="B39" s="36">
        <v>44259</v>
      </c>
      <c r="C39" s="23" t="s">
        <v>304</v>
      </c>
      <c r="D39" s="23"/>
      <c r="E39" s="23"/>
      <c r="F39" s="23"/>
      <c r="G39" s="23"/>
      <c r="H39" s="23"/>
      <c r="I39" s="23">
        <v>15245</v>
      </c>
      <c r="J39" s="26"/>
      <c r="K39" s="23">
        <v>15050</v>
      </c>
      <c r="L39" s="23"/>
      <c r="M39" s="23" t="s">
        <v>296</v>
      </c>
      <c r="N39" s="23"/>
      <c r="O39" s="23"/>
      <c r="P39" s="23"/>
      <c r="Q39" s="23">
        <v>189</v>
      </c>
      <c r="R39" s="23">
        <f>Table1[[#This Row],[1SD]]*1.5</f>
        <v>283.5</v>
      </c>
      <c r="S39" s="23">
        <f>I:I-Q:Q</f>
        <v>15056</v>
      </c>
      <c r="T39" s="23">
        <f>I:I+Q:Q</f>
        <v>15434</v>
      </c>
      <c r="U39" s="23"/>
      <c r="V39" s="23">
        <f>I:I-R:R</f>
        <v>14961.5</v>
      </c>
      <c r="W39" s="23">
        <f>I:I+R:R</f>
        <v>15528.5</v>
      </c>
      <c r="X39" s="23"/>
      <c r="Y39" s="23">
        <f>Table1[[#This Row],[1SD]]*1.75</f>
        <v>330.75</v>
      </c>
      <c r="Z39" s="23">
        <f>I:I-Y:Y</f>
        <v>14914.25</v>
      </c>
      <c r="AA39" s="23">
        <f>I:I+Y:Y</f>
        <v>15575.75</v>
      </c>
      <c r="AB39" s="23"/>
      <c r="AC39" s="23">
        <f>Table1[[#This Row],[1SD]]*2</f>
        <v>378</v>
      </c>
      <c r="AD39" s="23">
        <f>I:I-AC:AC</f>
        <v>14867</v>
      </c>
      <c r="AE39" s="23">
        <f>I:I+AC:AC</f>
        <v>15623</v>
      </c>
      <c r="AF39" s="23"/>
      <c r="AG39" s="23"/>
      <c r="AH39" s="23"/>
      <c r="AI39" s="23"/>
      <c r="AJ39" s="23"/>
      <c r="AK39" s="23"/>
      <c r="AL39" s="23"/>
    </row>
    <row r="40" spans="1:38" x14ac:dyDescent="0.55000000000000004">
      <c r="A40" s="23" t="s">
        <v>139</v>
      </c>
      <c r="B40" s="36">
        <v>45280</v>
      </c>
      <c r="C40" s="23" t="s">
        <v>304</v>
      </c>
      <c r="D40" s="23"/>
      <c r="E40" s="23"/>
      <c r="F40" s="23"/>
      <c r="G40" s="23"/>
      <c r="H40" s="23"/>
      <c r="I40" s="23">
        <v>21150</v>
      </c>
      <c r="J40" s="26"/>
      <c r="K40" s="23"/>
      <c r="L40" s="23"/>
      <c r="M40" s="23"/>
      <c r="N40" s="23"/>
      <c r="O40" s="23"/>
      <c r="P40" s="23"/>
      <c r="Q40" s="23">
        <v>320</v>
      </c>
      <c r="R40" s="23">
        <f>Table1[[#This Row],[1SD]]*1.5</f>
        <v>480</v>
      </c>
      <c r="S40" s="23">
        <f>I:I-Q:Q</f>
        <v>20830</v>
      </c>
      <c r="T40" s="23">
        <f>I:I+Q:Q</f>
        <v>21470</v>
      </c>
      <c r="U40" s="23"/>
      <c r="V40" s="23">
        <f>I:I-R:R</f>
        <v>20670</v>
      </c>
      <c r="W40" s="23">
        <f>I:I+R:R</f>
        <v>21630</v>
      </c>
      <c r="X40" s="23"/>
      <c r="Y40" s="23">
        <f>Table1[[#This Row],[1SD]]*1.75</f>
        <v>560</v>
      </c>
      <c r="Z40" s="23">
        <f>I:I-Y:Y</f>
        <v>20590</v>
      </c>
      <c r="AA40" s="23">
        <f>I:I+Y:Y</f>
        <v>21710</v>
      </c>
      <c r="AB40" s="23"/>
      <c r="AC40" s="23">
        <f>Table1[[#This Row],[1SD]]*2</f>
        <v>640</v>
      </c>
      <c r="AD40" s="23">
        <f>I:I-AC:AC</f>
        <v>20510</v>
      </c>
      <c r="AE40" s="23">
        <f>I:I+AC:AC</f>
        <v>21790</v>
      </c>
      <c r="AF40" s="23"/>
      <c r="AG40" s="23"/>
      <c r="AH40" s="23"/>
      <c r="AI40" s="23"/>
      <c r="AJ40" s="23"/>
      <c r="AK40" s="23"/>
      <c r="AL40" s="23"/>
    </row>
    <row r="41" spans="1:38" x14ac:dyDescent="0.55000000000000004">
      <c r="A41" s="23" t="s">
        <v>146</v>
      </c>
      <c r="B41" s="36">
        <v>45287</v>
      </c>
      <c r="C41" s="23" t="s">
        <v>304</v>
      </c>
      <c r="D41" s="23"/>
      <c r="E41" s="23"/>
      <c r="F41" s="23"/>
      <c r="G41" s="23"/>
      <c r="H41" s="23"/>
      <c r="I41" s="23">
        <v>21654</v>
      </c>
      <c r="J41" s="26"/>
      <c r="K41" s="23"/>
      <c r="L41" s="23"/>
      <c r="M41" s="23"/>
      <c r="N41" s="23"/>
      <c r="O41" s="23"/>
      <c r="P41" s="23"/>
      <c r="Q41" s="23">
        <v>380</v>
      </c>
      <c r="R41" s="23">
        <f>Table1[[#This Row],[1SD]]*1.5</f>
        <v>570</v>
      </c>
      <c r="S41" s="23">
        <f>I:I-Q:Q</f>
        <v>21274</v>
      </c>
      <c r="T41" s="23">
        <f>I:I+Q:Q</f>
        <v>22034</v>
      </c>
      <c r="U41" s="23"/>
      <c r="V41" s="23">
        <f>I:I-R:R</f>
        <v>21084</v>
      </c>
      <c r="W41" s="23">
        <f>I:I+R:R</f>
        <v>22224</v>
      </c>
      <c r="X41" s="23"/>
      <c r="Y41" s="23">
        <f>Table1[[#This Row],[1SD]]*1.75</f>
        <v>665</v>
      </c>
      <c r="Z41" s="23">
        <f>I:I-Y:Y</f>
        <v>20989</v>
      </c>
      <c r="AA41" s="23">
        <f>I:I+Y:Y</f>
        <v>22319</v>
      </c>
      <c r="AB41" s="23"/>
      <c r="AC41" s="23">
        <f>Table1[[#This Row],[1SD]]*2</f>
        <v>760</v>
      </c>
      <c r="AD41" s="23">
        <f>I:I-AC:AC</f>
        <v>20894</v>
      </c>
      <c r="AE41" s="23">
        <f>I:I+AC:AC</f>
        <v>22414</v>
      </c>
      <c r="AF41" s="23"/>
      <c r="AG41" s="23"/>
      <c r="AH41" s="23"/>
      <c r="AI41" s="23"/>
      <c r="AJ41" s="23"/>
      <c r="AK41" s="23"/>
      <c r="AL41" s="23"/>
    </row>
    <row r="42" spans="1:38" x14ac:dyDescent="0.55000000000000004">
      <c r="A42" s="23" t="s">
        <v>146</v>
      </c>
      <c r="B42" s="36">
        <v>45294</v>
      </c>
      <c r="C42" s="23" t="s">
        <v>304</v>
      </c>
      <c r="D42" s="23"/>
      <c r="E42" s="23"/>
      <c r="F42" s="23"/>
      <c r="G42" s="23"/>
      <c r="H42" s="23"/>
      <c r="I42" s="23">
        <v>21517</v>
      </c>
      <c r="J42" s="26"/>
      <c r="K42" s="23"/>
      <c r="L42" s="23"/>
      <c r="M42" s="23"/>
      <c r="N42" s="23"/>
      <c r="O42" s="23"/>
      <c r="P42" s="23"/>
      <c r="Q42" s="23">
        <v>316</v>
      </c>
      <c r="R42" s="23">
        <f>Table1[[#This Row],[1SD]]*1.5</f>
        <v>474</v>
      </c>
      <c r="S42" s="23">
        <f>I:I-Q:Q</f>
        <v>21201</v>
      </c>
      <c r="T42" s="23">
        <f>I:I+Q:Q</f>
        <v>21833</v>
      </c>
      <c r="U42" s="23"/>
      <c r="V42" s="23">
        <f>I:I-R:R</f>
        <v>21043</v>
      </c>
      <c r="W42" s="23">
        <f>I:I+R:R</f>
        <v>21991</v>
      </c>
      <c r="X42" s="23"/>
      <c r="Y42" s="23">
        <f>Table1[[#This Row],[1SD]]*1.75</f>
        <v>553</v>
      </c>
      <c r="Z42" s="23">
        <f>I:I-Y:Y</f>
        <v>20964</v>
      </c>
      <c r="AA42" s="23">
        <f>I:I+Y:Y</f>
        <v>22070</v>
      </c>
      <c r="AB42" s="23"/>
      <c r="AC42" s="23">
        <f>Table1[[#This Row],[1SD]]*2</f>
        <v>632</v>
      </c>
      <c r="AD42" s="23">
        <f>I:I-AC:AC</f>
        <v>20885</v>
      </c>
      <c r="AE42" s="23">
        <f>I:I+AC:AC</f>
        <v>22149</v>
      </c>
      <c r="AF42" s="23"/>
      <c r="AG42" s="23"/>
      <c r="AH42" s="23"/>
      <c r="AI42" s="23"/>
      <c r="AJ42" s="23"/>
      <c r="AK42" s="23"/>
      <c r="AL42" s="23"/>
    </row>
    <row r="43" spans="1:38" x14ac:dyDescent="0.55000000000000004">
      <c r="A43" s="23" t="s">
        <v>141</v>
      </c>
      <c r="B43" s="36" t="s">
        <v>366</v>
      </c>
      <c r="C43" s="23" t="s">
        <v>304</v>
      </c>
      <c r="D43" s="23"/>
      <c r="E43" s="23"/>
      <c r="F43" s="23"/>
      <c r="G43" s="23"/>
      <c r="H43" s="23"/>
      <c r="I43" s="23">
        <v>21894</v>
      </c>
      <c r="J43" s="26"/>
      <c r="K43" s="23"/>
      <c r="L43" s="23"/>
      <c r="M43" s="23" t="s">
        <v>367</v>
      </c>
      <c r="N43" s="23"/>
      <c r="O43" s="23"/>
      <c r="P43" s="23"/>
      <c r="Q43" s="23">
        <v>258</v>
      </c>
      <c r="R43" s="23">
        <f>Table1[[#This Row],[1SD]]*1.5</f>
        <v>387</v>
      </c>
      <c r="S43" s="23">
        <f>I:I-Q:Q</f>
        <v>21636</v>
      </c>
      <c r="T43" s="23">
        <f>I:I+Q:Q</f>
        <v>22152</v>
      </c>
      <c r="U43" s="23"/>
      <c r="V43" s="23">
        <f>I:I-R:R</f>
        <v>21507</v>
      </c>
      <c r="W43" s="23">
        <f>I:I+R:R</f>
        <v>22281</v>
      </c>
      <c r="X43" s="23"/>
      <c r="Y43" s="23">
        <f>Table1[[#This Row],[1SD]]*1.75</f>
        <v>451.5</v>
      </c>
      <c r="Z43" s="23">
        <f>I:I-Y:Y</f>
        <v>21442.5</v>
      </c>
      <c r="AA43" s="23">
        <f>I:I+Y:Y</f>
        <v>22345.5</v>
      </c>
      <c r="AB43" s="23"/>
      <c r="AC43" s="23">
        <f>Table1[[#This Row],[1SD]]*2</f>
        <v>516</v>
      </c>
      <c r="AD43" s="23">
        <f>I:I-AC:AC</f>
        <v>21378</v>
      </c>
      <c r="AE43" s="23">
        <f>I:I+AC:AC</f>
        <v>22410</v>
      </c>
      <c r="AF43" s="23"/>
      <c r="AG43" s="23"/>
      <c r="AH43" s="23"/>
      <c r="AI43" s="23"/>
      <c r="AJ43" s="23"/>
      <c r="AK43" s="23"/>
      <c r="AL43" s="23"/>
    </row>
    <row r="44" spans="1:38" x14ac:dyDescent="0.55000000000000004">
      <c r="A44" s="23" t="s">
        <v>139</v>
      </c>
      <c r="B44" s="36" t="s">
        <v>393</v>
      </c>
      <c r="C44" s="23" t="s">
        <v>304</v>
      </c>
      <c r="D44" s="23"/>
      <c r="E44" s="23"/>
      <c r="F44" s="23"/>
      <c r="G44" s="23"/>
      <c r="H44" s="23"/>
      <c r="I44" s="23">
        <v>21570</v>
      </c>
      <c r="J44" s="26"/>
      <c r="K44" s="23"/>
      <c r="L44" s="23"/>
      <c r="M44" s="23"/>
      <c r="N44" s="23"/>
      <c r="O44" s="23"/>
      <c r="P44" s="23"/>
      <c r="Q44" s="23">
        <v>425</v>
      </c>
      <c r="R44" s="23">
        <f>Table1[[#This Row],[1SD]]*1.5</f>
        <v>637.5</v>
      </c>
      <c r="S44" s="23">
        <f>I:I-Q:Q</f>
        <v>21145</v>
      </c>
      <c r="T44" s="23">
        <f>I:I+Q:Q</f>
        <v>21995</v>
      </c>
      <c r="U44" s="23"/>
      <c r="V44" s="23">
        <f>I:I-R:R</f>
        <v>20932.5</v>
      </c>
      <c r="W44" s="23">
        <f>I:I+R:R</f>
        <v>22207.5</v>
      </c>
      <c r="X44" s="23"/>
      <c r="Y44" s="23">
        <f>Table1[[#This Row],[1SD]]*1.75</f>
        <v>743.75</v>
      </c>
      <c r="Z44" s="23">
        <f>I:I-Y:Y</f>
        <v>20826.25</v>
      </c>
      <c r="AA44" s="23">
        <f>I:I+Y:Y</f>
        <v>22313.75</v>
      </c>
      <c r="AB44" s="23"/>
      <c r="AC44" s="23">
        <f>Table1[[#This Row],[1SD]]*2</f>
        <v>850</v>
      </c>
      <c r="AD44" s="23">
        <f>I:I-AC:AC</f>
        <v>20720</v>
      </c>
      <c r="AE44" s="23">
        <f>I:I+AC:AC</f>
        <v>22420</v>
      </c>
      <c r="AF44" s="23"/>
      <c r="AG44" s="23"/>
      <c r="AH44" s="23"/>
      <c r="AI44" s="23"/>
      <c r="AJ44" s="23"/>
      <c r="AK44" s="23"/>
      <c r="AL44" s="23"/>
    </row>
    <row r="45" spans="1:38" x14ac:dyDescent="0.55000000000000004">
      <c r="A45" s="23" t="s">
        <v>146</v>
      </c>
      <c r="B45" s="38" t="s">
        <v>398</v>
      </c>
      <c r="C45" s="23" t="s">
        <v>304</v>
      </c>
      <c r="D45" s="23"/>
      <c r="E45" s="23"/>
      <c r="F45" s="23"/>
      <c r="G45" s="23"/>
      <c r="H45" s="23"/>
      <c r="I45" s="23">
        <v>21350</v>
      </c>
      <c r="J45" s="26"/>
      <c r="K45" s="23"/>
      <c r="L45" s="23"/>
      <c r="M45" s="23"/>
      <c r="N45" s="34"/>
      <c r="O45" s="23"/>
      <c r="P45" s="23"/>
      <c r="Q45" s="23">
        <v>460</v>
      </c>
      <c r="R45" s="23">
        <f>Table1[[#This Row],[1SD]]*1.5</f>
        <v>690</v>
      </c>
      <c r="S45" s="23">
        <f>I:I-Q:Q</f>
        <v>20890</v>
      </c>
      <c r="T45" s="23">
        <f>I:I+Q:Q</f>
        <v>21810</v>
      </c>
      <c r="U45" s="34"/>
      <c r="V45" s="23">
        <f>I:I-R:R</f>
        <v>20660</v>
      </c>
      <c r="W45" s="23">
        <f>I:I+R:R</f>
        <v>22040</v>
      </c>
      <c r="X45" s="23"/>
      <c r="Y45" s="23">
        <f>Table1[[#This Row],[1SD]]*1.75</f>
        <v>805</v>
      </c>
      <c r="Z45" s="23">
        <f t="shared" ref="Z45:Z48" si="0">I:I-Y:Y</f>
        <v>20545</v>
      </c>
      <c r="AA45" s="23">
        <f>I:I+Y:Y</f>
        <v>22155</v>
      </c>
      <c r="AB45" s="23"/>
      <c r="AC45" s="23">
        <f>Table1[[#This Row],[1SD]]*2</f>
        <v>920</v>
      </c>
      <c r="AD45" s="23">
        <f>I:I-AC:AC</f>
        <v>20430</v>
      </c>
      <c r="AE45" s="23">
        <f>I:I+AC:AC</f>
        <v>22270</v>
      </c>
      <c r="AF45" s="23"/>
      <c r="AG45" s="23"/>
      <c r="AH45" s="23"/>
      <c r="AI45" s="23"/>
      <c r="AJ45" s="23"/>
      <c r="AK45" s="23"/>
      <c r="AL45" s="23"/>
    </row>
    <row r="46" spans="1:38" x14ac:dyDescent="0.55000000000000004">
      <c r="A46" s="23" t="s">
        <v>139</v>
      </c>
      <c r="B46" s="38"/>
      <c r="C46" s="23"/>
      <c r="D46" s="23"/>
      <c r="E46" s="23"/>
      <c r="F46" s="23"/>
      <c r="G46" s="23"/>
      <c r="H46" s="23"/>
      <c r="I46" s="23">
        <v>21882</v>
      </c>
      <c r="J46" s="26"/>
      <c r="K46" s="23"/>
      <c r="L46" s="23"/>
      <c r="M46" s="23"/>
      <c r="N46" s="34"/>
      <c r="O46" s="23"/>
      <c r="P46" s="23"/>
      <c r="Q46" s="23">
        <v>342</v>
      </c>
      <c r="R46" s="23">
        <f>Table1[[#This Row],[1SD]]*1.5</f>
        <v>513</v>
      </c>
      <c r="S46" s="23">
        <f>I:I-Q:Q</f>
        <v>21540</v>
      </c>
      <c r="T46" s="23">
        <f>I:I+Q:Q</f>
        <v>22224</v>
      </c>
      <c r="U46" s="34"/>
      <c r="V46" s="23">
        <f>I:I-R:R</f>
        <v>21369</v>
      </c>
      <c r="W46" s="23">
        <f>I:I+R:R</f>
        <v>22395</v>
      </c>
      <c r="X46" s="23"/>
      <c r="Y46" s="23">
        <f>Table1[[#This Row],[1SD]]*1.75</f>
        <v>598.5</v>
      </c>
      <c r="Z46" s="23">
        <f t="shared" si="0"/>
        <v>21283.5</v>
      </c>
      <c r="AA46" s="23">
        <f>I:I+Y:Y</f>
        <v>22480.5</v>
      </c>
      <c r="AB46" s="23"/>
      <c r="AC46" s="23">
        <f>Table1[[#This Row],[1SD]]*2</f>
        <v>684</v>
      </c>
      <c r="AD46" s="23">
        <f>I:I-AC:AC</f>
        <v>21198</v>
      </c>
      <c r="AE46" s="23">
        <f>I:I+AC:AC</f>
        <v>22566</v>
      </c>
      <c r="AF46" s="23"/>
      <c r="AG46" s="23"/>
      <c r="AH46" s="23"/>
      <c r="AI46" s="23"/>
      <c r="AJ46" s="23"/>
      <c r="AK46" s="23"/>
      <c r="AL46" s="23"/>
    </row>
    <row r="47" spans="1:38" x14ac:dyDescent="0.55000000000000004">
      <c r="A47" s="23" t="s">
        <v>141</v>
      </c>
      <c r="B47" s="38"/>
      <c r="C47" s="23"/>
      <c r="D47" s="23"/>
      <c r="E47" s="23"/>
      <c r="F47" s="23"/>
      <c r="G47" s="23"/>
      <c r="H47" s="23"/>
      <c r="I47" s="23"/>
      <c r="J47" s="26"/>
      <c r="K47" s="23"/>
      <c r="L47" s="23"/>
      <c r="M47" s="23"/>
      <c r="N47" s="34"/>
      <c r="O47" s="23"/>
      <c r="P47" s="23"/>
      <c r="Q47" s="23"/>
      <c r="R47" s="23"/>
      <c r="S47" s="23">
        <f>I:I-Q:Q</f>
        <v>0</v>
      </c>
      <c r="T47" s="23">
        <f>I:I+Q:Q</f>
        <v>0</v>
      </c>
      <c r="U47" s="34"/>
      <c r="V47" s="23">
        <f>I:I-R:R</f>
        <v>0</v>
      </c>
      <c r="W47" s="23">
        <f>I:I+R:R</f>
        <v>0</v>
      </c>
      <c r="X47" s="23"/>
      <c r="Y47" s="23">
        <f>Table1[[#This Row],[1SD]]*1.75</f>
        <v>0</v>
      </c>
      <c r="Z47" s="23">
        <f t="shared" si="0"/>
        <v>0</v>
      </c>
      <c r="AA47" s="23">
        <f>I:I+Y:Y</f>
        <v>0</v>
      </c>
      <c r="AB47" s="23"/>
      <c r="AC47" s="23">
        <f>Table1[[#This Row],[1SD]]*2</f>
        <v>0</v>
      </c>
      <c r="AD47" s="23">
        <f>I:I-AC:AC</f>
        <v>0</v>
      </c>
      <c r="AE47" s="23">
        <f>I:I+AC:AC</f>
        <v>0</v>
      </c>
      <c r="AF47" s="23"/>
      <c r="AG47" s="23"/>
      <c r="AH47" s="23"/>
      <c r="AI47" s="23"/>
      <c r="AJ47" s="23"/>
      <c r="AK47" s="23"/>
      <c r="AL47" s="23"/>
    </row>
    <row r="48" spans="1:38" x14ac:dyDescent="0.55000000000000004">
      <c r="A48" s="23" t="s">
        <v>142</v>
      </c>
      <c r="B48" s="38"/>
      <c r="C48" s="23"/>
      <c r="D48" s="23"/>
      <c r="E48" s="23"/>
      <c r="F48" s="23"/>
      <c r="G48" s="23"/>
      <c r="H48" s="23"/>
      <c r="I48" s="23"/>
      <c r="J48" s="26"/>
      <c r="K48" s="23"/>
      <c r="L48" s="23"/>
      <c r="M48" s="23"/>
      <c r="N48" s="34"/>
      <c r="O48" s="23"/>
      <c r="P48" s="23"/>
      <c r="Q48" s="23"/>
      <c r="R48" s="23"/>
      <c r="S48" s="23">
        <f>I:I-Q:Q</f>
        <v>0</v>
      </c>
      <c r="T48" s="23">
        <f>I:I+Q:Q</f>
        <v>0</v>
      </c>
      <c r="U48" s="34"/>
      <c r="V48" s="23">
        <f>I:I-R:R</f>
        <v>0</v>
      </c>
      <c r="W48" s="23">
        <f>I:I+R:R</f>
        <v>0</v>
      </c>
      <c r="X48" s="23"/>
      <c r="Y48" s="23">
        <f>Table1[[#This Row],[1SD]]*1.75</f>
        <v>0</v>
      </c>
      <c r="Z48" s="23">
        <f t="shared" si="0"/>
        <v>0</v>
      </c>
      <c r="AA48" s="23">
        <f>I:I+Y:Y</f>
        <v>0</v>
      </c>
      <c r="AB48" s="23"/>
      <c r="AC48" s="23">
        <f>Table1[[#This Row],[1SD]]*2</f>
        <v>0</v>
      </c>
      <c r="AD48" s="23">
        <f>I:I-AC:AC</f>
        <v>0</v>
      </c>
      <c r="AE48" s="23">
        <f>I:I+AC:AC</f>
        <v>0</v>
      </c>
      <c r="AF48" s="23"/>
      <c r="AG48" s="23"/>
      <c r="AH48" s="23"/>
      <c r="AI48" s="23"/>
      <c r="AJ48" s="23"/>
      <c r="AK48" s="23"/>
      <c r="AL48" s="23"/>
    </row>
    <row r="49" spans="1:16" x14ac:dyDescent="0.55000000000000004">
      <c r="A49" s="23"/>
    </row>
    <row r="50" spans="1:16" x14ac:dyDescent="0.55000000000000004">
      <c r="A50" s="23"/>
      <c r="L50" s="22"/>
      <c r="M50" s="22"/>
      <c r="N50" s="22"/>
      <c r="O50" s="22"/>
      <c r="P50" s="22"/>
    </row>
    <row r="51" spans="1:16" x14ac:dyDescent="0.55000000000000004">
      <c r="A51" s="23"/>
      <c r="L51" s="22"/>
      <c r="M51" s="22"/>
      <c r="N51" s="22"/>
    </row>
    <row r="52" spans="1:16" x14ac:dyDescent="0.55000000000000004">
      <c r="A52" s="23"/>
      <c r="L52" s="22"/>
      <c r="M52" s="22"/>
      <c r="N52" s="22"/>
    </row>
    <row r="53" spans="1:16" x14ac:dyDescent="0.55000000000000004">
      <c r="A53" s="23"/>
      <c r="L53" s="22"/>
      <c r="M53" s="22"/>
      <c r="N53" s="22"/>
    </row>
    <row r="54" spans="1:16" x14ac:dyDescent="0.55000000000000004">
      <c r="A54" s="23"/>
      <c r="L54" s="22"/>
      <c r="M54" s="22"/>
      <c r="N54" s="22"/>
    </row>
    <row r="55" spans="1:16" x14ac:dyDescent="0.55000000000000004">
      <c r="A55" s="23"/>
      <c r="L55" s="22"/>
      <c r="M55" s="22"/>
      <c r="N55" s="22"/>
    </row>
    <row r="56" spans="1:16" x14ac:dyDescent="0.55000000000000004">
      <c r="A56" s="23"/>
      <c r="L56" s="22"/>
      <c r="M56" s="22"/>
      <c r="N56" s="22"/>
    </row>
    <row r="57" spans="1:16" x14ac:dyDescent="0.55000000000000004">
      <c r="A57" s="23"/>
      <c r="L57" s="22"/>
      <c r="M57" s="22"/>
      <c r="N57" s="22"/>
    </row>
    <row r="58" spans="1:16" x14ac:dyDescent="0.55000000000000004">
      <c r="A58" s="23"/>
      <c r="L58" s="22"/>
      <c r="M58" s="22"/>
      <c r="N58" s="22"/>
    </row>
    <row r="59" spans="1:16" x14ac:dyDescent="0.55000000000000004">
      <c r="A59" s="23"/>
    </row>
    <row r="60" spans="1:16" x14ac:dyDescent="0.55000000000000004">
      <c r="A60" s="23"/>
    </row>
    <row r="61" spans="1:16" x14ac:dyDescent="0.55000000000000004">
      <c r="A61" s="23"/>
    </row>
    <row r="62" spans="1:16" x14ac:dyDescent="0.55000000000000004">
      <c r="A62" s="23"/>
    </row>
    <row r="63" spans="1:16" x14ac:dyDescent="0.55000000000000004">
      <c r="A63" s="23"/>
    </row>
    <row r="64" spans="1:16" x14ac:dyDescent="0.55000000000000004">
      <c r="A64" s="23"/>
    </row>
    <row r="65" spans="1:1" x14ac:dyDescent="0.55000000000000004">
      <c r="A65" s="23"/>
    </row>
    <row r="66" spans="1:1" x14ac:dyDescent="0.55000000000000004">
      <c r="A66" s="23"/>
    </row>
    <row r="67" spans="1:1" x14ac:dyDescent="0.55000000000000004">
      <c r="A67" s="23"/>
    </row>
    <row r="68" spans="1:1" x14ac:dyDescent="0.55000000000000004">
      <c r="A68" s="23"/>
    </row>
    <row r="69" spans="1:1" x14ac:dyDescent="0.55000000000000004">
      <c r="A69" s="23"/>
    </row>
    <row r="70" spans="1:1" x14ac:dyDescent="0.55000000000000004">
      <c r="A70" s="23"/>
    </row>
    <row r="71" spans="1:1" x14ac:dyDescent="0.55000000000000004">
      <c r="A71" s="23"/>
    </row>
    <row r="72" spans="1:1" x14ac:dyDescent="0.55000000000000004">
      <c r="A72" s="23"/>
    </row>
    <row r="73" spans="1:1" x14ac:dyDescent="0.55000000000000004">
      <c r="A73" s="23"/>
    </row>
    <row r="74" spans="1:1" x14ac:dyDescent="0.55000000000000004">
      <c r="A74" s="23"/>
    </row>
    <row r="75" spans="1:1" x14ac:dyDescent="0.55000000000000004">
      <c r="A75" s="23"/>
    </row>
    <row r="76" spans="1:1" x14ac:dyDescent="0.55000000000000004">
      <c r="A76" s="23"/>
    </row>
    <row r="77" spans="1:1" x14ac:dyDescent="0.55000000000000004">
      <c r="A77" s="23"/>
    </row>
    <row r="78" spans="1:1" x14ac:dyDescent="0.55000000000000004">
      <c r="A78" s="23"/>
    </row>
    <row r="79" spans="1:1" x14ac:dyDescent="0.55000000000000004">
      <c r="A79" s="23"/>
    </row>
    <row r="80" spans="1:1" x14ac:dyDescent="0.55000000000000004">
      <c r="A80" s="23"/>
    </row>
    <row r="81" spans="1:36" x14ac:dyDescent="0.55000000000000004">
      <c r="A81" s="23"/>
      <c r="AI81" s="35" t="s">
        <v>180</v>
      </c>
      <c r="AJ81" s="17">
        <f>SUM(AK3:AK24)</f>
        <v>35758</v>
      </c>
    </row>
    <row r="82" spans="1:36" x14ac:dyDescent="0.55000000000000004">
      <c r="A82" s="23"/>
      <c r="AI82" t="s">
        <v>206</v>
      </c>
    </row>
    <row r="83" spans="1:36" x14ac:dyDescent="0.55000000000000004">
      <c r="A83" s="23"/>
      <c r="AI83" t="s">
        <v>198</v>
      </c>
    </row>
    <row r="84" spans="1:36" x14ac:dyDescent="0.55000000000000004">
      <c r="A84" s="23"/>
      <c r="AI84" t="s">
        <v>205</v>
      </c>
      <c r="AJ84" s="31"/>
    </row>
    <row r="85" spans="1:36" x14ac:dyDescent="0.55000000000000004">
      <c r="A85" s="23"/>
      <c r="AI85" t="s">
        <v>207</v>
      </c>
    </row>
    <row r="86" spans="1:36" x14ac:dyDescent="0.55000000000000004">
      <c r="A86" s="23"/>
      <c r="AI86" t="s">
        <v>208</v>
      </c>
    </row>
    <row r="87" spans="1:36" x14ac:dyDescent="0.55000000000000004">
      <c r="A87" s="23"/>
      <c r="AI87" t="s">
        <v>16</v>
      </c>
    </row>
    <row r="88" spans="1:36" x14ac:dyDescent="0.55000000000000004">
      <c r="A88" s="23"/>
    </row>
    <row r="89" spans="1:36" x14ac:dyDescent="0.55000000000000004">
      <c r="A89" s="23"/>
    </row>
    <row r="90" spans="1:36" x14ac:dyDescent="0.55000000000000004">
      <c r="A90" s="23"/>
    </row>
    <row r="91" spans="1:36" x14ac:dyDescent="0.55000000000000004">
      <c r="A91" s="23"/>
    </row>
    <row r="92" spans="1:36" x14ac:dyDescent="0.55000000000000004">
      <c r="A92" s="23"/>
    </row>
    <row r="93" spans="1:36" x14ac:dyDescent="0.55000000000000004">
      <c r="A93" s="23"/>
    </row>
    <row r="94" spans="1:36" x14ac:dyDescent="0.55000000000000004">
      <c r="A94" s="23"/>
    </row>
    <row r="95" spans="1:36" x14ac:dyDescent="0.55000000000000004">
      <c r="A95" s="23"/>
    </row>
    <row r="96" spans="1:36" x14ac:dyDescent="0.55000000000000004">
      <c r="A96" s="23"/>
    </row>
    <row r="97" spans="1:1" x14ac:dyDescent="0.55000000000000004">
      <c r="A97" s="23"/>
    </row>
    <row r="98" spans="1:1" x14ac:dyDescent="0.55000000000000004">
      <c r="A98" s="23"/>
    </row>
    <row r="99" spans="1:1" x14ac:dyDescent="0.55000000000000004">
      <c r="A99" s="23"/>
    </row>
    <row r="100" spans="1:1" x14ac:dyDescent="0.55000000000000004">
      <c r="A100" s="23"/>
    </row>
    <row r="101" spans="1:1" x14ac:dyDescent="0.55000000000000004">
      <c r="A101" s="23"/>
    </row>
    <row r="102" spans="1:1" x14ac:dyDescent="0.55000000000000004">
      <c r="A102" s="23"/>
    </row>
    <row r="103" spans="1:1" x14ac:dyDescent="0.55000000000000004">
      <c r="A103" s="23"/>
    </row>
    <row r="104" spans="1:1" x14ac:dyDescent="0.55000000000000004">
      <c r="A104" s="23"/>
    </row>
    <row r="105" spans="1:1" x14ac:dyDescent="0.55000000000000004">
      <c r="A105" s="23"/>
    </row>
    <row r="106" spans="1:1" x14ac:dyDescent="0.55000000000000004">
      <c r="A106" s="23"/>
    </row>
    <row r="107" spans="1:1" x14ac:dyDescent="0.55000000000000004">
      <c r="A107" s="23"/>
    </row>
    <row r="108" spans="1:1" x14ac:dyDescent="0.55000000000000004">
      <c r="A108" s="23"/>
    </row>
    <row r="109" spans="1:1" x14ac:dyDescent="0.55000000000000004">
      <c r="A109" s="23"/>
    </row>
    <row r="110" spans="1:1" x14ac:dyDescent="0.55000000000000004">
      <c r="A110" s="23"/>
    </row>
    <row r="111" spans="1:1" x14ac:dyDescent="0.55000000000000004">
      <c r="A111" s="23"/>
    </row>
    <row r="112" spans="1:1" x14ac:dyDescent="0.55000000000000004">
      <c r="A112" s="23"/>
    </row>
    <row r="113" spans="1:1" x14ac:dyDescent="0.55000000000000004">
      <c r="A113" s="23"/>
    </row>
    <row r="114" spans="1:1" x14ac:dyDescent="0.55000000000000004">
      <c r="A114" s="23"/>
    </row>
    <row r="115" spans="1:1" x14ac:dyDescent="0.55000000000000004">
      <c r="A115" s="23"/>
    </row>
    <row r="116" spans="1:1" x14ac:dyDescent="0.55000000000000004">
      <c r="A116" s="23"/>
    </row>
    <row r="117" spans="1:1" x14ac:dyDescent="0.55000000000000004">
      <c r="A117" s="23"/>
    </row>
    <row r="118" spans="1:1" x14ac:dyDescent="0.55000000000000004">
      <c r="A118" s="23"/>
    </row>
    <row r="119" spans="1:1" x14ac:dyDescent="0.55000000000000004">
      <c r="A119" s="23"/>
    </row>
    <row r="120" spans="1:1" x14ac:dyDescent="0.55000000000000004">
      <c r="A120" s="23"/>
    </row>
    <row r="121" spans="1:1" x14ac:dyDescent="0.55000000000000004">
      <c r="A121" s="23"/>
    </row>
    <row r="122" spans="1:1" x14ac:dyDescent="0.55000000000000004">
      <c r="A122" s="23"/>
    </row>
    <row r="123" spans="1:1" x14ac:dyDescent="0.55000000000000004">
      <c r="A123" s="23"/>
    </row>
    <row r="124" spans="1:1" x14ac:dyDescent="0.55000000000000004">
      <c r="A124" s="23"/>
    </row>
    <row r="125" spans="1:1" x14ac:dyDescent="0.55000000000000004">
      <c r="A125" s="23"/>
    </row>
    <row r="126" spans="1:1" x14ac:dyDescent="0.55000000000000004">
      <c r="A126" s="23"/>
    </row>
    <row r="127" spans="1:1" x14ac:dyDescent="0.55000000000000004">
      <c r="A127" s="23"/>
    </row>
    <row r="128" spans="1:1" x14ac:dyDescent="0.55000000000000004">
      <c r="A128" s="23"/>
    </row>
    <row r="129" spans="1:1" x14ac:dyDescent="0.55000000000000004">
      <c r="A129" s="23"/>
    </row>
    <row r="130" spans="1:1" x14ac:dyDescent="0.55000000000000004">
      <c r="A130" s="23"/>
    </row>
    <row r="131" spans="1:1" x14ac:dyDescent="0.55000000000000004">
      <c r="A131" s="23"/>
    </row>
    <row r="132" spans="1:1" x14ac:dyDescent="0.55000000000000004">
      <c r="A132" s="23"/>
    </row>
    <row r="133" spans="1:1" x14ac:dyDescent="0.55000000000000004">
      <c r="A133" s="23"/>
    </row>
    <row r="134" spans="1:1" x14ac:dyDescent="0.55000000000000004">
      <c r="A134" s="23"/>
    </row>
    <row r="135" spans="1:1" x14ac:dyDescent="0.55000000000000004">
      <c r="A135" s="23"/>
    </row>
    <row r="136" spans="1:1" x14ac:dyDescent="0.55000000000000004">
      <c r="A136" s="23"/>
    </row>
    <row r="137" spans="1:1" x14ac:dyDescent="0.55000000000000004">
      <c r="A137" s="23"/>
    </row>
    <row r="138" spans="1:1" x14ac:dyDescent="0.55000000000000004">
      <c r="A138" s="23"/>
    </row>
    <row r="139" spans="1:1" x14ac:dyDescent="0.55000000000000004">
      <c r="A139" s="23"/>
    </row>
    <row r="140" spans="1:1" x14ac:dyDescent="0.55000000000000004">
      <c r="A140" s="23"/>
    </row>
    <row r="141" spans="1:1" x14ac:dyDescent="0.55000000000000004">
      <c r="A141" s="23"/>
    </row>
    <row r="142" spans="1:1" x14ac:dyDescent="0.55000000000000004">
      <c r="A142" s="23"/>
    </row>
    <row r="143" spans="1:1" x14ac:dyDescent="0.55000000000000004">
      <c r="A143" s="23"/>
    </row>
    <row r="144" spans="1:1" x14ac:dyDescent="0.55000000000000004">
      <c r="A144" s="23"/>
    </row>
    <row r="145" spans="1:1" x14ac:dyDescent="0.55000000000000004">
      <c r="A145" s="23"/>
    </row>
    <row r="146" spans="1:1" x14ac:dyDescent="0.55000000000000004">
      <c r="A146" s="23"/>
    </row>
    <row r="147" spans="1:1" x14ac:dyDescent="0.55000000000000004">
      <c r="A147" s="23"/>
    </row>
    <row r="148" spans="1:1" x14ac:dyDescent="0.55000000000000004">
      <c r="A148" s="23"/>
    </row>
    <row r="149" spans="1:1" x14ac:dyDescent="0.55000000000000004">
      <c r="A149" s="23"/>
    </row>
    <row r="150" spans="1:1" x14ac:dyDescent="0.55000000000000004">
      <c r="A150" s="23"/>
    </row>
    <row r="151" spans="1:1" x14ac:dyDescent="0.55000000000000004">
      <c r="A151" s="23"/>
    </row>
    <row r="152" spans="1:1" x14ac:dyDescent="0.55000000000000004">
      <c r="A152" s="23"/>
    </row>
    <row r="153" spans="1:1" x14ac:dyDescent="0.55000000000000004">
      <c r="A153" s="23"/>
    </row>
    <row r="154" spans="1:1" x14ac:dyDescent="0.55000000000000004">
      <c r="A154" s="23"/>
    </row>
    <row r="155" spans="1:1" x14ac:dyDescent="0.55000000000000004">
      <c r="A155" s="23"/>
    </row>
    <row r="156" spans="1:1" x14ac:dyDescent="0.55000000000000004">
      <c r="A156" s="23"/>
    </row>
    <row r="157" spans="1:1" x14ac:dyDescent="0.55000000000000004">
      <c r="A157" s="23"/>
    </row>
    <row r="158" spans="1:1" x14ac:dyDescent="0.55000000000000004">
      <c r="A158" s="23"/>
    </row>
    <row r="159" spans="1:1" x14ac:dyDescent="0.55000000000000004">
      <c r="A159" s="23"/>
    </row>
    <row r="160" spans="1:1" x14ac:dyDescent="0.55000000000000004">
      <c r="A160" s="23"/>
    </row>
    <row r="161" spans="1:1" x14ac:dyDescent="0.55000000000000004">
      <c r="A161" s="23"/>
    </row>
    <row r="162" spans="1:1" x14ac:dyDescent="0.55000000000000004">
      <c r="A162" s="23"/>
    </row>
    <row r="163" spans="1:1" x14ac:dyDescent="0.55000000000000004">
      <c r="A163" s="23"/>
    </row>
    <row r="164" spans="1:1" x14ac:dyDescent="0.55000000000000004">
      <c r="A164" s="23"/>
    </row>
    <row r="165" spans="1:1" x14ac:dyDescent="0.55000000000000004">
      <c r="A165" s="23"/>
    </row>
    <row r="166" spans="1:1" x14ac:dyDescent="0.55000000000000004">
      <c r="A166" s="23"/>
    </row>
    <row r="167" spans="1:1" x14ac:dyDescent="0.55000000000000004">
      <c r="A167" s="23"/>
    </row>
    <row r="168" spans="1:1" x14ac:dyDescent="0.55000000000000004">
      <c r="A168" s="23"/>
    </row>
    <row r="169" spans="1:1" x14ac:dyDescent="0.55000000000000004">
      <c r="A169" s="23"/>
    </row>
    <row r="170" spans="1:1" x14ac:dyDescent="0.55000000000000004">
      <c r="A170" s="23"/>
    </row>
    <row r="171" spans="1:1" x14ac:dyDescent="0.55000000000000004">
      <c r="A171" s="23"/>
    </row>
    <row r="172" spans="1:1" x14ac:dyDescent="0.55000000000000004">
      <c r="A172" s="23"/>
    </row>
    <row r="173" spans="1:1" x14ac:dyDescent="0.55000000000000004">
      <c r="A173" s="23"/>
    </row>
    <row r="174" spans="1:1" x14ac:dyDescent="0.55000000000000004">
      <c r="A174" s="23"/>
    </row>
    <row r="175" spans="1:1" x14ac:dyDescent="0.55000000000000004">
      <c r="A175" s="23"/>
    </row>
    <row r="176" spans="1:1" x14ac:dyDescent="0.55000000000000004">
      <c r="A176" s="23"/>
    </row>
    <row r="177" spans="1:1" x14ac:dyDescent="0.55000000000000004">
      <c r="A177" s="23"/>
    </row>
    <row r="178" spans="1:1" x14ac:dyDescent="0.55000000000000004">
      <c r="A178" s="23"/>
    </row>
    <row r="179" spans="1:1" x14ac:dyDescent="0.55000000000000004">
      <c r="A179" s="23"/>
    </row>
    <row r="180" spans="1:1" x14ac:dyDescent="0.55000000000000004">
      <c r="A180" s="23"/>
    </row>
    <row r="181" spans="1:1" x14ac:dyDescent="0.55000000000000004">
      <c r="A181" s="23"/>
    </row>
    <row r="182" spans="1:1" x14ac:dyDescent="0.55000000000000004">
      <c r="A182" s="23"/>
    </row>
    <row r="183" spans="1:1" x14ac:dyDescent="0.55000000000000004">
      <c r="A183" s="23"/>
    </row>
    <row r="184" spans="1:1" x14ac:dyDescent="0.55000000000000004">
      <c r="A184" s="23"/>
    </row>
    <row r="185" spans="1:1" x14ac:dyDescent="0.55000000000000004">
      <c r="A185" s="23"/>
    </row>
    <row r="186" spans="1:1" x14ac:dyDescent="0.55000000000000004">
      <c r="A186" s="23"/>
    </row>
    <row r="187" spans="1:1" x14ac:dyDescent="0.55000000000000004">
      <c r="A187" s="23"/>
    </row>
    <row r="188" spans="1:1" x14ac:dyDescent="0.55000000000000004">
      <c r="A188" s="23"/>
    </row>
    <row r="189" spans="1:1" x14ac:dyDescent="0.55000000000000004">
      <c r="A189" s="23"/>
    </row>
    <row r="190" spans="1:1" x14ac:dyDescent="0.55000000000000004">
      <c r="A190" s="23"/>
    </row>
    <row r="191" spans="1:1" x14ac:dyDescent="0.55000000000000004">
      <c r="A191" s="23"/>
    </row>
    <row r="192" spans="1:1" x14ac:dyDescent="0.55000000000000004">
      <c r="A192" s="23"/>
    </row>
    <row r="193" spans="1:1" x14ac:dyDescent="0.55000000000000004">
      <c r="A193" s="23"/>
    </row>
    <row r="194" spans="1:1" x14ac:dyDescent="0.55000000000000004">
      <c r="A194" s="23"/>
    </row>
    <row r="195" spans="1:1" x14ac:dyDescent="0.55000000000000004">
      <c r="A195" s="23"/>
    </row>
    <row r="196" spans="1:1" x14ac:dyDescent="0.55000000000000004">
      <c r="A196" s="23"/>
    </row>
    <row r="197" spans="1:1" x14ac:dyDescent="0.55000000000000004">
      <c r="A197" s="23"/>
    </row>
    <row r="198" spans="1:1" x14ac:dyDescent="0.55000000000000004">
      <c r="A198" s="23"/>
    </row>
    <row r="199" spans="1:1" x14ac:dyDescent="0.55000000000000004">
      <c r="A199" s="23"/>
    </row>
    <row r="200" spans="1:1" x14ac:dyDescent="0.55000000000000004">
      <c r="A200" s="23"/>
    </row>
    <row r="201" spans="1:1" x14ac:dyDescent="0.55000000000000004">
      <c r="A201" s="23"/>
    </row>
    <row r="202" spans="1:1" x14ac:dyDescent="0.55000000000000004">
      <c r="A202" s="23"/>
    </row>
    <row r="203" spans="1:1" x14ac:dyDescent="0.55000000000000004">
      <c r="A203" s="23"/>
    </row>
    <row r="204" spans="1:1" x14ac:dyDescent="0.55000000000000004">
      <c r="A204" s="23"/>
    </row>
    <row r="205" spans="1:1" x14ac:dyDescent="0.55000000000000004">
      <c r="A205" s="23"/>
    </row>
    <row r="206" spans="1:1" x14ac:dyDescent="0.55000000000000004">
      <c r="A206" s="23"/>
    </row>
    <row r="207" spans="1:1" x14ac:dyDescent="0.55000000000000004">
      <c r="A207" s="23"/>
    </row>
    <row r="208" spans="1:1" x14ac:dyDescent="0.55000000000000004">
      <c r="A208" s="23"/>
    </row>
    <row r="209" spans="1:1" x14ac:dyDescent="0.55000000000000004">
      <c r="A209" s="23"/>
    </row>
    <row r="210" spans="1:1" x14ac:dyDescent="0.55000000000000004">
      <c r="A210" s="23"/>
    </row>
    <row r="211" spans="1:1" x14ac:dyDescent="0.55000000000000004">
      <c r="A211" s="23"/>
    </row>
    <row r="212" spans="1:1" x14ac:dyDescent="0.55000000000000004">
      <c r="A212" s="23"/>
    </row>
    <row r="213" spans="1:1" x14ac:dyDescent="0.55000000000000004">
      <c r="A213" s="23"/>
    </row>
    <row r="214" spans="1:1" x14ac:dyDescent="0.55000000000000004">
      <c r="A214" s="23"/>
    </row>
    <row r="215" spans="1:1" x14ac:dyDescent="0.55000000000000004">
      <c r="A215" s="23"/>
    </row>
    <row r="216" spans="1:1" x14ac:dyDescent="0.55000000000000004">
      <c r="A216" s="23"/>
    </row>
    <row r="217" spans="1:1" x14ac:dyDescent="0.55000000000000004">
      <c r="A217" s="23"/>
    </row>
    <row r="218" spans="1:1" x14ac:dyDescent="0.55000000000000004">
      <c r="A218" s="23"/>
    </row>
    <row r="219" spans="1:1" x14ac:dyDescent="0.55000000000000004">
      <c r="A219" s="23"/>
    </row>
    <row r="220" spans="1:1" x14ac:dyDescent="0.55000000000000004">
      <c r="A220" s="23"/>
    </row>
    <row r="221" spans="1:1" x14ac:dyDescent="0.55000000000000004">
      <c r="A221" s="23"/>
    </row>
    <row r="222" spans="1:1" x14ac:dyDescent="0.55000000000000004">
      <c r="A222" s="23"/>
    </row>
    <row r="223" spans="1:1" x14ac:dyDescent="0.55000000000000004">
      <c r="A223" s="23"/>
    </row>
    <row r="224" spans="1:1" x14ac:dyDescent="0.55000000000000004">
      <c r="A224" s="23"/>
    </row>
    <row r="225" spans="1:1" x14ac:dyDescent="0.55000000000000004">
      <c r="A225" s="23"/>
    </row>
    <row r="226" spans="1:1" x14ac:dyDescent="0.55000000000000004">
      <c r="A226" s="23"/>
    </row>
    <row r="227" spans="1:1" x14ac:dyDescent="0.55000000000000004">
      <c r="A227" s="23"/>
    </row>
    <row r="228" spans="1:1" x14ac:dyDescent="0.55000000000000004">
      <c r="A228" s="23"/>
    </row>
    <row r="229" spans="1:1" x14ac:dyDescent="0.55000000000000004">
      <c r="A229" s="23"/>
    </row>
    <row r="230" spans="1:1" x14ac:dyDescent="0.55000000000000004">
      <c r="A230" s="23"/>
    </row>
    <row r="231" spans="1:1" x14ac:dyDescent="0.55000000000000004">
      <c r="A231" s="23"/>
    </row>
    <row r="232" spans="1:1" x14ac:dyDescent="0.55000000000000004">
      <c r="A232" s="23"/>
    </row>
    <row r="233" spans="1:1" x14ac:dyDescent="0.55000000000000004">
      <c r="A233" s="23"/>
    </row>
    <row r="234" spans="1:1" x14ac:dyDescent="0.55000000000000004">
      <c r="A234" s="23"/>
    </row>
    <row r="235" spans="1:1" x14ac:dyDescent="0.55000000000000004">
      <c r="A235" s="23"/>
    </row>
    <row r="236" spans="1:1" x14ac:dyDescent="0.55000000000000004">
      <c r="A236" s="23"/>
    </row>
    <row r="237" spans="1:1" x14ac:dyDescent="0.55000000000000004">
      <c r="A237" s="23"/>
    </row>
    <row r="238" spans="1:1" x14ac:dyDescent="0.55000000000000004">
      <c r="A238" s="23"/>
    </row>
    <row r="239" spans="1:1" x14ac:dyDescent="0.55000000000000004">
      <c r="A239" s="23"/>
    </row>
    <row r="240" spans="1:1" x14ac:dyDescent="0.55000000000000004">
      <c r="A240" s="23"/>
    </row>
    <row r="241" spans="1:1" x14ac:dyDescent="0.55000000000000004">
      <c r="A241" s="23"/>
    </row>
    <row r="242" spans="1:1" x14ac:dyDescent="0.55000000000000004">
      <c r="A242" s="23"/>
    </row>
    <row r="243" spans="1:1" x14ac:dyDescent="0.55000000000000004">
      <c r="A243" s="23"/>
    </row>
    <row r="244" spans="1:1" x14ac:dyDescent="0.55000000000000004">
      <c r="A244" s="23"/>
    </row>
    <row r="245" spans="1:1" x14ac:dyDescent="0.55000000000000004">
      <c r="A245" s="23"/>
    </row>
    <row r="246" spans="1:1" x14ac:dyDescent="0.55000000000000004">
      <c r="A246" s="23"/>
    </row>
    <row r="247" spans="1:1" x14ac:dyDescent="0.55000000000000004">
      <c r="A247" s="23"/>
    </row>
    <row r="248" spans="1:1" x14ac:dyDescent="0.55000000000000004">
      <c r="A248" s="23"/>
    </row>
    <row r="249" spans="1:1" x14ac:dyDescent="0.55000000000000004">
      <c r="A249" s="23"/>
    </row>
    <row r="250" spans="1:1" x14ac:dyDescent="0.55000000000000004">
      <c r="A250" s="23"/>
    </row>
    <row r="251" spans="1:1" x14ac:dyDescent="0.55000000000000004">
      <c r="A251" s="23"/>
    </row>
    <row r="252" spans="1:1" x14ac:dyDescent="0.55000000000000004">
      <c r="A252" s="23"/>
    </row>
    <row r="253" spans="1:1" x14ac:dyDescent="0.55000000000000004">
      <c r="A253" s="23"/>
    </row>
    <row r="254" spans="1:1" x14ac:dyDescent="0.55000000000000004">
      <c r="A254" s="23"/>
    </row>
    <row r="255" spans="1:1" x14ac:dyDescent="0.55000000000000004">
      <c r="A255" s="23"/>
    </row>
    <row r="256" spans="1:1" x14ac:dyDescent="0.55000000000000004">
      <c r="A256" s="23"/>
    </row>
    <row r="257" spans="1:1" x14ac:dyDescent="0.55000000000000004">
      <c r="A257" s="23"/>
    </row>
    <row r="258" spans="1:1" x14ac:dyDescent="0.55000000000000004">
      <c r="A258" s="23"/>
    </row>
    <row r="259" spans="1:1" x14ac:dyDescent="0.55000000000000004">
      <c r="A259" s="23"/>
    </row>
    <row r="260" spans="1:1" x14ac:dyDescent="0.55000000000000004">
      <c r="A260" s="23"/>
    </row>
    <row r="261" spans="1:1" x14ac:dyDescent="0.55000000000000004">
      <c r="A261" s="23"/>
    </row>
    <row r="262" spans="1:1" x14ac:dyDescent="0.55000000000000004">
      <c r="A262" s="23"/>
    </row>
    <row r="263" spans="1:1" x14ac:dyDescent="0.55000000000000004">
      <c r="A263" s="23"/>
    </row>
    <row r="264" spans="1:1" x14ac:dyDescent="0.55000000000000004">
      <c r="A264" s="23"/>
    </row>
    <row r="265" spans="1:1" x14ac:dyDescent="0.55000000000000004">
      <c r="A265" s="23"/>
    </row>
    <row r="266" spans="1:1" x14ac:dyDescent="0.55000000000000004">
      <c r="A266" s="23"/>
    </row>
    <row r="267" spans="1:1" x14ac:dyDescent="0.55000000000000004">
      <c r="A267" s="23"/>
    </row>
    <row r="268" spans="1:1" x14ac:dyDescent="0.55000000000000004">
      <c r="A268" s="23"/>
    </row>
    <row r="269" spans="1:1" x14ac:dyDescent="0.55000000000000004">
      <c r="A269" s="23"/>
    </row>
    <row r="270" spans="1:1" x14ac:dyDescent="0.55000000000000004">
      <c r="A270" s="23"/>
    </row>
    <row r="271" spans="1:1" x14ac:dyDescent="0.55000000000000004">
      <c r="A271" s="23"/>
    </row>
    <row r="272" spans="1:1" x14ac:dyDescent="0.55000000000000004">
      <c r="A272" s="23"/>
    </row>
    <row r="273" spans="1:1" x14ac:dyDescent="0.55000000000000004">
      <c r="A273" s="23"/>
    </row>
    <row r="274" spans="1:1" x14ac:dyDescent="0.55000000000000004">
      <c r="A274" s="23"/>
    </row>
    <row r="275" spans="1:1" x14ac:dyDescent="0.55000000000000004">
      <c r="A275" s="23"/>
    </row>
    <row r="276" spans="1:1" x14ac:dyDescent="0.55000000000000004">
      <c r="A276" s="23"/>
    </row>
    <row r="277" spans="1:1" x14ac:dyDescent="0.55000000000000004">
      <c r="A277" s="23"/>
    </row>
    <row r="278" spans="1:1" x14ac:dyDescent="0.55000000000000004">
      <c r="A278" s="23"/>
    </row>
    <row r="279" spans="1:1" x14ac:dyDescent="0.55000000000000004">
      <c r="A279" s="23"/>
    </row>
    <row r="280" spans="1:1" x14ac:dyDescent="0.55000000000000004">
      <c r="A280" s="23"/>
    </row>
    <row r="281" spans="1:1" x14ac:dyDescent="0.55000000000000004">
      <c r="A281" s="23"/>
    </row>
    <row r="282" spans="1:1" x14ac:dyDescent="0.55000000000000004">
      <c r="A282" s="23"/>
    </row>
    <row r="283" spans="1:1" x14ac:dyDescent="0.55000000000000004">
      <c r="A283" s="23"/>
    </row>
    <row r="284" spans="1:1" x14ac:dyDescent="0.55000000000000004">
      <c r="A284" s="23"/>
    </row>
    <row r="285" spans="1:1" x14ac:dyDescent="0.55000000000000004">
      <c r="A285" s="23"/>
    </row>
    <row r="286" spans="1:1" x14ac:dyDescent="0.55000000000000004">
      <c r="A286" s="23"/>
    </row>
    <row r="287" spans="1:1" x14ac:dyDescent="0.55000000000000004">
      <c r="A287" s="23"/>
    </row>
    <row r="288" spans="1:1" x14ac:dyDescent="0.55000000000000004">
      <c r="A288" s="23"/>
    </row>
    <row r="289" spans="1:1" x14ac:dyDescent="0.55000000000000004">
      <c r="A289" s="23"/>
    </row>
    <row r="290" spans="1:1" x14ac:dyDescent="0.55000000000000004">
      <c r="A290" s="23"/>
    </row>
    <row r="291" spans="1:1" x14ac:dyDescent="0.55000000000000004">
      <c r="A291" s="23"/>
    </row>
    <row r="292" spans="1:1" x14ac:dyDescent="0.55000000000000004">
      <c r="A292" s="23"/>
    </row>
    <row r="293" spans="1:1" x14ac:dyDescent="0.55000000000000004">
      <c r="A293" s="23"/>
    </row>
    <row r="294" spans="1:1" x14ac:dyDescent="0.55000000000000004">
      <c r="A294" s="23"/>
    </row>
    <row r="295" spans="1:1" x14ac:dyDescent="0.55000000000000004">
      <c r="A295" s="23"/>
    </row>
    <row r="296" spans="1:1" x14ac:dyDescent="0.55000000000000004">
      <c r="A296" s="23"/>
    </row>
    <row r="297" spans="1:1" x14ac:dyDescent="0.55000000000000004">
      <c r="A297" s="23"/>
    </row>
    <row r="298" spans="1:1" x14ac:dyDescent="0.55000000000000004">
      <c r="A298" s="23"/>
    </row>
    <row r="299" spans="1:1" x14ac:dyDescent="0.55000000000000004">
      <c r="A299" s="23"/>
    </row>
    <row r="300" spans="1:1" x14ac:dyDescent="0.55000000000000004">
      <c r="A300" s="23"/>
    </row>
    <row r="301" spans="1:1" x14ac:dyDescent="0.55000000000000004">
      <c r="A301" s="23"/>
    </row>
    <row r="302" spans="1:1" x14ac:dyDescent="0.55000000000000004">
      <c r="A302" s="23"/>
    </row>
    <row r="303" spans="1:1" x14ac:dyDescent="0.55000000000000004">
      <c r="A303" s="23"/>
    </row>
    <row r="304" spans="1:1" x14ac:dyDescent="0.55000000000000004">
      <c r="A304" s="23"/>
    </row>
    <row r="305" spans="1:1" x14ac:dyDescent="0.55000000000000004">
      <c r="A305" s="23"/>
    </row>
    <row r="306" spans="1:1" x14ac:dyDescent="0.55000000000000004">
      <c r="A306" s="23"/>
    </row>
    <row r="307" spans="1:1" x14ac:dyDescent="0.55000000000000004">
      <c r="A307" s="23"/>
    </row>
    <row r="308" spans="1:1" x14ac:dyDescent="0.55000000000000004">
      <c r="A308" s="23"/>
    </row>
    <row r="309" spans="1:1" x14ac:dyDescent="0.55000000000000004">
      <c r="A309" s="23"/>
    </row>
    <row r="310" spans="1:1" x14ac:dyDescent="0.55000000000000004">
      <c r="A310" s="23"/>
    </row>
    <row r="311" spans="1:1" x14ac:dyDescent="0.55000000000000004">
      <c r="A311" s="23"/>
    </row>
    <row r="312" spans="1:1" x14ac:dyDescent="0.55000000000000004">
      <c r="A312" s="23"/>
    </row>
    <row r="313" spans="1:1" x14ac:dyDescent="0.55000000000000004">
      <c r="A313" s="23"/>
    </row>
    <row r="314" spans="1:1" x14ac:dyDescent="0.55000000000000004">
      <c r="A314" s="23"/>
    </row>
    <row r="315" spans="1:1" x14ac:dyDescent="0.55000000000000004">
      <c r="A315" s="23"/>
    </row>
    <row r="316" spans="1:1" x14ac:dyDescent="0.55000000000000004">
      <c r="A316" s="23"/>
    </row>
    <row r="317" spans="1:1" x14ac:dyDescent="0.55000000000000004">
      <c r="A317" s="23"/>
    </row>
    <row r="318" spans="1:1" x14ac:dyDescent="0.55000000000000004">
      <c r="A318" s="23"/>
    </row>
    <row r="319" spans="1:1" x14ac:dyDescent="0.55000000000000004">
      <c r="A319" s="23"/>
    </row>
    <row r="320" spans="1:1" x14ac:dyDescent="0.55000000000000004">
      <c r="A320" s="23"/>
    </row>
    <row r="321" spans="1:1" x14ac:dyDescent="0.55000000000000004">
      <c r="A321" s="23"/>
    </row>
    <row r="322" spans="1:1" x14ac:dyDescent="0.55000000000000004">
      <c r="A322" s="23"/>
    </row>
    <row r="323" spans="1:1" x14ac:dyDescent="0.55000000000000004">
      <c r="A323" s="23"/>
    </row>
    <row r="324" spans="1:1" x14ac:dyDescent="0.55000000000000004">
      <c r="A324" s="23"/>
    </row>
    <row r="325" spans="1:1" x14ac:dyDescent="0.55000000000000004">
      <c r="A325" s="23"/>
    </row>
    <row r="326" spans="1:1" x14ac:dyDescent="0.55000000000000004">
      <c r="A326" s="23"/>
    </row>
    <row r="327" spans="1:1" x14ac:dyDescent="0.55000000000000004">
      <c r="A327" s="23"/>
    </row>
    <row r="328" spans="1:1" x14ac:dyDescent="0.55000000000000004">
      <c r="A328" s="23"/>
    </row>
    <row r="329" spans="1:1" x14ac:dyDescent="0.55000000000000004">
      <c r="A329" s="23"/>
    </row>
    <row r="330" spans="1:1" x14ac:dyDescent="0.55000000000000004">
      <c r="A330" s="23"/>
    </row>
    <row r="331" spans="1:1" x14ac:dyDescent="0.55000000000000004">
      <c r="A331" s="23"/>
    </row>
    <row r="332" spans="1:1" x14ac:dyDescent="0.55000000000000004">
      <c r="A332" s="23"/>
    </row>
    <row r="333" spans="1:1" x14ac:dyDescent="0.55000000000000004">
      <c r="A333" s="23"/>
    </row>
    <row r="334" spans="1:1" x14ac:dyDescent="0.55000000000000004">
      <c r="A334" s="23"/>
    </row>
    <row r="335" spans="1:1" x14ac:dyDescent="0.55000000000000004">
      <c r="A335" s="23"/>
    </row>
    <row r="336" spans="1:1" x14ac:dyDescent="0.55000000000000004">
      <c r="A336" s="23"/>
    </row>
    <row r="337" spans="1:1" x14ac:dyDescent="0.55000000000000004">
      <c r="A337" s="23"/>
    </row>
    <row r="338" spans="1:1" x14ac:dyDescent="0.55000000000000004">
      <c r="A338" s="23"/>
    </row>
    <row r="339" spans="1:1" x14ac:dyDescent="0.55000000000000004">
      <c r="A339" s="23"/>
    </row>
    <row r="340" spans="1:1" x14ac:dyDescent="0.55000000000000004">
      <c r="A340" s="23"/>
    </row>
    <row r="341" spans="1:1" x14ac:dyDescent="0.55000000000000004">
      <c r="A341" s="23"/>
    </row>
    <row r="342" spans="1:1" x14ac:dyDescent="0.55000000000000004">
      <c r="A342" s="23"/>
    </row>
    <row r="343" spans="1:1" x14ac:dyDescent="0.55000000000000004">
      <c r="A343" s="23"/>
    </row>
    <row r="344" spans="1:1" x14ac:dyDescent="0.55000000000000004">
      <c r="A344" s="23"/>
    </row>
    <row r="345" spans="1:1" x14ac:dyDescent="0.55000000000000004">
      <c r="A345" s="23"/>
    </row>
    <row r="346" spans="1:1" x14ac:dyDescent="0.55000000000000004">
      <c r="A346" s="23"/>
    </row>
    <row r="347" spans="1:1" x14ac:dyDescent="0.55000000000000004">
      <c r="A347" s="23"/>
    </row>
    <row r="348" spans="1:1" x14ac:dyDescent="0.55000000000000004">
      <c r="A348" s="23"/>
    </row>
    <row r="349" spans="1:1" x14ac:dyDescent="0.55000000000000004">
      <c r="A349" s="23"/>
    </row>
    <row r="350" spans="1:1" x14ac:dyDescent="0.55000000000000004">
      <c r="A350" s="23"/>
    </row>
    <row r="351" spans="1:1" x14ac:dyDescent="0.55000000000000004">
      <c r="A351" s="23"/>
    </row>
    <row r="352" spans="1:1" x14ac:dyDescent="0.55000000000000004">
      <c r="A352" s="23"/>
    </row>
    <row r="353" spans="1:1" x14ac:dyDescent="0.55000000000000004">
      <c r="A353" s="23"/>
    </row>
    <row r="354" spans="1:1" x14ac:dyDescent="0.55000000000000004">
      <c r="A354" s="23"/>
    </row>
    <row r="355" spans="1:1" x14ac:dyDescent="0.55000000000000004">
      <c r="A355" s="23"/>
    </row>
    <row r="356" spans="1:1" x14ac:dyDescent="0.55000000000000004">
      <c r="A356" s="23"/>
    </row>
    <row r="357" spans="1:1" x14ac:dyDescent="0.55000000000000004">
      <c r="A357" s="23"/>
    </row>
    <row r="358" spans="1:1" x14ac:dyDescent="0.55000000000000004">
      <c r="A358" s="23"/>
    </row>
    <row r="359" spans="1:1" x14ac:dyDescent="0.55000000000000004">
      <c r="A359" s="23"/>
    </row>
    <row r="360" spans="1:1" x14ac:dyDescent="0.55000000000000004">
      <c r="A360" s="23"/>
    </row>
    <row r="361" spans="1:1" x14ac:dyDescent="0.55000000000000004">
      <c r="A361" s="23"/>
    </row>
    <row r="362" spans="1:1" x14ac:dyDescent="0.55000000000000004">
      <c r="A362" s="23"/>
    </row>
    <row r="363" spans="1:1" x14ac:dyDescent="0.55000000000000004">
      <c r="A363" s="23"/>
    </row>
    <row r="364" spans="1:1" x14ac:dyDescent="0.55000000000000004">
      <c r="A364" s="23"/>
    </row>
    <row r="365" spans="1:1" x14ac:dyDescent="0.55000000000000004">
      <c r="A365" s="23"/>
    </row>
    <row r="366" spans="1:1" x14ac:dyDescent="0.55000000000000004">
      <c r="A366" s="23"/>
    </row>
    <row r="367" spans="1:1" x14ac:dyDescent="0.55000000000000004">
      <c r="A367" s="23"/>
    </row>
    <row r="368" spans="1:1" x14ac:dyDescent="0.55000000000000004">
      <c r="A368" s="23"/>
    </row>
    <row r="369" spans="1:1" x14ac:dyDescent="0.55000000000000004">
      <c r="A369" s="23"/>
    </row>
    <row r="370" spans="1:1" x14ac:dyDescent="0.55000000000000004">
      <c r="A370" s="23"/>
    </row>
    <row r="371" spans="1:1" x14ac:dyDescent="0.55000000000000004">
      <c r="A371" s="23"/>
    </row>
    <row r="372" spans="1:1" x14ac:dyDescent="0.55000000000000004">
      <c r="A372" s="23"/>
    </row>
    <row r="373" spans="1:1" x14ac:dyDescent="0.55000000000000004">
      <c r="A373" s="23"/>
    </row>
    <row r="374" spans="1:1" x14ac:dyDescent="0.55000000000000004">
      <c r="A374" s="23"/>
    </row>
    <row r="375" spans="1:1" x14ac:dyDescent="0.55000000000000004">
      <c r="A375" s="23"/>
    </row>
    <row r="376" spans="1:1" x14ac:dyDescent="0.55000000000000004">
      <c r="A376" s="23"/>
    </row>
    <row r="377" spans="1:1" x14ac:dyDescent="0.55000000000000004">
      <c r="A377" s="23"/>
    </row>
    <row r="378" spans="1:1" x14ac:dyDescent="0.55000000000000004">
      <c r="A378" s="23"/>
    </row>
    <row r="379" spans="1:1" x14ac:dyDescent="0.55000000000000004">
      <c r="A379" s="23"/>
    </row>
    <row r="380" spans="1:1" x14ac:dyDescent="0.55000000000000004">
      <c r="A380" s="23"/>
    </row>
    <row r="381" spans="1:1" x14ac:dyDescent="0.55000000000000004">
      <c r="A381" s="23"/>
    </row>
    <row r="382" spans="1:1" x14ac:dyDescent="0.55000000000000004">
      <c r="A382" s="23"/>
    </row>
    <row r="383" spans="1:1" x14ac:dyDescent="0.55000000000000004">
      <c r="A383" s="23"/>
    </row>
    <row r="384" spans="1:1" x14ac:dyDescent="0.55000000000000004">
      <c r="A384" s="23"/>
    </row>
    <row r="385" spans="1:1" x14ac:dyDescent="0.55000000000000004">
      <c r="A385" s="23"/>
    </row>
    <row r="386" spans="1:1" x14ac:dyDescent="0.55000000000000004">
      <c r="A386" s="23"/>
    </row>
    <row r="387" spans="1:1" x14ac:dyDescent="0.55000000000000004">
      <c r="A387" s="23"/>
    </row>
    <row r="388" spans="1:1" x14ac:dyDescent="0.55000000000000004">
      <c r="A388" s="23"/>
    </row>
    <row r="389" spans="1:1" x14ac:dyDescent="0.55000000000000004">
      <c r="A389" s="23"/>
    </row>
    <row r="390" spans="1:1" x14ac:dyDescent="0.55000000000000004">
      <c r="A390" s="23"/>
    </row>
    <row r="391" spans="1:1" x14ac:dyDescent="0.55000000000000004">
      <c r="A391" s="23"/>
    </row>
    <row r="392" spans="1:1" x14ac:dyDescent="0.55000000000000004">
      <c r="A392" s="23"/>
    </row>
    <row r="393" spans="1:1" x14ac:dyDescent="0.55000000000000004">
      <c r="A393" s="23"/>
    </row>
    <row r="394" spans="1:1" x14ac:dyDescent="0.55000000000000004">
      <c r="A394" s="23"/>
    </row>
    <row r="395" spans="1:1" x14ac:dyDescent="0.55000000000000004">
      <c r="A395" s="23"/>
    </row>
    <row r="396" spans="1:1" x14ac:dyDescent="0.55000000000000004">
      <c r="A396" s="23"/>
    </row>
    <row r="397" spans="1:1" x14ac:dyDescent="0.55000000000000004">
      <c r="A397" s="23"/>
    </row>
    <row r="398" spans="1:1" x14ac:dyDescent="0.55000000000000004">
      <c r="A398" s="23"/>
    </row>
    <row r="399" spans="1:1" x14ac:dyDescent="0.55000000000000004">
      <c r="A399" s="23"/>
    </row>
    <row r="400" spans="1:1" x14ac:dyDescent="0.55000000000000004">
      <c r="A400" s="23"/>
    </row>
    <row r="401" spans="1:1" x14ac:dyDescent="0.55000000000000004">
      <c r="A401" s="23"/>
    </row>
    <row r="402" spans="1:1" x14ac:dyDescent="0.55000000000000004">
      <c r="A402" s="23"/>
    </row>
    <row r="403" spans="1:1" x14ac:dyDescent="0.55000000000000004">
      <c r="A403" s="23"/>
    </row>
    <row r="404" spans="1:1" x14ac:dyDescent="0.55000000000000004">
      <c r="A404" s="23"/>
    </row>
    <row r="405" spans="1:1" x14ac:dyDescent="0.55000000000000004">
      <c r="A405" s="23"/>
    </row>
    <row r="406" spans="1:1" x14ac:dyDescent="0.55000000000000004">
      <c r="A406" s="23"/>
    </row>
    <row r="407" spans="1:1" x14ac:dyDescent="0.55000000000000004">
      <c r="A407" s="23"/>
    </row>
    <row r="408" spans="1:1" x14ac:dyDescent="0.55000000000000004">
      <c r="A408" s="23"/>
    </row>
    <row r="409" spans="1:1" x14ac:dyDescent="0.55000000000000004">
      <c r="A409" s="23"/>
    </row>
    <row r="410" spans="1:1" x14ac:dyDescent="0.55000000000000004">
      <c r="A410" s="23"/>
    </row>
    <row r="411" spans="1:1" x14ac:dyDescent="0.55000000000000004">
      <c r="A411" s="23"/>
    </row>
    <row r="412" spans="1:1" x14ac:dyDescent="0.55000000000000004">
      <c r="A412" s="23"/>
    </row>
    <row r="413" spans="1:1" x14ac:dyDescent="0.55000000000000004">
      <c r="A413" s="23"/>
    </row>
    <row r="414" spans="1:1" x14ac:dyDescent="0.55000000000000004">
      <c r="A414" s="23"/>
    </row>
    <row r="415" spans="1:1" x14ac:dyDescent="0.55000000000000004">
      <c r="A415" s="23"/>
    </row>
    <row r="416" spans="1:1" x14ac:dyDescent="0.55000000000000004">
      <c r="A416" s="23"/>
    </row>
    <row r="417" spans="1:1" x14ac:dyDescent="0.55000000000000004">
      <c r="A417" s="23"/>
    </row>
    <row r="418" spans="1:1" x14ac:dyDescent="0.55000000000000004">
      <c r="A418" s="23"/>
    </row>
    <row r="419" spans="1:1" x14ac:dyDescent="0.55000000000000004">
      <c r="A419" s="23"/>
    </row>
    <row r="420" spans="1:1" x14ac:dyDescent="0.55000000000000004">
      <c r="A420" s="23"/>
    </row>
    <row r="421" spans="1:1" x14ac:dyDescent="0.55000000000000004">
      <c r="A421" s="23"/>
    </row>
    <row r="422" spans="1:1" x14ac:dyDescent="0.55000000000000004">
      <c r="A422" s="23"/>
    </row>
    <row r="423" spans="1:1" x14ac:dyDescent="0.55000000000000004">
      <c r="A423" s="23"/>
    </row>
    <row r="424" spans="1:1" x14ac:dyDescent="0.55000000000000004">
      <c r="A424" s="23"/>
    </row>
    <row r="425" spans="1:1" x14ac:dyDescent="0.55000000000000004">
      <c r="A425" s="23"/>
    </row>
    <row r="426" spans="1:1" x14ac:dyDescent="0.55000000000000004">
      <c r="A426" s="23"/>
    </row>
    <row r="427" spans="1:1" x14ac:dyDescent="0.55000000000000004">
      <c r="A427" s="23"/>
    </row>
    <row r="428" spans="1:1" x14ac:dyDescent="0.55000000000000004">
      <c r="A428" s="23"/>
    </row>
    <row r="429" spans="1:1" x14ac:dyDescent="0.55000000000000004">
      <c r="A429" s="23"/>
    </row>
    <row r="430" spans="1:1" x14ac:dyDescent="0.55000000000000004">
      <c r="A430" s="23"/>
    </row>
    <row r="431" spans="1:1" x14ac:dyDescent="0.55000000000000004">
      <c r="A431" s="23"/>
    </row>
    <row r="432" spans="1:1" x14ac:dyDescent="0.55000000000000004">
      <c r="A432" s="23"/>
    </row>
    <row r="433" spans="1:1" x14ac:dyDescent="0.55000000000000004">
      <c r="A433" s="23"/>
    </row>
    <row r="434" spans="1:1" x14ac:dyDescent="0.55000000000000004">
      <c r="A434" s="23"/>
    </row>
    <row r="435" spans="1:1" x14ac:dyDescent="0.55000000000000004">
      <c r="A435" s="23"/>
    </row>
    <row r="436" spans="1:1" x14ac:dyDescent="0.55000000000000004">
      <c r="A436" s="23"/>
    </row>
    <row r="437" spans="1:1" x14ac:dyDescent="0.55000000000000004">
      <c r="A437" s="23"/>
    </row>
    <row r="438" spans="1:1" x14ac:dyDescent="0.55000000000000004">
      <c r="A438" s="23"/>
    </row>
    <row r="439" spans="1:1" x14ac:dyDescent="0.55000000000000004">
      <c r="A439" s="23"/>
    </row>
    <row r="440" spans="1:1" x14ac:dyDescent="0.55000000000000004">
      <c r="A440" s="23"/>
    </row>
    <row r="441" spans="1:1" x14ac:dyDescent="0.55000000000000004">
      <c r="A441" s="23"/>
    </row>
    <row r="442" spans="1:1" x14ac:dyDescent="0.55000000000000004">
      <c r="A442" s="23"/>
    </row>
    <row r="443" spans="1:1" x14ac:dyDescent="0.55000000000000004">
      <c r="A443" s="23"/>
    </row>
    <row r="444" spans="1:1" x14ac:dyDescent="0.55000000000000004">
      <c r="A444" s="23"/>
    </row>
    <row r="445" spans="1:1" x14ac:dyDescent="0.55000000000000004">
      <c r="A445" s="23"/>
    </row>
    <row r="446" spans="1:1" x14ac:dyDescent="0.55000000000000004">
      <c r="A446" s="23"/>
    </row>
    <row r="447" spans="1:1" x14ac:dyDescent="0.55000000000000004">
      <c r="A447" s="23"/>
    </row>
    <row r="448" spans="1:1" x14ac:dyDescent="0.55000000000000004">
      <c r="A448" s="23"/>
    </row>
    <row r="449" spans="1:1" x14ac:dyDescent="0.55000000000000004">
      <c r="A449" s="23"/>
    </row>
    <row r="450" spans="1:1" x14ac:dyDescent="0.55000000000000004">
      <c r="A450" s="23"/>
    </row>
    <row r="451" spans="1:1" x14ac:dyDescent="0.55000000000000004">
      <c r="A451" s="23"/>
    </row>
    <row r="452" spans="1:1" x14ac:dyDescent="0.55000000000000004">
      <c r="A452" s="23"/>
    </row>
    <row r="453" spans="1:1" x14ac:dyDescent="0.55000000000000004">
      <c r="A453" s="23"/>
    </row>
    <row r="454" spans="1:1" x14ac:dyDescent="0.55000000000000004">
      <c r="A454" s="23"/>
    </row>
    <row r="455" spans="1:1" x14ac:dyDescent="0.55000000000000004">
      <c r="A455" s="23"/>
    </row>
    <row r="456" spans="1:1" x14ac:dyDescent="0.55000000000000004">
      <c r="A456" s="23"/>
    </row>
    <row r="457" spans="1:1" x14ac:dyDescent="0.55000000000000004">
      <c r="A457" s="23"/>
    </row>
    <row r="458" spans="1:1" x14ac:dyDescent="0.55000000000000004">
      <c r="A458" s="23"/>
    </row>
    <row r="459" spans="1:1" x14ac:dyDescent="0.55000000000000004">
      <c r="A459" s="23"/>
    </row>
    <row r="460" spans="1:1" x14ac:dyDescent="0.55000000000000004">
      <c r="A460" s="23"/>
    </row>
    <row r="461" spans="1:1" x14ac:dyDescent="0.55000000000000004">
      <c r="A461" s="23"/>
    </row>
    <row r="462" spans="1:1" x14ac:dyDescent="0.55000000000000004">
      <c r="A462" s="23"/>
    </row>
    <row r="463" spans="1:1" x14ac:dyDescent="0.55000000000000004">
      <c r="A463" s="23"/>
    </row>
    <row r="464" spans="1:1" x14ac:dyDescent="0.55000000000000004">
      <c r="A464" s="23"/>
    </row>
    <row r="465" spans="1:1" x14ac:dyDescent="0.55000000000000004">
      <c r="A465" s="23"/>
    </row>
    <row r="466" spans="1:1" x14ac:dyDescent="0.55000000000000004">
      <c r="A466" s="23"/>
    </row>
    <row r="467" spans="1:1" x14ac:dyDescent="0.55000000000000004">
      <c r="A467" s="23"/>
    </row>
    <row r="468" spans="1:1" x14ac:dyDescent="0.55000000000000004">
      <c r="A468" s="23"/>
    </row>
    <row r="469" spans="1:1" x14ac:dyDescent="0.55000000000000004">
      <c r="A469" s="23"/>
    </row>
    <row r="470" spans="1:1" x14ac:dyDescent="0.55000000000000004">
      <c r="A470" s="23"/>
    </row>
    <row r="471" spans="1:1" x14ac:dyDescent="0.55000000000000004">
      <c r="A471" s="23"/>
    </row>
    <row r="472" spans="1:1" x14ac:dyDescent="0.55000000000000004">
      <c r="A472" s="23"/>
    </row>
    <row r="473" spans="1:1" x14ac:dyDescent="0.55000000000000004">
      <c r="A473" s="23"/>
    </row>
    <row r="474" spans="1:1" x14ac:dyDescent="0.55000000000000004">
      <c r="A474" s="23"/>
    </row>
    <row r="475" spans="1:1" x14ac:dyDescent="0.55000000000000004">
      <c r="A475" s="23"/>
    </row>
    <row r="476" spans="1:1" x14ac:dyDescent="0.55000000000000004">
      <c r="A476" s="23"/>
    </row>
    <row r="477" spans="1:1" x14ac:dyDescent="0.55000000000000004">
      <c r="A477" s="23"/>
    </row>
    <row r="478" spans="1:1" x14ac:dyDescent="0.55000000000000004">
      <c r="A478" s="23"/>
    </row>
    <row r="479" spans="1:1" x14ac:dyDescent="0.55000000000000004">
      <c r="A479" s="23"/>
    </row>
    <row r="480" spans="1:1" x14ac:dyDescent="0.55000000000000004">
      <c r="A480" s="23"/>
    </row>
    <row r="481" spans="1:1" x14ac:dyDescent="0.55000000000000004">
      <c r="A481" s="23"/>
    </row>
    <row r="482" spans="1:1" x14ac:dyDescent="0.55000000000000004">
      <c r="A482" s="23"/>
    </row>
    <row r="483" spans="1:1" x14ac:dyDescent="0.55000000000000004">
      <c r="A483" s="23"/>
    </row>
    <row r="484" spans="1:1" x14ac:dyDescent="0.55000000000000004">
      <c r="A484" s="23"/>
    </row>
    <row r="485" spans="1:1" x14ac:dyDescent="0.55000000000000004">
      <c r="A485" s="23"/>
    </row>
    <row r="486" spans="1:1" x14ac:dyDescent="0.55000000000000004">
      <c r="A486" s="23"/>
    </row>
    <row r="487" spans="1:1" x14ac:dyDescent="0.55000000000000004">
      <c r="A487" s="23"/>
    </row>
    <row r="488" spans="1:1" x14ac:dyDescent="0.55000000000000004">
      <c r="A488" s="23"/>
    </row>
    <row r="489" spans="1:1" x14ac:dyDescent="0.55000000000000004">
      <c r="A489" s="23"/>
    </row>
    <row r="490" spans="1:1" x14ac:dyDescent="0.55000000000000004">
      <c r="A490" s="23"/>
    </row>
    <row r="491" spans="1:1" x14ac:dyDescent="0.55000000000000004">
      <c r="A491" s="23"/>
    </row>
    <row r="492" spans="1:1" x14ac:dyDescent="0.55000000000000004">
      <c r="A492" s="23"/>
    </row>
    <row r="493" spans="1:1" x14ac:dyDescent="0.55000000000000004">
      <c r="A493" s="23"/>
    </row>
    <row r="494" spans="1:1" x14ac:dyDescent="0.55000000000000004">
      <c r="A494" s="23"/>
    </row>
    <row r="495" spans="1:1" x14ac:dyDescent="0.55000000000000004">
      <c r="A495" s="23"/>
    </row>
    <row r="496" spans="1:1" x14ac:dyDescent="0.55000000000000004">
      <c r="A496" s="23"/>
    </row>
    <row r="497" spans="1:1" x14ac:dyDescent="0.55000000000000004">
      <c r="A497" s="23"/>
    </row>
    <row r="498" spans="1:1" x14ac:dyDescent="0.55000000000000004">
      <c r="A498" s="23"/>
    </row>
    <row r="499" spans="1:1" x14ac:dyDescent="0.55000000000000004">
      <c r="A499" s="23"/>
    </row>
    <row r="500" spans="1:1" x14ac:dyDescent="0.55000000000000004">
      <c r="A500" s="23"/>
    </row>
    <row r="501" spans="1:1" x14ac:dyDescent="0.55000000000000004">
      <c r="A501" s="23"/>
    </row>
    <row r="502" spans="1:1" x14ac:dyDescent="0.55000000000000004">
      <c r="A502" s="23"/>
    </row>
    <row r="503" spans="1:1" x14ac:dyDescent="0.55000000000000004">
      <c r="A503" s="23"/>
    </row>
    <row r="504" spans="1:1" x14ac:dyDescent="0.55000000000000004">
      <c r="A504" s="23"/>
    </row>
    <row r="505" spans="1:1" x14ac:dyDescent="0.55000000000000004">
      <c r="A505" s="23"/>
    </row>
    <row r="506" spans="1:1" x14ac:dyDescent="0.55000000000000004">
      <c r="A506" s="23"/>
    </row>
    <row r="507" spans="1:1" x14ac:dyDescent="0.55000000000000004">
      <c r="A507" s="23"/>
    </row>
    <row r="508" spans="1:1" x14ac:dyDescent="0.55000000000000004">
      <c r="A508" s="23"/>
    </row>
    <row r="509" spans="1:1" x14ac:dyDescent="0.55000000000000004">
      <c r="A509" s="23"/>
    </row>
    <row r="510" spans="1:1" x14ac:dyDescent="0.55000000000000004">
      <c r="A510" s="23"/>
    </row>
    <row r="511" spans="1:1" x14ac:dyDescent="0.55000000000000004">
      <c r="A511" s="23"/>
    </row>
    <row r="512" spans="1:1" x14ac:dyDescent="0.55000000000000004">
      <c r="A512" s="23"/>
    </row>
    <row r="513" spans="1:1" x14ac:dyDescent="0.55000000000000004">
      <c r="A513" s="23"/>
    </row>
    <row r="514" spans="1:1" x14ac:dyDescent="0.55000000000000004">
      <c r="A514" s="23"/>
    </row>
    <row r="515" spans="1:1" x14ac:dyDescent="0.55000000000000004">
      <c r="A515" s="23"/>
    </row>
    <row r="516" spans="1:1" x14ac:dyDescent="0.55000000000000004">
      <c r="A516" s="23"/>
    </row>
    <row r="517" spans="1:1" x14ac:dyDescent="0.55000000000000004">
      <c r="A517" s="23"/>
    </row>
    <row r="518" spans="1:1" x14ac:dyDescent="0.55000000000000004">
      <c r="A518" s="23"/>
    </row>
    <row r="519" spans="1:1" x14ac:dyDescent="0.55000000000000004">
      <c r="A519" s="23"/>
    </row>
    <row r="520" spans="1:1" x14ac:dyDescent="0.55000000000000004">
      <c r="A520" s="23"/>
    </row>
    <row r="521" spans="1:1" x14ac:dyDescent="0.55000000000000004">
      <c r="A521" s="23"/>
    </row>
    <row r="522" spans="1:1" x14ac:dyDescent="0.55000000000000004">
      <c r="A522" s="23"/>
    </row>
    <row r="523" spans="1:1" x14ac:dyDescent="0.55000000000000004">
      <c r="A523" s="23"/>
    </row>
    <row r="524" spans="1:1" x14ac:dyDescent="0.55000000000000004">
      <c r="A524" s="23"/>
    </row>
    <row r="525" spans="1:1" x14ac:dyDescent="0.55000000000000004">
      <c r="A525" s="23"/>
    </row>
    <row r="526" spans="1:1" x14ac:dyDescent="0.55000000000000004">
      <c r="A526" s="23"/>
    </row>
    <row r="527" spans="1:1" x14ac:dyDescent="0.55000000000000004">
      <c r="A527" s="23"/>
    </row>
    <row r="528" spans="1:1" x14ac:dyDescent="0.55000000000000004">
      <c r="A528" s="23"/>
    </row>
    <row r="529" spans="1:1" x14ac:dyDescent="0.55000000000000004">
      <c r="A529" s="23"/>
    </row>
    <row r="530" spans="1:1" x14ac:dyDescent="0.55000000000000004">
      <c r="A530" s="23"/>
    </row>
    <row r="531" spans="1:1" x14ac:dyDescent="0.55000000000000004">
      <c r="A531" s="23"/>
    </row>
    <row r="532" spans="1:1" x14ac:dyDescent="0.55000000000000004">
      <c r="A532" s="23"/>
    </row>
    <row r="533" spans="1:1" x14ac:dyDescent="0.55000000000000004">
      <c r="A533" s="23"/>
    </row>
    <row r="534" spans="1:1" x14ac:dyDescent="0.55000000000000004">
      <c r="A534" s="23"/>
    </row>
    <row r="535" spans="1:1" x14ac:dyDescent="0.55000000000000004">
      <c r="A535" s="23"/>
    </row>
    <row r="536" spans="1:1" x14ac:dyDescent="0.55000000000000004">
      <c r="A536" s="23"/>
    </row>
    <row r="537" spans="1:1" x14ac:dyDescent="0.55000000000000004">
      <c r="A537" s="23"/>
    </row>
    <row r="538" spans="1:1" x14ac:dyDescent="0.55000000000000004">
      <c r="A538" s="23"/>
    </row>
    <row r="539" spans="1:1" x14ac:dyDescent="0.55000000000000004">
      <c r="A539" s="23"/>
    </row>
    <row r="540" spans="1:1" x14ac:dyDescent="0.55000000000000004">
      <c r="A540" s="23"/>
    </row>
    <row r="541" spans="1:1" x14ac:dyDescent="0.55000000000000004">
      <c r="A541" s="23"/>
    </row>
    <row r="542" spans="1:1" x14ac:dyDescent="0.55000000000000004">
      <c r="A542" s="23"/>
    </row>
    <row r="543" spans="1:1" x14ac:dyDescent="0.55000000000000004">
      <c r="A543" s="23"/>
    </row>
    <row r="544" spans="1:1" x14ac:dyDescent="0.55000000000000004">
      <c r="A544" s="23"/>
    </row>
    <row r="545" spans="1:1" x14ac:dyDescent="0.55000000000000004">
      <c r="A545" s="23"/>
    </row>
    <row r="546" spans="1:1" x14ac:dyDescent="0.55000000000000004">
      <c r="A546" s="23"/>
    </row>
    <row r="547" spans="1:1" x14ac:dyDescent="0.55000000000000004">
      <c r="A547" s="23"/>
    </row>
    <row r="548" spans="1:1" x14ac:dyDescent="0.55000000000000004">
      <c r="A548" s="23"/>
    </row>
    <row r="549" spans="1:1" x14ac:dyDescent="0.55000000000000004">
      <c r="A549" s="23"/>
    </row>
    <row r="550" spans="1:1" x14ac:dyDescent="0.55000000000000004">
      <c r="A550" s="23"/>
    </row>
    <row r="551" spans="1:1" x14ac:dyDescent="0.55000000000000004">
      <c r="A551" s="23"/>
    </row>
    <row r="552" spans="1:1" x14ac:dyDescent="0.55000000000000004">
      <c r="A552" s="23"/>
    </row>
    <row r="553" spans="1:1" x14ac:dyDescent="0.55000000000000004">
      <c r="A553" s="23"/>
    </row>
    <row r="554" spans="1:1" x14ac:dyDescent="0.55000000000000004">
      <c r="A554" s="23"/>
    </row>
    <row r="555" spans="1:1" x14ac:dyDescent="0.55000000000000004">
      <c r="A555" s="23"/>
    </row>
    <row r="556" spans="1:1" x14ac:dyDescent="0.55000000000000004">
      <c r="A556" s="23"/>
    </row>
    <row r="557" spans="1:1" x14ac:dyDescent="0.55000000000000004">
      <c r="A557" s="23"/>
    </row>
    <row r="558" spans="1:1" x14ac:dyDescent="0.55000000000000004">
      <c r="A558" s="23"/>
    </row>
    <row r="559" spans="1:1" x14ac:dyDescent="0.55000000000000004">
      <c r="A559" s="23"/>
    </row>
    <row r="560" spans="1:1" x14ac:dyDescent="0.55000000000000004">
      <c r="A560" s="23"/>
    </row>
    <row r="561" spans="1:1" x14ac:dyDescent="0.55000000000000004">
      <c r="A561" s="23"/>
    </row>
    <row r="562" spans="1:1" x14ac:dyDescent="0.55000000000000004">
      <c r="A562" s="23"/>
    </row>
    <row r="563" spans="1:1" x14ac:dyDescent="0.55000000000000004">
      <c r="A563" s="23"/>
    </row>
    <row r="564" spans="1:1" x14ac:dyDescent="0.55000000000000004">
      <c r="A564" s="23"/>
    </row>
    <row r="565" spans="1:1" x14ac:dyDescent="0.55000000000000004">
      <c r="A565" s="23"/>
    </row>
    <row r="566" spans="1:1" x14ac:dyDescent="0.55000000000000004">
      <c r="A566" s="23"/>
    </row>
    <row r="1048576" spans="37:37" x14ac:dyDescent="0.55000000000000004">
      <c r="AK1048576">
        <f>SUM(AK3:AK1048575)</f>
        <v>45758</v>
      </c>
    </row>
  </sheetData>
  <phoneticPr fontId="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4B333-F2D2-4535-BB51-789F341BE053}">
  <dimension ref="A1:L88"/>
  <sheetViews>
    <sheetView topLeftCell="A61" zoomScale="114" workbookViewId="0">
      <selection activeCell="C88" sqref="C88"/>
    </sheetView>
  </sheetViews>
  <sheetFormatPr defaultRowHeight="14.4" x14ac:dyDescent="0.55000000000000004"/>
  <cols>
    <col min="1" max="1" width="18.41796875" customWidth="1"/>
    <col min="2" max="2" width="26.3671875" customWidth="1"/>
    <col min="3" max="3" width="31.9453125" customWidth="1"/>
    <col min="4" max="4" width="25.47265625" customWidth="1"/>
    <col min="7" max="7" width="13.47265625" customWidth="1"/>
    <col min="11" max="11" width="19.9453125" customWidth="1"/>
    <col min="12" max="12" width="17.5234375" customWidth="1"/>
  </cols>
  <sheetData>
    <row r="1" spans="1:10" x14ac:dyDescent="0.55000000000000004">
      <c r="A1" s="30">
        <v>45280</v>
      </c>
      <c r="B1" t="s">
        <v>149</v>
      </c>
      <c r="C1" s="6">
        <v>21150</v>
      </c>
      <c r="H1" t="s">
        <v>323</v>
      </c>
    </row>
    <row r="2" spans="1:10" x14ac:dyDescent="0.55000000000000004">
      <c r="A2" s="39" t="s">
        <v>315</v>
      </c>
      <c r="B2" t="s">
        <v>314</v>
      </c>
      <c r="C2">
        <v>14.45</v>
      </c>
      <c r="E2">
        <v>15.21</v>
      </c>
    </row>
    <row r="3" spans="1:10" x14ac:dyDescent="0.55000000000000004">
      <c r="B3" t="s">
        <v>305</v>
      </c>
      <c r="C3" s="40" t="s">
        <v>331</v>
      </c>
      <c r="D3" t="s">
        <v>316</v>
      </c>
      <c r="E3">
        <v>21578</v>
      </c>
      <c r="G3" t="s">
        <v>378</v>
      </c>
      <c r="H3">
        <v>1300</v>
      </c>
      <c r="I3" t="s">
        <v>318</v>
      </c>
      <c r="J3">
        <v>20</v>
      </c>
    </row>
    <row r="4" spans="1:10" x14ac:dyDescent="0.55000000000000004">
      <c r="B4" t="s">
        <v>306</v>
      </c>
      <c r="C4" s="39" t="s">
        <v>310</v>
      </c>
      <c r="D4" t="s">
        <v>316</v>
      </c>
      <c r="I4" t="s">
        <v>319</v>
      </c>
      <c r="J4">
        <v>19</v>
      </c>
    </row>
    <row r="5" spans="1:10" x14ac:dyDescent="0.55000000000000004">
      <c r="B5" t="s">
        <v>307</v>
      </c>
      <c r="C5" s="39" t="s">
        <v>311</v>
      </c>
      <c r="D5" t="s">
        <v>166</v>
      </c>
    </row>
    <row r="6" spans="1:10" x14ac:dyDescent="0.55000000000000004">
      <c r="B6" t="s">
        <v>308</v>
      </c>
      <c r="C6" s="40" t="s">
        <v>312</v>
      </c>
      <c r="D6" t="s">
        <v>166</v>
      </c>
      <c r="G6" t="s">
        <v>320</v>
      </c>
      <c r="H6">
        <v>4000</v>
      </c>
      <c r="I6" t="s">
        <v>319</v>
      </c>
      <c r="J6">
        <v>26</v>
      </c>
    </row>
    <row r="7" spans="1:10" x14ac:dyDescent="0.55000000000000004">
      <c r="B7" t="s">
        <v>309</v>
      </c>
      <c r="C7" s="39" t="s">
        <v>313</v>
      </c>
      <c r="D7" t="s">
        <v>166</v>
      </c>
      <c r="I7" t="s">
        <v>318</v>
      </c>
      <c r="J7">
        <v>24</v>
      </c>
    </row>
    <row r="8" spans="1:10" x14ac:dyDescent="0.55000000000000004">
      <c r="I8" t="s">
        <v>321</v>
      </c>
      <c r="J8">
        <v>39</v>
      </c>
    </row>
    <row r="9" spans="1:10" x14ac:dyDescent="0.55000000000000004">
      <c r="I9" t="s">
        <v>322</v>
      </c>
      <c r="J9">
        <v>51</v>
      </c>
    </row>
    <row r="10" spans="1:10" ht="19.2" customHeight="1" x14ac:dyDescent="0.55000000000000004"/>
    <row r="11" spans="1:10" x14ac:dyDescent="0.55000000000000004">
      <c r="A11" s="42">
        <v>45287</v>
      </c>
      <c r="B11" t="s">
        <v>149</v>
      </c>
      <c r="C11" s="17">
        <v>21655</v>
      </c>
    </row>
    <row r="12" spans="1:10" x14ac:dyDescent="0.55000000000000004">
      <c r="A12" s="39" t="s">
        <v>325</v>
      </c>
      <c r="B12" t="s">
        <v>314</v>
      </c>
      <c r="C12">
        <v>15.56</v>
      </c>
      <c r="E12">
        <v>21517</v>
      </c>
      <c r="G12" t="s">
        <v>317</v>
      </c>
      <c r="H12">
        <v>1700</v>
      </c>
      <c r="I12" t="s">
        <v>318</v>
      </c>
      <c r="J12">
        <v>15.35</v>
      </c>
    </row>
    <row r="13" spans="1:10" x14ac:dyDescent="0.55000000000000004">
      <c r="B13" t="s">
        <v>305</v>
      </c>
      <c r="C13" s="39" t="s">
        <v>326</v>
      </c>
      <c r="D13" t="s">
        <v>166</v>
      </c>
      <c r="I13" t="s">
        <v>319</v>
      </c>
      <c r="J13">
        <v>20.5</v>
      </c>
    </row>
    <row r="14" spans="1:10" x14ac:dyDescent="0.55000000000000004">
      <c r="B14" t="s">
        <v>306</v>
      </c>
      <c r="C14" s="39" t="s">
        <v>327</v>
      </c>
      <c r="D14" t="s">
        <v>166</v>
      </c>
    </row>
    <row r="15" spans="1:10" x14ac:dyDescent="0.55000000000000004">
      <c r="B15" t="s">
        <v>307</v>
      </c>
      <c r="C15" s="39" t="s">
        <v>328</v>
      </c>
      <c r="D15" t="s">
        <v>166</v>
      </c>
      <c r="G15" t="s">
        <v>320</v>
      </c>
      <c r="H15">
        <v>177</v>
      </c>
      <c r="I15" t="s">
        <v>319</v>
      </c>
      <c r="J15">
        <v>22</v>
      </c>
    </row>
    <row r="16" spans="1:10" x14ac:dyDescent="0.55000000000000004">
      <c r="B16" t="s">
        <v>308</v>
      </c>
      <c r="C16" s="39" t="s">
        <v>330</v>
      </c>
      <c r="D16" t="s">
        <v>166</v>
      </c>
      <c r="I16" t="s">
        <v>318</v>
      </c>
      <c r="J16">
        <v>25</v>
      </c>
    </row>
    <row r="17" spans="1:10" x14ac:dyDescent="0.55000000000000004">
      <c r="B17" t="s">
        <v>309</v>
      </c>
      <c r="C17" s="39" t="s">
        <v>329</v>
      </c>
      <c r="D17" t="s">
        <v>166</v>
      </c>
      <c r="I17" t="s">
        <v>321</v>
      </c>
      <c r="J17">
        <v>61</v>
      </c>
    </row>
    <row r="18" spans="1:10" x14ac:dyDescent="0.55000000000000004">
      <c r="I18" t="s">
        <v>322</v>
      </c>
      <c r="J18">
        <v>49</v>
      </c>
    </row>
    <row r="21" spans="1:10" x14ac:dyDescent="0.55000000000000004">
      <c r="A21" s="42">
        <v>44929</v>
      </c>
    </row>
    <row r="22" spans="1:10" x14ac:dyDescent="0.55000000000000004">
      <c r="B22" t="s">
        <v>149</v>
      </c>
      <c r="C22" s="17">
        <v>21517</v>
      </c>
      <c r="G22" t="s">
        <v>378</v>
      </c>
      <c r="I22" t="s">
        <v>318</v>
      </c>
      <c r="J22">
        <v>15.35</v>
      </c>
    </row>
    <row r="23" spans="1:10" x14ac:dyDescent="0.55000000000000004">
      <c r="B23" t="s">
        <v>314</v>
      </c>
      <c r="C23">
        <v>14.1</v>
      </c>
      <c r="I23" t="s">
        <v>319</v>
      </c>
      <c r="J23">
        <v>10</v>
      </c>
    </row>
    <row r="24" spans="1:10" x14ac:dyDescent="0.55000000000000004">
      <c r="B24" t="s">
        <v>305</v>
      </c>
      <c r="C24" s="39" t="s">
        <v>349</v>
      </c>
    </row>
    <row r="25" spans="1:10" x14ac:dyDescent="0.55000000000000004">
      <c r="B25" t="s">
        <v>306</v>
      </c>
      <c r="C25" s="39" t="s">
        <v>353</v>
      </c>
      <c r="G25" t="s">
        <v>320</v>
      </c>
      <c r="H25">
        <v>177</v>
      </c>
      <c r="I25" t="s">
        <v>319</v>
      </c>
      <c r="J25">
        <v>23</v>
      </c>
    </row>
    <row r="26" spans="1:10" x14ac:dyDescent="0.55000000000000004">
      <c r="B26" t="s">
        <v>307</v>
      </c>
      <c r="C26" s="39" t="s">
        <v>352</v>
      </c>
      <c r="I26" t="s">
        <v>318</v>
      </c>
      <c r="J26">
        <v>19</v>
      </c>
    </row>
    <row r="27" spans="1:10" x14ac:dyDescent="0.55000000000000004">
      <c r="B27" t="s">
        <v>308</v>
      </c>
      <c r="C27" s="39" t="s">
        <v>351</v>
      </c>
      <c r="I27" t="s">
        <v>321</v>
      </c>
      <c r="J27">
        <v>61</v>
      </c>
    </row>
    <row r="28" spans="1:10" x14ac:dyDescent="0.55000000000000004">
      <c r="B28" t="s">
        <v>309</v>
      </c>
      <c r="C28" s="39" t="s">
        <v>350</v>
      </c>
      <c r="I28" t="s">
        <v>322</v>
      </c>
      <c r="J28">
        <v>49</v>
      </c>
    </row>
    <row r="31" spans="1:10" x14ac:dyDescent="0.55000000000000004">
      <c r="G31" t="s">
        <v>324</v>
      </c>
      <c r="H31" s="41">
        <f>SUM(H3:H15)</f>
        <v>7177</v>
      </c>
    </row>
    <row r="33" spans="1:10" x14ac:dyDescent="0.55000000000000004">
      <c r="A33" s="30">
        <v>45309</v>
      </c>
    </row>
    <row r="34" spans="1:10" x14ac:dyDescent="0.55000000000000004">
      <c r="B34" t="s">
        <v>149</v>
      </c>
      <c r="C34" s="17">
        <v>21894</v>
      </c>
      <c r="G34" t="s">
        <v>378</v>
      </c>
      <c r="I34" t="s">
        <v>318</v>
      </c>
    </row>
    <row r="35" spans="1:10" x14ac:dyDescent="0.55000000000000004">
      <c r="B35" t="s">
        <v>314</v>
      </c>
      <c r="C35">
        <v>12.13</v>
      </c>
      <c r="I35" t="s">
        <v>319</v>
      </c>
    </row>
    <row r="36" spans="1:10" x14ac:dyDescent="0.55000000000000004">
      <c r="B36" t="s">
        <v>305</v>
      </c>
      <c r="C36" s="39" t="s">
        <v>368</v>
      </c>
    </row>
    <row r="37" spans="1:10" x14ac:dyDescent="0.55000000000000004">
      <c r="B37" t="s">
        <v>306</v>
      </c>
      <c r="C37" s="39" t="s">
        <v>369</v>
      </c>
      <c r="G37" t="s">
        <v>320</v>
      </c>
      <c r="I37" t="s">
        <v>319</v>
      </c>
      <c r="J37">
        <v>19</v>
      </c>
    </row>
    <row r="38" spans="1:10" x14ac:dyDescent="0.55000000000000004">
      <c r="B38" t="s">
        <v>307</v>
      </c>
      <c r="C38" s="39" t="s">
        <v>370</v>
      </c>
      <c r="I38" t="s">
        <v>318</v>
      </c>
      <c r="J38">
        <v>18</v>
      </c>
    </row>
    <row r="39" spans="1:10" x14ac:dyDescent="0.55000000000000004">
      <c r="B39" t="s">
        <v>308</v>
      </c>
      <c r="C39" s="39" t="s">
        <v>371</v>
      </c>
      <c r="I39" t="s">
        <v>321</v>
      </c>
      <c r="J39">
        <v>43</v>
      </c>
    </row>
    <row r="40" spans="1:10" x14ac:dyDescent="0.55000000000000004">
      <c r="B40" t="s">
        <v>309</v>
      </c>
      <c r="C40" s="39" t="s">
        <v>372</v>
      </c>
      <c r="I40" t="s">
        <v>322</v>
      </c>
      <c r="J40">
        <v>39</v>
      </c>
    </row>
    <row r="43" spans="1:10" x14ac:dyDescent="0.55000000000000004">
      <c r="A43" s="42">
        <v>45308</v>
      </c>
    </row>
    <row r="44" spans="1:10" x14ac:dyDescent="0.55000000000000004">
      <c r="A44" s="39" t="s">
        <v>377</v>
      </c>
      <c r="B44" t="s">
        <v>149</v>
      </c>
      <c r="C44" s="17">
        <v>21570</v>
      </c>
      <c r="G44" t="s">
        <v>378</v>
      </c>
      <c r="I44" t="s">
        <v>318</v>
      </c>
    </row>
    <row r="45" spans="1:10" x14ac:dyDescent="0.55000000000000004">
      <c r="B45" t="s">
        <v>314</v>
      </c>
      <c r="C45">
        <v>15.1</v>
      </c>
      <c r="I45" t="s">
        <v>319</v>
      </c>
    </row>
    <row r="46" spans="1:10" x14ac:dyDescent="0.55000000000000004">
      <c r="B46" t="s">
        <v>305</v>
      </c>
      <c r="C46" s="39" t="s">
        <v>373</v>
      </c>
    </row>
    <row r="47" spans="1:10" x14ac:dyDescent="0.55000000000000004">
      <c r="B47" t="s">
        <v>306</v>
      </c>
      <c r="C47" s="39" t="s">
        <v>376</v>
      </c>
      <c r="G47" t="s">
        <v>320</v>
      </c>
      <c r="I47" t="s">
        <v>319</v>
      </c>
    </row>
    <row r="48" spans="1:10" x14ac:dyDescent="0.55000000000000004">
      <c r="B48" s="17" t="s">
        <v>307</v>
      </c>
      <c r="C48" s="39" t="s">
        <v>376</v>
      </c>
      <c r="I48" t="s">
        <v>318</v>
      </c>
    </row>
    <row r="49" spans="1:12" x14ac:dyDescent="0.55000000000000004">
      <c r="B49" s="17" t="s">
        <v>308</v>
      </c>
      <c r="C49" s="43" t="s">
        <v>375</v>
      </c>
      <c r="I49" t="s">
        <v>321</v>
      </c>
    </row>
    <row r="50" spans="1:12" x14ac:dyDescent="0.55000000000000004">
      <c r="B50" t="s">
        <v>309</v>
      </c>
      <c r="C50" s="39" t="s">
        <v>374</v>
      </c>
      <c r="G50" t="s">
        <v>324</v>
      </c>
      <c r="H50" s="41">
        <v>2805</v>
      </c>
      <c r="I50" t="s">
        <v>322</v>
      </c>
    </row>
    <row r="53" spans="1:12" x14ac:dyDescent="0.55000000000000004">
      <c r="A53" s="30">
        <v>45319</v>
      </c>
    </row>
    <row r="54" spans="1:12" x14ac:dyDescent="0.55000000000000004">
      <c r="A54" s="39" t="s">
        <v>379</v>
      </c>
      <c r="B54" t="s">
        <v>149</v>
      </c>
      <c r="C54" s="39">
        <v>21350</v>
      </c>
      <c r="G54" t="s">
        <v>378</v>
      </c>
      <c r="I54" t="s">
        <v>318</v>
      </c>
      <c r="J54">
        <v>13</v>
      </c>
      <c r="K54" t="s">
        <v>399</v>
      </c>
      <c r="L54" t="s">
        <v>400</v>
      </c>
    </row>
    <row r="55" spans="1:12" x14ac:dyDescent="0.55000000000000004">
      <c r="B55" t="s">
        <v>314</v>
      </c>
      <c r="C55" s="39">
        <v>13.87</v>
      </c>
      <c r="I55" t="s">
        <v>319</v>
      </c>
      <c r="J55">
        <v>12</v>
      </c>
    </row>
    <row r="56" spans="1:12" x14ac:dyDescent="0.55000000000000004">
      <c r="B56" t="s">
        <v>305</v>
      </c>
      <c r="C56" s="39" t="s">
        <v>392</v>
      </c>
    </row>
    <row r="57" spans="1:12" x14ac:dyDescent="0.55000000000000004">
      <c r="B57" t="s">
        <v>306</v>
      </c>
      <c r="C57" s="39" t="s">
        <v>394</v>
      </c>
      <c r="G57" t="s">
        <v>320</v>
      </c>
      <c r="I57" t="s">
        <v>319</v>
      </c>
      <c r="J57">
        <v>19</v>
      </c>
    </row>
    <row r="58" spans="1:12" x14ac:dyDescent="0.55000000000000004">
      <c r="B58" s="17" t="s">
        <v>307</v>
      </c>
      <c r="C58" s="39" t="s">
        <v>395</v>
      </c>
      <c r="I58" t="s">
        <v>318</v>
      </c>
      <c r="J58">
        <v>18</v>
      </c>
    </row>
    <row r="59" spans="1:12" x14ac:dyDescent="0.55000000000000004">
      <c r="B59" s="17" t="s">
        <v>308</v>
      </c>
      <c r="C59" s="39" t="s">
        <v>396</v>
      </c>
      <c r="I59" t="s">
        <v>321</v>
      </c>
      <c r="J59">
        <v>42</v>
      </c>
    </row>
    <row r="60" spans="1:12" x14ac:dyDescent="0.55000000000000004">
      <c r="B60" t="s">
        <v>309</v>
      </c>
      <c r="C60" s="39" t="s">
        <v>397</v>
      </c>
      <c r="I60" t="s">
        <v>322</v>
      </c>
      <c r="J60">
        <v>39</v>
      </c>
    </row>
    <row r="63" spans="1:12" x14ac:dyDescent="0.55000000000000004">
      <c r="A63" s="30">
        <v>45322</v>
      </c>
      <c r="B63" t="s">
        <v>149</v>
      </c>
      <c r="C63">
        <v>21697</v>
      </c>
      <c r="G63" t="s">
        <v>402</v>
      </c>
      <c r="I63" t="s">
        <v>318</v>
      </c>
      <c r="J63">
        <v>27</v>
      </c>
      <c r="K63" t="s">
        <v>412</v>
      </c>
    </row>
    <row r="64" spans="1:12" x14ac:dyDescent="0.55000000000000004">
      <c r="A64" s="39" t="s">
        <v>401</v>
      </c>
      <c r="B64" t="s">
        <v>314</v>
      </c>
      <c r="C64" s="39">
        <v>14.46</v>
      </c>
      <c r="I64" t="s">
        <v>319</v>
      </c>
      <c r="J64">
        <v>16</v>
      </c>
    </row>
    <row r="65" spans="1:12" x14ac:dyDescent="0.55000000000000004">
      <c r="B65" t="s">
        <v>305</v>
      </c>
      <c r="C65" s="39" t="s">
        <v>403</v>
      </c>
    </row>
    <row r="66" spans="1:12" x14ac:dyDescent="0.55000000000000004">
      <c r="B66" t="s">
        <v>306</v>
      </c>
      <c r="C66" s="39" t="s">
        <v>407</v>
      </c>
      <c r="G66" t="s">
        <v>320</v>
      </c>
      <c r="I66" t="s">
        <v>319</v>
      </c>
    </row>
    <row r="67" spans="1:12" x14ac:dyDescent="0.55000000000000004">
      <c r="B67" s="17" t="s">
        <v>307</v>
      </c>
      <c r="C67" s="39" t="s">
        <v>406</v>
      </c>
      <c r="I67" t="s">
        <v>318</v>
      </c>
      <c r="J67" s="22"/>
      <c r="K67" s="22"/>
      <c r="L67" s="22"/>
    </row>
    <row r="68" spans="1:12" x14ac:dyDescent="0.55000000000000004">
      <c r="B68" s="17" t="s">
        <v>308</v>
      </c>
      <c r="C68" s="39" t="s">
        <v>405</v>
      </c>
      <c r="I68" t="s">
        <v>321</v>
      </c>
      <c r="J68" s="22"/>
      <c r="K68" s="22"/>
      <c r="L68" s="22"/>
    </row>
    <row r="69" spans="1:12" x14ac:dyDescent="0.55000000000000004">
      <c r="B69" t="s">
        <v>309</v>
      </c>
      <c r="C69" s="39" t="s">
        <v>404</v>
      </c>
      <c r="I69" t="s">
        <v>322</v>
      </c>
    </row>
    <row r="77" spans="1:12" x14ac:dyDescent="0.55000000000000004">
      <c r="A77" s="22" t="s">
        <v>410</v>
      </c>
      <c r="B77" s="22" t="s">
        <v>409</v>
      </c>
      <c r="C77" s="22" t="s">
        <v>408</v>
      </c>
    </row>
    <row r="78" spans="1:12" x14ac:dyDescent="0.55000000000000004">
      <c r="A78" s="52">
        <v>45654</v>
      </c>
      <c r="B78" s="22">
        <v>1300</v>
      </c>
      <c r="C78" s="22">
        <v>4000</v>
      </c>
    </row>
    <row r="79" spans="1:12" x14ac:dyDescent="0.55000000000000004">
      <c r="A79" s="52">
        <v>45295</v>
      </c>
      <c r="B79" s="22">
        <v>1700</v>
      </c>
      <c r="C79" s="22">
        <v>177</v>
      </c>
    </row>
    <row r="80" spans="1:12" x14ac:dyDescent="0.55000000000000004">
      <c r="A80" s="52">
        <v>45302</v>
      </c>
      <c r="B80" s="22">
        <v>1100</v>
      </c>
      <c r="C80" s="22">
        <v>1700</v>
      </c>
    </row>
    <row r="81" spans="1:4" x14ac:dyDescent="0.55000000000000004">
      <c r="A81" s="52">
        <v>45309</v>
      </c>
      <c r="B81" s="22">
        <v>0</v>
      </c>
      <c r="C81" s="22">
        <v>0</v>
      </c>
      <c r="D81" t="s">
        <v>411</v>
      </c>
    </row>
    <row r="82" spans="1:4" x14ac:dyDescent="0.55000000000000004">
      <c r="A82" s="52">
        <v>45316</v>
      </c>
      <c r="B82" s="22">
        <v>0</v>
      </c>
      <c r="C82" s="22">
        <v>0</v>
      </c>
      <c r="D82" t="s">
        <v>411</v>
      </c>
    </row>
    <row r="88" spans="1:4" x14ac:dyDescent="0.55000000000000004">
      <c r="C88">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32F5E-5F2C-4C84-824F-54F65BEA5636}">
  <dimension ref="C2:S7"/>
  <sheetViews>
    <sheetView workbookViewId="0">
      <selection activeCell="E11" sqref="E11"/>
    </sheetView>
  </sheetViews>
  <sheetFormatPr defaultRowHeight="14.4" x14ac:dyDescent="0.55000000000000004"/>
  <cols>
    <col min="3" max="3" width="10.15625" bestFit="1" customWidth="1"/>
    <col min="6" max="6" width="6" bestFit="1" customWidth="1"/>
  </cols>
  <sheetData>
    <row r="2" spans="3:19" x14ac:dyDescent="0.55000000000000004">
      <c r="C2" s="44"/>
      <c r="D2" s="44"/>
      <c r="E2" s="44" t="s">
        <v>380</v>
      </c>
      <c r="F2" s="44"/>
      <c r="G2" s="44"/>
      <c r="H2" s="45" t="s">
        <v>381</v>
      </c>
      <c r="I2" s="45"/>
      <c r="J2" s="45"/>
      <c r="K2" s="45"/>
      <c r="L2" s="46" t="s">
        <v>382</v>
      </c>
      <c r="M2" s="46"/>
      <c r="N2" s="46"/>
      <c r="O2" s="46"/>
      <c r="P2" s="47" t="s">
        <v>383</v>
      </c>
      <c r="Q2" s="47"/>
      <c r="R2" s="47"/>
      <c r="S2" s="47"/>
    </row>
    <row r="3" spans="3:19" x14ac:dyDescent="0.55000000000000004">
      <c r="C3" s="48" t="s">
        <v>384</v>
      </c>
      <c r="D3" s="48" t="s">
        <v>385</v>
      </c>
      <c r="E3" s="48" t="s">
        <v>386</v>
      </c>
      <c r="F3" s="48" t="s">
        <v>226</v>
      </c>
      <c r="G3" s="48" t="s">
        <v>227</v>
      </c>
      <c r="H3" s="48" t="s">
        <v>387</v>
      </c>
      <c r="I3" s="48" t="s">
        <v>388</v>
      </c>
      <c r="J3" s="48" t="s">
        <v>226</v>
      </c>
      <c r="K3" s="48" t="s">
        <v>227</v>
      </c>
      <c r="L3" s="48" t="s">
        <v>387</v>
      </c>
      <c r="M3" s="48" t="s">
        <v>389</v>
      </c>
      <c r="N3" s="48" t="s">
        <v>226</v>
      </c>
      <c r="O3" s="48" t="s">
        <v>227</v>
      </c>
      <c r="P3" s="48" t="s">
        <v>387</v>
      </c>
      <c r="Q3" s="48" t="s">
        <v>390</v>
      </c>
      <c r="R3" s="48" t="s">
        <v>226</v>
      </c>
      <c r="S3" s="48" t="s">
        <v>227</v>
      </c>
    </row>
    <row r="4" spans="3:19" x14ac:dyDescent="0.55000000000000004">
      <c r="C4" s="48">
        <v>21352</v>
      </c>
      <c r="D4" s="48">
        <v>13.87</v>
      </c>
      <c r="E4" s="49">
        <f>D4</f>
        <v>13.87</v>
      </c>
      <c r="F4" s="50">
        <f>C4*(1+E4/100)</f>
        <v>24313.522400000002</v>
      </c>
      <c r="G4" s="50">
        <f>C4*(100-E4)/100</f>
        <v>18390.477599999998</v>
      </c>
      <c r="H4" s="50">
        <f>365/30</f>
        <v>12.166666666666666</v>
      </c>
      <c r="I4" s="49">
        <f>(D4/SQRT(12))</f>
        <v>4.0039241168300546</v>
      </c>
      <c r="J4" s="50">
        <f>C4*(100+I4)/100</f>
        <v>22206.917877425552</v>
      </c>
      <c r="K4" s="50">
        <f>C4*(100-I4)/100</f>
        <v>20497.082122574448</v>
      </c>
      <c r="L4" s="50">
        <f>365/7</f>
        <v>52.142857142857146</v>
      </c>
      <c r="M4" s="49">
        <f>(D4/SQRT(52))</f>
        <v>1.923422930410982</v>
      </c>
      <c r="N4" s="50">
        <f>C4*(100+M4)/100</f>
        <v>21762.689264101355</v>
      </c>
      <c r="O4" s="50">
        <f>C4*(100-M4)/100</f>
        <v>20941.310735898649</v>
      </c>
      <c r="P4" s="50">
        <f>365/1</f>
        <v>365</v>
      </c>
      <c r="Q4" s="49">
        <f>(D4/SQRT(365))</f>
        <v>0.7259889806326264</v>
      </c>
      <c r="R4" s="50">
        <f>C4*(100+Q4)/100</f>
        <v>21507.01316714468</v>
      </c>
      <c r="S4" s="50">
        <f>C4*(100-Q4)/100</f>
        <v>21196.98683285532</v>
      </c>
    </row>
    <row r="5" spans="3:19" x14ac:dyDescent="0.55000000000000004">
      <c r="C5" s="48" t="s">
        <v>391</v>
      </c>
      <c r="D5" s="48">
        <f>D4/100</f>
        <v>0.13869999999999999</v>
      </c>
      <c r="E5" s="48"/>
      <c r="F5" s="48"/>
      <c r="G5" s="48"/>
      <c r="H5" s="48"/>
      <c r="I5" s="48"/>
      <c r="J5" s="48"/>
      <c r="K5" s="48"/>
      <c r="L5" s="48"/>
      <c r="M5" s="48"/>
      <c r="N5" s="48"/>
      <c r="O5" s="48"/>
      <c r="P5" s="48"/>
      <c r="Q5" s="48"/>
      <c r="R5" s="48"/>
      <c r="S5" s="48"/>
    </row>
    <row r="6" spans="3:19" x14ac:dyDescent="0.55000000000000004">
      <c r="C6" s="48"/>
      <c r="D6" s="48"/>
      <c r="E6" s="48"/>
      <c r="F6" s="48"/>
      <c r="G6" s="48"/>
      <c r="H6" s="48"/>
      <c r="I6" s="48"/>
      <c r="J6" s="48"/>
      <c r="K6" s="48"/>
      <c r="L6" s="48"/>
      <c r="M6" s="48"/>
      <c r="N6" s="48"/>
      <c r="O6" s="48"/>
      <c r="P6" s="48"/>
      <c r="Q6" s="48"/>
      <c r="R6" s="48"/>
      <c r="S6" s="48"/>
    </row>
    <row r="7" spans="3:19" x14ac:dyDescent="0.55000000000000004">
      <c r="K7"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6"/>
  <sheetViews>
    <sheetView workbookViewId="0">
      <selection activeCell="D2" sqref="D2"/>
    </sheetView>
  </sheetViews>
  <sheetFormatPr defaultRowHeight="14.4" x14ac:dyDescent="0.55000000000000004"/>
  <cols>
    <col min="2" max="2" width="7" bestFit="1" customWidth="1"/>
    <col min="4" max="4" width="22.734375" customWidth="1"/>
    <col min="10" max="10" width="15.26171875" customWidth="1"/>
    <col min="11" max="11" width="12.3671875" customWidth="1"/>
    <col min="15" max="15" width="10.15625" bestFit="1" customWidth="1"/>
    <col min="16" max="16" width="13.89453125" customWidth="1"/>
    <col min="17" max="17" width="13.47265625" customWidth="1"/>
    <col min="18" max="18" width="12.5234375" customWidth="1"/>
    <col min="21" max="21" width="10.7890625" customWidth="1"/>
    <col min="22" max="22" width="12.3671875" customWidth="1"/>
    <col min="25" max="25" width="15.89453125" style="31" customWidth="1"/>
    <col min="30" max="30" width="18.89453125" customWidth="1"/>
  </cols>
  <sheetData>
    <row r="1" spans="1:30" s="28" customFormat="1" ht="21" customHeight="1" x14ac:dyDescent="0.55000000000000004">
      <c r="A1" s="27" t="s">
        <v>131</v>
      </c>
      <c r="B1" s="27" t="s">
        <v>132</v>
      </c>
      <c r="C1" s="27" t="s">
        <v>34</v>
      </c>
      <c r="D1" s="27" t="s">
        <v>133</v>
      </c>
      <c r="E1" s="27" t="s">
        <v>163</v>
      </c>
      <c r="F1" s="27" t="s">
        <v>164</v>
      </c>
      <c r="G1" s="27" t="s">
        <v>177</v>
      </c>
      <c r="H1" s="27" t="s">
        <v>165</v>
      </c>
      <c r="I1" s="27" t="s">
        <v>149</v>
      </c>
      <c r="J1" s="27" t="s">
        <v>194</v>
      </c>
      <c r="K1" s="27" t="s">
        <v>181</v>
      </c>
      <c r="L1" s="27" t="s">
        <v>195</v>
      </c>
      <c r="M1" s="27" t="s">
        <v>196</v>
      </c>
      <c r="N1" s="27" t="s">
        <v>193</v>
      </c>
      <c r="O1" s="27" t="s">
        <v>197</v>
      </c>
      <c r="P1" s="27" t="s">
        <v>199</v>
      </c>
      <c r="Q1" s="27" t="s">
        <v>200</v>
      </c>
      <c r="R1" s="27" t="s">
        <v>203</v>
      </c>
      <c r="S1" s="27" t="s">
        <v>201</v>
      </c>
      <c r="T1" s="27" t="s">
        <v>202</v>
      </c>
      <c r="U1" s="27" t="s">
        <v>204</v>
      </c>
      <c r="V1" s="27" t="s">
        <v>148</v>
      </c>
      <c r="W1" s="27" t="s">
        <v>162</v>
      </c>
      <c r="X1" s="27" t="s">
        <v>158</v>
      </c>
      <c r="Y1" s="32" t="s">
        <v>147</v>
      </c>
      <c r="Z1" s="27" t="s">
        <v>16</v>
      </c>
      <c r="AA1" s="27" t="s">
        <v>134</v>
      </c>
      <c r="AB1" s="27" t="s">
        <v>135</v>
      </c>
      <c r="AC1" s="27" t="s">
        <v>153</v>
      </c>
      <c r="AD1" s="27" t="s">
        <v>136</v>
      </c>
    </row>
    <row r="2" spans="1:30" ht="115.2" x14ac:dyDescent="0.55000000000000004">
      <c r="A2" t="s">
        <v>142</v>
      </c>
      <c r="B2" s="30">
        <v>44135</v>
      </c>
      <c r="C2" t="s">
        <v>214</v>
      </c>
      <c r="D2" s="31" t="s">
        <v>218</v>
      </c>
      <c r="E2">
        <v>588</v>
      </c>
      <c r="F2">
        <v>437</v>
      </c>
      <c r="H2">
        <v>260000</v>
      </c>
      <c r="I2">
        <v>11642</v>
      </c>
      <c r="K2" t="s">
        <v>216</v>
      </c>
      <c r="L2">
        <v>11658</v>
      </c>
      <c r="N2">
        <v>786</v>
      </c>
      <c r="O2">
        <f>(N:N)*1.5</f>
        <v>1179</v>
      </c>
      <c r="P2">
        <f>I:I-N:N</f>
        <v>10856</v>
      </c>
      <c r="Q2">
        <f>I:I+N:N</f>
        <v>12428</v>
      </c>
      <c r="R2" s="31" t="s">
        <v>243</v>
      </c>
      <c r="S2">
        <f>L:L-O:O</f>
        <v>10479</v>
      </c>
      <c r="T2">
        <f>I:I+O:O</f>
        <v>12821</v>
      </c>
      <c r="U2" t="s">
        <v>179</v>
      </c>
      <c r="V2" t="s">
        <v>215</v>
      </c>
      <c r="Y2" s="31" t="s">
        <v>217</v>
      </c>
      <c r="Z2">
        <v>11650</v>
      </c>
    </row>
    <row r="3" spans="1:30" ht="115.2" x14ac:dyDescent="0.55000000000000004">
      <c r="A3" t="s">
        <v>143</v>
      </c>
      <c r="B3" s="30">
        <v>44166</v>
      </c>
      <c r="C3" t="s">
        <v>214</v>
      </c>
      <c r="D3" s="31" t="s">
        <v>244</v>
      </c>
      <c r="E3">
        <v>495</v>
      </c>
      <c r="F3">
        <v>367</v>
      </c>
      <c r="I3">
        <v>12968</v>
      </c>
      <c r="L3">
        <v>13000</v>
      </c>
      <c r="N3">
        <v>532</v>
      </c>
      <c r="O3">
        <v>798</v>
      </c>
      <c r="P3">
        <f>I:I-N:N</f>
        <v>12436</v>
      </c>
      <c r="Q3" s="14">
        <f>L:L+N:N</f>
        <v>13532</v>
      </c>
      <c r="R3" t="s">
        <v>179</v>
      </c>
      <c r="S3">
        <f>L:L-O:O</f>
        <v>12202</v>
      </c>
      <c r="T3">
        <f>I:I+O:O</f>
        <v>13766</v>
      </c>
    </row>
    <row r="4" spans="1:30" x14ac:dyDescent="0.55000000000000004">
      <c r="A4" t="s">
        <v>145</v>
      </c>
      <c r="B4" s="30">
        <v>44137</v>
      </c>
    </row>
    <row r="5" spans="1:30" x14ac:dyDescent="0.55000000000000004">
      <c r="A5" t="s">
        <v>213</v>
      </c>
      <c r="B5" s="30">
        <v>44138</v>
      </c>
    </row>
    <row r="6" spans="1:30" x14ac:dyDescent="0.55000000000000004">
      <c r="A6" t="s">
        <v>146</v>
      </c>
      <c r="B6" s="30">
        <v>44139</v>
      </c>
    </row>
  </sheetData>
  <autoFilter ref="A1:AD1" xr:uid="{00000000-0009-0000-0000-000002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workbookViewId="0">
      <selection activeCell="F33" sqref="F33"/>
    </sheetView>
  </sheetViews>
  <sheetFormatPr defaultRowHeight="14.4" x14ac:dyDescent="0.55000000000000004"/>
  <cols>
    <col min="2" max="2" width="11.26171875" customWidth="1"/>
    <col min="4" max="4" width="14.7890625" customWidth="1"/>
    <col min="5" max="5" width="17.1015625" customWidth="1"/>
    <col min="7" max="7" width="12.734375" customWidth="1"/>
    <col min="8" max="8" width="13.47265625" customWidth="1"/>
  </cols>
  <sheetData>
    <row r="1" spans="1:9" x14ac:dyDescent="0.55000000000000004">
      <c r="A1" t="s">
        <v>132</v>
      </c>
      <c r="B1" t="s">
        <v>131</v>
      </c>
      <c r="C1" t="s">
        <v>230</v>
      </c>
      <c r="D1" t="s">
        <v>228</v>
      </c>
      <c r="E1" t="s">
        <v>229</v>
      </c>
      <c r="F1" t="s">
        <v>231</v>
      </c>
      <c r="G1" t="s">
        <v>233</v>
      </c>
      <c r="H1" t="s">
        <v>235</v>
      </c>
      <c r="I1" t="s">
        <v>232</v>
      </c>
    </row>
    <row r="2" spans="1:9" x14ac:dyDescent="0.55000000000000004">
      <c r="A2" s="30">
        <v>44168</v>
      </c>
      <c r="B2" s="30" t="s">
        <v>145</v>
      </c>
      <c r="C2">
        <v>13215</v>
      </c>
      <c r="D2">
        <v>13216</v>
      </c>
      <c r="H2" t="s">
        <v>253</v>
      </c>
    </row>
    <row r="3" spans="1:9" x14ac:dyDescent="0.55000000000000004">
      <c r="A3" s="30">
        <v>44179</v>
      </c>
      <c r="B3" s="30" t="s">
        <v>145</v>
      </c>
      <c r="C3">
        <v>13571</v>
      </c>
      <c r="D3">
        <v>13598</v>
      </c>
      <c r="E3">
        <v>13533</v>
      </c>
    </row>
    <row r="4" spans="1:9" x14ac:dyDescent="0.55000000000000004">
      <c r="A4" s="30">
        <v>44180</v>
      </c>
      <c r="B4" s="30" t="s">
        <v>213</v>
      </c>
      <c r="C4">
        <v>13663</v>
      </c>
      <c r="D4">
        <v>13663</v>
      </c>
      <c r="E4">
        <v>13624</v>
      </c>
      <c r="G4">
        <v>13631</v>
      </c>
    </row>
    <row r="5" spans="1:9" x14ac:dyDescent="0.55000000000000004">
      <c r="A5" s="30">
        <v>44181</v>
      </c>
      <c r="B5" s="30" t="s">
        <v>146</v>
      </c>
    </row>
    <row r="6" spans="1:9" x14ac:dyDescent="0.55000000000000004">
      <c r="A6" s="30">
        <v>44182</v>
      </c>
      <c r="B6" s="30" t="s">
        <v>139</v>
      </c>
    </row>
    <row r="7" spans="1:9" x14ac:dyDescent="0.55000000000000004">
      <c r="A7" s="30">
        <v>44183</v>
      </c>
      <c r="B7" s="30" t="s">
        <v>141</v>
      </c>
    </row>
    <row r="8" spans="1:9" x14ac:dyDescent="0.55000000000000004">
      <c r="A8" s="30">
        <v>44184</v>
      </c>
      <c r="B8" s="30" t="s">
        <v>142</v>
      </c>
    </row>
    <row r="9" spans="1:9" x14ac:dyDescent="0.55000000000000004">
      <c r="A9" s="30">
        <v>44185</v>
      </c>
      <c r="B9" s="30" t="s">
        <v>143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workbookViewId="0">
      <selection activeCell="C6" sqref="C6"/>
    </sheetView>
  </sheetViews>
  <sheetFormatPr defaultRowHeight="14.4" x14ac:dyDescent="0.55000000000000004"/>
  <sheetData>
    <row r="1" spans="1:4" x14ac:dyDescent="0.55000000000000004">
      <c r="A1" t="s">
        <v>279</v>
      </c>
      <c r="B1" t="s">
        <v>282</v>
      </c>
      <c r="C1" t="s">
        <v>280</v>
      </c>
      <c r="D1" t="s">
        <v>281</v>
      </c>
    </row>
    <row r="2" spans="1:4" x14ac:dyDescent="0.55000000000000004">
      <c r="A2" s="37">
        <v>0.3923611111111111</v>
      </c>
      <c r="B2">
        <v>4800</v>
      </c>
      <c r="C2">
        <v>34438</v>
      </c>
      <c r="D2">
        <v>19920</v>
      </c>
    </row>
    <row r="3" spans="1:4" x14ac:dyDescent="0.55000000000000004">
      <c r="A3" s="37">
        <v>0.40277777777777773</v>
      </c>
      <c r="B3">
        <v>14750</v>
      </c>
      <c r="C3">
        <v>15574</v>
      </c>
      <c r="D3">
        <v>18015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4"/>
  <sheetViews>
    <sheetView topLeftCell="B1" workbookViewId="0">
      <selection activeCell="N26" sqref="N26"/>
    </sheetView>
  </sheetViews>
  <sheetFormatPr defaultRowHeight="14.4" x14ac:dyDescent="0.55000000000000004"/>
  <cols>
    <col min="1" max="1" width="28.26171875" customWidth="1"/>
    <col min="2" max="2" width="16.5234375" customWidth="1"/>
    <col min="16" max="16" width="16.3671875" customWidth="1"/>
  </cols>
  <sheetData>
    <row r="1" spans="1:16" x14ac:dyDescent="0.55000000000000004">
      <c r="A1" t="s">
        <v>284</v>
      </c>
      <c r="B1" t="s">
        <v>289</v>
      </c>
    </row>
    <row r="2" spans="1:16" x14ac:dyDescent="0.55000000000000004">
      <c r="A2" t="s">
        <v>291</v>
      </c>
      <c r="B2" t="s">
        <v>290</v>
      </c>
      <c r="O2" t="s">
        <v>285</v>
      </c>
      <c r="P2" t="s">
        <v>286</v>
      </c>
    </row>
    <row r="3" spans="1:16" x14ac:dyDescent="0.55000000000000004">
      <c r="P3" s="6" t="s">
        <v>287</v>
      </c>
    </row>
    <row r="5" spans="1:16" x14ac:dyDescent="0.55000000000000004">
      <c r="O5" t="s">
        <v>413</v>
      </c>
      <c r="P5" t="s">
        <v>288</v>
      </c>
    </row>
    <row r="6" spans="1:16" x14ac:dyDescent="0.55000000000000004">
      <c r="P6" s="6" t="s">
        <v>287</v>
      </c>
    </row>
    <row r="9" spans="1:16" x14ac:dyDescent="0.55000000000000004">
      <c r="G9" t="s">
        <v>414</v>
      </c>
      <c r="H9">
        <v>45000</v>
      </c>
    </row>
    <row r="10" spans="1:16" x14ac:dyDescent="0.55000000000000004">
      <c r="H10">
        <v>50000</v>
      </c>
    </row>
    <row r="11" spans="1:16" x14ac:dyDescent="0.55000000000000004">
      <c r="H11">
        <v>6000</v>
      </c>
    </row>
    <row r="12" spans="1:16" x14ac:dyDescent="0.55000000000000004">
      <c r="H12">
        <v>10000</v>
      </c>
    </row>
    <row r="13" spans="1:16" x14ac:dyDescent="0.55000000000000004">
      <c r="H13">
        <v>20000</v>
      </c>
    </row>
    <row r="14" spans="1:16" x14ac:dyDescent="0.55000000000000004">
      <c r="H14">
        <v>15000</v>
      </c>
    </row>
  </sheetData>
  <hyperlinks>
    <hyperlink ref="P3" r:id="rId1" xr:uid="{00000000-0004-0000-0700-000000000000}"/>
    <hyperlink ref="P6" r:id="rId2" xr:uid="{00000000-0004-0000-07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SFTLevels</vt:lpstr>
      <vt:lpstr>FukFuk-Ke</vt:lpstr>
      <vt:lpstr>TradeTrackSelling</vt:lpstr>
      <vt:lpstr>VIX1</vt:lpstr>
      <vt:lpstr>Monthly</vt:lpstr>
      <vt:lpstr>NiftyHourData</vt:lpstr>
      <vt:lpstr>OI</vt:lpstr>
      <vt:lpstr>AngelBrokingClient</vt:lpstr>
      <vt:lpstr>Plan</vt:lpstr>
      <vt:lpstr>VIX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Sinha, Rajib Lochan QSGTL-IGQ/PC3</dc:creator>
  <cp:lastModifiedBy>Butole, Ankush</cp:lastModifiedBy>
  <dcterms:created xsi:type="dcterms:W3CDTF">2020-07-30T14:44:51Z</dcterms:created>
  <dcterms:modified xsi:type="dcterms:W3CDTF">2024-03-01T06:14:28Z</dcterms:modified>
</cp:coreProperties>
</file>