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430" tabRatio="621"/>
  </bookViews>
  <sheets>
    <sheet name=" PL " sheetId="20" r:id="rId1"/>
    <sheet name="UCCI2025012205D" sheetId="26" r:id="rId2"/>
    <sheet name="UCCI2025012206S" sheetId="27" r:id="rId3"/>
  </sheets>
  <externalReferences>
    <externalReference r:id="rId4"/>
  </externalReferences>
  <definedNames>
    <definedName name="_xlnm._FilterDatabase" localSheetId="0" hidden="1">' PL '!$A$16:$I$164</definedName>
    <definedName name="_xlnm._FilterDatabase" localSheetId="2" hidden="1">UCCI2025012206S!$A$10:$Z$92</definedName>
    <definedName name="_xlnm._FilterDatabase" localSheetId="1" hidden="1">UCCI2025012205D!$A$10:$Z$76</definedName>
    <definedName name="_xlnm.Print_Area" localSheetId="1">UCCI2025012205D!$A$1:$G$76</definedName>
    <definedName name="_xlnm.Print_Area" localSheetId="0">' PL '!$A$1:$I$166</definedName>
    <definedName name="_xlnm.Print_Area" localSheetId="2">UCCI2025012206S!$A$1:$G$92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<sst xmlns="http://schemas.openxmlformats.org/spreadsheetml/2006/main" count="1150" uniqueCount="375">
  <si>
    <t xml:space="preserve">UNICAIR(HOLDINGS) LIMITED  </t>
  </si>
  <si>
    <t>ADD:UNIT 802,8/F,CHINA INSURANCE GROUP BUILDING,141 DES VOEUX ROAD CENTRAL HONG KONG</t>
  </si>
  <si>
    <t>Packing List</t>
  </si>
  <si>
    <t>Shipper:</t>
  </si>
  <si>
    <t>UNICAIR(HOLDINGS) LIMITED</t>
  </si>
  <si>
    <t>Invoice Number.:</t>
  </si>
  <si>
    <t>UCCI2025012205D&amp;UCCI2025012206S</t>
  </si>
  <si>
    <t>Date:</t>
  </si>
  <si>
    <t>Buyer :</t>
  </si>
  <si>
    <t>Pacific Cyber Technology Private Ltd</t>
  </si>
  <si>
    <t>Inform company information :</t>
  </si>
  <si>
    <t>ADD:51- 57 Silver Industrial Estate, Bhimpore, Daman – 396 210, India</t>
  </si>
  <si>
    <t>Company: Pacific Cyber Technology Private Limited</t>
  </si>
  <si>
    <t>TEL: 0091- 83690 41380/0091- 98202 51372</t>
  </si>
  <si>
    <t>IEC CODE: 0315086246</t>
  </si>
  <si>
    <t>Ship to :</t>
  </si>
  <si>
    <t>Pacific Cyber Technology Private Limited</t>
  </si>
  <si>
    <t>PAN NO: AAICP4099H</t>
  </si>
  <si>
    <t>GST NO:26AAICP4099H2ZZ</t>
  </si>
  <si>
    <t>Contact Person: Mr Kamal Baldi</t>
  </si>
  <si>
    <t>S/N</t>
  </si>
  <si>
    <t>Part Number</t>
  </si>
  <si>
    <t>Commodity Description (Customs)</t>
  </si>
  <si>
    <t>Quantity</t>
  </si>
  <si>
    <t>Total Carton Quantity</t>
  </si>
  <si>
    <t>Total Volume (CBM)</t>
  </si>
  <si>
    <t>Total Gross Weight (kg)</t>
  </si>
  <si>
    <t>Total Net Weight (kg)</t>
  </si>
  <si>
    <t>Carton Number</t>
  </si>
  <si>
    <t>C100.C05-032-04-00</t>
  </si>
  <si>
    <t>F01</t>
  </si>
  <si>
    <t>E100.020310008</t>
  </si>
  <si>
    <t>F02</t>
  </si>
  <si>
    <t>E100.020310014</t>
  </si>
  <si>
    <t>E100.020310015</t>
  </si>
  <si>
    <t>F03</t>
  </si>
  <si>
    <t>E100.A37-066-02-00</t>
  </si>
  <si>
    <t>F04</t>
  </si>
  <si>
    <t>J100.020715018</t>
  </si>
  <si>
    <t>E100.020200009</t>
  </si>
  <si>
    <t>F05</t>
  </si>
  <si>
    <t>E100.020310017</t>
  </si>
  <si>
    <t>E100.020310012</t>
  </si>
  <si>
    <t>E100.A33-013-03-00</t>
  </si>
  <si>
    <t>F06</t>
  </si>
  <si>
    <t>J100.S07-010-10-00</t>
  </si>
  <si>
    <t>F07</t>
  </si>
  <si>
    <t>J100.S07-010-04-01</t>
  </si>
  <si>
    <t>J100.S07-010-06-01</t>
  </si>
  <si>
    <t>J100.S07-010-06-02</t>
  </si>
  <si>
    <t>J100.S07-010-11-00</t>
  </si>
  <si>
    <t>C100.C06-007-01-00</t>
  </si>
  <si>
    <t>C100.C06-019-06-00</t>
  </si>
  <si>
    <t>E100.A20-001-15-00</t>
  </si>
  <si>
    <t>F08</t>
  </si>
  <si>
    <t>E100.A20-001-16-00</t>
  </si>
  <si>
    <t>E100.A20-001-17-00</t>
  </si>
  <si>
    <t>E100.A20-001-20-00</t>
  </si>
  <si>
    <t>E100.A20-001-52-00</t>
  </si>
  <si>
    <t>E100.A20-001-53-00</t>
  </si>
  <si>
    <t>E100.A20-001-54-00</t>
  </si>
  <si>
    <t>E100.A20-001-22-00</t>
  </si>
  <si>
    <t>E100.A20-001-33-00</t>
  </si>
  <si>
    <t>C100.C06-006-01-00</t>
  </si>
  <si>
    <t>F09-F76</t>
  </si>
  <si>
    <t>C100.C06-006-02-00</t>
  </si>
  <si>
    <t>F77-F132</t>
  </si>
  <si>
    <t>E100.020349014</t>
  </si>
  <si>
    <t>F133</t>
  </si>
  <si>
    <t>E100.A37-154-01-00</t>
  </si>
  <si>
    <t>E100.012800005</t>
  </si>
  <si>
    <t>E100.0111901002</t>
  </si>
  <si>
    <t>F134-F136</t>
  </si>
  <si>
    <t>J100.031003005</t>
  </si>
  <si>
    <t>F137</t>
  </si>
  <si>
    <t>E100.021335001</t>
  </si>
  <si>
    <t>F138-F145</t>
  </si>
  <si>
    <t>E100.E17-003-01-00</t>
  </si>
  <si>
    <t>F146-F155</t>
  </si>
  <si>
    <t>E100.E17-004-01-00</t>
  </si>
  <si>
    <t>F156-F165</t>
  </si>
  <si>
    <t>E100.020396013</t>
  </si>
  <si>
    <t>F166</t>
  </si>
  <si>
    <t>E100.0203104001</t>
  </si>
  <si>
    <t>F167</t>
  </si>
  <si>
    <t>E100.0203154000</t>
  </si>
  <si>
    <t>E100.0203125000</t>
  </si>
  <si>
    <t>E100.0203162159</t>
  </si>
  <si>
    <t>E100.0203133001</t>
  </si>
  <si>
    <t>E100.E00-011-15-01</t>
  </si>
  <si>
    <t>E100.020396061</t>
  </si>
  <si>
    <t>E100.020396062</t>
  </si>
  <si>
    <t>E100.020396047</t>
  </si>
  <si>
    <t>E100.020396048</t>
  </si>
  <si>
    <t>E100.020396049</t>
  </si>
  <si>
    <t>E100.020396050</t>
  </si>
  <si>
    <t>E100.020396055</t>
  </si>
  <si>
    <t>F168</t>
  </si>
  <si>
    <t>E100.020396056</t>
  </si>
  <si>
    <t>C100.T02-003-02-00</t>
  </si>
  <si>
    <t>N01</t>
  </si>
  <si>
    <t>C100.010412014</t>
  </si>
  <si>
    <t>N02</t>
  </si>
  <si>
    <t>E100.020310009</t>
  </si>
  <si>
    <t>N03</t>
  </si>
  <si>
    <t>E100.020310011</t>
  </si>
  <si>
    <t>N04</t>
  </si>
  <si>
    <t>C100.C01-006-03-00</t>
  </si>
  <si>
    <t>N05</t>
  </si>
  <si>
    <t>C100.C06-021-01-00</t>
  </si>
  <si>
    <t>N06</t>
  </si>
  <si>
    <t>E100.A40-015-02-00</t>
  </si>
  <si>
    <t>J100.030731000</t>
  </si>
  <si>
    <t>N07</t>
  </si>
  <si>
    <t>J100.030731002</t>
  </si>
  <si>
    <t>J100.030731003</t>
  </si>
  <si>
    <t>J100.030429005</t>
  </si>
  <si>
    <t>J100.030429004</t>
  </si>
  <si>
    <t>E100.L60C05006</t>
  </si>
  <si>
    <t>N08</t>
  </si>
  <si>
    <t>J100.020857061</t>
  </si>
  <si>
    <t>J100.S01-011-05-00</t>
  </si>
  <si>
    <t>N09</t>
  </si>
  <si>
    <t>J100.S01-006-03-00</t>
  </si>
  <si>
    <t>N10</t>
  </si>
  <si>
    <t>E100.020310018</t>
  </si>
  <si>
    <t>N11</t>
  </si>
  <si>
    <t>C100.C01-028-01-00</t>
  </si>
  <si>
    <t>E100.020808001</t>
  </si>
  <si>
    <t>AC contactor-NXC-25</t>
  </si>
  <si>
    <t>N12</t>
  </si>
  <si>
    <t>E100.A08-002-04-00</t>
  </si>
  <si>
    <t>AC contactor-LC1D65 65A 380V</t>
  </si>
  <si>
    <t>E100.020325002</t>
  </si>
  <si>
    <t>C100.010602003</t>
  </si>
  <si>
    <t>D027.8105580292</t>
  </si>
  <si>
    <t>C100.030911011</t>
  </si>
  <si>
    <t>C100.C6000C029</t>
  </si>
  <si>
    <t>N13</t>
  </si>
  <si>
    <t>C100.C01-017-01-00</t>
  </si>
  <si>
    <t>N14</t>
  </si>
  <si>
    <t>E100.A33-025-01-00</t>
  </si>
  <si>
    <t>N15</t>
  </si>
  <si>
    <t>J100.S01-006-04-00</t>
  </si>
  <si>
    <t>E100.A25-007-24-00</t>
  </si>
  <si>
    <t>E100.A08-004-01-00</t>
  </si>
  <si>
    <t>E100.A33-026-01-00</t>
  </si>
  <si>
    <t>N16</t>
  </si>
  <si>
    <t>E100.A22-001-01-00</t>
  </si>
  <si>
    <t>N17</t>
  </si>
  <si>
    <t>E100.A19-002-01-00</t>
  </si>
  <si>
    <t>N18</t>
  </si>
  <si>
    <t>C100.C06-019-07-00</t>
  </si>
  <si>
    <t>N19</t>
  </si>
  <si>
    <t>C100.C01-009-03-00</t>
  </si>
  <si>
    <t>N20</t>
  </si>
  <si>
    <t>E100.A08-004-02-00</t>
  </si>
  <si>
    <t>AC Contactor-CJX1-22/22</t>
  </si>
  <si>
    <t>N21</t>
  </si>
  <si>
    <t>C100.C01-004-04-00</t>
  </si>
  <si>
    <t>C100.C05-014-07-00</t>
  </si>
  <si>
    <t>N22</t>
  </si>
  <si>
    <t>C100.C05-011-02-00</t>
  </si>
  <si>
    <t>N23</t>
  </si>
  <si>
    <t>C100.T05-009-01-00</t>
  </si>
  <si>
    <t>E100.A40-015-01-00</t>
  </si>
  <si>
    <t>E100.A25-007-25-00</t>
  </si>
  <si>
    <t>N24</t>
  </si>
  <si>
    <t>E100.A25-007-26-00</t>
  </si>
  <si>
    <t>E100.A25-007-27-01</t>
  </si>
  <si>
    <t>J100.S01-011-03-00</t>
  </si>
  <si>
    <t>N25</t>
  </si>
  <si>
    <t>E100.A33-040-01-00</t>
  </si>
  <si>
    <t>N26</t>
  </si>
  <si>
    <t>E100.A21-001-02-00</t>
  </si>
  <si>
    <t>N27</t>
  </si>
  <si>
    <t>E100.A21-001-03-00</t>
  </si>
  <si>
    <t>E100.A21-001-08-00</t>
  </si>
  <si>
    <t>E100.A21-001-19-00</t>
  </si>
  <si>
    <t>E100.A21-001-20-01</t>
  </si>
  <si>
    <t>E100.A21-001-21-00</t>
  </si>
  <si>
    <t>E100.A21-001-22-00</t>
  </si>
  <si>
    <t>E100.A21-001-23-00</t>
  </si>
  <si>
    <t>D027.x101070029</t>
  </si>
  <si>
    <t>D027.x101070368</t>
  </si>
  <si>
    <t>D027.x101070390</t>
  </si>
  <si>
    <t>D027.x101070406</t>
  </si>
  <si>
    <t>E100.A21-001-24-00</t>
  </si>
  <si>
    <t>E100.A21-002-01-00</t>
  </si>
  <si>
    <t>E100.A08-002-01-00</t>
  </si>
  <si>
    <t>E100.A36-001-02-01</t>
  </si>
  <si>
    <t>E100.A01-002-02-02</t>
  </si>
  <si>
    <t>N28</t>
  </si>
  <si>
    <t>E100.A01-002-01-02</t>
  </si>
  <si>
    <t>E100.A01-004-01-00</t>
  </si>
  <si>
    <t>N29</t>
  </si>
  <si>
    <t>E100.A01-004-02-00</t>
  </si>
  <si>
    <t>C100.010433001</t>
  </si>
  <si>
    <t>N30-N45</t>
  </si>
  <si>
    <t>N46</t>
  </si>
  <si>
    <t>E100.0112001001</t>
  </si>
  <si>
    <t>N47</t>
  </si>
  <si>
    <t>N48</t>
  </si>
  <si>
    <t>C100.T04-005-05-00</t>
  </si>
  <si>
    <t>E100.020310016</t>
  </si>
  <si>
    <t>N49</t>
  </si>
  <si>
    <t>E100.0203136010</t>
  </si>
  <si>
    <t>N50</t>
  </si>
  <si>
    <t>E100.0203136011</t>
  </si>
  <si>
    <t>E100.020396051</t>
  </si>
  <si>
    <t>N51</t>
  </si>
  <si>
    <t>E100.020396052</t>
  </si>
  <si>
    <t>E100.020396059</t>
  </si>
  <si>
    <t>E100.020396060</t>
  </si>
  <si>
    <t>E100.020396063</t>
  </si>
  <si>
    <t>E100.020396064</t>
  </si>
  <si>
    <t>E100.020396054</t>
  </si>
  <si>
    <t>N52-N53</t>
  </si>
  <si>
    <t>J100.040444001</t>
  </si>
  <si>
    <t>N54</t>
  </si>
  <si>
    <t>J100.040445001</t>
  </si>
  <si>
    <t>N55-N62</t>
  </si>
  <si>
    <t>J100.040446001</t>
  </si>
  <si>
    <t>N63</t>
  </si>
  <si>
    <t>N64-N79</t>
  </si>
  <si>
    <t>N80</t>
  </si>
  <si>
    <t>E100.020396053</t>
  </si>
  <si>
    <t>N81</t>
  </si>
  <si>
    <t>E100.A37-063-01-00</t>
  </si>
  <si>
    <t>E100.020396057</t>
  </si>
  <si>
    <t>TTL:</t>
  </si>
  <si>
    <t>COUNTRY OF ORIGIN: CHINA</t>
  </si>
  <si>
    <t>Commercial Invoice</t>
  </si>
  <si>
    <t xml:space="preserve">Buyer: Pacific Cyber Technology Private Ltd                                                                                   </t>
  </si>
  <si>
    <t>UCCI2025012205D</t>
  </si>
  <si>
    <t>Customer PO No.:</t>
  </si>
  <si>
    <t xml:space="preserve">Attn: Mr Kamal Baldi                                                                                                                                                     </t>
  </si>
  <si>
    <t>GST NO: 26AAICP4099H2ZZ</t>
  </si>
  <si>
    <t>EMAIL:Kamal.Baldi@pacificindia.com</t>
  </si>
  <si>
    <t>IEC CODE:0315086246</t>
  </si>
  <si>
    <t>Tel: 0091 98202 51372</t>
  </si>
  <si>
    <r>
      <rPr>
        <sz val="11"/>
        <color theme="1"/>
        <rFont val="Calibri"/>
        <charset val="134"/>
      </rPr>
      <t>2025-1</t>
    </r>
    <r>
      <rPr>
        <sz val="11"/>
        <color theme="1"/>
        <rFont val="宋体"/>
        <charset val="134"/>
      </rPr>
      <t>汇率</t>
    </r>
  </si>
  <si>
    <t>Unit Price (CIF, USD)</t>
  </si>
  <si>
    <t>Unit</t>
  </si>
  <si>
    <t>Total Amount (CIF, USD)</t>
  </si>
  <si>
    <t>采购单价</t>
  </si>
  <si>
    <t>采购总价</t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</si>
  <si>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单价</t>
    </r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</si>
  <si>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总价</t>
    </r>
  </si>
  <si>
    <t>保费</t>
  </si>
  <si>
    <t>运费</t>
  </si>
  <si>
    <t>每公斤摊的运保费</t>
  </si>
  <si>
    <t>该项对应的运保费</t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</si>
  <si>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总价</t>
    </r>
    <r>
      <rPr>
        <sz val="11"/>
        <color theme="1"/>
        <rFont val="Calibri"/>
        <charset val="134"/>
      </rPr>
      <t>+</t>
    </r>
    <r>
      <rPr>
        <sz val="11"/>
        <color theme="1"/>
        <rFont val="宋体"/>
        <charset val="134"/>
      </rPr>
      <t>运保费</t>
    </r>
    <r>
      <rPr>
        <sz val="11"/>
        <color theme="1"/>
        <rFont val="Calibri"/>
        <charset val="134"/>
      </rPr>
      <t>=CIF</t>
    </r>
    <r>
      <rPr>
        <sz val="11"/>
        <color theme="1"/>
        <rFont val="宋体"/>
        <charset val="134"/>
      </rPr>
      <t>总价</t>
    </r>
  </si>
  <si>
    <r>
      <rPr>
        <sz val="11"/>
        <color theme="1"/>
        <rFont val="Calibri"/>
        <charset val="134"/>
      </rPr>
      <t>CIF</t>
    </r>
    <r>
      <rPr>
        <sz val="11"/>
        <color theme="1"/>
        <rFont val="宋体"/>
        <charset val="134"/>
      </rPr>
      <t>单价</t>
    </r>
  </si>
  <si>
    <t>单价USD数值</t>
  </si>
  <si>
    <t>单位</t>
  </si>
  <si>
    <t>开票品名</t>
  </si>
  <si>
    <t>factory</t>
  </si>
  <si>
    <t>project</t>
  </si>
  <si>
    <t>end use</t>
  </si>
  <si>
    <t>PCS</t>
  </si>
  <si>
    <t>个</t>
  </si>
  <si>
    <t>气密阀</t>
  </si>
  <si>
    <t>Daman</t>
  </si>
  <si>
    <t>组装厂月度辅耗材</t>
  </si>
  <si>
    <t>烙铁头</t>
  </si>
  <si>
    <t>热电偶</t>
  </si>
  <si>
    <t>焊接海绵</t>
  </si>
  <si>
    <t>电批头</t>
  </si>
  <si>
    <t>台</t>
  </si>
  <si>
    <t>屏蔽箱</t>
  </si>
  <si>
    <t>TP-LINK</t>
  </si>
  <si>
    <t>开口扭力扳手</t>
  </si>
  <si>
    <t>大华</t>
  </si>
  <si>
    <t>E-SATA 电缆</t>
  </si>
  <si>
    <t>条</t>
  </si>
  <si>
    <t>电源延长线二合一</t>
  </si>
  <si>
    <t>SATA线</t>
  </si>
  <si>
    <t>USB延长线</t>
  </si>
  <si>
    <t>HDMI线</t>
  </si>
  <si>
    <t>传送带驱动</t>
  </si>
  <si>
    <t>Plastic label-ADS-26FSG-12 12024EPI-1 27.5*29.5mm 76mm</t>
  </si>
  <si>
    <t>定位器</t>
  </si>
  <si>
    <t>UV固化机继电器</t>
  </si>
  <si>
    <t>混交机混合管</t>
  </si>
  <si>
    <t>UV紫外线灯</t>
  </si>
  <si>
    <t>焊笔</t>
  </si>
  <si>
    <t>VGA线</t>
  </si>
  <si>
    <t>UV固化机连接器</t>
  </si>
  <si>
    <t>RCA 2 合 1</t>
  </si>
  <si>
    <t>烙铁母端口</t>
  </si>
  <si>
    <t>烙铁黑角</t>
  </si>
  <si>
    <t>焊台PCBA</t>
  </si>
  <si>
    <t>DC公对母电源延长线</t>
  </si>
  <si>
    <t>螺丝刀电源线</t>
  </si>
  <si>
    <t>点胶机针</t>
  </si>
  <si>
    <t>点胶机针-TT Plastic</t>
  </si>
  <si>
    <t>点胶机针头</t>
  </si>
  <si>
    <t>半自动点胶机胶管</t>
  </si>
  <si>
    <t>半自动点胶机管子</t>
  </si>
  <si>
    <t>收缩机加热控制器</t>
  </si>
  <si>
    <t>斑马打印头</t>
  </si>
  <si>
    <t>打印机主板</t>
  </si>
  <si>
    <t>SAY USD EIGHTEEN THOUSAND NINE HUNDRED AND THREE AND POINT FORTY ONLY.</t>
  </si>
  <si>
    <t>Payment Term:100% TT within 5 working days when PCT( Pacific Cyber Technology Private Ltd) receive  Goods.</t>
  </si>
  <si>
    <t>Delivery Term:CIF</t>
  </si>
  <si>
    <t>COMPANY NAME:UNICAIR(HOLDINGS) LIMITED
BANK NAME:The Hongkong and Shanghai Banking Corporation Limited 
ACCOUNT NO.: 023 817729 838
SWIFT CODE: HSBCHKHHHKH
BRANCH ADDRESS:No. 1 Queen's Road Central Hong Kong
COMPANY ADDRESS:UNIT 802,8/F,CHINA INSURANCE GROUP BUILDING,141 DES VOEUX ROAD CENTRAL HONG KONG</t>
  </si>
  <si>
    <t>UCCI2025012206S</t>
  </si>
  <si>
    <t>铣刀</t>
  </si>
  <si>
    <t>Silvass</t>
  </si>
  <si>
    <t>SMT工厂月度辅耗材</t>
  </si>
  <si>
    <t>红外发热管</t>
  </si>
  <si>
    <t>SMT工厂设备配件</t>
  </si>
  <si>
    <t>联轴器</t>
  </si>
  <si>
    <t>重型双柱爪</t>
  </si>
  <si>
    <t>过滤棉</t>
  </si>
  <si>
    <t>变频器</t>
  </si>
  <si>
    <t>电机</t>
  </si>
  <si>
    <t>卷</t>
  </si>
  <si>
    <t>钢网擦拭纸</t>
  </si>
  <si>
    <t>烧录座</t>
  </si>
  <si>
    <t>滑轮</t>
  </si>
  <si>
    <t>编程机器</t>
  </si>
  <si>
    <t>普联</t>
  </si>
  <si>
    <t>套</t>
  </si>
  <si>
    <t>打包架</t>
  </si>
  <si>
    <t>麦格米特</t>
  </si>
  <si>
    <t>周转车</t>
  </si>
  <si>
    <t>物料架</t>
  </si>
  <si>
    <t>马达</t>
  </si>
  <si>
    <t>太阳片</t>
  </si>
  <si>
    <t>链夹</t>
  </si>
  <si>
    <t>调节座</t>
  </si>
  <si>
    <t>模头</t>
  </si>
  <si>
    <t>电刷</t>
  </si>
  <si>
    <t>密封圈</t>
  </si>
  <si>
    <t>齿轮</t>
  </si>
  <si>
    <t>发热板</t>
  </si>
  <si>
    <t>瓶</t>
  </si>
  <si>
    <t>高温润滑脂</t>
  </si>
  <si>
    <t>SMT工厂辅耗材</t>
  </si>
  <si>
    <t>吸锡线</t>
  </si>
  <si>
    <t>感应开关</t>
  </si>
  <si>
    <t>退针器</t>
  </si>
  <si>
    <t>盒</t>
  </si>
  <si>
    <t>弹簧针</t>
  </si>
  <si>
    <t>放大镜</t>
  </si>
  <si>
    <t>连接线</t>
  </si>
  <si>
    <t>点胶机注射器开关</t>
  </si>
  <si>
    <t>交流接触器</t>
  </si>
  <si>
    <t>真空泵轴承</t>
  </si>
  <si>
    <t>喷嘴清洁针</t>
  </si>
  <si>
    <t>漂浮夹具清洁工具</t>
  </si>
  <si>
    <t>胶壳</t>
  </si>
  <si>
    <t>高温链接润滑油</t>
  </si>
  <si>
    <t>气动微型研磨机</t>
  </si>
  <si>
    <t>光电传感器</t>
  </si>
  <si>
    <t>千克</t>
  </si>
  <si>
    <t>导热硅脂</t>
  </si>
  <si>
    <t>条码剥离机</t>
  </si>
  <si>
    <t>智能镊子</t>
  </si>
  <si>
    <t>刮刀</t>
  </si>
  <si>
    <t>开关电源</t>
  </si>
  <si>
    <t>通信模块</t>
  </si>
  <si>
    <t>米</t>
  </si>
  <si>
    <t>PTFE管</t>
  </si>
  <si>
    <t>轴承</t>
  </si>
  <si>
    <t>单相气动隔膜泵</t>
  </si>
  <si>
    <t>缠绕膜手柄</t>
  </si>
  <si>
    <t>拉伸膜手工打包机</t>
  </si>
  <si>
    <t>托盘穿带器</t>
  </si>
  <si>
    <t>编码器</t>
  </si>
  <si>
    <t>洗爪毛刷</t>
  </si>
  <si>
    <t>SAY USD TWENTY-SEVEN THOUSAND EIGHT HUNDRED AND THIRTY-FIVE AND POINT NINETY-EIGHT ONLY ONLY.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</si>
</sst>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"/>
    <numFmt numFmtId="177" formatCode="&quot;US$&quot;#,##0.00;\-&quot;US$&quot;#,##0.00"/>
    <numFmt numFmtId="178" formatCode="&quot;US$&quot;#,##0.00_);[Red]\(&quot;US$&quot;#,##0.00\)"/>
    <numFmt numFmtId="179" formatCode="0.0%"/>
    <numFmt numFmtId="180" formatCode="0.00_);[Red]\(0.00\)"/>
    <numFmt numFmtId="181" formatCode="yyyy/m/d;@"/>
    <numFmt numFmtId="182" formatCode="#,##0.0000_);[Red]\(#,##0.0000\)"/>
    <numFmt numFmtId="183" formatCode="0.00_ "/>
    <numFmt numFmtId="184" formatCode="0.00;[Red]0.00"/>
  </numFmts>
  <fonts count="51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8"/>
      <color indexed="8"/>
      <name val="Calibri"/>
      <charset val="134"/>
    </font>
    <font>
      <sz val="11"/>
      <color indexed="8"/>
      <name val="Calibri"/>
      <charset val="134"/>
    </font>
    <font>
      <b/>
      <sz val="20"/>
      <color indexed="8"/>
      <name val="Calibri"/>
      <charset val="134"/>
    </font>
    <font>
      <sz val="11"/>
      <color rgb="FF000000"/>
      <name val="Calibri"/>
      <charset val="134"/>
    </font>
    <font>
      <sz val="12"/>
      <color indexed="8"/>
      <name val="Calibri"/>
      <charset val="134"/>
    </font>
    <font>
      <sz val="12"/>
      <color theme="1"/>
      <name val="Calibri"/>
      <charset val="134"/>
    </font>
    <font>
      <sz val="11"/>
      <name val="Calibri"/>
      <charset val="0"/>
    </font>
    <font>
      <sz val="10"/>
      <name val="Calibri"/>
      <charset val="0"/>
    </font>
    <font>
      <sz val="11"/>
      <color theme="1"/>
      <name val="宋体"/>
      <charset val="134"/>
    </font>
    <font>
      <sz val="11"/>
      <name val="Calibri"/>
      <charset val="134"/>
    </font>
    <font>
      <sz val="18"/>
      <color theme="1"/>
      <name val="Calibri"/>
      <charset val="134"/>
    </font>
    <font>
      <sz val="10"/>
      <color theme="1"/>
      <name val="Calibri"/>
      <charset val="134"/>
    </font>
    <font>
      <b/>
      <sz val="22"/>
      <color indexed="8"/>
      <name val="Calibri"/>
      <charset val="134"/>
    </font>
    <font>
      <b/>
      <sz val="26"/>
      <color indexed="8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sz val="10"/>
      <color indexed="8"/>
      <name val="Calibri"/>
      <charset val="134"/>
    </font>
    <font>
      <b/>
      <sz val="10"/>
      <color rgb="FF000000"/>
      <name val="Calibri"/>
      <charset val="134"/>
    </font>
    <font>
      <b/>
      <sz val="10"/>
      <color indexed="8"/>
      <name val="Calibri"/>
      <charset val="134"/>
    </font>
    <font>
      <sz val="12"/>
      <name val="Calibri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b/>
      <sz val="8"/>
      <name val="Calibri"/>
      <charset val="134"/>
    </font>
    <font>
      <sz val="8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0"/>
      <name val="宋体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" borderId="21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24" applyNumberFormat="0" applyAlignment="0" applyProtection="0">
      <alignment vertical="center"/>
    </xf>
    <xf numFmtId="0" fontId="38" fillId="5" borderId="25" applyNumberFormat="0" applyAlignment="0" applyProtection="0">
      <alignment vertical="center"/>
    </xf>
    <xf numFmtId="0" fontId="39" fillId="5" borderId="24" applyNumberFormat="0" applyAlignment="0" applyProtection="0">
      <alignment vertical="center"/>
    </xf>
    <xf numFmtId="0" fontId="40" fillId="6" borderId="26" applyNumberFormat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48" fillId="0" borderId="0"/>
    <xf numFmtId="176" fontId="0" fillId="0" borderId="0">
      <alignment vertical="center"/>
    </xf>
    <xf numFmtId="0" fontId="49" fillId="0" borderId="0"/>
    <xf numFmtId="177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8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50" fillId="0" borderId="0"/>
  </cellStyleXfs>
  <cellXfs count="169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179" fontId="1" fillId="0" borderId="0" xfId="0" applyNumberFormat="1" applyFont="1" applyFill="1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8" xfId="0" applyFont="1" applyFill="1" applyBorder="1" applyAlignment="1" applyProtection="1">
      <alignment vertical="center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0" xfId="0" applyFont="1" applyFill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vertical="center" wrapText="1"/>
    </xf>
    <xf numFmtId="181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horizontal="center" vertical="center"/>
    </xf>
    <xf numFmtId="179" fontId="7" fillId="0" borderId="0" xfId="0" applyNumberFormat="1" applyFont="1" applyFill="1" applyAlignment="1">
      <alignment horizontal="left" vertic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>
      <alignment horizontal="center" vertical="center" wrapText="1"/>
    </xf>
    <xf numFmtId="182" fontId="1" fillId="0" borderId="10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4" fontId="1" fillId="0" borderId="1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Fill="1" applyBorder="1">
      <alignment vertical="center"/>
    </xf>
    <xf numFmtId="0" fontId="1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" fillId="0" borderId="10" xfId="0" applyFont="1" applyFill="1" applyBorder="1" applyAlignment="1">
      <alignment horizontal="center" vertical="center"/>
    </xf>
    <xf numFmtId="183" fontId="1" fillId="0" borderId="0" xfId="0" applyNumberFormat="1" applyFont="1" applyFill="1" applyBorder="1">
      <alignment vertical="center"/>
    </xf>
    <xf numFmtId="0" fontId="3" fillId="0" borderId="9" xfId="0" applyFont="1" applyFill="1" applyBorder="1" applyAlignment="1" applyProtection="1">
      <alignment horizontal="left" vertical="center" wrapText="1"/>
    </xf>
    <xf numFmtId="0" fontId="3" fillId="0" borderId="10" xfId="0" applyFont="1" applyFill="1" applyBorder="1" applyAlignment="1" applyProtection="1">
      <alignment horizontal="left" vertical="center" wrapText="1"/>
    </xf>
    <xf numFmtId="0" fontId="3" fillId="0" borderId="11" xfId="0" applyFont="1" applyFill="1" applyBorder="1" applyAlignment="1" applyProtection="1">
      <alignment horizontal="left" vertical="center" wrapText="1"/>
    </xf>
    <xf numFmtId="0" fontId="3" fillId="0" borderId="7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11" fillId="0" borderId="7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5" fillId="0" borderId="12" xfId="0" applyFont="1" applyFill="1" applyBorder="1" applyAlignment="1" applyProtection="1">
      <alignment horizontal="left" vertical="top" wrapText="1"/>
    </xf>
    <xf numFmtId="0" fontId="5" fillId="0" borderId="13" xfId="0" applyFont="1" applyFill="1" applyBorder="1" applyAlignment="1" applyProtection="1">
      <alignment horizontal="left" vertical="top" wrapText="1"/>
    </xf>
    <xf numFmtId="0" fontId="5" fillId="0" borderId="14" xfId="0" applyFont="1" applyFill="1" applyBorder="1" applyAlignment="1" applyProtection="1">
      <alignment horizontal="left" vertical="top" wrapText="1"/>
    </xf>
    <xf numFmtId="0" fontId="1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0" fontId="14" fillId="0" borderId="4" xfId="0" applyFont="1" applyFill="1" applyBorder="1" applyAlignment="1" applyProtection="1">
      <alignment horizontal="center" vertical="center" wrapText="1"/>
    </xf>
    <xf numFmtId="0" fontId="14" fillId="0" borderId="5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 wrapText="1"/>
    </xf>
    <xf numFmtId="0" fontId="15" fillId="0" borderId="5" xfId="0" applyFont="1" applyFill="1" applyBorder="1" applyAlignment="1" applyProtection="1">
      <alignment horizontal="center" vertical="center" wrapText="1"/>
    </xf>
    <xf numFmtId="0" fontId="16" fillId="0" borderId="7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/>
    </xf>
    <xf numFmtId="14" fontId="21" fillId="0" borderId="0" xfId="0" applyNumberFormat="1" applyFont="1" applyFill="1" applyBorder="1" applyAlignment="1">
      <alignment horizontal="left" vertical="center"/>
    </xf>
    <xf numFmtId="0" fontId="16" fillId="0" borderId="7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0" fontId="17" fillId="0" borderId="0" xfId="51" applyFont="1" applyFill="1" applyBorder="1" applyAlignment="1">
      <alignment vertical="center"/>
    </xf>
    <xf numFmtId="0" fontId="17" fillId="0" borderId="0" xfId="51" applyFont="1" applyFill="1" applyBorder="1" applyAlignment="1">
      <alignment horizontal="left" vertical="center" wrapText="1"/>
    </xf>
    <xf numFmtId="0" fontId="22" fillId="0" borderId="9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22" fillId="0" borderId="10" xfId="0" applyFont="1" applyFill="1" applyBorder="1" applyAlignment="1" applyProtection="1">
      <alignment horizontal="center" vertical="center" wrapText="1"/>
      <protection locked="0"/>
    </xf>
    <xf numFmtId="0" fontId="2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9" xfId="0" applyFont="1" applyFill="1" applyBorder="1" applyAlignment="1" applyProtection="1">
      <alignment horizontal="center" vertical="center" shrinkToFit="1"/>
      <protection locked="0"/>
    </xf>
    <xf numFmtId="0" fontId="23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10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2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5" xfId="0" applyNumberFormat="1" applyFont="1" applyFill="1" applyBorder="1" applyAlignment="1" applyProtection="1">
      <alignment horizontal="center" vertical="center" wrapText="1"/>
      <protection locked="0"/>
    </xf>
    <xf numFmtId="2" fontId="25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6" xfId="0" applyNumberFormat="1" applyFont="1" applyFill="1" applyBorder="1" applyAlignment="1" applyProtection="1">
      <alignment horizontal="center" vertical="center" wrapText="1"/>
      <protection locked="0"/>
    </xf>
    <xf numFmtId="2" fontId="25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7" xfId="0" applyNumberFormat="1" applyFont="1" applyFill="1" applyBorder="1" applyAlignment="1" applyProtection="1">
      <alignment horizontal="center" vertical="center" wrapText="1"/>
      <protection locked="0"/>
    </xf>
    <xf numFmtId="2" fontId="25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5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25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NumberFormat="1" applyFont="1" applyFill="1" applyBorder="1" applyAlignment="1">
      <alignment horizontal="center" vertical="center"/>
    </xf>
    <xf numFmtId="2" fontId="2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Fill="1" applyBorder="1" applyAlignment="1">
      <alignment horizontal="center" vertical="center"/>
    </xf>
    <xf numFmtId="183" fontId="2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17" xfId="0" applyNumberFormat="1" applyFont="1" applyFill="1" applyBorder="1" applyAlignment="1" applyProtection="1">
      <alignment horizontal="center" vertical="center" wrapText="1"/>
      <protection locked="0"/>
    </xf>
    <xf numFmtId="183" fontId="22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0" xfId="0" applyNumberFormat="1" applyFont="1" applyFill="1" applyBorder="1" applyAlignment="1">
      <alignment horizontal="center" vertical="center"/>
    </xf>
    <xf numFmtId="0" fontId="26" fillId="0" borderId="16" xfId="0" applyNumberFormat="1" applyFont="1" applyFill="1" applyBorder="1" applyAlignment="1" applyProtection="1">
      <alignment horizontal="center" vertical="center" wrapText="1"/>
      <protection locked="0"/>
    </xf>
    <xf numFmtId="183" fontId="26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15" fillId="0" borderId="6" xfId="0" applyFont="1" applyFill="1" applyBorder="1" applyAlignment="1" applyProtection="1">
      <alignment horizontal="center" vertical="center" wrapText="1"/>
    </xf>
    <xf numFmtId="0" fontId="13" fillId="0" borderId="8" xfId="0" applyFont="1" applyFill="1" applyBorder="1" applyAlignment="1">
      <alignment vertical="center"/>
    </xf>
    <xf numFmtId="0" fontId="22" fillId="0" borderId="11" xfId="0" applyFont="1" applyFill="1" applyBorder="1" applyAlignment="1" applyProtection="1">
      <alignment horizontal="center" vertical="center" wrapText="1"/>
      <protection locked="0"/>
    </xf>
    <xf numFmtId="2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2" fontId="25" fillId="0" borderId="18" xfId="0" applyNumberFormat="1" applyFont="1" applyFill="1" applyBorder="1" applyAlignment="1" applyProtection="1">
      <alignment horizontal="center" vertical="center" wrapText="1"/>
      <protection locked="0"/>
    </xf>
    <xf numFmtId="2" fontId="25" fillId="0" borderId="19" xfId="0" applyNumberFormat="1" applyFont="1" applyFill="1" applyBorder="1" applyAlignment="1" applyProtection="1">
      <alignment horizontal="center" vertical="center" wrapText="1"/>
      <protection locked="0"/>
    </xf>
    <xf numFmtId="2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2" fontId="25" fillId="2" borderId="19" xfId="0" applyNumberFormat="1" applyFont="1" applyFill="1" applyBorder="1" applyAlignment="1" applyProtection="1">
      <alignment horizontal="center" vertical="center" wrapText="1"/>
      <protection locked="0"/>
    </xf>
    <xf numFmtId="2" fontId="22" fillId="0" borderId="11" xfId="0" applyNumberFormat="1" applyFont="1" applyFill="1" applyBorder="1" applyAlignment="1" applyProtection="1">
      <alignment horizontal="center" vertical="center" wrapText="1"/>
      <protection locked="0"/>
    </xf>
    <xf numFmtId="183" fontId="22" fillId="0" borderId="11" xfId="0" applyNumberFormat="1" applyFont="1" applyFill="1" applyBorder="1" applyAlignment="1" applyProtection="1">
      <alignment horizontal="center" vertical="center" wrapText="1"/>
      <protection locked="0"/>
    </xf>
    <xf numFmtId="183" fontId="22" fillId="0" borderId="20" xfId="0" applyNumberFormat="1" applyFont="1" applyFill="1" applyBorder="1" applyAlignment="1" applyProtection="1">
      <alignment horizontal="center" vertical="center" wrapText="1"/>
      <protection locked="0"/>
    </xf>
    <xf numFmtId="183" fontId="26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7" xfId="0" applyNumberFormat="1" applyFont="1" applyFill="1" applyBorder="1" applyAlignment="1" applyProtection="1">
      <alignment horizontal="center" vertical="center" wrapText="1"/>
      <protection locked="0"/>
    </xf>
    <xf numFmtId="183" fontId="26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0" xfId="0" applyNumberFormat="1" applyFont="1" applyFill="1" applyBorder="1" applyAlignment="1" applyProtection="1">
      <alignment horizontal="center" vertical="center" wrapText="1"/>
      <protection locked="0"/>
    </xf>
    <xf numFmtId="2" fontId="26" fillId="0" borderId="15" xfId="0" applyNumberFormat="1" applyFont="1" applyFill="1" applyBorder="1" applyAlignment="1" applyProtection="1">
      <alignment horizontal="center" vertical="center" wrapText="1"/>
      <protection locked="0"/>
    </xf>
    <xf numFmtId="183" fontId="26" fillId="0" borderId="10" xfId="0" applyNumberFormat="1" applyFont="1" applyFill="1" applyBorder="1" applyAlignment="1" applyProtection="1">
      <alignment horizontal="center" vertical="center" wrapText="1"/>
      <protection locked="0"/>
    </xf>
    <xf numFmtId="2" fontId="26" fillId="0" borderId="10" xfId="0" applyNumberFormat="1" applyFont="1" applyFill="1" applyBorder="1" applyAlignment="1" applyProtection="1">
      <alignment horizontal="center" vertical="center" wrapText="1"/>
      <protection locked="0"/>
    </xf>
    <xf numFmtId="2" fontId="26" fillId="0" borderId="17" xfId="0" applyNumberFormat="1" applyFont="1" applyFill="1" applyBorder="1" applyAlignment="1" applyProtection="1">
      <alignment horizontal="center" vertical="center" wrapText="1"/>
      <protection locked="0"/>
    </xf>
    <xf numFmtId="2" fontId="26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5" xfId="0" applyNumberFormat="1" applyFont="1" applyFill="1" applyBorder="1" applyAlignment="1" applyProtection="1">
      <alignment horizontal="center" vertical="center" wrapText="1"/>
      <protection locked="0"/>
    </xf>
    <xf numFmtId="183" fontId="26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5" xfId="0" applyNumberFormat="1" applyFont="1" applyFill="1" applyBorder="1" applyAlignment="1">
      <alignment horizontal="center" vertical="center" wrapText="1"/>
    </xf>
    <xf numFmtId="0" fontId="26" fillId="0" borderId="16" xfId="0" applyNumberFormat="1" applyFont="1" applyFill="1" applyBorder="1" applyAlignment="1">
      <alignment horizontal="center" vertical="center" wrapText="1"/>
    </xf>
    <xf numFmtId="0" fontId="26" fillId="0" borderId="17" xfId="0" applyNumberFormat="1" applyFont="1" applyFill="1" applyBorder="1" applyAlignment="1">
      <alignment horizontal="center" vertical="center" wrapText="1"/>
    </xf>
    <xf numFmtId="183" fontId="26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10" xfId="0" applyFont="1" applyFill="1" applyBorder="1" applyAlignment="1" applyProtection="1">
      <alignment horizontal="center" vertical="center" shrinkToFit="1"/>
      <protection locked="0"/>
    </xf>
    <xf numFmtId="180" fontId="6" fillId="0" borderId="10" xfId="0" applyNumberFormat="1" applyFont="1" applyFill="1" applyBorder="1" applyAlignment="1" applyProtection="1">
      <alignment horizontal="center" vertical="center" wrapText="1"/>
    </xf>
    <xf numFmtId="0" fontId="7" fillId="0" borderId="7" xfId="7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18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>
      <alignment vertical="center"/>
    </xf>
    <xf numFmtId="0" fontId="27" fillId="0" borderId="7" xfId="70" applyFont="1" applyFill="1" applyBorder="1" applyAlignment="1">
      <alignment horizontal="left" vertical="center"/>
    </xf>
    <xf numFmtId="0" fontId="28" fillId="0" borderId="0" xfId="0" applyFont="1" applyFill="1" applyBorder="1" applyAlignment="1">
      <alignment vertical="center"/>
    </xf>
    <xf numFmtId="184" fontId="28" fillId="0" borderId="0" xfId="0" applyNumberFormat="1" applyFont="1" applyFill="1" applyBorder="1" applyAlignment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14" xfId="0" applyFont="1" applyFill="1" applyBorder="1">
      <alignment vertical="center"/>
    </xf>
  </cellXfs>
  <cellStyles count="7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12" xfId="50"/>
    <cellStyle name="Normal_FOC Invoice Format" xfId="51"/>
    <cellStyle name="常规 3 2" xfId="52"/>
    <cellStyle name="Normal 3" xfId="53"/>
    <cellStyle name="常规 2 3" xfId="54"/>
    <cellStyle name="常规 10" xfId="55"/>
    <cellStyle name="常规 2 4" xfId="56"/>
    <cellStyle name="常规 11" xfId="57"/>
    <cellStyle name="常规 2 6" xfId="58"/>
    <cellStyle name="常规 13" xfId="59"/>
    <cellStyle name="常规 2 7" xfId="60"/>
    <cellStyle name="常规 14" xfId="61"/>
    <cellStyle name="常规 15" xfId="62"/>
    <cellStyle name="常规 2" xfId="63"/>
    <cellStyle name="常规 3" xfId="64"/>
    <cellStyle name="常规 4" xfId="65"/>
    <cellStyle name="常规 5" xfId="66"/>
    <cellStyle name="常规 7" xfId="67"/>
    <cellStyle name="常规 8" xfId="68"/>
    <cellStyle name="常规 9" xfId="69"/>
    <cellStyle name="常规_Pac-03_7" xfId="7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376;&#24230;&#36741;&#32791;&#26448;&#28023;&#36816;&#35013;&#31665;&#21333;&#26356;&#26032;1.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辅耗材"/>
    </sheetNames>
    <sheetDataSet>
      <sheetData sheetId="0">
        <row r="1">
          <cell r="B1" t="str">
            <v>P/N.                                  （系统料号 ）</v>
          </cell>
        </row>
        <row r="1">
          <cell r="H1" t="str">
            <v>清关英文货描（关务提供）</v>
          </cell>
        </row>
        <row r="3">
          <cell r="B3" t="str">
            <v>C100.C05-032-04-00</v>
          </cell>
        </row>
        <row r="3">
          <cell r="H3" t="str">
            <v>Milling cutter</v>
          </cell>
        </row>
        <row r="4">
          <cell r="B4" t="str">
            <v>E100.020310008</v>
          </cell>
        </row>
        <row r="4">
          <cell r="H4" t="str">
            <v>Infrared heating tube-length：630mm,110V-500W</v>
          </cell>
        </row>
        <row r="5">
          <cell r="B5" t="str">
            <v>E100.020310014</v>
          </cell>
        </row>
        <row r="5">
          <cell r="H5" t="str">
            <v>Coupler-X/Y axis-12-14</v>
          </cell>
        </row>
        <row r="6">
          <cell r="B6" t="str">
            <v>E100.020310015</v>
          </cell>
        </row>
        <row r="6">
          <cell r="H6" t="str">
            <v>Coupler-Z axis-8-14</v>
          </cell>
        </row>
        <row r="7">
          <cell r="B7" t="str">
            <v>E100.020310008</v>
          </cell>
        </row>
        <row r="7">
          <cell r="H7" t="str">
            <v>Infrared heating tube-length：630mm,110V-500W</v>
          </cell>
        </row>
        <row r="8">
          <cell r="B8" t="str">
            <v>E100.A37-066-02-00</v>
          </cell>
        </row>
        <row r="8">
          <cell r="H8" t="str">
            <v>Connector-metal</v>
          </cell>
        </row>
        <row r="9">
          <cell r="B9" t="str">
            <v>J100.020715018</v>
          </cell>
        </row>
        <row r="9">
          <cell r="H9" t="str">
            <v>Filter cotton-for Nozzle-N510059196AA</v>
          </cell>
        </row>
        <row r="10">
          <cell r="B10" t="str">
            <v>E100.020200009</v>
          </cell>
        </row>
        <row r="10">
          <cell r="H10" t="str">
            <v>Frequency converter-FA2P5N1W20360133</v>
          </cell>
        </row>
        <row r="11">
          <cell r="B11" t="str">
            <v>E100.020310017</v>
          </cell>
        </row>
        <row r="11">
          <cell r="H11" t="str">
            <v>Motor-TM86118S</v>
          </cell>
        </row>
        <row r="12">
          <cell r="B12" t="str">
            <v>E100.020310012</v>
          </cell>
        </row>
        <row r="12">
          <cell r="H12" t="str">
            <v>Motor-STM8680</v>
          </cell>
        </row>
        <row r="13">
          <cell r="B13" t="str">
            <v>E100.A33-013-03-00</v>
          </cell>
        </row>
        <row r="13">
          <cell r="H13" t="str">
            <v>Airtight valve</v>
          </cell>
        </row>
        <row r="14">
          <cell r="B14" t="str">
            <v>J100.S07-010-10-00</v>
          </cell>
        </row>
        <row r="14">
          <cell r="H14" t="str">
            <v>Solder tip-900M-T-sk</v>
          </cell>
        </row>
        <row r="15">
          <cell r="B15" t="str">
            <v>J100.S07-010-04-01</v>
          </cell>
        </row>
        <row r="15">
          <cell r="H15" t="str">
            <v>Point Bit</v>
          </cell>
        </row>
        <row r="16">
          <cell r="B16" t="str">
            <v>J100.S07-010-06-01</v>
          </cell>
        </row>
        <row r="16">
          <cell r="H16" t="str">
            <v>Solder tip</v>
          </cell>
        </row>
        <row r="17">
          <cell r="B17" t="str">
            <v>J100.S07-010-06-02</v>
          </cell>
        </row>
        <row r="17">
          <cell r="H17" t="str">
            <v>Solder tip-900M-T-2C</v>
          </cell>
        </row>
        <row r="18">
          <cell r="B18" t="str">
            <v>J100.S07-010-11-00</v>
          </cell>
        </row>
        <row r="18">
          <cell r="H18" t="str">
            <v>Solder tip</v>
          </cell>
        </row>
        <row r="19">
          <cell r="B19" t="str">
            <v>C100.C06-007-01-00</v>
          </cell>
        </row>
        <row r="19">
          <cell r="H19" t="str">
            <v>Thermocouple</v>
          </cell>
        </row>
        <row r="20">
          <cell r="B20" t="str">
            <v>C100.C06-019-06-00</v>
          </cell>
        </row>
        <row r="20">
          <cell r="H20" t="str">
            <v>Soldering sponge-size:60mm X 55mm</v>
          </cell>
        </row>
        <row r="21">
          <cell r="B21" t="str">
            <v>E100.A20-001-15-00</v>
          </cell>
        </row>
        <row r="21">
          <cell r="H21" t="str">
            <v>Screw Bit(Hexagonal)</v>
          </cell>
        </row>
        <row r="22">
          <cell r="B22" t="str">
            <v>E100.A20-001-16-00</v>
          </cell>
        </row>
        <row r="22">
          <cell r="H22" t="str">
            <v>Screw Bit(Hexagonal)</v>
          </cell>
        </row>
        <row r="23">
          <cell r="B23" t="str">
            <v>E100.A20-001-17-00</v>
          </cell>
        </row>
        <row r="23">
          <cell r="H23" t="str">
            <v>Screw Bit(Hexagonal)</v>
          </cell>
        </row>
        <row r="24">
          <cell r="B24" t="str">
            <v>E100.A20-001-20-00</v>
          </cell>
        </row>
        <row r="24">
          <cell r="H24" t="str">
            <v>Screw Bit(Hexagonal)</v>
          </cell>
        </row>
        <row r="25">
          <cell r="B25" t="str">
            <v>E100.A20-001-52-00</v>
          </cell>
        </row>
        <row r="25">
          <cell r="H25" t="str">
            <v>Screw Bit-6.30X75XT6</v>
          </cell>
        </row>
        <row r="26">
          <cell r="B26" t="str">
            <v>E100.A20-001-53-00</v>
          </cell>
        </row>
        <row r="26">
          <cell r="H26" t="str">
            <v>Screw Bit-6.30X75XT7</v>
          </cell>
        </row>
        <row r="27">
          <cell r="B27" t="str">
            <v>E100.A20-001-54-00</v>
          </cell>
        </row>
        <row r="27">
          <cell r="H27" t="str">
            <v>Screw Bit-6.30X75XT8</v>
          </cell>
        </row>
        <row r="28">
          <cell r="B28" t="str">
            <v>E100.A20-001-22-00</v>
          </cell>
        </row>
        <row r="28">
          <cell r="H28" t="str">
            <v>Screw Bit-6.30X75XT9</v>
          </cell>
        </row>
        <row r="29">
          <cell r="B29" t="str">
            <v>E100.A20-001-33-00</v>
          </cell>
        </row>
        <row r="29">
          <cell r="H29" t="str">
            <v>Screw bit-6.30X75XT10</v>
          </cell>
        </row>
        <row r="30">
          <cell r="B30" t="str">
            <v>C100.C06-006-01-00</v>
          </cell>
        </row>
        <row r="30">
          <cell r="H30" t="str">
            <v>Stencil wiping paper-roll-298 </v>
          </cell>
        </row>
        <row r="31">
          <cell r="B31" t="str">
            <v>C100.C06-006-02-00</v>
          </cell>
        </row>
        <row r="31">
          <cell r="H31" t="str">
            <v>Wipping paper-400mm*10m</v>
          </cell>
        </row>
        <row r="32">
          <cell r="B32" t="str">
            <v>E100.020349014</v>
          </cell>
        </row>
        <row r="32">
          <cell r="H32" t="str">
            <v>Socket-For program machine-AT-TSSOP20-CMS</v>
          </cell>
        </row>
        <row r="33">
          <cell r="B33" t="str">
            <v>E100.A37-154-01-00</v>
          </cell>
        </row>
        <row r="33">
          <cell r="H33" t="str">
            <v>Pulley-KLV-M913A-A10</v>
          </cell>
        </row>
        <row r="34">
          <cell r="B34" t="str">
            <v>E100.012800005</v>
          </cell>
        </row>
        <row r="34">
          <cell r="H34" t="str">
            <v>Programmer machine-CMS-WRITER8</v>
          </cell>
        </row>
        <row r="35">
          <cell r="B35" t="str">
            <v>E100.0111901002</v>
          </cell>
        </row>
        <row r="35">
          <cell r="H35" t="str">
            <v>Bracket-3m*45cm</v>
          </cell>
        </row>
        <row r="38">
          <cell r="B38" t="str">
            <v>J100.031003005</v>
          </cell>
        </row>
        <row r="38">
          <cell r="H38" t="str">
            <v>ESD turnover trolley-1450*450*450mm</v>
          </cell>
        </row>
        <row r="39">
          <cell r="B39" t="str">
            <v>E100.021335001</v>
          </cell>
        </row>
        <row r="39">
          <cell r="H39" t="str">
            <v>Bracket</v>
          </cell>
        </row>
        <row r="47">
          <cell r="B47" t="str">
            <v>E100.E17-003-01-00</v>
          </cell>
        </row>
        <row r="47">
          <cell r="H47" t="str">
            <v>Shielding box</v>
          </cell>
        </row>
        <row r="48">
          <cell r="B48" t="str">
            <v>E100.E17-004-01-00</v>
          </cell>
        </row>
        <row r="48">
          <cell r="H48" t="str">
            <v>Shielding box</v>
          </cell>
        </row>
        <row r="49">
          <cell r="B49" t="str">
            <v>E100.020396013</v>
          </cell>
        </row>
        <row r="49">
          <cell r="H49" t="str">
            <v>Motor-AEVF4</v>
          </cell>
        </row>
        <row r="50">
          <cell r="B50" t="str">
            <v>E100.0203104001</v>
          </cell>
        </row>
        <row r="50">
          <cell r="H50" t="str">
            <v>Metal sheet-42883105</v>
          </cell>
        </row>
        <row r="51">
          <cell r="B51" t="str">
            <v>E100.0203154000</v>
          </cell>
        </row>
        <row r="51">
          <cell r="H51" t="str">
            <v>Motor-DZ-03060</v>
          </cell>
        </row>
        <row r="52">
          <cell r="B52" t="str">
            <v>E100.0203125000</v>
          </cell>
        </row>
        <row r="52">
          <cell r="H52" t="str">
            <v>Clamp-LS1D-01033</v>
          </cell>
        </row>
        <row r="53">
          <cell r="B53" t="str">
            <v>E100.0203162159</v>
          </cell>
        </row>
        <row r="53">
          <cell r="H53" t="str">
            <v>Support Base </v>
          </cell>
        </row>
        <row r="54">
          <cell r="B54" t="str">
            <v>E100.0203133001</v>
          </cell>
        </row>
        <row r="54">
          <cell r="H54" t="str">
            <v>Metal block-part of mould</v>
          </cell>
        </row>
        <row r="55">
          <cell r="B55" t="str">
            <v>E100.E00-011-15-01</v>
          </cell>
        </row>
        <row r="55">
          <cell r="H55" t="str">
            <v>Slip Ring-KYB-M7027-001</v>
          </cell>
        </row>
        <row r="56">
          <cell r="B56" t="str">
            <v>E100.020396061</v>
          </cell>
        </row>
        <row r="56">
          <cell r="H56" t="str">
            <v>Sealing ring</v>
          </cell>
        </row>
        <row r="57">
          <cell r="B57" t="str">
            <v>E100.020396062</v>
          </cell>
        </row>
        <row r="57">
          <cell r="H57" t="str">
            <v>Sealing ring</v>
          </cell>
        </row>
        <row r="58">
          <cell r="B58" t="str">
            <v>E100.020396047</v>
          </cell>
        </row>
        <row r="58">
          <cell r="H58" t="str">
            <v>Gear-36.8*81.5mm-L</v>
          </cell>
        </row>
        <row r="59">
          <cell r="B59" t="str">
            <v>E100.020396048</v>
          </cell>
        </row>
        <row r="59">
          <cell r="H59" t="str">
            <v>Gear-36.8x81.5mm-R</v>
          </cell>
        </row>
        <row r="60">
          <cell r="B60" t="str">
            <v>E100.020396049</v>
          </cell>
        </row>
        <row r="60">
          <cell r="H60" t="str">
            <v>Gear-36.8*65mm-L</v>
          </cell>
        </row>
        <row r="61">
          <cell r="B61" t="str">
            <v>E100.020396050</v>
          </cell>
        </row>
        <row r="61">
          <cell r="H61" t="str">
            <v>Gear-36.8*65mm-R</v>
          </cell>
        </row>
        <row r="62">
          <cell r="B62" t="str">
            <v>E100.020396055</v>
          </cell>
        </row>
        <row r="62">
          <cell r="H62" t="str">
            <v>Heat board-380V  1.2KW   L=1128mm</v>
          </cell>
        </row>
        <row r="63">
          <cell r="B63" t="str">
            <v>E100.020396056</v>
          </cell>
        </row>
        <row r="63">
          <cell r="H63" t="str">
            <v>Heat board-380V  1.2KW   L=1058mm </v>
          </cell>
        </row>
        <row r="64">
          <cell r="B64" t="str">
            <v>C100.T02-003-02-00</v>
          </cell>
        </row>
        <row r="64">
          <cell r="H64" t="str">
            <v>Hexagonal Wrench-180mm</v>
          </cell>
        </row>
        <row r="65">
          <cell r="B65" t="str">
            <v>C100.010412014</v>
          </cell>
        </row>
        <row r="65">
          <cell r="H65" t="str">
            <v>Reflow High tempreture grease-HT-Alpha1</v>
          </cell>
        </row>
        <row r="66">
          <cell r="B66" t="str">
            <v>E100.020310009</v>
          </cell>
        </row>
        <row r="66">
          <cell r="H66" t="str">
            <v>Servo motor-40B30CB</v>
          </cell>
        </row>
        <row r="67">
          <cell r="B67" t="str">
            <v>E100.020310011</v>
          </cell>
        </row>
        <row r="67">
          <cell r="H67" t="str">
            <v>Servo motor-20B30CB</v>
          </cell>
        </row>
        <row r="68">
          <cell r="B68" t="str">
            <v>C100.C01-006-03-00</v>
          </cell>
        </row>
        <row r="68">
          <cell r="H68" t="str">
            <v>Cable-2.5" SATA HDDSSD, 22P to power Esata-0.3M</v>
          </cell>
        </row>
        <row r="69">
          <cell r="B69" t="str">
            <v>C100.C06-021-01-00</v>
          </cell>
        </row>
        <row r="69">
          <cell r="H69" t="str">
            <v>De-solder Wick-Width:2.0mm, Length:1.5m</v>
          </cell>
        </row>
        <row r="70">
          <cell r="B70" t="str">
            <v>E100.A40-015-02-00</v>
          </cell>
        </row>
        <row r="70">
          <cell r="H70" t="str">
            <v>Sensor-DMSH</v>
          </cell>
        </row>
        <row r="71">
          <cell r="B71" t="str">
            <v>J100.030731000</v>
          </cell>
        </row>
        <row r="71">
          <cell r="H71" t="str">
            <v>Metal rod</v>
          </cell>
        </row>
        <row r="72">
          <cell r="B72" t="str">
            <v>J100.030731002</v>
          </cell>
        </row>
        <row r="72">
          <cell r="H72" t="str">
            <v>Metal rod</v>
          </cell>
        </row>
        <row r="73">
          <cell r="B73" t="str">
            <v>J100.030731003</v>
          </cell>
        </row>
        <row r="73">
          <cell r="H73" t="str">
            <v>Metal rod</v>
          </cell>
        </row>
        <row r="74">
          <cell r="B74" t="str">
            <v>J100.030429005</v>
          </cell>
        </row>
        <row r="74">
          <cell r="H74" t="str">
            <v>Pogo pin</v>
          </cell>
        </row>
        <row r="75">
          <cell r="B75" t="str">
            <v>J100.030429004</v>
          </cell>
        </row>
        <row r="75">
          <cell r="H75" t="str">
            <v>Pogo pin</v>
          </cell>
        </row>
        <row r="76">
          <cell r="B76" t="str">
            <v>E100.L60C05006</v>
          </cell>
        </row>
        <row r="76">
          <cell r="H76" t="str">
            <v>Maginifier</v>
          </cell>
        </row>
        <row r="77">
          <cell r="B77" t="str">
            <v>J100.020857061</v>
          </cell>
        </row>
        <row r="77">
          <cell r="H77" t="str">
            <v>Cable- 2pin -2.54inner-length:10cm</v>
          </cell>
        </row>
        <row r="78">
          <cell r="B78" t="str">
            <v>J100.S01-011-05-00</v>
          </cell>
        </row>
        <row r="78">
          <cell r="H78" t="str">
            <v>Cable-2 in 1-0.3M</v>
          </cell>
        </row>
        <row r="79">
          <cell r="B79" t="str">
            <v>J100.S01-006-03-00</v>
          </cell>
        </row>
        <row r="79">
          <cell r="H79" t="str">
            <v>SATA Cable-40cm</v>
          </cell>
        </row>
        <row r="80">
          <cell r="B80" t="str">
            <v>E100.020310018</v>
          </cell>
        </row>
        <row r="80">
          <cell r="H80" t="str">
            <v>Motor-LX600 24V 300MM9MM/S</v>
          </cell>
        </row>
        <row r="81">
          <cell r="B81" t="str">
            <v>C100.C01-028-01-00</v>
          </cell>
        </row>
        <row r="81">
          <cell r="H81" t="str">
            <v>Switch</v>
          </cell>
        </row>
        <row r="82">
          <cell r="B82" t="str">
            <v>E100.020808001</v>
          </cell>
        </row>
        <row r="82">
          <cell r="H82" t="str">
            <v>AC contacto-NXC-25</v>
          </cell>
        </row>
        <row r="83">
          <cell r="B83" t="str">
            <v>E100.A08-002-04-00</v>
          </cell>
        </row>
        <row r="83">
          <cell r="H83" t="str">
            <v>AC contacto-LC1D65 65A 380V</v>
          </cell>
        </row>
        <row r="84">
          <cell r="B84" t="str">
            <v>E100.020325002</v>
          </cell>
        </row>
        <row r="84">
          <cell r="H84" t="str">
            <v>Bearing-6303-2Z/C3</v>
          </cell>
        </row>
        <row r="85">
          <cell r="B85" t="str">
            <v>C100.010602003</v>
          </cell>
        </row>
        <row r="85">
          <cell r="H85" t="str">
            <v>Cleaning needle-0.35*60mm</v>
          </cell>
        </row>
        <row r="86">
          <cell r="B86" t="str">
            <v>D027.8105580292</v>
          </cell>
        </row>
        <row r="86">
          <cell r="H86" t="str">
            <v>Scraper</v>
          </cell>
        </row>
        <row r="87">
          <cell r="B87" t="str">
            <v>C100.030911011</v>
          </cell>
        </row>
        <row r="87">
          <cell r="H87" t="str">
            <v>Terminal Connector-XH2,54-7P-plastic</v>
          </cell>
        </row>
        <row r="88">
          <cell r="B88" t="str">
            <v>C100.C6000C029</v>
          </cell>
        </row>
        <row r="88">
          <cell r="H88" t="str">
            <v>USB cable-1.5M</v>
          </cell>
        </row>
        <row r="89">
          <cell r="B89" t="str">
            <v>C100.C01-017-01-00</v>
          </cell>
        </row>
        <row r="89">
          <cell r="H89" t="str">
            <v>HDMI cable with connector-1.5M</v>
          </cell>
        </row>
        <row r="90">
          <cell r="B90" t="str">
            <v>E100.A33-025-01-00</v>
          </cell>
        </row>
        <row r="90">
          <cell r="H90" t="str">
            <v>Motor used for conveyor belt </v>
          </cell>
        </row>
        <row r="91">
          <cell r="B91" t="str">
            <v>J100.S01-006-04-00</v>
          </cell>
        </row>
        <row r="91">
          <cell r="H91" t="str">
            <v>SATA Power Cable</v>
          </cell>
        </row>
        <row r="92">
          <cell r="B92" t="str">
            <v>E100.A25-007-24-00</v>
          </cell>
        </row>
        <row r="92">
          <cell r="H92" t="str">
            <v>Potentiometer-P103 10K</v>
          </cell>
        </row>
        <row r="93">
          <cell r="B93" t="str">
            <v>E100.A08-004-01-00</v>
          </cell>
        </row>
        <row r="93">
          <cell r="H93" t="str">
            <v>Relay  used for UV  machine</v>
          </cell>
        </row>
        <row r="94">
          <cell r="B94" t="str">
            <v>E100.A33-026-01-00</v>
          </cell>
        </row>
        <row r="94">
          <cell r="H94" t="str">
            <v>Motor used for conveyor belt </v>
          </cell>
        </row>
        <row r="95">
          <cell r="B95" t="str">
            <v>E100.A22-001-01-00</v>
          </cell>
        </row>
        <row r="95">
          <cell r="H95" t="str">
            <v>Mixing Tube-Φ17mm-L27mm</v>
          </cell>
        </row>
        <row r="96">
          <cell r="B96" t="str">
            <v>E100.A19-002-01-00</v>
          </cell>
        </row>
        <row r="96">
          <cell r="H96" t="str">
            <v>UV mercury lamp</v>
          </cell>
        </row>
        <row r="97">
          <cell r="B97" t="str">
            <v>C100.C06-019-07-00</v>
          </cell>
        </row>
        <row r="97">
          <cell r="H97" t="str">
            <v>Soldering iron pen-Bakon 907</v>
          </cell>
        </row>
        <row r="98">
          <cell r="B98" t="str">
            <v>C100.C01-009-03-00</v>
          </cell>
        </row>
        <row r="98">
          <cell r="H98" t="str">
            <v>VGA cable with connector-1.5M</v>
          </cell>
        </row>
        <row r="99">
          <cell r="B99" t="str">
            <v>E100.A08-004-02-00</v>
          </cell>
        </row>
        <row r="99">
          <cell r="H99" t="str">
            <v>AC Contactor-CJX1-22/22</v>
          </cell>
        </row>
        <row r="100">
          <cell r="B100" t="str">
            <v>C100.C01-009-03-00</v>
          </cell>
        </row>
        <row r="100">
          <cell r="H100" t="str">
            <v>VGA cable with connector-1.5M</v>
          </cell>
        </row>
        <row r="101">
          <cell r="B101" t="str">
            <v>C100.C01-004-04-00</v>
          </cell>
        </row>
        <row r="101">
          <cell r="H101" t="str">
            <v>3.5 RCA transfer line male line-1.5M</v>
          </cell>
        </row>
        <row r="102">
          <cell r="B102" t="str">
            <v>C100.C05-014-07-00</v>
          </cell>
        </row>
        <row r="102">
          <cell r="H102" t="str">
            <v>Grease-OKS250</v>
          </cell>
        </row>
        <row r="103">
          <cell r="B103" t="str">
            <v>C100.C05-011-02-00</v>
          </cell>
        </row>
        <row r="103">
          <cell r="H103" t="str">
            <v>Reflow High tempreture grease-BIO-30</v>
          </cell>
        </row>
        <row r="104">
          <cell r="B104" t="str">
            <v>C100.T05-009-01-00</v>
          </cell>
        </row>
        <row r="104">
          <cell r="H104" t="str">
            <v>Air Micro Grinder-UHT MSG-3BSN</v>
          </cell>
        </row>
        <row r="105">
          <cell r="B105" t="str">
            <v>E100.A40-015-01-00</v>
          </cell>
        </row>
        <row r="105">
          <cell r="H105" t="str">
            <v>Sensor-PM-L25 IDEAQO</v>
          </cell>
        </row>
        <row r="106">
          <cell r="B106" t="str">
            <v>E100.A25-007-25-00</v>
          </cell>
        </row>
        <row r="106">
          <cell r="H106" t="str">
            <v>Button socket-part of soldering station-Bakon 936</v>
          </cell>
        </row>
        <row r="107">
          <cell r="B107" t="str">
            <v>E100.A25-007-26-00</v>
          </cell>
        </row>
        <row r="107">
          <cell r="H107" t="str">
            <v>Soldering tip-part of soldering station-Bakon 936</v>
          </cell>
        </row>
        <row r="108">
          <cell r="B108" t="str">
            <v>E100.A25-007-27-01</v>
          </cell>
        </row>
        <row r="108">
          <cell r="H108" t="str">
            <v>Soldering station-Bakon 936</v>
          </cell>
        </row>
        <row r="109">
          <cell r="B109" t="str">
            <v>J100.S01-011-03-00</v>
          </cell>
        </row>
        <row r="109">
          <cell r="H109" t="str">
            <v>Power extension cable-0.5m</v>
          </cell>
        </row>
        <row r="110">
          <cell r="B110" t="str">
            <v>E100.A33-040-01-00</v>
          </cell>
        </row>
        <row r="110">
          <cell r="H110" t="str">
            <v>Cable-P1L-TKS-2500LS</v>
          </cell>
        </row>
        <row r="111">
          <cell r="B111" t="str">
            <v>E100.A21-001-02-00</v>
          </cell>
        </row>
        <row r="111">
          <cell r="H111" t="str">
            <v>Needle for dispencing machine</v>
          </cell>
        </row>
        <row r="112">
          <cell r="B112" t="str">
            <v>E100.A21-001-03-00</v>
          </cell>
        </row>
        <row r="112">
          <cell r="H112" t="str">
            <v>Dispensing needle-16G,Iron length:12.5mm</v>
          </cell>
        </row>
        <row r="113">
          <cell r="B113" t="str">
            <v>E100.A21-001-08-00</v>
          </cell>
        </row>
        <row r="113">
          <cell r="H113" t="str">
            <v>Dispensing needle </v>
          </cell>
        </row>
        <row r="114">
          <cell r="B114" t="str">
            <v>E100.A21-001-19-00</v>
          </cell>
        </row>
        <row r="114">
          <cell r="H114" t="str">
            <v>Dispensing needle-22G, length:31.6mm</v>
          </cell>
        </row>
        <row r="115">
          <cell r="B115" t="str">
            <v>E100.A21-001-20-01</v>
          </cell>
        </row>
        <row r="115">
          <cell r="H115" t="str">
            <v>Dispensing needle-18G,Iron length:12.5mm</v>
          </cell>
        </row>
        <row r="116">
          <cell r="B116" t="str">
            <v>E100.A21-001-21-00</v>
          </cell>
        </row>
        <row r="116">
          <cell r="H116" t="str">
            <v>Dispensing needle-19G,Iron length:12.5mm</v>
          </cell>
        </row>
        <row r="117">
          <cell r="B117" t="str">
            <v>E100.A21-001-22-00</v>
          </cell>
        </row>
        <row r="117">
          <cell r="H117" t="str">
            <v>Dispensing needle-21G,Iron length:12.5mm</v>
          </cell>
        </row>
        <row r="118">
          <cell r="B118" t="str">
            <v>E100.A21-001-23-00</v>
          </cell>
        </row>
        <row r="118">
          <cell r="H118" t="str">
            <v>Dispensing needle-22G,Iron length:12.5mm</v>
          </cell>
        </row>
        <row r="119">
          <cell r="B119" t="str">
            <v>D027.x101070029</v>
          </cell>
        </row>
        <row r="119">
          <cell r="H119" t="str">
            <v>Dispensing needle-20G,inner dia: 0.60mm,outer dia: 0.91mm,1/2"（13.5mm)</v>
          </cell>
        </row>
        <row r="120">
          <cell r="B120" t="str">
            <v>D027.x101070368</v>
          </cell>
        </row>
        <row r="120">
          <cell r="H120" t="str">
            <v>Dispensing needle-18G, inner dia: 0.84mm, outer dia: 1.27mm</v>
          </cell>
        </row>
        <row r="121">
          <cell r="B121" t="str">
            <v>D027.x101070390</v>
          </cell>
        </row>
        <row r="121">
          <cell r="H121" t="str">
            <v>Dispensing needle-16G，90°，innder dia:1.25mm， outer dia:1.6mm，L:30mm</v>
          </cell>
        </row>
        <row r="122">
          <cell r="B122" t="str">
            <v>D027.x101070406</v>
          </cell>
        </row>
        <row r="122">
          <cell r="H122" t="str">
            <v>Dispensing needle-16G，1.5，90°，innner dia: 1.3mm，outer dia: 1.6mm，L:49mm</v>
          </cell>
        </row>
        <row r="123">
          <cell r="B123" t="str">
            <v>E100.A21-001-24-00</v>
          </cell>
        </row>
        <row r="123">
          <cell r="H123" t="str">
            <v>Dispensing needle </v>
          </cell>
        </row>
        <row r="124">
          <cell r="B124" t="str">
            <v>E100.A21-002-01-00</v>
          </cell>
        </row>
        <row r="124">
          <cell r="H124" t="str">
            <v>pipe for automatic dispenser</v>
          </cell>
        </row>
        <row r="125">
          <cell r="B125" t="str">
            <v>E100.A08-002-01-00</v>
          </cell>
        </row>
        <row r="125">
          <cell r="H125" t="str">
            <v>pipe for automatic dispenser</v>
          </cell>
        </row>
        <row r="126">
          <cell r="B126" t="str">
            <v>E100.A36-001-02-01</v>
          </cell>
        </row>
        <row r="126">
          <cell r="H126" t="str">
            <v>Temperature controller</v>
          </cell>
        </row>
        <row r="127">
          <cell r="B127" t="str">
            <v>E100.A01-002-02-02</v>
          </cell>
        </row>
        <row r="127">
          <cell r="H127" t="str">
            <v>Zebra printer head-300dpi</v>
          </cell>
        </row>
        <row r="128">
          <cell r="B128" t="str">
            <v>E100.A01-002-01-02</v>
          </cell>
        </row>
        <row r="128">
          <cell r="H128" t="str">
            <v>Zebra printer head-600dpi</v>
          </cell>
        </row>
        <row r="129">
          <cell r="B129" t="str">
            <v>E100.A01-004-01-00</v>
          </cell>
        </row>
        <row r="129">
          <cell r="H129" t="str">
            <v>PCBA for printer</v>
          </cell>
        </row>
        <row r="130">
          <cell r="B130" t="str">
            <v>E100.A01-004-02-00</v>
          </cell>
        </row>
        <row r="130">
          <cell r="H130" t="str">
            <v>PCBA for printer</v>
          </cell>
        </row>
        <row r="131">
          <cell r="B131" t="str">
            <v>C100.010433001</v>
          </cell>
        </row>
        <row r="131">
          <cell r="H131" t="str">
            <v>Thermal glue-BN-GS2290</v>
          </cell>
        </row>
        <row r="132">
          <cell r="B132" t="str">
            <v>C100.010433001</v>
          </cell>
        </row>
        <row r="132">
          <cell r="H132" t="str">
            <v>Thermal glue-BN-GS2290</v>
          </cell>
        </row>
        <row r="133">
          <cell r="B133" t="str">
            <v>E100.0112001001</v>
          </cell>
        </row>
        <row r="133">
          <cell r="H133" t="str">
            <v>Label peeling machine</v>
          </cell>
        </row>
        <row r="134">
          <cell r="B134" t="str">
            <v>E100.0112001001</v>
          </cell>
        </row>
        <row r="134">
          <cell r="H134" t="str">
            <v>Label peeling machine</v>
          </cell>
        </row>
        <row r="135">
          <cell r="B135" t="str">
            <v>C100.T04-005-05-00</v>
          </cell>
        </row>
        <row r="135">
          <cell r="H135" t="str">
            <v>Tweezer</v>
          </cell>
        </row>
        <row r="136">
          <cell r="B136" t="str">
            <v>E100.020310016</v>
          </cell>
        </row>
        <row r="136">
          <cell r="H136" t="str">
            <v>Motor-86ZL118+10</v>
          </cell>
        </row>
        <row r="137">
          <cell r="B137" t="str">
            <v>E100.0203136010</v>
          </cell>
        </row>
        <row r="137">
          <cell r="H137" t="str">
            <v>SMT squeegee-300mm</v>
          </cell>
        </row>
        <row r="138">
          <cell r="B138" t="str">
            <v>E100.0203136011</v>
          </cell>
        </row>
        <row r="138">
          <cell r="H138" t="str">
            <v>SMT squeegee-350mm</v>
          </cell>
        </row>
        <row r="139">
          <cell r="B139" t="str">
            <v>E100.020396051</v>
          </cell>
        </row>
        <row r="139">
          <cell r="H139" t="str">
            <v>Power Supply-Model: LRS-150-24-BIS NO.: R-41179035-Manufacturer: Mean Well (Guangzhou) Electronics Co.,Ltd.-6.5A</v>
          </cell>
        </row>
        <row r="140">
          <cell r="B140" t="str">
            <v>E100.020396052</v>
          </cell>
        </row>
        <row r="140">
          <cell r="H140" t="str">
            <v>Converter-UT-502</v>
          </cell>
        </row>
        <row r="141">
          <cell r="B141" t="str">
            <v>E100.020396059</v>
          </cell>
        </row>
        <row r="141">
          <cell r="H141" t="str">
            <v>PTFE Tube-φ6 φ4</v>
          </cell>
        </row>
        <row r="142">
          <cell r="B142" t="str">
            <v>E100.020396060</v>
          </cell>
        </row>
        <row r="142">
          <cell r="H142" t="str">
            <v>PTFE Tube-φ8 φ6</v>
          </cell>
        </row>
        <row r="143">
          <cell r="B143" t="str">
            <v>E100.020396063</v>
          </cell>
        </row>
        <row r="143">
          <cell r="H143" t="str">
            <v>Bearing-6005-zz</v>
          </cell>
        </row>
        <row r="144">
          <cell r="B144" t="str">
            <v>E100.020396064</v>
          </cell>
        </row>
        <row r="144">
          <cell r="H144" t="str">
            <v>Bearing-6004zz</v>
          </cell>
        </row>
        <row r="145">
          <cell r="B145" t="str">
            <v>E100.020396054</v>
          </cell>
        </row>
        <row r="145">
          <cell r="H145" t="str">
            <v>Pneunmatic diaphragm Pump-QBY-15</v>
          </cell>
        </row>
        <row r="146">
          <cell r="B146" t="str">
            <v>J100.040444001</v>
          </cell>
        </row>
        <row r="146">
          <cell r="H146" t="str">
            <v>Stretch film handle</v>
          </cell>
        </row>
        <row r="147">
          <cell r="B147" t="str">
            <v>J100.040445001</v>
          </cell>
        </row>
        <row r="147">
          <cell r="H147" t="str">
            <v>Stretch film tool-50cm</v>
          </cell>
        </row>
        <row r="148">
          <cell r="B148" t="str">
            <v>J100.040446001</v>
          </cell>
        </row>
        <row r="148">
          <cell r="H148" t="str">
            <v>Packing Tools-1.98M</v>
          </cell>
        </row>
        <row r="149">
          <cell r="B149" t="str">
            <v>C100.010433001</v>
          </cell>
        </row>
        <row r="149">
          <cell r="H149" t="str">
            <v>Thermal glue-BN-GS2290</v>
          </cell>
        </row>
        <row r="150">
          <cell r="B150" t="str">
            <v>C100.010433001</v>
          </cell>
        </row>
        <row r="150">
          <cell r="H150" t="str">
            <v>Thermal glue-BN-GS2290</v>
          </cell>
        </row>
        <row r="151">
          <cell r="B151" t="str">
            <v>E100.020396053</v>
          </cell>
        </row>
        <row r="151">
          <cell r="H151" t="str">
            <v>Coupler-LK12-25</v>
          </cell>
        </row>
        <row r="152">
          <cell r="B152" t="str">
            <v>E100.A37-063-01-00</v>
          </cell>
        </row>
        <row r="152">
          <cell r="H152" t="str">
            <v>Incremental encoder-rotary</v>
          </cell>
        </row>
        <row r="153">
          <cell r="B153" t="str">
            <v>E100.020396057</v>
          </cell>
        </row>
        <row r="153">
          <cell r="H153" t="str">
            <v>Brush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0091 98202 5137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0091 98202 513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167"/>
  <sheetViews>
    <sheetView tabSelected="1" view="pageBreakPreview" zoomScale="70" zoomScaleNormal="85" workbookViewId="0">
      <selection activeCell="A16" sqref="A16:J16"/>
    </sheetView>
  </sheetViews>
  <sheetFormatPr defaultColWidth="9" defaultRowHeight="14.5"/>
  <cols>
    <col min="1" max="1" width="9" style="66"/>
    <col min="2" max="2" width="24" style="66" customWidth="1"/>
    <col min="3" max="3" width="51.5545454545455" style="66" customWidth="1"/>
    <col min="4" max="4" width="12.3727272727273" style="66" customWidth="1"/>
    <col min="5" max="5" width="12.2545454545455" style="66" customWidth="1"/>
    <col min="6" max="6" width="14.3727272727273" style="66" customWidth="1"/>
    <col min="7" max="7" width="11.3727272727273" style="66" customWidth="1"/>
    <col min="8" max="8" width="14.2545454545455" style="66" customWidth="1"/>
    <col min="9" max="9" width="10.8727272727273" style="66" customWidth="1"/>
    <col min="10" max="16384" width="9" style="66"/>
  </cols>
  <sheetData>
    <row r="1" s="65" customFormat="1" ht="50" customHeight="1" spans="1:9">
      <c r="A1" s="69" t="s">
        <v>0</v>
      </c>
      <c r="B1" s="70"/>
      <c r="C1" s="70"/>
      <c r="D1" s="70"/>
      <c r="E1" s="70"/>
      <c r="F1" s="70"/>
      <c r="G1" s="70"/>
      <c r="H1" s="70"/>
      <c r="I1" s="118"/>
    </row>
    <row r="2" s="66" customFormat="1" ht="39" customHeight="1" spans="1:9">
      <c r="A2" s="71" t="s">
        <v>1</v>
      </c>
      <c r="B2" s="72"/>
      <c r="C2" s="72"/>
      <c r="D2" s="72"/>
      <c r="E2" s="72"/>
      <c r="F2" s="72"/>
      <c r="G2" s="72"/>
      <c r="H2" s="72"/>
      <c r="I2" s="119"/>
    </row>
    <row r="3" s="66" customFormat="1" ht="48" customHeight="1" spans="1:9">
      <c r="A3" s="73" t="s">
        <v>2</v>
      </c>
      <c r="B3" s="74"/>
      <c r="C3" s="74"/>
      <c r="D3" s="74"/>
      <c r="E3" s="74"/>
      <c r="F3" s="74"/>
      <c r="G3" s="74"/>
      <c r="H3" s="74"/>
      <c r="I3" s="120"/>
    </row>
    <row r="4" s="67" customFormat="1" ht="31.5" customHeight="1" spans="1:9">
      <c r="A4" s="75" t="s">
        <v>3</v>
      </c>
      <c r="B4" s="76" t="s">
        <v>4</v>
      </c>
      <c r="C4" s="77"/>
      <c r="D4" s="78"/>
      <c r="E4" s="79"/>
      <c r="F4" s="80" t="s">
        <v>5</v>
      </c>
      <c r="G4" s="81" t="s">
        <v>6</v>
      </c>
      <c r="H4" s="79"/>
      <c r="I4" s="121"/>
    </row>
    <row r="5" s="67" customFormat="1" ht="13" spans="1:9">
      <c r="A5" s="75"/>
      <c r="B5" s="82" t="s">
        <v>1</v>
      </c>
      <c r="C5" s="82"/>
      <c r="D5" s="78"/>
      <c r="E5" s="79"/>
      <c r="F5" s="80"/>
      <c r="G5" s="81"/>
      <c r="H5" s="79"/>
      <c r="I5" s="121"/>
    </row>
    <row r="6" s="67" customFormat="1" ht="13" spans="1:9">
      <c r="A6" s="75"/>
      <c r="B6" s="82"/>
      <c r="C6" s="82"/>
      <c r="D6" s="78"/>
      <c r="E6" s="79"/>
      <c r="F6" s="83" t="s">
        <v>7</v>
      </c>
      <c r="G6" s="84">
        <f>UCCI2025012205D!F5</f>
        <v>45679</v>
      </c>
      <c r="H6" s="79"/>
      <c r="I6" s="121"/>
    </row>
    <row r="7" s="67" customFormat="1" ht="13" spans="1:9">
      <c r="A7" s="75"/>
      <c r="B7" s="76"/>
      <c r="C7" s="79"/>
      <c r="D7" s="76"/>
      <c r="E7" s="79"/>
      <c r="F7" s="83"/>
      <c r="G7" s="84"/>
      <c r="H7" s="79"/>
      <c r="I7" s="121"/>
    </row>
    <row r="8" s="67" customFormat="1" ht="29" customHeight="1" spans="1:9">
      <c r="A8" s="85" t="s">
        <v>8</v>
      </c>
      <c r="B8" s="86" t="s">
        <v>9</v>
      </c>
      <c r="C8" s="87"/>
      <c r="D8" s="78"/>
      <c r="E8" s="79"/>
      <c r="F8" s="83" t="s">
        <v>10</v>
      </c>
      <c r="G8" s="78"/>
      <c r="H8" s="79"/>
      <c r="I8" s="121"/>
    </row>
    <row r="9" s="67" customFormat="1" ht="13" spans="1:9">
      <c r="A9" s="88"/>
      <c r="B9" s="82" t="s">
        <v>11</v>
      </c>
      <c r="C9" s="82"/>
      <c r="D9" s="78"/>
      <c r="E9" s="79"/>
      <c r="F9" s="78"/>
      <c r="G9" s="78"/>
      <c r="H9" s="79"/>
      <c r="I9" s="121"/>
    </row>
    <row r="10" s="67" customFormat="1" ht="13" spans="1:9">
      <c r="A10" s="88"/>
      <c r="B10" s="82"/>
      <c r="C10" s="82"/>
      <c r="D10" s="78"/>
      <c r="E10" s="79"/>
      <c r="F10" s="81" t="s">
        <v>12</v>
      </c>
      <c r="G10" s="81"/>
      <c r="H10" s="87"/>
      <c r="I10" s="121"/>
    </row>
    <row r="11" s="67" customFormat="1" ht="13" spans="1:9">
      <c r="A11" s="85"/>
      <c r="B11" s="89" t="s">
        <v>13</v>
      </c>
      <c r="C11" s="79"/>
      <c r="D11" s="78"/>
      <c r="E11" s="79"/>
      <c r="F11" s="81" t="s">
        <v>14</v>
      </c>
      <c r="G11" s="81"/>
      <c r="H11" s="79"/>
      <c r="I11" s="121"/>
    </row>
    <row r="12" s="67" customFormat="1" ht="22.5" customHeight="1" spans="1:9">
      <c r="A12" s="85" t="s">
        <v>15</v>
      </c>
      <c r="B12" s="86" t="s">
        <v>16</v>
      </c>
      <c r="C12" s="87"/>
      <c r="D12" s="78"/>
      <c r="E12" s="79"/>
      <c r="F12" s="81" t="s">
        <v>17</v>
      </c>
      <c r="G12" s="81"/>
      <c r="H12" s="79"/>
      <c r="I12" s="121"/>
    </row>
    <row r="13" s="67" customFormat="1" ht="27.75" customHeight="1" spans="1:9">
      <c r="A13" s="88"/>
      <c r="B13" s="90" t="s">
        <v>11</v>
      </c>
      <c r="C13" s="90"/>
      <c r="D13" s="78"/>
      <c r="E13" s="79"/>
      <c r="F13" s="81" t="s">
        <v>18</v>
      </c>
      <c r="G13" s="81"/>
      <c r="H13" s="79"/>
      <c r="I13" s="121"/>
    </row>
    <row r="14" s="67" customFormat="1" ht="13" spans="1:9">
      <c r="A14" s="85"/>
      <c r="B14" s="89" t="s">
        <v>19</v>
      </c>
      <c r="C14" s="79"/>
      <c r="D14" s="78"/>
      <c r="E14" s="78"/>
      <c r="F14" s="78"/>
      <c r="G14" s="78"/>
      <c r="H14" s="78"/>
      <c r="I14" s="121"/>
    </row>
    <row r="15" s="67" customFormat="1" ht="13" spans="1:9">
      <c r="A15" s="85"/>
      <c r="B15" s="89" t="s">
        <v>13</v>
      </c>
      <c r="C15" s="79"/>
      <c r="D15" s="78"/>
      <c r="E15" s="78"/>
      <c r="F15" s="78"/>
      <c r="G15" s="78"/>
      <c r="H15" s="78"/>
      <c r="I15" s="121"/>
    </row>
    <row r="16" s="48" customFormat="1" ht="36" customHeight="1" spans="1:9">
      <c r="A16" s="91" t="s">
        <v>20</v>
      </c>
      <c r="B16" s="92" t="s">
        <v>21</v>
      </c>
      <c r="C16" s="93" t="s">
        <v>22</v>
      </c>
      <c r="D16" s="93" t="s">
        <v>23</v>
      </c>
      <c r="E16" s="93" t="s">
        <v>24</v>
      </c>
      <c r="F16" s="93" t="s">
        <v>25</v>
      </c>
      <c r="G16" s="94" t="s">
        <v>26</v>
      </c>
      <c r="H16" s="94" t="s">
        <v>27</v>
      </c>
      <c r="I16" s="122" t="s">
        <v>28</v>
      </c>
    </row>
    <row r="17" s="48" customFormat="1" ht="39" customHeight="1" spans="1:9">
      <c r="A17" s="95">
        <v>1</v>
      </c>
      <c r="B17" s="32" t="s">
        <v>29</v>
      </c>
      <c r="C17" s="96" t="str">
        <f>_xlfn.XLOOKUP(B17,[1]辅耗材!$B:$B,[1]辅耗材!$H:$H)</f>
        <v>Milling cutter</v>
      </c>
      <c r="D17" s="97">
        <v>500</v>
      </c>
      <c r="E17" s="98">
        <v>1</v>
      </c>
      <c r="F17" s="99">
        <v>0.01</v>
      </c>
      <c r="G17" s="99">
        <v>2.8</v>
      </c>
      <c r="H17" s="97">
        <v>2.6</v>
      </c>
      <c r="I17" s="123" t="s">
        <v>30</v>
      </c>
    </row>
    <row r="18" s="48" customFormat="1" ht="39" customHeight="1" spans="1:9">
      <c r="A18" s="95">
        <v>2</v>
      </c>
      <c r="B18" s="32" t="s">
        <v>31</v>
      </c>
      <c r="C18" s="96" t="str">
        <f>_xlfn.XLOOKUP(B18,[1]辅耗材!$B:$B,[1]辅耗材!$H:$H)</f>
        <v>Infrared heating tube-length：630mm,110V-500W</v>
      </c>
      <c r="D18" s="97">
        <v>3</v>
      </c>
      <c r="E18" s="100">
        <v>1</v>
      </c>
      <c r="F18" s="101">
        <v>0.04</v>
      </c>
      <c r="G18" s="101">
        <v>2.04</v>
      </c>
      <c r="H18" s="97">
        <v>1.1</v>
      </c>
      <c r="I18" s="124" t="s">
        <v>32</v>
      </c>
    </row>
    <row r="19" s="48" customFormat="1" ht="39" customHeight="1" spans="1:9">
      <c r="A19" s="95">
        <v>3</v>
      </c>
      <c r="B19" s="32" t="s">
        <v>33</v>
      </c>
      <c r="C19" s="96" t="str">
        <f>_xlfn.XLOOKUP(B19,[1]辅耗材!$B:$B,[1]辅耗材!$H:$H)</f>
        <v>Coupler-X/Y axis-12-14</v>
      </c>
      <c r="D19" s="97">
        <v>2</v>
      </c>
      <c r="E19" s="102"/>
      <c r="F19" s="103"/>
      <c r="G19" s="103"/>
      <c r="H19" s="97">
        <v>0.5</v>
      </c>
      <c r="I19" s="125"/>
    </row>
    <row r="20" s="48" customFormat="1" ht="39" customHeight="1" spans="1:9">
      <c r="A20" s="95">
        <v>4</v>
      </c>
      <c r="B20" s="32" t="s">
        <v>34</v>
      </c>
      <c r="C20" s="96" t="str">
        <f>_xlfn.XLOOKUP(B20,[1]辅耗材!$B:$B,[1]辅耗材!$H:$H)</f>
        <v>Coupler-Z axis-8-14</v>
      </c>
      <c r="D20" s="97">
        <v>1</v>
      </c>
      <c r="E20" s="104"/>
      <c r="F20" s="105"/>
      <c r="G20" s="105"/>
      <c r="H20" s="97">
        <v>0.2</v>
      </c>
      <c r="I20" s="126"/>
    </row>
    <row r="21" s="48" customFormat="1" ht="39" customHeight="1" spans="1:9">
      <c r="A21" s="95">
        <v>5</v>
      </c>
      <c r="B21" s="32" t="s">
        <v>31</v>
      </c>
      <c r="C21" s="96" t="str">
        <f>_xlfn.XLOOKUP(B21,[1]辅耗材!$B:$B,[1]辅耗材!$H:$H)</f>
        <v>Infrared heating tube-length：630mm,110V-500W</v>
      </c>
      <c r="D21" s="97">
        <v>3</v>
      </c>
      <c r="E21" s="100">
        <v>1</v>
      </c>
      <c r="F21" s="101">
        <v>0.04</v>
      </c>
      <c r="G21" s="101">
        <v>1.88</v>
      </c>
      <c r="H21" s="97">
        <v>1.55</v>
      </c>
      <c r="I21" s="124" t="s">
        <v>35</v>
      </c>
    </row>
    <row r="22" s="48" customFormat="1" ht="39" customHeight="1" spans="1:9">
      <c r="A22" s="95">
        <v>6</v>
      </c>
      <c r="B22" s="32" t="s">
        <v>36</v>
      </c>
      <c r="C22" s="96" t="str">
        <f>_xlfn.XLOOKUP(B22,[1]辅耗材!$B:$B,[1]辅耗材!$H:$H)</f>
        <v>Connector-metal</v>
      </c>
      <c r="D22" s="97">
        <v>100</v>
      </c>
      <c r="E22" s="100">
        <v>1</v>
      </c>
      <c r="F22" s="101">
        <v>0.01</v>
      </c>
      <c r="G22" s="101">
        <v>4.3</v>
      </c>
      <c r="H22" s="97">
        <v>2</v>
      </c>
      <c r="I22" s="124" t="s">
        <v>37</v>
      </c>
    </row>
    <row r="23" s="48" customFormat="1" ht="39" customHeight="1" spans="1:9">
      <c r="A23" s="95">
        <v>7</v>
      </c>
      <c r="B23" s="32" t="s">
        <v>38</v>
      </c>
      <c r="C23" s="96" t="str">
        <f>_xlfn.XLOOKUP(B23,[1]辅耗材!$B:$B,[1]辅耗材!$H:$H)</f>
        <v>Filter cotton-for Nozzle-N510059196AA</v>
      </c>
      <c r="D23" s="97">
        <v>137</v>
      </c>
      <c r="E23" s="104"/>
      <c r="F23" s="105"/>
      <c r="G23" s="105"/>
      <c r="H23" s="97">
        <v>2.1</v>
      </c>
      <c r="I23" s="126"/>
    </row>
    <row r="24" s="48" customFormat="1" ht="39" customHeight="1" spans="1:9">
      <c r="A24" s="95">
        <v>8</v>
      </c>
      <c r="B24" s="32" t="s">
        <v>39</v>
      </c>
      <c r="C24" s="96" t="str">
        <f>_xlfn.XLOOKUP(B24,[1]辅耗材!$B:$B,[1]辅耗材!$H:$H)</f>
        <v>Frequency converter-FA2P5N1W20360133</v>
      </c>
      <c r="D24" s="97">
        <v>1</v>
      </c>
      <c r="E24" s="100">
        <v>1</v>
      </c>
      <c r="F24" s="101">
        <v>0.02</v>
      </c>
      <c r="G24" s="101">
        <v>14</v>
      </c>
      <c r="H24" s="97">
        <v>3</v>
      </c>
      <c r="I24" s="124" t="s">
        <v>40</v>
      </c>
    </row>
    <row r="25" s="48" customFormat="1" ht="39" customHeight="1" spans="1:9">
      <c r="A25" s="95">
        <v>9</v>
      </c>
      <c r="B25" s="32" t="s">
        <v>41</v>
      </c>
      <c r="C25" s="96" t="str">
        <f>_xlfn.XLOOKUP(B25,[1]辅耗材!$B:$B,[1]辅耗材!$H:$H)</f>
        <v>Motor-TM86118S</v>
      </c>
      <c r="D25" s="97">
        <v>1</v>
      </c>
      <c r="E25" s="102"/>
      <c r="F25" s="103"/>
      <c r="G25" s="103"/>
      <c r="H25" s="97">
        <v>5</v>
      </c>
      <c r="I25" s="125"/>
    </row>
    <row r="26" s="48" customFormat="1" ht="39" customHeight="1" spans="1:9">
      <c r="A26" s="95">
        <v>10</v>
      </c>
      <c r="B26" s="32" t="s">
        <v>42</v>
      </c>
      <c r="C26" s="96" t="str">
        <f>_xlfn.XLOOKUP(B26,[1]辅耗材!$B:$B,[1]辅耗材!$H:$H)</f>
        <v>Motor-STM8680</v>
      </c>
      <c r="D26" s="97">
        <v>3</v>
      </c>
      <c r="E26" s="104"/>
      <c r="F26" s="105"/>
      <c r="G26" s="105"/>
      <c r="H26" s="97">
        <v>5</v>
      </c>
      <c r="I26" s="126"/>
    </row>
    <row r="27" s="48" customFormat="1" ht="39" customHeight="1" spans="1:9">
      <c r="A27" s="95">
        <v>11</v>
      </c>
      <c r="B27" s="32" t="s">
        <v>43</v>
      </c>
      <c r="C27" s="96" t="str">
        <f>_xlfn.XLOOKUP(B27,[1]辅耗材!$B:$B,[1]辅耗材!$H:$H)</f>
        <v>Airtight valve</v>
      </c>
      <c r="D27" s="97">
        <v>5</v>
      </c>
      <c r="E27" s="98">
        <v>1</v>
      </c>
      <c r="F27" s="99">
        <v>0.01</v>
      </c>
      <c r="G27" s="99">
        <v>1.44</v>
      </c>
      <c r="H27" s="97">
        <v>1.23</v>
      </c>
      <c r="I27" s="123" t="s">
        <v>44</v>
      </c>
    </row>
    <row r="28" s="48" customFormat="1" ht="39" customHeight="1" spans="1:9">
      <c r="A28" s="95">
        <v>12</v>
      </c>
      <c r="B28" s="32" t="s">
        <v>45</v>
      </c>
      <c r="C28" s="96" t="str">
        <f>_xlfn.XLOOKUP(B28,[1]辅耗材!$B:$B,[1]辅耗材!$H:$H)</f>
        <v>Solder tip-900M-T-sk</v>
      </c>
      <c r="D28" s="97">
        <v>30</v>
      </c>
      <c r="E28" s="100">
        <v>1</v>
      </c>
      <c r="F28" s="101">
        <v>0.01</v>
      </c>
      <c r="G28" s="101">
        <v>7.55</v>
      </c>
      <c r="H28" s="97">
        <v>0.15</v>
      </c>
      <c r="I28" s="124" t="s">
        <v>46</v>
      </c>
    </row>
    <row r="29" s="48" customFormat="1" ht="39" customHeight="1" spans="1:9">
      <c r="A29" s="95">
        <v>13</v>
      </c>
      <c r="B29" s="32" t="s">
        <v>47</v>
      </c>
      <c r="C29" s="96" t="str">
        <f>_xlfn.XLOOKUP(B29,[1]辅耗材!$B:$B,[1]辅耗材!$H:$H)</f>
        <v>Point Bit</v>
      </c>
      <c r="D29" s="97">
        <v>500</v>
      </c>
      <c r="E29" s="102"/>
      <c r="F29" s="103"/>
      <c r="G29" s="103"/>
      <c r="H29" s="97">
        <v>2.5</v>
      </c>
      <c r="I29" s="125"/>
    </row>
    <row r="30" s="48" customFormat="1" ht="39" customHeight="1" spans="1:9">
      <c r="A30" s="95">
        <v>14</v>
      </c>
      <c r="B30" s="32" t="s">
        <v>48</v>
      </c>
      <c r="C30" s="96" t="str">
        <f>_xlfn.XLOOKUP(B30,[1]辅耗材!$B:$B,[1]辅耗材!$H:$H)</f>
        <v>Solder tip</v>
      </c>
      <c r="D30" s="97">
        <v>400</v>
      </c>
      <c r="E30" s="102"/>
      <c r="F30" s="103"/>
      <c r="G30" s="103"/>
      <c r="H30" s="97">
        <v>2</v>
      </c>
      <c r="I30" s="125"/>
    </row>
    <row r="31" s="48" customFormat="1" ht="39" customHeight="1" spans="1:9">
      <c r="A31" s="95">
        <v>15</v>
      </c>
      <c r="B31" s="32" t="s">
        <v>49</v>
      </c>
      <c r="C31" s="96" t="str">
        <f>_xlfn.XLOOKUP(B31,[1]辅耗材!$B:$B,[1]辅耗材!$H:$H)</f>
        <v>Solder tip-900M-T-2C</v>
      </c>
      <c r="D31" s="97">
        <v>40</v>
      </c>
      <c r="E31" s="102"/>
      <c r="F31" s="103"/>
      <c r="G31" s="103"/>
      <c r="H31" s="97">
        <v>0.2</v>
      </c>
      <c r="I31" s="125"/>
    </row>
    <row r="32" s="48" customFormat="1" ht="39" customHeight="1" spans="1:9">
      <c r="A32" s="95">
        <v>16</v>
      </c>
      <c r="B32" s="32" t="s">
        <v>50</v>
      </c>
      <c r="C32" s="96" t="str">
        <f>_xlfn.XLOOKUP(B32,[1]辅耗材!$B:$B,[1]辅耗材!$H:$H)</f>
        <v>Solder tip</v>
      </c>
      <c r="D32" s="97">
        <v>40</v>
      </c>
      <c r="E32" s="102"/>
      <c r="F32" s="103"/>
      <c r="G32" s="103"/>
      <c r="H32" s="97">
        <v>0.2</v>
      </c>
      <c r="I32" s="125"/>
    </row>
    <row r="33" s="48" customFormat="1" ht="39" customHeight="1" spans="1:9">
      <c r="A33" s="95">
        <v>17</v>
      </c>
      <c r="B33" s="32" t="s">
        <v>51</v>
      </c>
      <c r="C33" s="96" t="str">
        <f>_xlfn.XLOOKUP(B33,[1]辅耗材!$B:$B,[1]辅耗材!$H:$H)</f>
        <v>Thermocouple</v>
      </c>
      <c r="D33" s="97">
        <v>140</v>
      </c>
      <c r="E33" s="102"/>
      <c r="F33" s="103"/>
      <c r="G33" s="103"/>
      <c r="H33" s="97">
        <v>0.7</v>
      </c>
      <c r="I33" s="125"/>
    </row>
    <row r="34" s="48" customFormat="1" ht="39" customHeight="1" spans="1:9">
      <c r="A34" s="95">
        <v>18</v>
      </c>
      <c r="B34" s="32" t="s">
        <v>52</v>
      </c>
      <c r="C34" s="96" t="str">
        <f>_xlfn.XLOOKUP(B34,[1]辅耗材!$B:$B,[1]辅耗材!$H:$H)</f>
        <v>Soldering sponge-size:60mm X 55mm</v>
      </c>
      <c r="D34" s="97">
        <v>250</v>
      </c>
      <c r="E34" s="104"/>
      <c r="F34" s="105"/>
      <c r="G34" s="105"/>
      <c r="H34" s="97">
        <v>1.25</v>
      </c>
      <c r="I34" s="126"/>
    </row>
    <row r="35" s="48" customFormat="1" ht="39" customHeight="1" spans="1:9">
      <c r="A35" s="95">
        <v>19</v>
      </c>
      <c r="B35" s="32" t="s">
        <v>53</v>
      </c>
      <c r="C35" s="96" t="str">
        <f>_xlfn.XLOOKUP(B35,[1]辅耗材!$B:$B,[1]辅耗材!$H:$H)</f>
        <v>Screw Bit(Hexagonal)</v>
      </c>
      <c r="D35" s="97">
        <v>388</v>
      </c>
      <c r="E35" s="100">
        <v>1</v>
      </c>
      <c r="F35" s="100">
        <v>0.02</v>
      </c>
      <c r="G35" s="100">
        <v>20</v>
      </c>
      <c r="H35" s="97">
        <v>3.49</v>
      </c>
      <c r="I35" s="127" t="s">
        <v>54</v>
      </c>
    </row>
    <row r="36" s="48" customFormat="1" ht="39" customHeight="1" spans="1:9">
      <c r="A36" s="95">
        <v>20</v>
      </c>
      <c r="B36" s="32" t="s">
        <v>55</v>
      </c>
      <c r="C36" s="96" t="str">
        <f>_xlfn.XLOOKUP(B36,[1]辅耗材!$B:$B,[1]辅耗材!$H:$H)</f>
        <v>Screw Bit(Hexagonal)</v>
      </c>
      <c r="D36" s="97">
        <v>457</v>
      </c>
      <c r="E36" s="102"/>
      <c r="F36" s="102"/>
      <c r="G36" s="102"/>
      <c r="H36" s="97">
        <v>4.11</v>
      </c>
      <c r="I36" s="128"/>
    </row>
    <row r="37" s="48" customFormat="1" ht="39" customHeight="1" spans="1:9">
      <c r="A37" s="95">
        <v>21</v>
      </c>
      <c r="B37" s="32" t="s">
        <v>56</v>
      </c>
      <c r="C37" s="96" t="str">
        <f>_xlfn.XLOOKUP(B37,[1]辅耗材!$B:$B,[1]辅耗材!$H:$H)</f>
        <v>Screw Bit(Hexagonal)</v>
      </c>
      <c r="D37" s="97">
        <v>458</v>
      </c>
      <c r="E37" s="102"/>
      <c r="F37" s="102"/>
      <c r="G37" s="102"/>
      <c r="H37" s="97">
        <v>4.12</v>
      </c>
      <c r="I37" s="128"/>
    </row>
    <row r="38" s="48" customFormat="1" ht="39" customHeight="1" spans="1:9">
      <c r="A38" s="95">
        <v>22</v>
      </c>
      <c r="B38" s="32" t="s">
        <v>57</v>
      </c>
      <c r="C38" s="96" t="str">
        <f>_xlfn.XLOOKUP(B38,[1]辅耗材!$B:$B,[1]辅耗材!$H:$H)</f>
        <v>Screw Bit(Hexagonal)</v>
      </c>
      <c r="D38" s="97">
        <v>287</v>
      </c>
      <c r="E38" s="102"/>
      <c r="F38" s="102"/>
      <c r="G38" s="102"/>
      <c r="H38" s="97">
        <v>2.58</v>
      </c>
      <c r="I38" s="128"/>
    </row>
    <row r="39" s="48" customFormat="1" ht="39" customHeight="1" spans="1:9">
      <c r="A39" s="95">
        <v>23</v>
      </c>
      <c r="B39" s="32" t="s">
        <v>58</v>
      </c>
      <c r="C39" s="96" t="str">
        <f>_xlfn.XLOOKUP(B39,[1]辅耗材!$B:$B,[1]辅耗材!$H:$H)</f>
        <v>Screw Bit-6.30X75XT6</v>
      </c>
      <c r="D39" s="97">
        <v>40</v>
      </c>
      <c r="E39" s="102"/>
      <c r="F39" s="102"/>
      <c r="G39" s="102"/>
      <c r="H39" s="97">
        <v>0.36</v>
      </c>
      <c r="I39" s="128"/>
    </row>
    <row r="40" s="48" customFormat="1" ht="39" customHeight="1" spans="1:9">
      <c r="A40" s="95">
        <v>24</v>
      </c>
      <c r="B40" s="32" t="s">
        <v>59</v>
      </c>
      <c r="C40" s="96" t="str">
        <f>_xlfn.XLOOKUP(B40,[1]辅耗材!$B:$B,[1]辅耗材!$H:$H)</f>
        <v>Screw Bit-6.30X75XT7</v>
      </c>
      <c r="D40" s="97">
        <v>60</v>
      </c>
      <c r="E40" s="102"/>
      <c r="F40" s="102"/>
      <c r="G40" s="102"/>
      <c r="H40" s="97">
        <v>0.54</v>
      </c>
      <c r="I40" s="128"/>
    </row>
    <row r="41" s="48" customFormat="1" ht="39" customHeight="1" spans="1:9">
      <c r="A41" s="95">
        <v>25</v>
      </c>
      <c r="B41" s="32" t="s">
        <v>60</v>
      </c>
      <c r="C41" s="96" t="str">
        <f>_xlfn.XLOOKUP(B41,[1]辅耗材!$B:$B,[1]辅耗材!$H:$H)</f>
        <v>Screw Bit-6.30X75XT8</v>
      </c>
      <c r="D41" s="97">
        <v>50</v>
      </c>
      <c r="E41" s="102"/>
      <c r="F41" s="102"/>
      <c r="G41" s="102"/>
      <c r="H41" s="97">
        <v>0.45</v>
      </c>
      <c r="I41" s="128"/>
    </row>
    <row r="42" s="48" customFormat="1" ht="39" customHeight="1" spans="1:9">
      <c r="A42" s="95">
        <v>26</v>
      </c>
      <c r="B42" s="32" t="s">
        <v>61</v>
      </c>
      <c r="C42" s="96" t="str">
        <f>_xlfn.XLOOKUP(B42,[1]辅耗材!$B:$B,[1]辅耗材!$H:$H)</f>
        <v>Screw Bit-6.30X75XT9</v>
      </c>
      <c r="D42" s="97">
        <v>50</v>
      </c>
      <c r="E42" s="102"/>
      <c r="F42" s="102"/>
      <c r="G42" s="102"/>
      <c r="H42" s="97">
        <v>0.45</v>
      </c>
      <c r="I42" s="128"/>
    </row>
    <row r="43" s="48" customFormat="1" ht="39" customHeight="1" spans="1:9">
      <c r="A43" s="95">
        <v>27</v>
      </c>
      <c r="B43" s="32" t="s">
        <v>62</v>
      </c>
      <c r="C43" s="96" t="str">
        <f>_xlfn.XLOOKUP(B43,[1]辅耗材!$B:$B,[1]辅耗材!$H:$H)</f>
        <v>Screw bit-6.30X75XT10</v>
      </c>
      <c r="D43" s="97">
        <v>110</v>
      </c>
      <c r="E43" s="104"/>
      <c r="F43" s="104"/>
      <c r="G43" s="104"/>
      <c r="H43" s="97">
        <v>0.99</v>
      </c>
      <c r="I43" s="129"/>
    </row>
    <row r="44" s="48" customFormat="1" ht="39" customHeight="1" spans="1:9">
      <c r="A44" s="95">
        <v>28</v>
      </c>
      <c r="B44" s="32" t="s">
        <v>63</v>
      </c>
      <c r="C44" s="96" t="str">
        <f>_xlfn.XLOOKUP(B44,[1]辅耗材!$B:$B,[1]辅耗材!$H:$H)</f>
        <v>Stencil wiping paper-roll-298 </v>
      </c>
      <c r="D44" s="97">
        <v>2040</v>
      </c>
      <c r="E44" s="98">
        <v>68</v>
      </c>
      <c r="F44" s="106">
        <v>6.12</v>
      </c>
      <c r="G44" s="106">
        <v>1204.28</v>
      </c>
      <c r="H44" s="97">
        <v>1200</v>
      </c>
      <c r="I44" s="130" t="s">
        <v>64</v>
      </c>
    </row>
    <row r="45" s="48" customFormat="1" ht="39" customHeight="1" spans="1:9">
      <c r="A45" s="95">
        <v>29</v>
      </c>
      <c r="B45" s="32" t="s">
        <v>65</v>
      </c>
      <c r="C45" s="96" t="str">
        <f>_xlfn.XLOOKUP(B45,[1]辅耗材!$B:$B,[1]辅耗材!$H:$H)</f>
        <v>Wipping paper-400mm*10m</v>
      </c>
      <c r="D45" s="97">
        <v>2800</v>
      </c>
      <c r="E45" s="100">
        <v>56</v>
      </c>
      <c r="F45" s="101">
        <v>3.92</v>
      </c>
      <c r="G45" s="101">
        <v>868</v>
      </c>
      <c r="H45" s="97">
        <v>866</v>
      </c>
      <c r="I45" s="124" t="s">
        <v>66</v>
      </c>
    </row>
    <row r="46" s="48" customFormat="1" ht="39" customHeight="1" spans="1:9">
      <c r="A46" s="95">
        <v>30</v>
      </c>
      <c r="B46" s="32" t="s">
        <v>67</v>
      </c>
      <c r="C46" s="96" t="str">
        <f>_xlfn.XLOOKUP(B46,[1]辅耗材!$B:$B,[1]辅耗材!$H:$H)</f>
        <v>Socket-For program machine-AT-TSSOP20-CMS</v>
      </c>
      <c r="D46" s="97">
        <v>2</v>
      </c>
      <c r="E46" s="100">
        <v>1</v>
      </c>
      <c r="F46" s="101">
        <v>0.01</v>
      </c>
      <c r="G46" s="101">
        <v>1</v>
      </c>
      <c r="H46" s="97">
        <v>0.3</v>
      </c>
      <c r="I46" s="124" t="s">
        <v>68</v>
      </c>
    </row>
    <row r="47" s="48" customFormat="1" ht="39" customHeight="1" spans="1:9">
      <c r="A47" s="95">
        <v>31</v>
      </c>
      <c r="B47" s="32" t="s">
        <v>69</v>
      </c>
      <c r="C47" s="96" t="str">
        <f>_xlfn.XLOOKUP(B47,[1]辅耗材!$B:$B,[1]辅耗材!$H:$H)</f>
        <v>Pulley-KLV-M913A-A10</v>
      </c>
      <c r="D47" s="97">
        <v>5</v>
      </c>
      <c r="E47" s="102"/>
      <c r="F47" s="103"/>
      <c r="G47" s="103"/>
      <c r="H47" s="97">
        <v>0.6</v>
      </c>
      <c r="I47" s="125"/>
    </row>
    <row r="48" s="48" customFormat="1" ht="39" customHeight="1" spans="1:9">
      <c r="A48" s="95">
        <v>130</v>
      </c>
      <c r="B48" s="32" t="s">
        <v>70</v>
      </c>
      <c r="C48" s="96" t="str">
        <f>_xlfn.XLOOKUP(B48,[1]辅耗材!$B:$B,[1]辅耗材!$H:$H)</f>
        <v>Programmer machine-CMS-WRITER8</v>
      </c>
      <c r="D48" s="97">
        <v>2</v>
      </c>
      <c r="E48" s="107"/>
      <c r="F48" s="108"/>
      <c r="G48" s="108"/>
      <c r="H48" s="97">
        <v>0.05</v>
      </c>
      <c r="I48" s="131"/>
    </row>
    <row r="49" s="48" customFormat="1" ht="39" customHeight="1" spans="1:9">
      <c r="A49" s="95">
        <v>32</v>
      </c>
      <c r="B49" s="32" t="s">
        <v>71</v>
      </c>
      <c r="C49" s="32" t="str">
        <f>_xlfn.XLOOKUP(B49,[1]辅耗材!$B:$B,[1]辅耗材!$H:$H)</f>
        <v>Bracket-3m*45cm</v>
      </c>
      <c r="D49" s="109">
        <v>3</v>
      </c>
      <c r="E49" s="109">
        <v>3</v>
      </c>
      <c r="F49" s="110">
        <v>0.14</v>
      </c>
      <c r="G49" s="110">
        <v>66.02</v>
      </c>
      <c r="H49" s="111">
        <v>64.2</v>
      </c>
      <c r="I49" s="132" t="s">
        <v>72</v>
      </c>
    </row>
    <row r="50" s="48" customFormat="1" ht="39" customHeight="1" spans="1:9">
      <c r="A50" s="95">
        <v>35</v>
      </c>
      <c r="B50" s="32" t="s">
        <v>73</v>
      </c>
      <c r="C50" s="32" t="str">
        <f>_xlfn.XLOOKUP(B50,[1]辅耗材!$B:$B,[1]辅耗材!$H:$H)</f>
        <v>ESD turnover trolley-1450*450*450mm</v>
      </c>
      <c r="D50" s="109">
        <v>12</v>
      </c>
      <c r="E50" s="109">
        <v>1</v>
      </c>
      <c r="F50" s="110">
        <v>0.05</v>
      </c>
      <c r="G50" s="110">
        <v>34.91</v>
      </c>
      <c r="H50" s="111">
        <v>34</v>
      </c>
      <c r="I50" s="132" t="s">
        <v>74</v>
      </c>
    </row>
    <row r="51" s="48" customFormat="1" ht="39" customHeight="1" spans="1:9">
      <c r="A51" s="95">
        <v>36</v>
      </c>
      <c r="B51" s="32" t="s">
        <v>75</v>
      </c>
      <c r="C51" s="32" t="str">
        <f>_xlfn.XLOOKUP(B51,[1]辅耗材!$B:$B,[1]辅耗材!$H:$H)</f>
        <v>Bracket</v>
      </c>
      <c r="D51" s="109">
        <v>9</v>
      </c>
      <c r="E51" s="109">
        <v>8</v>
      </c>
      <c r="F51" s="110">
        <v>0.53</v>
      </c>
      <c r="G51" s="110">
        <v>207.46</v>
      </c>
      <c r="H51" s="111">
        <v>205</v>
      </c>
      <c r="I51" s="132" t="s">
        <v>76</v>
      </c>
    </row>
    <row r="52" s="48" customFormat="1" ht="39" customHeight="1" spans="1:9">
      <c r="A52" s="95">
        <v>44</v>
      </c>
      <c r="B52" s="32" t="s">
        <v>77</v>
      </c>
      <c r="C52" s="32" t="str">
        <f>_xlfn.XLOOKUP(B52,[1]辅耗材!$B:$B,[1]辅耗材!$H:$H)</f>
        <v>Shielding box</v>
      </c>
      <c r="D52" s="109">
        <v>10</v>
      </c>
      <c r="E52" s="94">
        <v>10</v>
      </c>
      <c r="F52" s="112">
        <v>3</v>
      </c>
      <c r="G52" s="112">
        <v>370</v>
      </c>
      <c r="H52" s="109">
        <v>270</v>
      </c>
      <c r="I52" s="133" t="s">
        <v>78</v>
      </c>
    </row>
    <row r="53" s="48" customFormat="1" ht="39" customHeight="1" spans="1:9">
      <c r="A53" s="95">
        <v>45</v>
      </c>
      <c r="B53" s="32" t="s">
        <v>79</v>
      </c>
      <c r="C53" s="32" t="str">
        <f>_xlfn.XLOOKUP(B53,[1]辅耗材!$B:$B,[1]辅耗材!$H:$H)</f>
        <v>Shielding box</v>
      </c>
      <c r="D53" s="109">
        <v>10</v>
      </c>
      <c r="E53" s="94">
        <v>10</v>
      </c>
      <c r="F53" s="112">
        <v>4.3</v>
      </c>
      <c r="G53" s="112">
        <v>540</v>
      </c>
      <c r="H53" s="109">
        <v>440</v>
      </c>
      <c r="I53" s="133" t="s">
        <v>80</v>
      </c>
    </row>
    <row r="54" s="48" customFormat="1" ht="39" customHeight="1" spans="1:9">
      <c r="A54" s="95">
        <v>46</v>
      </c>
      <c r="B54" s="32" t="s">
        <v>81</v>
      </c>
      <c r="C54" s="32" t="str">
        <f>_xlfn.XLOOKUP(B54,[1]辅耗材!$B:$B,[1]辅耗材!$H:$H)</f>
        <v>Motor-AEVF4</v>
      </c>
      <c r="D54" s="109">
        <v>1</v>
      </c>
      <c r="E54" s="113">
        <v>1</v>
      </c>
      <c r="F54" s="114">
        <v>0.02</v>
      </c>
      <c r="G54" s="114">
        <v>15.16</v>
      </c>
      <c r="H54" s="109">
        <v>15</v>
      </c>
      <c r="I54" s="134" t="s">
        <v>82</v>
      </c>
    </row>
    <row r="55" s="48" customFormat="1" ht="39" customHeight="1" spans="1:9">
      <c r="A55" s="95">
        <v>47</v>
      </c>
      <c r="B55" s="32" t="s">
        <v>83</v>
      </c>
      <c r="C55" s="32" t="str">
        <f>_xlfn.XLOOKUP(B55,[1]辅耗材!$B:$B,[1]辅耗材!$H:$H)</f>
        <v>Metal sheet-42883105</v>
      </c>
      <c r="D55" s="115">
        <v>10</v>
      </c>
      <c r="E55" s="116">
        <v>1</v>
      </c>
      <c r="F55" s="117">
        <v>0.02</v>
      </c>
      <c r="G55" s="117">
        <v>5</v>
      </c>
      <c r="H55" s="115">
        <v>0.09</v>
      </c>
      <c r="I55" s="135" t="s">
        <v>84</v>
      </c>
    </row>
    <row r="56" s="48" customFormat="1" ht="39" customHeight="1" spans="1:9">
      <c r="A56" s="95">
        <v>48</v>
      </c>
      <c r="B56" s="32" t="s">
        <v>85</v>
      </c>
      <c r="C56" s="32" t="str">
        <f>_xlfn.XLOOKUP(B56,[1]辅耗材!$B:$B,[1]辅耗材!$H:$H)</f>
        <v>Motor-DZ-03060</v>
      </c>
      <c r="D56" s="115">
        <v>5</v>
      </c>
      <c r="E56" s="116"/>
      <c r="F56" s="117"/>
      <c r="G56" s="117"/>
      <c r="H56" s="115">
        <v>0.04</v>
      </c>
      <c r="I56" s="135"/>
    </row>
    <row r="57" s="48" customFormat="1" ht="39" customHeight="1" spans="1:9">
      <c r="A57" s="95">
        <v>49</v>
      </c>
      <c r="B57" s="32" t="s">
        <v>86</v>
      </c>
      <c r="C57" s="32" t="str">
        <f>_xlfn.XLOOKUP(B57,[1]辅耗材!$B:$B,[1]辅耗材!$H:$H)</f>
        <v>Clamp-LS1D-01033</v>
      </c>
      <c r="D57" s="115">
        <v>500</v>
      </c>
      <c r="E57" s="116"/>
      <c r="F57" s="117"/>
      <c r="G57" s="117"/>
      <c r="H57" s="115">
        <v>4.5</v>
      </c>
      <c r="I57" s="135"/>
    </row>
    <row r="58" s="48" customFormat="1" ht="39" customHeight="1" spans="1:9">
      <c r="A58" s="95">
        <v>50</v>
      </c>
      <c r="B58" s="32" t="s">
        <v>87</v>
      </c>
      <c r="C58" s="32" t="str">
        <f>_xlfn.XLOOKUP(B58,[1]辅耗材!$B:$B,[1]辅耗材!$H:$H)</f>
        <v>Support Base </v>
      </c>
      <c r="D58" s="115">
        <v>4</v>
      </c>
      <c r="E58" s="116"/>
      <c r="F58" s="117"/>
      <c r="G58" s="117"/>
      <c r="H58" s="115">
        <v>0.04</v>
      </c>
      <c r="I58" s="135"/>
    </row>
    <row r="59" s="48" customFormat="1" ht="39" customHeight="1" spans="1:9">
      <c r="A59" s="95">
        <v>51</v>
      </c>
      <c r="B59" s="32" t="s">
        <v>88</v>
      </c>
      <c r="C59" s="32" t="str">
        <f>_xlfn.XLOOKUP(B59,[1]辅耗材!$B:$B,[1]辅耗材!$H:$H)</f>
        <v>Metal block-part of mould</v>
      </c>
      <c r="D59" s="115">
        <v>5</v>
      </c>
      <c r="E59" s="116"/>
      <c r="F59" s="117"/>
      <c r="G59" s="117"/>
      <c r="H59" s="115">
        <v>0.04</v>
      </c>
      <c r="I59" s="135"/>
    </row>
    <row r="60" s="48" customFormat="1" ht="39" customHeight="1" spans="1:9">
      <c r="A60" s="95">
        <v>52</v>
      </c>
      <c r="B60" s="32" t="s">
        <v>89</v>
      </c>
      <c r="C60" s="32" t="str">
        <f>_xlfn.XLOOKUP(B60,[1]辅耗材!$B:$B,[1]辅耗材!$H:$H)</f>
        <v>Slip Ring-KYB-M7027-001</v>
      </c>
      <c r="D60" s="115">
        <v>2</v>
      </c>
      <c r="E60" s="116"/>
      <c r="F60" s="117"/>
      <c r="G60" s="117"/>
      <c r="H60" s="115">
        <v>0.02</v>
      </c>
      <c r="I60" s="135"/>
    </row>
    <row r="61" s="48" customFormat="1" ht="39" customHeight="1" spans="1:9">
      <c r="A61" s="95">
        <v>53</v>
      </c>
      <c r="B61" s="32" t="s">
        <v>90</v>
      </c>
      <c r="C61" s="32" t="str">
        <f>_xlfn.XLOOKUP(B61,[1]辅耗材!$B:$B,[1]辅耗材!$H:$H)</f>
        <v>Sealing ring</v>
      </c>
      <c r="D61" s="115">
        <v>10</v>
      </c>
      <c r="E61" s="116"/>
      <c r="F61" s="117"/>
      <c r="G61" s="117"/>
      <c r="H61" s="115">
        <v>0.09</v>
      </c>
      <c r="I61" s="135"/>
    </row>
    <row r="62" s="48" customFormat="1" ht="39" customHeight="1" spans="1:9">
      <c r="A62" s="95">
        <v>54</v>
      </c>
      <c r="B62" s="32" t="s">
        <v>91</v>
      </c>
      <c r="C62" s="32" t="str">
        <f>_xlfn.XLOOKUP(B62,[1]辅耗材!$B:$B,[1]辅耗材!$H:$H)</f>
        <v>Sealing ring</v>
      </c>
      <c r="D62" s="115">
        <v>10</v>
      </c>
      <c r="E62" s="116"/>
      <c r="F62" s="117"/>
      <c r="G62" s="117"/>
      <c r="H62" s="115">
        <v>0.09</v>
      </c>
      <c r="I62" s="135"/>
    </row>
    <row r="63" s="48" customFormat="1" ht="39" customHeight="1" spans="1:9">
      <c r="A63" s="95">
        <v>55</v>
      </c>
      <c r="B63" s="32" t="s">
        <v>92</v>
      </c>
      <c r="C63" s="32" t="str">
        <f>_xlfn.XLOOKUP(B63,[1]辅耗材!$B:$B,[1]辅耗材!$H:$H)</f>
        <v>Gear-36.8*81.5mm-L</v>
      </c>
      <c r="D63" s="115">
        <v>2</v>
      </c>
      <c r="E63" s="116"/>
      <c r="F63" s="117"/>
      <c r="G63" s="117"/>
      <c r="H63" s="115">
        <v>0.02</v>
      </c>
      <c r="I63" s="135"/>
    </row>
    <row r="64" s="48" customFormat="1" ht="39" customHeight="1" spans="1:9">
      <c r="A64" s="95">
        <v>56</v>
      </c>
      <c r="B64" s="32" t="s">
        <v>93</v>
      </c>
      <c r="C64" s="32" t="str">
        <f>_xlfn.XLOOKUP(B64,[1]辅耗材!$B:$B,[1]辅耗材!$H:$H)</f>
        <v>Gear-36.8x81.5mm-R</v>
      </c>
      <c r="D64" s="115">
        <v>2</v>
      </c>
      <c r="E64" s="116"/>
      <c r="F64" s="117"/>
      <c r="G64" s="117"/>
      <c r="H64" s="115">
        <v>0.02</v>
      </c>
      <c r="I64" s="135"/>
    </row>
    <row r="65" s="48" customFormat="1" ht="39" customHeight="1" spans="1:9">
      <c r="A65" s="95">
        <v>57</v>
      </c>
      <c r="B65" s="32" t="s">
        <v>94</v>
      </c>
      <c r="C65" s="32" t="str">
        <f>_xlfn.XLOOKUP(B65,[1]辅耗材!$B:$B,[1]辅耗材!$H:$H)</f>
        <v>Gear-36.8*65mm-L</v>
      </c>
      <c r="D65" s="115">
        <v>2</v>
      </c>
      <c r="E65" s="116"/>
      <c r="F65" s="117"/>
      <c r="G65" s="117"/>
      <c r="H65" s="115">
        <v>0.02</v>
      </c>
      <c r="I65" s="135"/>
    </row>
    <row r="66" s="48" customFormat="1" ht="39" customHeight="1" spans="1:9">
      <c r="A66" s="95">
        <v>58</v>
      </c>
      <c r="B66" s="32" t="s">
        <v>95</v>
      </c>
      <c r="C66" s="32" t="str">
        <f>_xlfn.XLOOKUP(B66,[1]辅耗材!$B:$B,[1]辅耗材!$H:$H)</f>
        <v>Gear-36.8*65mm-R</v>
      </c>
      <c r="D66" s="115">
        <v>2</v>
      </c>
      <c r="E66" s="136"/>
      <c r="F66" s="137"/>
      <c r="G66" s="137"/>
      <c r="H66" s="115">
        <v>0.02</v>
      </c>
      <c r="I66" s="149"/>
    </row>
    <row r="67" s="48" customFormat="1" ht="39" customHeight="1" spans="1:9">
      <c r="A67" s="95">
        <v>59</v>
      </c>
      <c r="B67" s="32" t="s">
        <v>96</v>
      </c>
      <c r="C67" s="32" t="str">
        <f>_xlfn.XLOOKUP(B67,[1]辅耗材!$B:$B,[1]辅耗材!$H:$H)</f>
        <v>Heat board-380V  1.2KW   L=1128mm</v>
      </c>
      <c r="D67" s="115">
        <v>2</v>
      </c>
      <c r="E67" s="116">
        <v>1</v>
      </c>
      <c r="F67" s="117">
        <v>0.05</v>
      </c>
      <c r="G67" s="117">
        <v>9</v>
      </c>
      <c r="H67" s="115">
        <v>4.2</v>
      </c>
      <c r="I67" s="135" t="s">
        <v>97</v>
      </c>
    </row>
    <row r="68" s="48" customFormat="1" ht="39" customHeight="1" spans="1:9">
      <c r="A68" s="95">
        <v>60</v>
      </c>
      <c r="B68" s="32" t="s">
        <v>98</v>
      </c>
      <c r="C68" s="32" t="str">
        <f>_xlfn.XLOOKUP(B68,[1]辅耗材!$B:$B,[1]辅耗材!$H:$H)</f>
        <v>Heat board-380V  1.2KW   L=1058mm </v>
      </c>
      <c r="D68" s="115">
        <v>2</v>
      </c>
      <c r="E68" s="136"/>
      <c r="F68" s="137"/>
      <c r="G68" s="137"/>
      <c r="H68" s="115">
        <v>4</v>
      </c>
      <c r="I68" s="149"/>
    </row>
    <row r="69" s="48" customFormat="1" ht="39" customHeight="1" spans="1:9">
      <c r="A69" s="95">
        <v>61</v>
      </c>
      <c r="B69" s="32" t="s">
        <v>99</v>
      </c>
      <c r="C69" s="32" t="str">
        <f>_xlfn.XLOOKUP(B69,[1]辅耗材!$B:$B,[1]辅耗材!$H:$H)</f>
        <v>Hexagonal Wrench-180mm</v>
      </c>
      <c r="D69" s="115">
        <v>3</v>
      </c>
      <c r="E69" s="138">
        <v>1</v>
      </c>
      <c r="F69" s="139">
        <v>0.01</v>
      </c>
      <c r="G69" s="140">
        <v>3.02</v>
      </c>
      <c r="H69" s="115">
        <v>2.88</v>
      </c>
      <c r="I69" s="150" t="s">
        <v>100</v>
      </c>
    </row>
    <row r="70" s="48" customFormat="1" ht="39" customHeight="1" spans="1:9">
      <c r="A70" s="95">
        <v>62</v>
      </c>
      <c r="B70" s="32" t="s">
        <v>101</v>
      </c>
      <c r="C70" s="32" t="str">
        <f>_xlfn.XLOOKUP(B70,[1]辅耗材!$B:$B,[1]辅耗材!$H:$H)</f>
        <v>Reflow High tempreture grease-HT-Alpha1</v>
      </c>
      <c r="D70" s="115">
        <v>4</v>
      </c>
      <c r="E70" s="138">
        <v>1</v>
      </c>
      <c r="F70" s="139">
        <v>0.01</v>
      </c>
      <c r="G70" s="140">
        <v>4</v>
      </c>
      <c r="H70" s="115">
        <v>3.5</v>
      </c>
      <c r="I70" s="150" t="s">
        <v>102</v>
      </c>
    </row>
    <row r="71" s="48" customFormat="1" ht="39" customHeight="1" spans="1:9">
      <c r="A71" s="95">
        <v>63</v>
      </c>
      <c r="B71" s="32" t="s">
        <v>103</v>
      </c>
      <c r="C71" s="32" t="str">
        <f>_xlfn.XLOOKUP(B71,[1]辅耗材!$B:$B,[1]辅耗材!$H:$H)</f>
        <v>Servo motor-40B30CB</v>
      </c>
      <c r="D71" s="115">
        <v>2</v>
      </c>
      <c r="E71" s="138">
        <v>1</v>
      </c>
      <c r="F71" s="139">
        <v>0.01</v>
      </c>
      <c r="G71" s="140">
        <v>3</v>
      </c>
      <c r="H71" s="115">
        <v>2.5</v>
      </c>
      <c r="I71" s="150" t="s">
        <v>104</v>
      </c>
    </row>
    <row r="72" s="48" customFormat="1" ht="39" customHeight="1" spans="1:9">
      <c r="A72" s="95">
        <v>64</v>
      </c>
      <c r="B72" s="32" t="s">
        <v>105</v>
      </c>
      <c r="C72" s="32" t="str">
        <f>_xlfn.XLOOKUP(B72,[1]辅耗材!$B:$B,[1]辅耗材!$H:$H)</f>
        <v>Servo motor-20B30CB</v>
      </c>
      <c r="D72" s="115">
        <v>1</v>
      </c>
      <c r="E72" s="138">
        <v>1</v>
      </c>
      <c r="F72" s="139">
        <v>0.01</v>
      </c>
      <c r="G72" s="140">
        <v>1.36</v>
      </c>
      <c r="H72" s="115">
        <v>1.2</v>
      </c>
      <c r="I72" s="150" t="s">
        <v>106</v>
      </c>
    </row>
    <row r="73" s="48" customFormat="1" ht="39" customHeight="1" spans="1:9">
      <c r="A73" s="95">
        <v>65</v>
      </c>
      <c r="B73" s="32" t="s">
        <v>107</v>
      </c>
      <c r="C73" s="32" t="str">
        <f>_xlfn.XLOOKUP(B73,[1]辅耗材!$B:$B,[1]辅耗材!$H:$H)</f>
        <v>Cable-2.5" SATA HDDSSD, 22P to power Esata-0.3M</v>
      </c>
      <c r="D73" s="115">
        <v>45</v>
      </c>
      <c r="E73" s="138">
        <v>1</v>
      </c>
      <c r="F73" s="141">
        <v>0.01</v>
      </c>
      <c r="G73" s="137">
        <v>2.48</v>
      </c>
      <c r="H73" s="115">
        <v>2.12</v>
      </c>
      <c r="I73" s="150" t="s">
        <v>108</v>
      </c>
    </row>
    <row r="74" s="48" customFormat="1" ht="39" customHeight="1" spans="1:9">
      <c r="A74" s="95">
        <v>66</v>
      </c>
      <c r="B74" s="32" t="s">
        <v>109</v>
      </c>
      <c r="C74" s="32" t="str">
        <f>_xlfn.XLOOKUP(B74,[1]辅耗材!$B:$B,[1]辅耗材!$H:$H)</f>
        <v>De-solder Wick-Width:2.0mm, Length:1.5m</v>
      </c>
      <c r="D74" s="115">
        <v>25</v>
      </c>
      <c r="E74" s="138">
        <v>1</v>
      </c>
      <c r="F74" s="139">
        <v>0.01</v>
      </c>
      <c r="G74" s="117">
        <v>0.46</v>
      </c>
      <c r="H74" s="115">
        <v>0.1</v>
      </c>
      <c r="I74" s="150" t="s">
        <v>110</v>
      </c>
    </row>
    <row r="75" s="48" customFormat="1" ht="39" customHeight="1" spans="1:9">
      <c r="A75" s="95">
        <v>67</v>
      </c>
      <c r="B75" s="32" t="s">
        <v>111</v>
      </c>
      <c r="C75" s="32" t="str">
        <f>_xlfn.XLOOKUP(B75,[1]辅耗材!$B:$B,[1]辅耗材!$H:$H)</f>
        <v>Sensor-DMSH</v>
      </c>
      <c r="D75" s="115">
        <v>5</v>
      </c>
      <c r="E75" s="138"/>
      <c r="F75" s="142"/>
      <c r="G75" s="137"/>
      <c r="H75" s="115">
        <v>0.2</v>
      </c>
      <c r="I75" s="150"/>
    </row>
    <row r="76" s="48" customFormat="1" ht="39" customHeight="1" spans="1:9">
      <c r="A76" s="95">
        <v>68</v>
      </c>
      <c r="B76" s="32" t="s">
        <v>112</v>
      </c>
      <c r="C76" s="32" t="str">
        <f>_xlfn.XLOOKUP(B76,[1]辅耗材!$B:$B,[1]辅耗材!$H:$H)</f>
        <v>Metal rod</v>
      </c>
      <c r="D76" s="115">
        <v>2</v>
      </c>
      <c r="E76" s="116">
        <v>1</v>
      </c>
      <c r="F76" s="139">
        <v>0</v>
      </c>
      <c r="G76" s="117">
        <v>0.96</v>
      </c>
      <c r="H76" s="115">
        <v>0.2</v>
      </c>
      <c r="I76" s="151" t="s">
        <v>113</v>
      </c>
    </row>
    <row r="77" s="48" customFormat="1" ht="39" customHeight="1" spans="1:9">
      <c r="A77" s="95">
        <v>69</v>
      </c>
      <c r="B77" s="32" t="s">
        <v>114</v>
      </c>
      <c r="C77" s="32" t="str">
        <f>_xlfn.XLOOKUP(B77,[1]辅耗材!$B:$B,[1]辅耗材!$H:$H)</f>
        <v>Metal rod</v>
      </c>
      <c r="D77" s="115">
        <v>2</v>
      </c>
      <c r="E77" s="116"/>
      <c r="F77" s="143"/>
      <c r="G77" s="117"/>
      <c r="H77" s="115">
        <v>0.2</v>
      </c>
      <c r="I77" s="152"/>
    </row>
    <row r="78" s="48" customFormat="1" ht="39" customHeight="1" spans="1:9">
      <c r="A78" s="95">
        <v>70</v>
      </c>
      <c r="B78" s="32" t="s">
        <v>115</v>
      </c>
      <c r="C78" s="32" t="str">
        <f>_xlfn.XLOOKUP(B78,[1]辅耗材!$B:$B,[1]辅耗材!$H:$H)</f>
        <v>Metal rod</v>
      </c>
      <c r="D78" s="115">
        <v>2</v>
      </c>
      <c r="E78" s="116"/>
      <c r="F78" s="143"/>
      <c r="G78" s="117"/>
      <c r="H78" s="115">
        <v>0.2</v>
      </c>
      <c r="I78" s="152"/>
    </row>
    <row r="79" s="48" customFormat="1" ht="39" customHeight="1" spans="1:9">
      <c r="A79" s="95">
        <v>71</v>
      </c>
      <c r="B79" s="32" t="s">
        <v>116</v>
      </c>
      <c r="C79" s="32" t="str">
        <f>_xlfn.XLOOKUP(B79,[1]辅耗材!$B:$B,[1]辅耗材!$H:$H)</f>
        <v>Pogo pin</v>
      </c>
      <c r="D79" s="115">
        <v>15</v>
      </c>
      <c r="E79" s="116"/>
      <c r="F79" s="143"/>
      <c r="G79" s="117"/>
      <c r="H79" s="115">
        <v>0.1</v>
      </c>
      <c r="I79" s="152"/>
    </row>
    <row r="80" s="48" customFormat="1" ht="39" customHeight="1" spans="1:9">
      <c r="A80" s="95">
        <v>72</v>
      </c>
      <c r="B80" s="32" t="s">
        <v>117</v>
      </c>
      <c r="C80" s="32" t="str">
        <f>_xlfn.XLOOKUP(B80,[1]辅耗材!$B:$B,[1]辅耗材!$H:$H)</f>
        <v>Pogo pin</v>
      </c>
      <c r="D80" s="115">
        <v>5</v>
      </c>
      <c r="E80" s="136"/>
      <c r="F80" s="142"/>
      <c r="G80" s="137"/>
      <c r="H80" s="115">
        <v>0.2</v>
      </c>
      <c r="I80" s="153"/>
    </row>
    <row r="81" s="48" customFormat="1" ht="39" customHeight="1" spans="1:9">
      <c r="A81" s="95">
        <v>73</v>
      </c>
      <c r="B81" s="32" t="s">
        <v>118</v>
      </c>
      <c r="C81" s="32" t="str">
        <f>_xlfn.XLOOKUP(B81,[1]辅耗材!$B:$B,[1]辅耗材!$H:$H)</f>
        <v>Maginifier</v>
      </c>
      <c r="D81" s="115">
        <v>5</v>
      </c>
      <c r="E81" s="116">
        <v>1</v>
      </c>
      <c r="F81" s="139">
        <v>0.01</v>
      </c>
      <c r="G81" s="117">
        <v>0.34</v>
      </c>
      <c r="H81" s="115">
        <v>0.14</v>
      </c>
      <c r="I81" s="151" t="s">
        <v>119</v>
      </c>
    </row>
    <row r="82" s="48" customFormat="1" ht="39" customHeight="1" spans="1:9">
      <c r="A82" s="95">
        <v>74</v>
      </c>
      <c r="B82" s="32" t="s">
        <v>120</v>
      </c>
      <c r="C82" s="32" t="str">
        <f>_xlfn.XLOOKUP(B82,[1]辅耗材!$B:$B,[1]辅耗材!$H:$H)</f>
        <v>Cable- 2pin -2.54inner-length:10cm</v>
      </c>
      <c r="D82" s="115">
        <v>33</v>
      </c>
      <c r="E82" s="136"/>
      <c r="F82" s="142"/>
      <c r="G82" s="137"/>
      <c r="H82" s="115">
        <v>0.16</v>
      </c>
      <c r="I82" s="153"/>
    </row>
    <row r="83" s="48" customFormat="1" ht="39" customHeight="1" spans="1:9">
      <c r="A83" s="95">
        <v>75</v>
      </c>
      <c r="B83" s="32" t="s">
        <v>121</v>
      </c>
      <c r="C83" s="32" t="str">
        <f>_xlfn.XLOOKUP(B83,[1]辅耗材!$B:$B,[1]辅耗材!$H:$H)</f>
        <v>Cable-2 in 1-0.3M</v>
      </c>
      <c r="D83" s="115">
        <v>100</v>
      </c>
      <c r="E83" s="136">
        <v>1</v>
      </c>
      <c r="F83" s="141">
        <v>0.04</v>
      </c>
      <c r="G83" s="137">
        <v>3.3</v>
      </c>
      <c r="H83" s="115">
        <v>3</v>
      </c>
      <c r="I83" s="150" t="s">
        <v>122</v>
      </c>
    </row>
    <row r="84" s="48" customFormat="1" ht="39" customHeight="1" spans="1:9">
      <c r="A84" s="95">
        <v>76</v>
      </c>
      <c r="B84" s="32" t="s">
        <v>123</v>
      </c>
      <c r="C84" s="32" t="str">
        <f>_xlfn.XLOOKUP(B84,[1]辅耗材!$B:$B,[1]辅耗材!$H:$H)</f>
        <v>SATA Cable-40cm</v>
      </c>
      <c r="D84" s="115">
        <v>60</v>
      </c>
      <c r="E84" s="136">
        <v>1</v>
      </c>
      <c r="F84" s="141">
        <v>0.01</v>
      </c>
      <c r="G84" s="137">
        <v>1.04</v>
      </c>
      <c r="H84" s="115">
        <v>1</v>
      </c>
      <c r="I84" s="150" t="s">
        <v>124</v>
      </c>
    </row>
    <row r="85" s="48" customFormat="1" ht="39" customHeight="1" spans="1:9">
      <c r="A85" s="95">
        <v>77</v>
      </c>
      <c r="B85" s="32" t="s">
        <v>125</v>
      </c>
      <c r="C85" s="32" t="str">
        <f>_xlfn.XLOOKUP(B85,[1]辅耗材!$B:$B,[1]辅耗材!$H:$H)</f>
        <v>Motor-LX600 24V 300MM9MM/S</v>
      </c>
      <c r="D85" s="115">
        <v>2</v>
      </c>
      <c r="E85" s="144">
        <v>1</v>
      </c>
      <c r="F85" s="139">
        <v>0.01</v>
      </c>
      <c r="G85" s="145">
        <v>5.24</v>
      </c>
      <c r="H85" s="115">
        <v>2.3</v>
      </c>
      <c r="I85" s="151" t="s">
        <v>126</v>
      </c>
    </row>
    <row r="86" s="48" customFormat="1" ht="39" customHeight="1" spans="1:9">
      <c r="A86" s="95">
        <v>78</v>
      </c>
      <c r="B86" s="32" t="s">
        <v>127</v>
      </c>
      <c r="C86" s="32" t="str">
        <f>_xlfn.XLOOKUP(B86,[1]辅耗材!$B:$B,[1]辅耗材!$H:$H)</f>
        <v>Switch</v>
      </c>
      <c r="D86" s="115">
        <v>20</v>
      </c>
      <c r="E86" s="136"/>
      <c r="F86" s="142"/>
      <c r="G86" s="137"/>
      <c r="H86" s="115">
        <v>2.06</v>
      </c>
      <c r="I86" s="153"/>
    </row>
    <row r="87" s="48" customFormat="1" ht="39" customHeight="1" spans="1:9">
      <c r="A87" s="95">
        <v>79</v>
      </c>
      <c r="B87" s="32" t="s">
        <v>128</v>
      </c>
      <c r="C87" s="32" t="s">
        <v>129</v>
      </c>
      <c r="D87" s="115">
        <v>2</v>
      </c>
      <c r="E87" s="144">
        <v>1</v>
      </c>
      <c r="F87" s="139">
        <v>0.01</v>
      </c>
      <c r="G87" s="139">
        <v>4.14</v>
      </c>
      <c r="H87" s="115">
        <v>0.2</v>
      </c>
      <c r="I87" s="151" t="s">
        <v>130</v>
      </c>
    </row>
    <row r="88" s="48" customFormat="1" ht="39" customHeight="1" spans="1:9">
      <c r="A88" s="95">
        <v>80</v>
      </c>
      <c r="B88" s="32" t="s">
        <v>131</v>
      </c>
      <c r="C88" s="32" t="s">
        <v>132</v>
      </c>
      <c r="D88" s="115">
        <v>1</v>
      </c>
      <c r="E88" s="116"/>
      <c r="F88" s="143"/>
      <c r="G88" s="143"/>
      <c r="H88" s="115">
        <v>0.2</v>
      </c>
      <c r="I88" s="152"/>
    </row>
    <row r="89" s="48" customFormat="1" ht="39" customHeight="1" spans="1:9">
      <c r="A89" s="95">
        <v>81</v>
      </c>
      <c r="B89" s="32" t="s">
        <v>133</v>
      </c>
      <c r="C89" s="32" t="str">
        <f>_xlfn.XLOOKUP(B89,[1]辅耗材!$B:$B,[1]辅耗材!$H:$H)</f>
        <v>Bearing-6303-2Z/C3</v>
      </c>
      <c r="D89" s="115">
        <v>10</v>
      </c>
      <c r="E89" s="116"/>
      <c r="F89" s="143"/>
      <c r="G89" s="143"/>
      <c r="H89" s="115">
        <v>0.5</v>
      </c>
      <c r="I89" s="152"/>
    </row>
    <row r="90" s="48" customFormat="1" ht="39" customHeight="1" spans="1:9">
      <c r="A90" s="95">
        <v>82</v>
      </c>
      <c r="B90" s="32" t="s">
        <v>134</v>
      </c>
      <c r="C90" s="32" t="str">
        <f>_xlfn.XLOOKUP(B90,[1]辅耗材!$B:$B,[1]辅耗材!$H:$H)</f>
        <v>Cleaning needle-0.35*60mm</v>
      </c>
      <c r="D90" s="115">
        <v>50</v>
      </c>
      <c r="E90" s="116"/>
      <c r="F90" s="143"/>
      <c r="G90" s="143"/>
      <c r="H90" s="115">
        <v>0.55</v>
      </c>
      <c r="I90" s="152"/>
    </row>
    <row r="91" s="48" customFormat="1" ht="39" customHeight="1" spans="1:9">
      <c r="A91" s="95">
        <v>83</v>
      </c>
      <c r="B91" s="32" t="s">
        <v>135</v>
      </c>
      <c r="C91" s="32" t="str">
        <f>_xlfn.XLOOKUP(B91,[1]辅耗材!$B:$B,[1]辅耗材!$H:$H)</f>
        <v>Scraper</v>
      </c>
      <c r="D91" s="115">
        <v>5</v>
      </c>
      <c r="E91" s="116"/>
      <c r="F91" s="143"/>
      <c r="G91" s="143"/>
      <c r="H91" s="115">
        <v>0.6</v>
      </c>
      <c r="I91" s="152"/>
    </row>
    <row r="92" s="48" customFormat="1" ht="39" customHeight="1" spans="1:9">
      <c r="A92" s="95">
        <v>84</v>
      </c>
      <c r="B92" s="32" t="s">
        <v>136</v>
      </c>
      <c r="C92" s="32" t="str">
        <f>_xlfn.XLOOKUP(B92,[1]辅耗材!$B:$B,[1]辅耗材!$H:$H)</f>
        <v>Terminal Connector-XH2,54-7P-plastic</v>
      </c>
      <c r="D92" s="115">
        <v>410</v>
      </c>
      <c r="E92" s="136"/>
      <c r="F92" s="142"/>
      <c r="G92" s="142"/>
      <c r="H92" s="115">
        <v>1</v>
      </c>
      <c r="I92" s="153"/>
    </row>
    <row r="93" s="48" customFormat="1" ht="39" customHeight="1" spans="1:9">
      <c r="A93" s="95">
        <v>85</v>
      </c>
      <c r="B93" s="32" t="s">
        <v>137</v>
      </c>
      <c r="C93" s="32" t="str">
        <f>_xlfn.XLOOKUP(B93,[1]辅耗材!$B:$B,[1]辅耗材!$H:$H)</f>
        <v>USB cable-1.5M</v>
      </c>
      <c r="D93" s="115">
        <v>100</v>
      </c>
      <c r="E93" s="136">
        <v>1</v>
      </c>
      <c r="F93" s="141">
        <v>0.04</v>
      </c>
      <c r="G93" s="137">
        <v>5.2</v>
      </c>
      <c r="H93" s="115">
        <v>5</v>
      </c>
      <c r="I93" s="150" t="s">
        <v>138</v>
      </c>
    </row>
    <row r="94" s="48" customFormat="1" ht="39" customHeight="1" spans="1:9">
      <c r="A94" s="95">
        <v>86</v>
      </c>
      <c r="B94" s="32" t="s">
        <v>139</v>
      </c>
      <c r="C94" s="32" t="str">
        <f>_xlfn.XLOOKUP(B94,[1]辅耗材!$B:$B,[1]辅耗材!$H:$H)</f>
        <v>HDMI cable with connector-1.5M</v>
      </c>
      <c r="D94" s="115">
        <v>90</v>
      </c>
      <c r="E94" s="136">
        <v>1</v>
      </c>
      <c r="F94" s="141">
        <v>0.04</v>
      </c>
      <c r="G94" s="137">
        <v>11.3</v>
      </c>
      <c r="H94" s="115">
        <v>11</v>
      </c>
      <c r="I94" s="150" t="s">
        <v>140</v>
      </c>
    </row>
    <row r="95" s="48" customFormat="1" ht="39" customHeight="1" spans="1:9">
      <c r="A95" s="95">
        <v>87</v>
      </c>
      <c r="B95" s="32" t="s">
        <v>141</v>
      </c>
      <c r="C95" s="32" t="str">
        <f>_xlfn.XLOOKUP(B95,[1]辅耗材!$B:$B,[1]辅耗材!$H:$H)</f>
        <v>Motor used for conveyor belt </v>
      </c>
      <c r="D95" s="115">
        <v>2</v>
      </c>
      <c r="E95" s="116">
        <v>1</v>
      </c>
      <c r="F95" s="139">
        <v>0.02</v>
      </c>
      <c r="G95" s="117">
        <v>3.5</v>
      </c>
      <c r="H95" s="115">
        <v>1.09</v>
      </c>
      <c r="I95" s="151" t="s">
        <v>142</v>
      </c>
    </row>
    <row r="96" s="48" customFormat="1" ht="39" customHeight="1" spans="1:9">
      <c r="A96" s="95">
        <v>88</v>
      </c>
      <c r="B96" s="32" t="s">
        <v>143</v>
      </c>
      <c r="C96" s="32" t="str">
        <f>_xlfn.XLOOKUP(B96,[1]辅耗材!$B:$B,[1]辅耗材!$H:$H)</f>
        <v>SATA Power Cable</v>
      </c>
      <c r="D96" s="115">
        <v>31</v>
      </c>
      <c r="E96" s="116"/>
      <c r="F96" s="143"/>
      <c r="G96" s="117"/>
      <c r="H96" s="115">
        <v>0.3</v>
      </c>
      <c r="I96" s="152"/>
    </row>
    <row r="97" s="48" customFormat="1" ht="39" customHeight="1" spans="1:9">
      <c r="A97" s="95">
        <v>89</v>
      </c>
      <c r="B97" s="32" t="s">
        <v>144</v>
      </c>
      <c r="C97" s="32" t="str">
        <f>_xlfn.XLOOKUP(B97,[1]辅耗材!$B:$B,[1]辅耗材!$H:$H)</f>
        <v>Potentiometer-P103 10K</v>
      </c>
      <c r="D97" s="115">
        <v>100</v>
      </c>
      <c r="E97" s="116"/>
      <c r="F97" s="143"/>
      <c r="G97" s="117"/>
      <c r="H97" s="115">
        <v>0.1</v>
      </c>
      <c r="I97" s="152"/>
    </row>
    <row r="98" s="48" customFormat="1" ht="39" customHeight="1" spans="1:9">
      <c r="A98" s="95">
        <v>90</v>
      </c>
      <c r="B98" s="32" t="s">
        <v>145</v>
      </c>
      <c r="C98" s="32" t="str">
        <f>_xlfn.XLOOKUP(B98,[1]辅耗材!$B:$B,[1]辅耗材!$H:$H)</f>
        <v>Relay  used for UV  machine</v>
      </c>
      <c r="D98" s="115">
        <v>6</v>
      </c>
      <c r="E98" s="136"/>
      <c r="F98" s="142"/>
      <c r="G98" s="137"/>
      <c r="H98" s="115">
        <v>1.6</v>
      </c>
      <c r="I98" s="153"/>
    </row>
    <row r="99" s="48" customFormat="1" ht="39" customHeight="1" spans="1:9">
      <c r="A99" s="95">
        <v>91</v>
      </c>
      <c r="B99" s="32" t="s">
        <v>146</v>
      </c>
      <c r="C99" s="32" t="str">
        <f>_xlfn.XLOOKUP(B99,[1]辅耗材!$B:$B,[1]辅耗材!$H:$H)</f>
        <v>Motor used for conveyor belt </v>
      </c>
      <c r="D99" s="115">
        <v>2</v>
      </c>
      <c r="E99" s="136">
        <v>1</v>
      </c>
      <c r="F99" s="141">
        <v>0.02</v>
      </c>
      <c r="G99" s="137">
        <v>4.32</v>
      </c>
      <c r="H99" s="115">
        <v>4.2</v>
      </c>
      <c r="I99" s="150" t="s">
        <v>147</v>
      </c>
    </row>
    <row r="100" s="48" customFormat="1" ht="39" customHeight="1" spans="1:9">
      <c r="A100" s="95">
        <v>92</v>
      </c>
      <c r="B100" s="32" t="s">
        <v>148</v>
      </c>
      <c r="C100" s="32" t="str">
        <f>_xlfn.XLOOKUP(B100,[1]辅耗材!$B:$B,[1]辅耗材!$H:$H)</f>
        <v>Mixing Tube-Φ17mm-L27mm</v>
      </c>
      <c r="D100" s="115">
        <v>40</v>
      </c>
      <c r="E100" s="136">
        <v>1</v>
      </c>
      <c r="F100" s="141">
        <v>0</v>
      </c>
      <c r="G100" s="137">
        <v>1.08</v>
      </c>
      <c r="H100" s="115">
        <v>1</v>
      </c>
      <c r="I100" s="150" t="s">
        <v>149</v>
      </c>
    </row>
    <row r="101" s="48" customFormat="1" ht="39" customHeight="1" spans="1:9">
      <c r="A101" s="95">
        <v>93</v>
      </c>
      <c r="B101" s="32" t="s">
        <v>150</v>
      </c>
      <c r="C101" s="32" t="str">
        <f>_xlfn.XLOOKUP(B101,[1]辅耗材!$B:$B,[1]辅耗材!$H:$H)</f>
        <v>UV mercury lamp</v>
      </c>
      <c r="D101" s="115">
        <v>2</v>
      </c>
      <c r="E101" s="136">
        <v>1</v>
      </c>
      <c r="F101" s="141">
        <v>0.01</v>
      </c>
      <c r="G101" s="137">
        <v>1</v>
      </c>
      <c r="H101" s="115">
        <v>0.8</v>
      </c>
      <c r="I101" s="150" t="s">
        <v>151</v>
      </c>
    </row>
    <row r="102" s="48" customFormat="1" ht="39" customHeight="1" spans="1:9">
      <c r="A102" s="95">
        <v>94</v>
      </c>
      <c r="B102" s="32" t="s">
        <v>152</v>
      </c>
      <c r="C102" s="32" t="str">
        <f>_xlfn.XLOOKUP(B102,[1]辅耗材!$B:$B,[1]辅耗材!$H:$H)</f>
        <v>Soldering iron pen-Bakon 907</v>
      </c>
      <c r="D102" s="115">
        <v>50</v>
      </c>
      <c r="E102" s="136">
        <v>1</v>
      </c>
      <c r="F102" s="141">
        <v>0.02</v>
      </c>
      <c r="G102" s="137">
        <v>5.06</v>
      </c>
      <c r="H102" s="115">
        <v>5</v>
      </c>
      <c r="I102" s="150" t="s">
        <v>153</v>
      </c>
    </row>
    <row r="103" s="48" customFormat="1" ht="39" customHeight="1" spans="1:9">
      <c r="A103" s="95">
        <v>95</v>
      </c>
      <c r="B103" s="32" t="s">
        <v>154</v>
      </c>
      <c r="C103" s="32" t="str">
        <f>_xlfn.XLOOKUP(B103,[1]辅耗材!$B:$B,[1]辅耗材!$H:$H)</f>
        <v>VGA cable with connector-1.5M</v>
      </c>
      <c r="D103" s="115">
        <v>100</v>
      </c>
      <c r="E103" s="138">
        <v>1</v>
      </c>
      <c r="F103" s="139">
        <v>0.04</v>
      </c>
      <c r="G103" s="139">
        <v>11.96</v>
      </c>
      <c r="H103" s="115">
        <v>5.2</v>
      </c>
      <c r="I103" s="151" t="s">
        <v>155</v>
      </c>
    </row>
    <row r="104" s="48" customFormat="1" ht="39" customHeight="1" spans="1:9">
      <c r="A104" s="95">
        <v>96</v>
      </c>
      <c r="B104" s="32" t="s">
        <v>156</v>
      </c>
      <c r="C104" s="32" t="s">
        <v>157</v>
      </c>
      <c r="D104" s="115">
        <v>2</v>
      </c>
      <c r="E104" s="138"/>
      <c r="F104" s="142"/>
      <c r="G104" s="142"/>
      <c r="H104" s="115">
        <v>5.8</v>
      </c>
      <c r="I104" s="153"/>
    </row>
    <row r="105" s="48" customFormat="1" ht="39" customHeight="1" spans="1:9">
      <c r="A105" s="95">
        <v>97</v>
      </c>
      <c r="B105" s="32" t="s">
        <v>154</v>
      </c>
      <c r="C105" s="32" t="str">
        <f>_xlfn.XLOOKUP(B105,[1]辅耗材!$B:$B,[1]辅耗材!$H:$H)</f>
        <v>VGA cable with connector-1.5M</v>
      </c>
      <c r="D105" s="115">
        <v>93</v>
      </c>
      <c r="E105" s="144">
        <v>1</v>
      </c>
      <c r="F105" s="139">
        <v>0.04</v>
      </c>
      <c r="G105" s="139">
        <v>11.96</v>
      </c>
      <c r="H105" s="115">
        <v>5.2</v>
      </c>
      <c r="I105" s="151" t="s">
        <v>158</v>
      </c>
    </row>
    <row r="106" s="48" customFormat="1" ht="39" customHeight="1" spans="1:9">
      <c r="A106" s="95">
        <v>98</v>
      </c>
      <c r="B106" s="32" t="s">
        <v>159</v>
      </c>
      <c r="C106" s="32" t="str">
        <f>_xlfn.XLOOKUP(B106,[1]辅耗材!$B:$B,[1]辅耗材!$H:$H)</f>
        <v>3.5 RCA transfer line male line-1.5M</v>
      </c>
      <c r="D106" s="115">
        <v>42</v>
      </c>
      <c r="E106" s="136"/>
      <c r="F106" s="142"/>
      <c r="G106" s="142"/>
      <c r="H106" s="115">
        <v>5.8</v>
      </c>
      <c r="I106" s="153"/>
    </row>
    <row r="107" s="48" customFormat="1" ht="39" customHeight="1" spans="1:9">
      <c r="A107" s="95">
        <v>99</v>
      </c>
      <c r="B107" s="32" t="s">
        <v>160</v>
      </c>
      <c r="C107" s="32" t="str">
        <f>_xlfn.XLOOKUP(B107,[1]辅耗材!$B:$B,[1]辅耗材!$H:$H)</f>
        <v>Grease-OKS250</v>
      </c>
      <c r="D107" s="115">
        <v>9</v>
      </c>
      <c r="E107" s="138">
        <v>1</v>
      </c>
      <c r="F107" s="141">
        <v>0.02</v>
      </c>
      <c r="G107" s="137">
        <v>11.26</v>
      </c>
      <c r="H107" s="115">
        <v>11</v>
      </c>
      <c r="I107" s="150" t="s">
        <v>161</v>
      </c>
    </row>
    <row r="108" s="48" customFormat="1" ht="39" customHeight="1" spans="1:9">
      <c r="A108" s="95">
        <v>100</v>
      </c>
      <c r="B108" s="32" t="s">
        <v>162</v>
      </c>
      <c r="C108" s="32" t="str">
        <f>_xlfn.XLOOKUP(B108,[1]辅耗材!$B:$B,[1]辅耗材!$H:$H)</f>
        <v>Reflow High tempreture grease-BIO-30</v>
      </c>
      <c r="D108" s="115">
        <v>12</v>
      </c>
      <c r="E108" s="116">
        <v>1</v>
      </c>
      <c r="F108" s="139">
        <v>0.04</v>
      </c>
      <c r="G108" s="117">
        <v>14</v>
      </c>
      <c r="H108" s="115">
        <v>2.98</v>
      </c>
      <c r="I108" s="151" t="s">
        <v>163</v>
      </c>
    </row>
    <row r="109" s="48" customFormat="1" ht="39" customHeight="1" spans="1:9">
      <c r="A109" s="95">
        <v>101</v>
      </c>
      <c r="B109" s="32" t="s">
        <v>164</v>
      </c>
      <c r="C109" s="32" t="str">
        <f>_xlfn.XLOOKUP(B109,[1]辅耗材!$B:$B,[1]辅耗材!$H:$H)</f>
        <v>Air Micro Grinder-UHT MSG-3BSN</v>
      </c>
      <c r="D109" s="115">
        <v>2</v>
      </c>
      <c r="E109" s="116"/>
      <c r="F109" s="143"/>
      <c r="G109" s="117"/>
      <c r="H109" s="115">
        <v>5</v>
      </c>
      <c r="I109" s="152"/>
    </row>
    <row r="110" s="48" customFormat="1" ht="39" customHeight="1" spans="1:9">
      <c r="A110" s="95">
        <v>102</v>
      </c>
      <c r="B110" s="32" t="s">
        <v>165</v>
      </c>
      <c r="C110" s="32" t="str">
        <f>_xlfn.XLOOKUP(B110,[1]辅耗材!$B:$B,[1]辅耗材!$H:$H)</f>
        <v>Sensor-PM-L25 IDEAQO</v>
      </c>
      <c r="D110" s="115">
        <v>10</v>
      </c>
      <c r="E110" s="136"/>
      <c r="F110" s="142"/>
      <c r="G110" s="137"/>
      <c r="H110" s="115">
        <v>5.78</v>
      </c>
      <c r="I110" s="153"/>
    </row>
    <row r="111" s="48" customFormat="1" ht="39" customHeight="1" spans="1:9">
      <c r="A111" s="95">
        <v>103</v>
      </c>
      <c r="B111" s="32" t="s">
        <v>166</v>
      </c>
      <c r="C111" s="32" t="str">
        <f>_xlfn.XLOOKUP(B111,[1]辅耗材!$B:$B,[1]辅耗材!$H:$H)</f>
        <v>Button socket-part of soldering station-Bakon 936</v>
      </c>
      <c r="D111" s="115">
        <v>70</v>
      </c>
      <c r="E111" s="146">
        <v>1</v>
      </c>
      <c r="F111" s="139">
        <v>0.02</v>
      </c>
      <c r="G111" s="139">
        <v>4.4</v>
      </c>
      <c r="H111" s="115">
        <v>1.5</v>
      </c>
      <c r="I111" s="151" t="s">
        <v>167</v>
      </c>
    </row>
    <row r="112" s="48" customFormat="1" ht="39" customHeight="1" spans="1:9">
      <c r="A112" s="95">
        <v>104</v>
      </c>
      <c r="B112" s="32" t="s">
        <v>168</v>
      </c>
      <c r="C112" s="32" t="str">
        <f>_xlfn.XLOOKUP(B112,[1]辅耗材!$B:$B,[1]辅耗材!$H:$H)</f>
        <v>Soldering tip-part of soldering station-Bakon 936</v>
      </c>
      <c r="D112" s="115">
        <v>70</v>
      </c>
      <c r="E112" s="147"/>
      <c r="F112" s="143"/>
      <c r="G112" s="143"/>
      <c r="H112" s="115">
        <v>1.5</v>
      </c>
      <c r="I112" s="152"/>
    </row>
    <row r="113" s="48" customFormat="1" ht="39" customHeight="1" spans="1:9">
      <c r="A113" s="95">
        <v>105</v>
      </c>
      <c r="B113" s="32" t="s">
        <v>169</v>
      </c>
      <c r="C113" s="32" t="str">
        <f>_xlfn.XLOOKUP(B113,[1]辅耗材!$B:$B,[1]辅耗材!$H:$H)</f>
        <v>Soldering station-Bakon 936</v>
      </c>
      <c r="D113" s="115">
        <v>50</v>
      </c>
      <c r="E113" s="148"/>
      <c r="F113" s="142"/>
      <c r="G113" s="142"/>
      <c r="H113" s="115">
        <v>1</v>
      </c>
      <c r="I113" s="153"/>
    </row>
    <row r="114" s="48" customFormat="1" ht="39" customHeight="1" spans="1:9">
      <c r="A114" s="95">
        <v>106</v>
      </c>
      <c r="B114" s="32" t="s">
        <v>170</v>
      </c>
      <c r="C114" s="32" t="str">
        <f>_xlfn.XLOOKUP(B114,[1]辅耗材!$B:$B,[1]辅耗材!$H:$H)</f>
        <v>Power extension cable-0.5m</v>
      </c>
      <c r="D114" s="115">
        <v>348</v>
      </c>
      <c r="E114" s="136">
        <v>1</v>
      </c>
      <c r="F114" s="141">
        <v>0.02</v>
      </c>
      <c r="G114" s="137">
        <v>9.36</v>
      </c>
      <c r="H114" s="115">
        <v>9.3</v>
      </c>
      <c r="I114" s="150" t="s">
        <v>171</v>
      </c>
    </row>
    <row r="115" s="48" customFormat="1" ht="39" customHeight="1" spans="1:9">
      <c r="A115" s="95">
        <v>107</v>
      </c>
      <c r="B115" s="32" t="s">
        <v>172</v>
      </c>
      <c r="C115" s="32" t="str">
        <f>_xlfn.XLOOKUP(B115,[1]辅耗材!$B:$B,[1]辅耗材!$H:$H)</f>
        <v>Cable-P1L-TKS-2500LS</v>
      </c>
      <c r="D115" s="115">
        <v>20</v>
      </c>
      <c r="E115" s="136">
        <v>1</v>
      </c>
      <c r="F115" s="141">
        <v>0.01</v>
      </c>
      <c r="G115" s="137">
        <v>3</v>
      </c>
      <c r="H115" s="115">
        <v>2.56</v>
      </c>
      <c r="I115" s="150" t="s">
        <v>173</v>
      </c>
    </row>
    <row r="116" s="48" customFormat="1" ht="39" customHeight="1" spans="1:9">
      <c r="A116" s="95">
        <v>108</v>
      </c>
      <c r="B116" s="32" t="s">
        <v>174</v>
      </c>
      <c r="C116" s="32" t="str">
        <f>_xlfn.XLOOKUP(B116,[1]辅耗材!$B:$B,[1]辅耗材!$H:$H)</f>
        <v>Needle for dispencing machine</v>
      </c>
      <c r="D116" s="115">
        <v>100</v>
      </c>
      <c r="E116" s="116">
        <v>1</v>
      </c>
      <c r="F116" s="144">
        <v>0.08</v>
      </c>
      <c r="G116" s="144">
        <v>10.24</v>
      </c>
      <c r="H116" s="115">
        <v>0.5</v>
      </c>
      <c r="I116" s="151" t="s">
        <v>175</v>
      </c>
    </row>
    <row r="117" s="48" customFormat="1" ht="39" customHeight="1" spans="1:9">
      <c r="A117" s="95">
        <v>109</v>
      </c>
      <c r="B117" s="32" t="s">
        <v>176</v>
      </c>
      <c r="C117" s="32" t="str">
        <f>_xlfn.XLOOKUP(B117,[1]辅耗材!$B:$B,[1]辅耗材!$H:$H)</f>
        <v>Dispensing needle-16G,Iron length:12.5mm</v>
      </c>
      <c r="D117" s="115">
        <v>100</v>
      </c>
      <c r="E117" s="116"/>
      <c r="F117" s="116"/>
      <c r="G117" s="116"/>
      <c r="H117" s="115">
        <v>0.5</v>
      </c>
      <c r="I117" s="152"/>
    </row>
    <row r="118" s="48" customFormat="1" ht="39" customHeight="1" spans="1:9">
      <c r="A118" s="95">
        <v>110</v>
      </c>
      <c r="B118" s="32" t="s">
        <v>177</v>
      </c>
      <c r="C118" s="32" t="str">
        <f>_xlfn.XLOOKUP(B118,[1]辅耗材!$B:$B,[1]辅耗材!$H:$H)</f>
        <v>Dispensing needle </v>
      </c>
      <c r="D118" s="115">
        <v>100</v>
      </c>
      <c r="E118" s="116"/>
      <c r="F118" s="116"/>
      <c r="G118" s="116"/>
      <c r="H118" s="115">
        <v>0.5</v>
      </c>
      <c r="I118" s="152"/>
    </row>
    <row r="119" s="48" customFormat="1" ht="39" customHeight="1" spans="1:9">
      <c r="A119" s="95">
        <v>111</v>
      </c>
      <c r="B119" s="32" t="s">
        <v>178</v>
      </c>
      <c r="C119" s="32" t="str">
        <f>_xlfn.XLOOKUP(B119,[1]辅耗材!$B:$B,[1]辅耗材!$H:$H)</f>
        <v>Dispensing needle-22G, length:31.6mm</v>
      </c>
      <c r="D119" s="115">
        <v>100</v>
      </c>
      <c r="E119" s="116"/>
      <c r="F119" s="116"/>
      <c r="G119" s="116"/>
      <c r="H119" s="115">
        <v>0.5</v>
      </c>
      <c r="I119" s="152"/>
    </row>
    <row r="120" s="48" customFormat="1" ht="39" customHeight="1" spans="1:9">
      <c r="A120" s="95">
        <v>112</v>
      </c>
      <c r="B120" s="32" t="s">
        <v>179</v>
      </c>
      <c r="C120" s="32" t="str">
        <f>_xlfn.XLOOKUP(B120,[1]辅耗材!$B:$B,[1]辅耗材!$H:$H)</f>
        <v>Dispensing needle-18G,Iron length:12.5mm</v>
      </c>
      <c r="D120" s="115">
        <v>100</v>
      </c>
      <c r="E120" s="116"/>
      <c r="F120" s="116"/>
      <c r="G120" s="116"/>
      <c r="H120" s="115">
        <v>0.5</v>
      </c>
      <c r="I120" s="152"/>
    </row>
    <row r="121" s="48" customFormat="1" ht="39" customHeight="1" spans="1:9">
      <c r="A121" s="95">
        <v>113</v>
      </c>
      <c r="B121" s="32" t="s">
        <v>180</v>
      </c>
      <c r="C121" s="32" t="str">
        <f>_xlfn.XLOOKUP(B121,[1]辅耗材!$B:$B,[1]辅耗材!$H:$H)</f>
        <v>Dispensing needle-19G,Iron length:12.5mm</v>
      </c>
      <c r="D121" s="115">
        <v>100</v>
      </c>
      <c r="E121" s="116"/>
      <c r="F121" s="116"/>
      <c r="G121" s="116"/>
      <c r="H121" s="115">
        <v>0.5</v>
      </c>
      <c r="I121" s="152"/>
    </row>
    <row r="122" s="48" customFormat="1" ht="39" customHeight="1" spans="1:9">
      <c r="A122" s="95">
        <v>114</v>
      </c>
      <c r="B122" s="32" t="s">
        <v>181</v>
      </c>
      <c r="C122" s="32" t="str">
        <f>_xlfn.XLOOKUP(B122,[1]辅耗材!$B:$B,[1]辅耗材!$H:$H)</f>
        <v>Dispensing needle-21G,Iron length:12.5mm</v>
      </c>
      <c r="D122" s="115">
        <v>100</v>
      </c>
      <c r="E122" s="116"/>
      <c r="F122" s="116"/>
      <c r="G122" s="116"/>
      <c r="H122" s="115">
        <v>0.5</v>
      </c>
      <c r="I122" s="152"/>
    </row>
    <row r="123" s="48" customFormat="1" ht="39" customHeight="1" spans="1:9">
      <c r="A123" s="95">
        <v>115</v>
      </c>
      <c r="B123" s="32" t="s">
        <v>182</v>
      </c>
      <c r="C123" s="32" t="str">
        <f>_xlfn.XLOOKUP(B123,[1]辅耗材!$B:$B,[1]辅耗材!$H:$H)</f>
        <v>Dispensing needle-22G,Iron length:12.5mm</v>
      </c>
      <c r="D123" s="115">
        <v>100</v>
      </c>
      <c r="E123" s="116"/>
      <c r="F123" s="116"/>
      <c r="G123" s="116"/>
      <c r="H123" s="115">
        <v>0.5</v>
      </c>
      <c r="I123" s="152"/>
    </row>
    <row r="124" s="48" customFormat="1" ht="39" customHeight="1" spans="1:9">
      <c r="A124" s="95">
        <v>116</v>
      </c>
      <c r="B124" s="32" t="s">
        <v>183</v>
      </c>
      <c r="C124" s="32" t="str">
        <f>_xlfn.XLOOKUP(B124,[1]辅耗材!$B:$B,[1]辅耗材!$H:$H)</f>
        <v>Dispensing needle-20G,inner dia: 0.60mm,outer dia: 0.91mm,1/2"（13.5mm)</v>
      </c>
      <c r="D124" s="115">
        <v>100</v>
      </c>
      <c r="E124" s="116"/>
      <c r="F124" s="116"/>
      <c r="G124" s="116"/>
      <c r="H124" s="115">
        <v>0.5</v>
      </c>
      <c r="I124" s="152"/>
    </row>
    <row r="125" s="48" customFormat="1" ht="39" customHeight="1" spans="1:9">
      <c r="A125" s="95">
        <v>117</v>
      </c>
      <c r="B125" s="32" t="s">
        <v>184</v>
      </c>
      <c r="C125" s="32" t="str">
        <f>_xlfn.XLOOKUP(B125,[1]辅耗材!$B:$B,[1]辅耗材!$H:$H)</f>
        <v>Dispensing needle-18G, inner dia: 0.84mm, outer dia: 1.27mm</v>
      </c>
      <c r="D125" s="115">
        <v>100</v>
      </c>
      <c r="E125" s="116"/>
      <c r="F125" s="116"/>
      <c r="G125" s="116"/>
      <c r="H125" s="115">
        <v>0.5</v>
      </c>
      <c r="I125" s="152"/>
    </row>
    <row r="126" s="48" customFormat="1" ht="39" customHeight="1" spans="1:9">
      <c r="A126" s="95">
        <v>118</v>
      </c>
      <c r="B126" s="32" t="s">
        <v>185</v>
      </c>
      <c r="C126" s="32" t="str">
        <f>_xlfn.XLOOKUP(B126,[1]辅耗材!$B:$B,[1]辅耗材!$H:$H)</f>
        <v>Dispensing needle-16G，90°，innder dia:1.25mm， outer dia:1.6mm，L:30mm</v>
      </c>
      <c r="D126" s="115">
        <v>100</v>
      </c>
      <c r="E126" s="116"/>
      <c r="F126" s="116"/>
      <c r="G126" s="116"/>
      <c r="H126" s="115">
        <v>0.5</v>
      </c>
      <c r="I126" s="152"/>
    </row>
    <row r="127" s="48" customFormat="1" ht="39" customHeight="1" spans="1:9">
      <c r="A127" s="95">
        <v>119</v>
      </c>
      <c r="B127" s="32" t="s">
        <v>186</v>
      </c>
      <c r="C127" s="32" t="str">
        <f>_xlfn.XLOOKUP(B127,[1]辅耗材!$B:$B,[1]辅耗材!$H:$H)</f>
        <v>Dispensing needle-16G，1.5，90°，innner dia: 1.3mm，outer dia: 1.6mm，L:49mm</v>
      </c>
      <c r="D127" s="115">
        <v>100</v>
      </c>
      <c r="E127" s="116"/>
      <c r="F127" s="116"/>
      <c r="G127" s="116"/>
      <c r="H127" s="115">
        <v>0.5</v>
      </c>
      <c r="I127" s="152"/>
    </row>
    <row r="128" s="48" customFormat="1" ht="39" customHeight="1" spans="1:9">
      <c r="A128" s="95">
        <v>120</v>
      </c>
      <c r="B128" s="32" t="s">
        <v>187</v>
      </c>
      <c r="C128" s="32" t="str">
        <f>_xlfn.XLOOKUP(B128,[1]辅耗材!$B:$B,[1]辅耗材!$H:$H)</f>
        <v>Dispensing needle </v>
      </c>
      <c r="D128" s="115">
        <v>100</v>
      </c>
      <c r="E128" s="116"/>
      <c r="F128" s="116"/>
      <c r="G128" s="116"/>
      <c r="H128" s="115">
        <v>0.5</v>
      </c>
      <c r="I128" s="152"/>
    </row>
    <row r="129" s="48" customFormat="1" ht="39" customHeight="1" spans="1:9">
      <c r="A129" s="95">
        <v>121</v>
      </c>
      <c r="B129" s="32" t="s">
        <v>188</v>
      </c>
      <c r="C129" s="32" t="str">
        <f>_xlfn.XLOOKUP(B129,[1]辅耗材!$B:$B,[1]辅耗材!$H:$H)</f>
        <v>pipe for automatic dispenser</v>
      </c>
      <c r="D129" s="115">
        <v>420</v>
      </c>
      <c r="E129" s="116"/>
      <c r="F129" s="116"/>
      <c r="G129" s="116"/>
      <c r="H129" s="115">
        <v>0.2</v>
      </c>
      <c r="I129" s="152"/>
    </row>
    <row r="130" s="48" customFormat="1" ht="39" customHeight="1" spans="1:9">
      <c r="A130" s="95">
        <v>122</v>
      </c>
      <c r="B130" s="32" t="s">
        <v>189</v>
      </c>
      <c r="C130" s="32" t="str">
        <f>_xlfn.XLOOKUP(B130,[1]辅耗材!$B:$B,[1]辅耗材!$H:$H)</f>
        <v>pipe for automatic dispenser</v>
      </c>
      <c r="D130" s="115">
        <v>100</v>
      </c>
      <c r="E130" s="116"/>
      <c r="F130" s="116"/>
      <c r="G130" s="116"/>
      <c r="H130" s="115">
        <v>0.2</v>
      </c>
      <c r="I130" s="152"/>
    </row>
    <row r="131" s="48" customFormat="1" ht="39" customHeight="1" spans="1:9">
      <c r="A131" s="95">
        <v>123</v>
      </c>
      <c r="B131" s="32" t="s">
        <v>190</v>
      </c>
      <c r="C131" s="32" t="str">
        <f>_xlfn.XLOOKUP(B131,[1]辅耗材!$B:$B,[1]辅耗材!$H:$H)</f>
        <v>Temperature controller</v>
      </c>
      <c r="D131" s="115">
        <v>1</v>
      </c>
      <c r="E131" s="136"/>
      <c r="F131" s="136"/>
      <c r="G131" s="136"/>
      <c r="H131" s="115">
        <v>0.2</v>
      </c>
      <c r="I131" s="153"/>
    </row>
    <row r="132" s="48" customFormat="1" ht="39" customHeight="1" spans="1:9">
      <c r="A132" s="95">
        <v>124</v>
      </c>
      <c r="B132" s="32" t="s">
        <v>191</v>
      </c>
      <c r="C132" s="32" t="str">
        <f>_xlfn.XLOOKUP(B132,[1]辅耗材!$B:$B,[1]辅耗材!$H:$H)</f>
        <v>Zebra printer head-300dpi</v>
      </c>
      <c r="D132" s="115">
        <v>2</v>
      </c>
      <c r="E132" s="116">
        <v>1</v>
      </c>
      <c r="F132" s="139">
        <v>0.01</v>
      </c>
      <c r="G132" s="117">
        <v>1.25</v>
      </c>
      <c r="H132" s="115">
        <v>1</v>
      </c>
      <c r="I132" s="151" t="s">
        <v>192</v>
      </c>
    </row>
    <row r="133" s="48" customFormat="1" ht="39" customHeight="1" spans="1:9">
      <c r="A133" s="95">
        <v>125</v>
      </c>
      <c r="B133" s="32" t="s">
        <v>193</v>
      </c>
      <c r="C133" s="32" t="str">
        <f>_xlfn.XLOOKUP(B133,[1]辅耗材!$B:$B,[1]辅耗材!$H:$H)</f>
        <v>Zebra printer head-600dpi</v>
      </c>
      <c r="D133" s="115">
        <v>5</v>
      </c>
      <c r="E133" s="136"/>
      <c r="F133" s="142"/>
      <c r="G133" s="137"/>
      <c r="H133" s="115">
        <v>0.2</v>
      </c>
      <c r="I133" s="153"/>
    </row>
    <row r="134" s="48" customFormat="1" ht="39" customHeight="1" spans="1:9">
      <c r="A134" s="95">
        <v>126</v>
      </c>
      <c r="B134" s="32" t="s">
        <v>194</v>
      </c>
      <c r="C134" s="32" t="str">
        <f>_xlfn.XLOOKUP(B134,[1]辅耗材!$B:$B,[1]辅耗材!$H:$H)</f>
        <v>PCBA for printer</v>
      </c>
      <c r="D134" s="115">
        <v>1</v>
      </c>
      <c r="E134" s="116">
        <v>1</v>
      </c>
      <c r="F134" s="139">
        <v>0.01</v>
      </c>
      <c r="G134" s="117">
        <v>1</v>
      </c>
      <c r="H134" s="115">
        <v>0.4</v>
      </c>
      <c r="I134" s="151" t="s">
        <v>195</v>
      </c>
    </row>
    <row r="135" s="48" customFormat="1" ht="39" customHeight="1" spans="1:9">
      <c r="A135" s="95">
        <v>127</v>
      </c>
      <c r="B135" s="32" t="s">
        <v>196</v>
      </c>
      <c r="C135" s="32" t="str">
        <f>_xlfn.XLOOKUP(B135,[1]辅耗材!$B:$B,[1]辅耗材!$H:$H)</f>
        <v>PCBA for printer</v>
      </c>
      <c r="D135" s="115">
        <v>1</v>
      </c>
      <c r="E135" s="136"/>
      <c r="F135" s="142"/>
      <c r="G135" s="137"/>
      <c r="H135" s="115">
        <v>0.4</v>
      </c>
      <c r="I135" s="153"/>
    </row>
    <row r="136" s="48" customFormat="1" ht="39" customHeight="1" spans="1:9">
      <c r="A136" s="95">
        <v>128</v>
      </c>
      <c r="B136" s="32" t="s">
        <v>197</v>
      </c>
      <c r="C136" s="32" t="str">
        <f>_xlfn.XLOOKUP(B136,[1]辅耗材!$B:$B,[1]辅耗材!$H:$H)</f>
        <v>Thermal glue-BN-GS2290</v>
      </c>
      <c r="D136" s="115">
        <v>96</v>
      </c>
      <c r="E136" s="138">
        <v>16</v>
      </c>
      <c r="F136" s="139">
        <v>0.32</v>
      </c>
      <c r="G136" s="140">
        <v>112</v>
      </c>
      <c r="H136" s="115">
        <v>96</v>
      </c>
      <c r="I136" s="150" t="s">
        <v>198</v>
      </c>
    </row>
    <row r="137" s="48" customFormat="1" ht="39" customHeight="1" spans="1:9">
      <c r="A137" s="95">
        <v>129</v>
      </c>
      <c r="B137" s="32" t="s">
        <v>197</v>
      </c>
      <c r="C137" s="32" t="str">
        <f>_xlfn.XLOOKUP(B137,[1]辅耗材!$B:$B,[1]辅耗材!$H:$H)</f>
        <v>Thermal glue-BN-GS2290</v>
      </c>
      <c r="D137" s="115">
        <v>4</v>
      </c>
      <c r="E137" s="138">
        <v>1</v>
      </c>
      <c r="F137" s="139">
        <v>0.02</v>
      </c>
      <c r="G137" s="140">
        <v>4.67</v>
      </c>
      <c r="H137" s="115">
        <v>4</v>
      </c>
      <c r="I137" s="150" t="s">
        <v>199</v>
      </c>
    </row>
    <row r="138" s="48" customFormat="1" ht="39" customHeight="1" spans="1:9">
      <c r="A138" s="95">
        <v>130</v>
      </c>
      <c r="B138" s="32" t="s">
        <v>200</v>
      </c>
      <c r="C138" s="32" t="str">
        <f>_xlfn.XLOOKUP(B138,[1]辅耗材!$B:$B,[1]辅耗材!$H:$H)</f>
        <v>Label peeling machine</v>
      </c>
      <c r="D138" s="115">
        <v>4</v>
      </c>
      <c r="E138" s="138">
        <v>1</v>
      </c>
      <c r="F138" s="141">
        <v>0.06</v>
      </c>
      <c r="G138" s="140">
        <v>18.27</v>
      </c>
      <c r="H138" s="115">
        <v>18</v>
      </c>
      <c r="I138" s="150" t="s">
        <v>201</v>
      </c>
    </row>
    <row r="139" s="48" customFormat="1" ht="39" customHeight="1" spans="1:9">
      <c r="A139" s="95">
        <v>131</v>
      </c>
      <c r="B139" s="32" t="s">
        <v>200</v>
      </c>
      <c r="C139" s="32" t="str">
        <f>_xlfn.XLOOKUP(B139,[1]辅耗材!$B:$B,[1]辅耗材!$H:$H)</f>
        <v>Label peeling machine</v>
      </c>
      <c r="D139" s="115">
        <v>3</v>
      </c>
      <c r="E139" s="144">
        <v>1</v>
      </c>
      <c r="F139" s="139">
        <v>0.06</v>
      </c>
      <c r="G139" s="145">
        <v>15</v>
      </c>
      <c r="H139" s="115">
        <v>13</v>
      </c>
      <c r="I139" s="151" t="s">
        <v>202</v>
      </c>
    </row>
    <row r="140" s="48" customFormat="1" ht="39" customHeight="1" spans="1:9">
      <c r="A140" s="95">
        <v>132</v>
      </c>
      <c r="B140" s="32" t="s">
        <v>203</v>
      </c>
      <c r="C140" s="32" t="str">
        <f>_xlfn.XLOOKUP(B140,[1]辅耗材!$B:$B,[1]辅耗材!$H:$H)</f>
        <v>Tweezer</v>
      </c>
      <c r="D140" s="115">
        <v>6</v>
      </c>
      <c r="E140" s="136"/>
      <c r="F140" s="142"/>
      <c r="G140" s="137"/>
      <c r="H140" s="115">
        <v>2</v>
      </c>
      <c r="I140" s="153"/>
    </row>
    <row r="141" s="48" customFormat="1" ht="39" customHeight="1" spans="1:9">
      <c r="A141" s="95">
        <v>133</v>
      </c>
      <c r="B141" s="32" t="s">
        <v>204</v>
      </c>
      <c r="C141" s="32" t="str">
        <f>_xlfn.XLOOKUP(B141,[1]辅耗材!$B:$B,[1]辅耗材!$H:$H)</f>
        <v>Motor-86ZL118+10</v>
      </c>
      <c r="D141" s="115">
        <v>1</v>
      </c>
      <c r="E141" s="138">
        <v>1</v>
      </c>
      <c r="F141" s="139">
        <v>0.01</v>
      </c>
      <c r="G141" s="140">
        <v>6</v>
      </c>
      <c r="H141" s="115">
        <v>5</v>
      </c>
      <c r="I141" s="150" t="s">
        <v>205</v>
      </c>
    </row>
    <row r="142" s="48" customFormat="1" ht="39" customHeight="1" spans="1:9">
      <c r="A142" s="95">
        <v>134</v>
      </c>
      <c r="B142" s="32" t="s">
        <v>206</v>
      </c>
      <c r="C142" s="32" t="str">
        <f>_xlfn.XLOOKUP(B142,[1]辅耗材!$B:$B,[1]辅耗材!$H:$H)</f>
        <v>SMT squeegee-300mm</v>
      </c>
      <c r="D142" s="115">
        <v>2</v>
      </c>
      <c r="E142" s="116">
        <v>1</v>
      </c>
      <c r="F142" s="139">
        <v>0.03</v>
      </c>
      <c r="G142" s="117">
        <v>3</v>
      </c>
      <c r="H142" s="115">
        <v>1</v>
      </c>
      <c r="I142" s="151" t="s">
        <v>207</v>
      </c>
    </row>
    <row r="143" s="48" customFormat="1" ht="39" customHeight="1" spans="1:9">
      <c r="A143" s="95">
        <v>135</v>
      </c>
      <c r="B143" s="32" t="s">
        <v>208</v>
      </c>
      <c r="C143" s="32" t="str">
        <f>_xlfn.XLOOKUP(B143,[1]辅耗材!$B:$B,[1]辅耗材!$H:$H)</f>
        <v>SMT squeegee-350mm</v>
      </c>
      <c r="D143" s="115">
        <v>2</v>
      </c>
      <c r="E143" s="136"/>
      <c r="F143" s="142"/>
      <c r="G143" s="137"/>
      <c r="H143" s="115">
        <v>1</v>
      </c>
      <c r="I143" s="153"/>
    </row>
    <row r="144" s="48" customFormat="1" ht="48" customHeight="1" spans="1:9">
      <c r="A144" s="95">
        <v>136</v>
      </c>
      <c r="B144" s="32" t="s">
        <v>209</v>
      </c>
      <c r="C144" s="32" t="str">
        <f>_xlfn.XLOOKUP(B144,[1]辅耗材!$B:$B,[1]辅耗材!$H:$H)</f>
        <v>Power Supply-Model: LRS-150-24-BIS NO.: R-41179035-Manufacturer: Mean Well (Guangzhou) Electronics Co.,Ltd.-6.5A</v>
      </c>
      <c r="D144" s="115">
        <v>2</v>
      </c>
      <c r="E144" s="116">
        <v>1</v>
      </c>
      <c r="F144" s="141">
        <v>0.02</v>
      </c>
      <c r="G144" s="117">
        <v>4.4</v>
      </c>
      <c r="H144" s="115">
        <v>1</v>
      </c>
      <c r="I144" s="151" t="s">
        <v>210</v>
      </c>
    </row>
    <row r="145" s="48" customFormat="1" ht="39" customHeight="1" spans="1:9">
      <c r="A145" s="95">
        <v>137</v>
      </c>
      <c r="B145" s="32" t="s">
        <v>211</v>
      </c>
      <c r="C145" s="32" t="str">
        <f>_xlfn.XLOOKUP(B145,[1]辅耗材!$B:$B,[1]辅耗材!$H:$H)</f>
        <v>Converter-UT-502</v>
      </c>
      <c r="D145" s="115">
        <v>2</v>
      </c>
      <c r="E145" s="116"/>
      <c r="F145" s="141"/>
      <c r="G145" s="117"/>
      <c r="H145" s="115">
        <v>0.2</v>
      </c>
      <c r="I145" s="152"/>
    </row>
    <row r="146" s="48" customFormat="1" ht="39" customHeight="1" spans="1:9">
      <c r="A146" s="95">
        <v>138</v>
      </c>
      <c r="B146" s="32" t="s">
        <v>212</v>
      </c>
      <c r="C146" s="32" t="str">
        <f>_xlfn.XLOOKUP(B146,[1]辅耗材!$B:$B,[1]辅耗材!$H:$H)</f>
        <v>PTFE Tube-φ6 φ4</v>
      </c>
      <c r="D146" s="115">
        <v>10</v>
      </c>
      <c r="E146" s="116"/>
      <c r="F146" s="141"/>
      <c r="G146" s="117"/>
      <c r="H146" s="115">
        <v>0.2</v>
      </c>
      <c r="I146" s="152"/>
    </row>
    <row r="147" s="48" customFormat="1" ht="39" customHeight="1" spans="1:9">
      <c r="A147" s="95">
        <v>139</v>
      </c>
      <c r="B147" s="32" t="s">
        <v>213</v>
      </c>
      <c r="C147" s="32" t="str">
        <f>_xlfn.XLOOKUP(B147,[1]辅耗材!$B:$B,[1]辅耗材!$H:$H)</f>
        <v>PTFE Tube-φ8 φ6</v>
      </c>
      <c r="D147" s="115">
        <v>10</v>
      </c>
      <c r="E147" s="116"/>
      <c r="F147" s="141"/>
      <c r="G147" s="117"/>
      <c r="H147" s="115">
        <v>0.2</v>
      </c>
      <c r="I147" s="152"/>
    </row>
    <row r="148" s="48" customFormat="1" ht="39" customHeight="1" spans="1:9">
      <c r="A148" s="95">
        <v>140</v>
      </c>
      <c r="B148" s="32" t="s">
        <v>214</v>
      </c>
      <c r="C148" s="32" t="str">
        <f>_xlfn.XLOOKUP(B148,[1]辅耗材!$B:$B,[1]辅耗材!$H:$H)</f>
        <v>Bearing-6005-zz</v>
      </c>
      <c r="D148" s="115">
        <v>10</v>
      </c>
      <c r="E148" s="116"/>
      <c r="F148" s="141"/>
      <c r="G148" s="117"/>
      <c r="H148" s="115">
        <v>0.6</v>
      </c>
      <c r="I148" s="152"/>
    </row>
    <row r="149" s="48" customFormat="1" ht="39" customHeight="1" spans="1:9">
      <c r="A149" s="95">
        <v>141</v>
      </c>
      <c r="B149" s="32" t="s">
        <v>215</v>
      </c>
      <c r="C149" s="32" t="str">
        <f>_xlfn.XLOOKUP(B149,[1]辅耗材!$B:$B,[1]辅耗材!$H:$H)</f>
        <v>Bearing-6004zz</v>
      </c>
      <c r="D149" s="115">
        <v>10</v>
      </c>
      <c r="E149" s="136"/>
      <c r="F149" s="141"/>
      <c r="G149" s="137"/>
      <c r="H149" s="115">
        <v>0.6</v>
      </c>
      <c r="I149" s="152"/>
    </row>
    <row r="150" s="48" customFormat="1" ht="39" customHeight="1" spans="1:9">
      <c r="A150" s="95">
        <v>142</v>
      </c>
      <c r="B150" s="32" t="s">
        <v>216</v>
      </c>
      <c r="C150" s="32" t="str">
        <f>_xlfn.XLOOKUP(B150,[1]辅耗材!$B:$B,[1]辅耗材!$H:$H)</f>
        <v>Pneunmatic diaphragm Pump-QBY-15</v>
      </c>
      <c r="D150" s="115">
        <v>2</v>
      </c>
      <c r="E150" s="136">
        <v>2</v>
      </c>
      <c r="F150" s="141">
        <v>0.02</v>
      </c>
      <c r="G150" s="137">
        <v>4.4</v>
      </c>
      <c r="H150" s="115">
        <v>4.2</v>
      </c>
      <c r="I150" s="150" t="s">
        <v>217</v>
      </c>
    </row>
    <row r="151" s="48" customFormat="1" ht="39" customHeight="1" spans="1:9">
      <c r="A151" s="95">
        <v>143</v>
      </c>
      <c r="B151" s="32" t="s">
        <v>218</v>
      </c>
      <c r="C151" s="32" t="str">
        <f>_xlfn.XLOOKUP(B151,[1]辅耗材!$B:$B,[1]辅耗材!$H:$H)</f>
        <v>Stretch film handle</v>
      </c>
      <c r="D151" s="115">
        <v>40</v>
      </c>
      <c r="E151" s="136">
        <v>1</v>
      </c>
      <c r="F151" s="141">
        <v>0.01</v>
      </c>
      <c r="G151" s="137">
        <v>1.6</v>
      </c>
      <c r="H151" s="115">
        <v>1.5</v>
      </c>
      <c r="I151" s="150" t="s">
        <v>219</v>
      </c>
    </row>
    <row r="152" s="48" customFormat="1" ht="39" customHeight="1" spans="1:9">
      <c r="A152" s="95">
        <v>144</v>
      </c>
      <c r="B152" s="32" t="s">
        <v>220</v>
      </c>
      <c r="C152" s="32" t="str">
        <f>_xlfn.XLOOKUP(B152,[1]辅耗材!$B:$B,[1]辅耗材!$H:$H)</f>
        <v>Stretch film tool-50cm</v>
      </c>
      <c r="D152" s="115">
        <v>8</v>
      </c>
      <c r="E152" s="136">
        <v>8</v>
      </c>
      <c r="F152" s="141">
        <v>0.24</v>
      </c>
      <c r="G152" s="137">
        <v>16.64</v>
      </c>
      <c r="H152" s="115">
        <v>16.5</v>
      </c>
      <c r="I152" s="150" t="s">
        <v>221</v>
      </c>
    </row>
    <row r="153" s="48" customFormat="1" ht="39" customHeight="1" spans="1:9">
      <c r="A153" s="95">
        <v>145</v>
      </c>
      <c r="B153" s="32" t="s">
        <v>222</v>
      </c>
      <c r="C153" s="32" t="str">
        <f>_xlfn.XLOOKUP(B153,[1]辅耗材!$B:$B,[1]辅耗材!$H:$H)</f>
        <v>Packing Tools-1.98M</v>
      </c>
      <c r="D153" s="115">
        <v>8</v>
      </c>
      <c r="E153" s="136">
        <v>1</v>
      </c>
      <c r="F153" s="141">
        <v>0.07</v>
      </c>
      <c r="G153" s="137">
        <v>1</v>
      </c>
      <c r="H153" s="115">
        <v>0.5</v>
      </c>
      <c r="I153" s="150" t="s">
        <v>223</v>
      </c>
    </row>
    <row r="154" s="48" customFormat="1" ht="39" customHeight="1" spans="1:9">
      <c r="A154" s="95">
        <v>146</v>
      </c>
      <c r="B154" s="32" t="s">
        <v>197</v>
      </c>
      <c r="C154" s="32" t="str">
        <f>_xlfn.XLOOKUP(B154,[1]辅耗材!$B:$B,[1]辅耗材!$H:$H)</f>
        <v>Thermal glue-BN-GS2290</v>
      </c>
      <c r="D154" s="115">
        <v>96</v>
      </c>
      <c r="E154" s="138">
        <v>16</v>
      </c>
      <c r="F154" s="139">
        <v>0.32</v>
      </c>
      <c r="G154" s="140">
        <v>112</v>
      </c>
      <c r="H154" s="115">
        <v>96</v>
      </c>
      <c r="I154" s="150" t="s">
        <v>224</v>
      </c>
    </row>
    <row r="155" s="48" customFormat="1" ht="39" customHeight="1" spans="1:9">
      <c r="A155" s="95">
        <v>147</v>
      </c>
      <c r="B155" s="32" t="s">
        <v>197</v>
      </c>
      <c r="C155" s="32" t="str">
        <f>_xlfn.XLOOKUP(B155,[1]辅耗材!$B:$B,[1]辅耗材!$H:$H)</f>
        <v>Thermal glue-BN-GS2290</v>
      </c>
      <c r="D155" s="115">
        <v>4</v>
      </c>
      <c r="E155" s="138">
        <v>1</v>
      </c>
      <c r="F155" s="139">
        <v>0.02</v>
      </c>
      <c r="G155" s="140">
        <v>7</v>
      </c>
      <c r="H155" s="115">
        <v>4</v>
      </c>
      <c r="I155" s="150" t="s">
        <v>225</v>
      </c>
    </row>
    <row r="156" s="48" customFormat="1" ht="39" customHeight="1" spans="1:9">
      <c r="A156" s="95">
        <v>148</v>
      </c>
      <c r="B156" s="32" t="s">
        <v>226</v>
      </c>
      <c r="C156" s="32" t="str">
        <f>_xlfn.XLOOKUP(B156,[1]辅耗材!$B:$B,[1]辅耗材!$H:$H)</f>
        <v>Coupler-LK12-25</v>
      </c>
      <c r="D156" s="115">
        <v>2</v>
      </c>
      <c r="E156" s="116">
        <v>1</v>
      </c>
      <c r="F156" s="139">
        <v>0.01</v>
      </c>
      <c r="G156" s="143">
        <v>1</v>
      </c>
      <c r="H156" s="115">
        <v>0.36</v>
      </c>
      <c r="I156" s="151" t="s">
        <v>227</v>
      </c>
    </row>
    <row r="157" s="48" customFormat="1" ht="39" customHeight="1" spans="1:9">
      <c r="A157" s="95">
        <v>149</v>
      </c>
      <c r="B157" s="32" t="s">
        <v>228</v>
      </c>
      <c r="C157" s="32" t="str">
        <f>_xlfn.XLOOKUP(B157,[1]辅耗材!$B:$B,[1]辅耗材!$H:$H)</f>
        <v>Incremental encoder-rotary</v>
      </c>
      <c r="D157" s="115">
        <v>2</v>
      </c>
      <c r="E157" s="116"/>
      <c r="F157" s="143"/>
      <c r="G157" s="143"/>
      <c r="H157" s="115">
        <v>0.4</v>
      </c>
      <c r="I157" s="152"/>
    </row>
    <row r="158" s="48" customFormat="1" ht="39" customHeight="1" spans="1:9">
      <c r="A158" s="95">
        <v>150</v>
      </c>
      <c r="B158" s="32" t="s">
        <v>229</v>
      </c>
      <c r="C158" s="32" t="str">
        <f>_xlfn.XLOOKUP(B158,[1]辅耗材!$B:$B,[1]辅耗材!$H:$H)</f>
        <v>Brush</v>
      </c>
      <c r="D158" s="115">
        <v>4</v>
      </c>
      <c r="E158" s="136"/>
      <c r="F158" s="142"/>
      <c r="G158" s="142"/>
      <c r="H158" s="115">
        <v>0.2</v>
      </c>
      <c r="I158" s="153"/>
    </row>
    <row r="159" s="48" customFormat="1" ht="39" customHeight="1" spans="1:9">
      <c r="A159" s="95" t="s">
        <v>230</v>
      </c>
      <c r="B159" s="154"/>
      <c r="C159" s="154"/>
      <c r="D159" s="28">
        <f>SUM(D17:D158)</f>
        <v>13726</v>
      </c>
      <c r="E159" s="28">
        <f>SUM(E17:E158)</f>
        <v>249</v>
      </c>
      <c r="F159" s="28">
        <f>SUM(F17:F158)</f>
        <v>20.11</v>
      </c>
      <c r="G159" s="155">
        <f>SUM(G17:G158)</f>
        <v>3821.05</v>
      </c>
      <c r="H159" s="155">
        <f>SUM(H17:H158)</f>
        <v>3550.09</v>
      </c>
      <c r="I159" s="165"/>
    </row>
    <row r="160" s="68" customFormat="1" ht="23" customHeight="1" spans="1:9">
      <c r="A160" s="156" t="str">
        <f>"PACKED IN "&amp;E159&amp;" "&amp;"PACKAGES ONLY."</f>
        <v>PACKED IN 249 PACKAGES ONLY.</v>
      </c>
      <c r="B160" s="157"/>
      <c r="C160" s="157"/>
      <c r="D160" s="157"/>
      <c r="E160" s="157"/>
      <c r="F160" s="157"/>
      <c r="G160" s="158"/>
      <c r="H160" s="159"/>
      <c r="I160" s="166"/>
    </row>
    <row r="161" s="68" customFormat="1" ht="23" customHeight="1" spans="1:9">
      <c r="A161" s="156" t="str">
        <f>"NET WEIGHT:"&amp;" "&amp;H159&amp;"  KGS"</f>
        <v>NET WEIGHT: 3550.09  KGS</v>
      </c>
      <c r="B161" s="157"/>
      <c r="C161" s="157"/>
      <c r="D161" s="157"/>
      <c r="E161" s="157"/>
      <c r="F161" s="157"/>
      <c r="G161" s="158"/>
      <c r="H161" s="159"/>
      <c r="I161" s="166"/>
    </row>
    <row r="162" s="68" customFormat="1" ht="23" customHeight="1" spans="1:9">
      <c r="A162" s="156" t="str">
        <f>"GROSS WEIGHT: "&amp;" "&amp;G159&amp;" KGS"</f>
        <v>GROSS WEIGHT:  3821.05 KGS</v>
      </c>
      <c r="B162" s="157"/>
      <c r="C162" s="157"/>
      <c r="D162" s="157"/>
      <c r="E162" s="157"/>
      <c r="F162" s="157"/>
      <c r="G162" s="158"/>
      <c r="H162" s="159"/>
      <c r="I162" s="166"/>
    </row>
    <row r="163" s="68" customFormat="1" ht="23" customHeight="1" spans="1:9">
      <c r="A163" s="156" t="str">
        <f>"TOTAL MEASUREMENT:"&amp;F159&amp;" CBM"</f>
        <v>TOTAL MEASUREMENT:20.11 CBM</v>
      </c>
      <c r="B163" s="157"/>
      <c r="C163" s="157"/>
      <c r="D163" s="157"/>
      <c r="E163" s="157"/>
      <c r="F163" s="157"/>
      <c r="G163" s="158"/>
      <c r="H163" s="159"/>
      <c r="I163" s="166"/>
    </row>
    <row r="164" s="68" customFormat="1" ht="23" customHeight="1" spans="1:9">
      <c r="A164" s="156" t="s">
        <v>231</v>
      </c>
      <c r="B164" s="157"/>
      <c r="C164" s="157"/>
      <c r="D164" s="157"/>
      <c r="E164" s="157"/>
      <c r="F164" s="157"/>
      <c r="G164" s="158"/>
      <c r="H164" s="159"/>
      <c r="I164" s="166"/>
    </row>
    <row r="165" ht="23" customHeight="1" spans="1:9">
      <c r="A165" s="160"/>
      <c r="B165" s="161"/>
      <c r="C165" s="161"/>
      <c r="D165" s="161"/>
      <c r="E165" s="161"/>
      <c r="F165" s="161"/>
      <c r="G165" s="162"/>
      <c r="H165" s="1"/>
      <c r="I165" s="167"/>
    </row>
    <row r="166" ht="15.25" spans="1:9">
      <c r="A166" s="163"/>
      <c r="B166" s="164"/>
      <c r="C166" s="164"/>
      <c r="D166" s="164"/>
      <c r="E166" s="164"/>
      <c r="F166" s="164"/>
      <c r="G166" s="164"/>
      <c r="H166" s="164"/>
      <c r="I166" s="168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</sheetData>
  <mergeCells count="112">
    <mergeCell ref="A1:I1"/>
    <mergeCell ref="A2:I2"/>
    <mergeCell ref="A3:I3"/>
    <mergeCell ref="B8:C8"/>
    <mergeCell ref="F11:G11"/>
    <mergeCell ref="B12:C12"/>
    <mergeCell ref="F12:G12"/>
    <mergeCell ref="B13:C13"/>
    <mergeCell ref="F13:G13"/>
    <mergeCell ref="A159:C159"/>
    <mergeCell ref="E18:E20"/>
    <mergeCell ref="E22:E23"/>
    <mergeCell ref="E24:E26"/>
    <mergeCell ref="E28:E34"/>
    <mergeCell ref="E35:E43"/>
    <mergeCell ref="E46:E48"/>
    <mergeCell ref="E55:E66"/>
    <mergeCell ref="E67:E68"/>
    <mergeCell ref="E74:E75"/>
    <mergeCell ref="E76:E80"/>
    <mergeCell ref="E81:E82"/>
    <mergeCell ref="E85:E86"/>
    <mergeCell ref="E87:E92"/>
    <mergeCell ref="E95:E98"/>
    <mergeCell ref="E103:E104"/>
    <mergeCell ref="E105:E106"/>
    <mergeCell ref="E108:E110"/>
    <mergeCell ref="E111:E113"/>
    <mergeCell ref="E116:E131"/>
    <mergeCell ref="E132:E133"/>
    <mergeCell ref="E134:E135"/>
    <mergeCell ref="E139:E140"/>
    <mergeCell ref="E142:E143"/>
    <mergeCell ref="E144:E149"/>
    <mergeCell ref="E156:E158"/>
    <mergeCell ref="F18:F20"/>
    <mergeCell ref="F22:F23"/>
    <mergeCell ref="F24:F26"/>
    <mergeCell ref="F28:F34"/>
    <mergeCell ref="F35:F43"/>
    <mergeCell ref="F46:F48"/>
    <mergeCell ref="F55:F66"/>
    <mergeCell ref="F67:F68"/>
    <mergeCell ref="F74:F75"/>
    <mergeCell ref="F76:F80"/>
    <mergeCell ref="F81:F82"/>
    <mergeCell ref="F85:F86"/>
    <mergeCell ref="F87:F92"/>
    <mergeCell ref="F95:F98"/>
    <mergeCell ref="F103:F104"/>
    <mergeCell ref="F105:F106"/>
    <mergeCell ref="F108:F110"/>
    <mergeCell ref="F111:F113"/>
    <mergeCell ref="F116:F131"/>
    <mergeCell ref="F132:F133"/>
    <mergeCell ref="F134:F135"/>
    <mergeCell ref="F139:F140"/>
    <mergeCell ref="F142:F143"/>
    <mergeCell ref="F144:F149"/>
    <mergeCell ref="F156:F158"/>
    <mergeCell ref="G18:G20"/>
    <mergeCell ref="G22:G23"/>
    <mergeCell ref="G24:G26"/>
    <mergeCell ref="G28:G34"/>
    <mergeCell ref="G35:G43"/>
    <mergeCell ref="G46:G48"/>
    <mergeCell ref="G55:G66"/>
    <mergeCell ref="G67:G68"/>
    <mergeCell ref="G74:G75"/>
    <mergeCell ref="G76:G80"/>
    <mergeCell ref="G81:G82"/>
    <mergeCell ref="G85:G86"/>
    <mergeCell ref="G87:G92"/>
    <mergeCell ref="G95:G98"/>
    <mergeCell ref="G103:G104"/>
    <mergeCell ref="G105:G106"/>
    <mergeCell ref="G108:G110"/>
    <mergeCell ref="G111:G113"/>
    <mergeCell ref="G116:G131"/>
    <mergeCell ref="G132:G133"/>
    <mergeCell ref="G134:G135"/>
    <mergeCell ref="G139:G140"/>
    <mergeCell ref="G142:G143"/>
    <mergeCell ref="G144:G149"/>
    <mergeCell ref="G156:G158"/>
    <mergeCell ref="I18:I20"/>
    <mergeCell ref="I22:I23"/>
    <mergeCell ref="I24:I26"/>
    <mergeCell ref="I28:I34"/>
    <mergeCell ref="I35:I43"/>
    <mergeCell ref="I46:I48"/>
    <mergeCell ref="I55:I66"/>
    <mergeCell ref="I67:I68"/>
    <mergeCell ref="I74:I75"/>
    <mergeCell ref="I76:I80"/>
    <mergeCell ref="I81:I82"/>
    <mergeCell ref="I85:I86"/>
    <mergeCell ref="I87:I92"/>
    <mergeCell ref="I95:I98"/>
    <mergeCell ref="I103:I104"/>
    <mergeCell ref="I105:I106"/>
    <mergeCell ref="I108:I110"/>
    <mergeCell ref="I111:I113"/>
    <mergeCell ref="I116:I131"/>
    <mergeCell ref="I132:I133"/>
    <mergeCell ref="I134:I135"/>
    <mergeCell ref="I139:I140"/>
    <mergeCell ref="I142:I143"/>
    <mergeCell ref="I144:I149"/>
    <mergeCell ref="I156:I158"/>
    <mergeCell ref="B5:C6"/>
    <mergeCell ref="B9:C10"/>
  </mergeCells>
  <dataValidations count="1">
    <dataValidation allowBlank="1" showInputMessage="1" showErrorMessage="1" sqref="B9:C10"/>
  </dataValidations>
  <pageMargins left="0.330555555555556" right="0.156944444444444" top="0.747916666666667" bottom="0.393055555555556" header="0.314583333333333" footer="0.314583333333333"/>
  <pageSetup paperSize="9" scale="63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Z76"/>
  <sheetViews>
    <sheetView view="pageBreakPreview" zoomScale="85" zoomScaleNormal="90" workbookViewId="0">
      <selection activeCell="E6" sqref="E6:G9"/>
    </sheetView>
  </sheetViews>
  <sheetFormatPr defaultColWidth="9" defaultRowHeight="14.5"/>
  <cols>
    <col min="1" max="1" width="4.87272727272727" style="1" customWidth="1"/>
    <col min="2" max="2" width="22.6272727272727" style="1" customWidth="1"/>
    <col min="3" max="3" width="50.8909090909091" style="1" customWidth="1"/>
    <col min="4" max="4" width="13.2545454545455" style="1" customWidth="1"/>
    <col min="5" max="5" width="8.79090909090909" style="1" customWidth="1"/>
    <col min="6" max="6" width="11.9727272727273" style="1" customWidth="1"/>
    <col min="7" max="7" width="18.2545454545455" style="1" customWidth="1"/>
    <col min="8" max="8" width="10.6636363636364" style="2" customWidth="1"/>
    <col min="9" max="10" width="10.2545454545455" style="3" customWidth="1"/>
    <col min="11" max="11" width="9" style="4" customWidth="1"/>
    <col min="12" max="12" width="10.7545454545455" style="4" customWidth="1"/>
    <col min="13" max="13" width="11.7272727272727" style="1" customWidth="1"/>
    <col min="14" max="14" width="9" style="1" customWidth="1"/>
    <col min="15" max="18" width="12.8181818181818" style="1" customWidth="1"/>
    <col min="19" max="19" width="11.8909090909091" style="1" customWidth="1"/>
    <col min="20" max="21" width="12.1090909090909" style="1" customWidth="1"/>
    <col min="22" max="16384" width="9" style="1"/>
  </cols>
  <sheetData>
    <row r="1" ht="49" customHeight="1" spans="1:7">
      <c r="A1" s="5" t="s">
        <v>0</v>
      </c>
      <c r="B1" s="6"/>
      <c r="C1" s="6"/>
      <c r="D1" s="6"/>
      <c r="E1" s="6"/>
      <c r="F1" s="6"/>
      <c r="G1" s="7"/>
    </row>
    <row r="2" ht="30" customHeight="1" spans="1:7">
      <c r="A2" s="8" t="s">
        <v>1</v>
      </c>
      <c r="B2" s="9"/>
      <c r="C2" s="9"/>
      <c r="D2" s="9"/>
      <c r="E2" s="9"/>
      <c r="F2" s="9"/>
      <c r="G2" s="10"/>
    </row>
    <row r="3" ht="30" customHeight="1" spans="1:7">
      <c r="A3" s="11" t="s">
        <v>232</v>
      </c>
      <c r="B3" s="12"/>
      <c r="C3" s="12"/>
      <c r="D3" s="12"/>
      <c r="E3" s="12"/>
      <c r="F3" s="12"/>
      <c r="G3" s="13"/>
    </row>
    <row r="4" ht="16" customHeight="1" spans="1:7">
      <c r="A4" s="14" t="s">
        <v>233</v>
      </c>
      <c r="B4" s="15"/>
      <c r="C4" s="15"/>
      <c r="E4" s="15" t="s">
        <v>5</v>
      </c>
      <c r="F4" s="15" t="s">
        <v>234</v>
      </c>
      <c r="G4" s="16"/>
    </row>
    <row r="5" ht="16" customHeight="1" spans="1:7">
      <c r="A5" s="17" t="s">
        <v>11</v>
      </c>
      <c r="B5" s="18"/>
      <c r="C5" s="18"/>
      <c r="E5" s="19" t="s">
        <v>7</v>
      </c>
      <c r="F5" s="20">
        <v>45679</v>
      </c>
      <c r="G5" s="21"/>
    </row>
    <row r="6" ht="16" customHeight="1" spans="1:7">
      <c r="A6" s="17"/>
      <c r="B6" s="18"/>
      <c r="C6" s="18"/>
      <c r="E6" s="22" t="s">
        <v>235</v>
      </c>
      <c r="F6" s="23">
        <v>52987</v>
      </c>
      <c r="G6" s="24"/>
    </row>
    <row r="7" ht="14.25" customHeight="1" spans="1:7">
      <c r="A7" s="14" t="s">
        <v>236</v>
      </c>
      <c r="B7" s="15"/>
      <c r="C7" s="15"/>
      <c r="E7" s="23" t="s">
        <v>237</v>
      </c>
      <c r="F7" s="23"/>
      <c r="G7" s="24"/>
    </row>
    <row r="8" ht="15" customHeight="1" spans="1:12">
      <c r="A8" s="14" t="s">
        <v>238</v>
      </c>
      <c r="B8" s="15"/>
      <c r="C8" s="15"/>
      <c r="D8" s="15"/>
      <c r="E8" s="23" t="s">
        <v>239</v>
      </c>
      <c r="F8" s="23"/>
      <c r="G8" s="24"/>
      <c r="I8" s="39"/>
      <c r="J8" s="39"/>
      <c r="K8" s="40"/>
      <c r="L8" s="40"/>
    </row>
    <row r="9" ht="18" customHeight="1" spans="1:20">
      <c r="A9" s="25" t="s">
        <v>240</v>
      </c>
      <c r="B9" s="26"/>
      <c r="C9" s="15"/>
      <c r="D9" s="15"/>
      <c r="E9" s="23" t="s">
        <v>17</v>
      </c>
      <c r="F9" s="23"/>
      <c r="G9" s="24"/>
      <c r="S9" s="1" t="s">
        <v>241</v>
      </c>
      <c r="T9" s="1">
        <v>7.1879</v>
      </c>
    </row>
    <row r="10" ht="31" spans="1:26">
      <c r="A10" s="27" t="s">
        <v>20</v>
      </c>
      <c r="B10" s="28" t="s">
        <v>21</v>
      </c>
      <c r="C10" s="28" t="s">
        <v>22</v>
      </c>
      <c r="D10" s="28" t="s">
        <v>242</v>
      </c>
      <c r="E10" s="28" t="s">
        <v>23</v>
      </c>
      <c r="F10" s="28" t="s">
        <v>243</v>
      </c>
      <c r="G10" s="29" t="s">
        <v>244</v>
      </c>
      <c r="H10" s="30" t="s">
        <v>27</v>
      </c>
      <c r="I10" s="41" t="s">
        <v>245</v>
      </c>
      <c r="J10" s="41" t="s">
        <v>246</v>
      </c>
      <c r="K10" s="42" t="s">
        <v>247</v>
      </c>
      <c r="L10" s="42" t="s">
        <v>248</v>
      </c>
      <c r="M10" s="41" t="s">
        <v>249</v>
      </c>
      <c r="N10" s="41" t="s">
        <v>250</v>
      </c>
      <c r="O10" s="43" t="s">
        <v>251</v>
      </c>
      <c r="P10" s="43" t="s">
        <v>252</v>
      </c>
      <c r="Q10" s="45" t="s">
        <v>253</v>
      </c>
      <c r="R10" s="42" t="s">
        <v>254</v>
      </c>
      <c r="S10" s="42"/>
      <c r="T10" s="46" t="s">
        <v>255</v>
      </c>
      <c r="U10" s="46"/>
      <c r="V10" s="47" t="s">
        <v>256</v>
      </c>
      <c r="W10" s="47" t="s">
        <v>257</v>
      </c>
      <c r="X10" s="48" t="s">
        <v>258</v>
      </c>
      <c r="Y10" s="48" t="s">
        <v>259</v>
      </c>
      <c r="Z10" s="48" t="s">
        <v>260</v>
      </c>
    </row>
    <row r="11" ht="31" customHeight="1" spans="1:25">
      <c r="A11" s="31">
        <v>1</v>
      </c>
      <c r="B11" s="32" t="s">
        <v>43</v>
      </c>
      <c r="C11" s="33" t="str">
        <f>VLOOKUP(B11,' PL '!B:C,2,FALSE)</f>
        <v>Airtight valve</v>
      </c>
      <c r="D11" s="34">
        <v>51.1902</v>
      </c>
      <c r="E11" s="35">
        <f ca="1">SUMIF(' PL '!B:D,B11,' PL '!D:D)</f>
        <v>5</v>
      </c>
      <c r="F11" s="36" t="s">
        <v>261</v>
      </c>
      <c r="G11" s="37">
        <f ca="1">ROUND(E11*D11,2)</f>
        <v>255.95</v>
      </c>
      <c r="H11" s="38">
        <f ca="1">SUMIF(' PL '!B:H,B:B,' PL '!H:H)</f>
        <v>1.23</v>
      </c>
      <c r="I11" s="3">
        <v>350</v>
      </c>
      <c r="J11" s="3">
        <f ca="1">I11*E11</f>
        <v>1750</v>
      </c>
      <c r="K11" s="4">
        <f>I11*1.05</f>
        <v>367.5</v>
      </c>
      <c r="L11" s="4">
        <f ca="1">K11*E11</f>
        <v>1837.5</v>
      </c>
      <c r="P11" s="1" t="e">
        <f ca="1">#REF!*H11</f>
        <v>#REF!</v>
      </c>
      <c r="Q11" s="1" t="e">
        <f ca="1">P11+L11</f>
        <v>#REF!</v>
      </c>
      <c r="R11" s="1" t="e">
        <f ca="1">Q11/E11</f>
        <v>#REF!</v>
      </c>
      <c r="S11" s="1" t="e">
        <f ca="1">ROUND(R11,2)</f>
        <v>#REF!</v>
      </c>
      <c r="T11" s="1" t="e">
        <f ca="1">S11/$T$9</f>
        <v>#REF!</v>
      </c>
      <c r="U11" s="1" t="e">
        <f ca="1">ROUND(T11,4)</f>
        <v>#REF!</v>
      </c>
      <c r="V11" s="49" t="s">
        <v>262</v>
      </c>
      <c r="W11" s="1" t="s">
        <v>263</v>
      </c>
      <c r="X11" s="1" t="s">
        <v>264</v>
      </c>
      <c r="Y11" s="1" t="s">
        <v>265</v>
      </c>
    </row>
    <row r="12" ht="31" customHeight="1" spans="1:25">
      <c r="A12" s="31">
        <v>2</v>
      </c>
      <c r="B12" s="32" t="s">
        <v>47</v>
      </c>
      <c r="C12" s="33" t="str">
        <f>VLOOKUP(B12,' PL '!B:C,2,FALSE)</f>
        <v>Point Bit</v>
      </c>
      <c r="D12" s="34">
        <v>0.7318</v>
      </c>
      <c r="E12" s="35">
        <f ca="1">SUMIF(' PL '!B:D,B12,' PL '!D:D)</f>
        <v>500</v>
      </c>
      <c r="F12" s="36" t="s">
        <v>261</v>
      </c>
      <c r="G12" s="37">
        <f ca="1" t="shared" ref="G12:G32" si="0">ROUND(E12*D12,2)</f>
        <v>365.9</v>
      </c>
      <c r="H12" s="38">
        <f ca="1">SUMIF(' PL '!B:H,B:B,' PL '!H:H)</f>
        <v>2.5</v>
      </c>
      <c r="I12" s="3">
        <v>5</v>
      </c>
      <c r="J12" s="3">
        <f ca="1" t="shared" ref="J12:J32" si="1">I12*E12</f>
        <v>2500</v>
      </c>
      <c r="K12" s="4">
        <f t="shared" ref="K12:K32" si="2">I12*1.05</f>
        <v>5.25</v>
      </c>
      <c r="L12" s="4">
        <f ca="1" t="shared" ref="L12:L32" si="3">K12*E12</f>
        <v>2625</v>
      </c>
      <c r="P12" s="1" t="e">
        <f ca="1">#REF!*H12</f>
        <v>#REF!</v>
      </c>
      <c r="Q12" s="1" t="e">
        <f ca="1" t="shared" ref="Q12:Q32" si="4">P12+L12</f>
        <v>#REF!</v>
      </c>
      <c r="R12" s="1" t="e">
        <f ca="1" t="shared" ref="R12:R32" si="5">Q12/E12</f>
        <v>#REF!</v>
      </c>
      <c r="S12" s="1" t="e">
        <f ca="1" t="shared" ref="S12:S32" si="6">ROUND(R12,2)</f>
        <v>#REF!</v>
      </c>
      <c r="T12" s="1" t="e">
        <f ca="1" t="shared" ref="T12:T32" si="7">S12/$T$9</f>
        <v>#REF!</v>
      </c>
      <c r="U12" s="1" t="e">
        <f ca="1" t="shared" ref="U12:U32" si="8">ROUND(T12,4)</f>
        <v>#REF!</v>
      </c>
      <c r="V12" s="49" t="s">
        <v>262</v>
      </c>
      <c r="W12" s="1" t="s">
        <v>266</v>
      </c>
      <c r="X12" s="1" t="s">
        <v>264</v>
      </c>
      <c r="Y12" s="1" t="s">
        <v>265</v>
      </c>
    </row>
    <row r="13" ht="31" customHeight="1" spans="1:25">
      <c r="A13" s="31">
        <v>3</v>
      </c>
      <c r="B13" s="32" t="s">
        <v>48</v>
      </c>
      <c r="C13" s="33" t="str">
        <f>VLOOKUP(B13,' PL '!B:C,2,FALSE)</f>
        <v>Solder tip</v>
      </c>
      <c r="D13" s="34">
        <v>0.7318</v>
      </c>
      <c r="E13" s="35">
        <f ca="1">SUMIF(' PL '!B:D,B13,' PL '!D:D)</f>
        <v>400</v>
      </c>
      <c r="F13" s="36" t="s">
        <v>261</v>
      </c>
      <c r="G13" s="37">
        <f ca="1" t="shared" si="0"/>
        <v>292.72</v>
      </c>
      <c r="H13" s="38">
        <f ca="1">SUMIF(' PL '!B:H,B:B,' PL '!H:H)</f>
        <v>2</v>
      </c>
      <c r="I13" s="3">
        <v>5</v>
      </c>
      <c r="J13" s="3">
        <f ca="1" t="shared" si="1"/>
        <v>2000</v>
      </c>
      <c r="K13" s="4">
        <f t="shared" si="2"/>
        <v>5.25</v>
      </c>
      <c r="L13" s="4">
        <f ca="1" t="shared" si="3"/>
        <v>2100</v>
      </c>
      <c r="P13" s="1" t="e">
        <f ca="1">#REF!*H13</f>
        <v>#REF!</v>
      </c>
      <c r="Q13" s="1" t="e">
        <f ca="1" t="shared" si="4"/>
        <v>#REF!</v>
      </c>
      <c r="R13" s="1" t="e">
        <f ca="1" t="shared" si="5"/>
        <v>#REF!</v>
      </c>
      <c r="S13" s="1" t="e">
        <f ca="1" t="shared" si="6"/>
        <v>#REF!</v>
      </c>
      <c r="T13" s="1" t="e">
        <f ca="1" t="shared" si="7"/>
        <v>#REF!</v>
      </c>
      <c r="U13" s="1" t="e">
        <f ca="1" t="shared" si="8"/>
        <v>#REF!</v>
      </c>
      <c r="V13" s="49" t="s">
        <v>262</v>
      </c>
      <c r="W13" s="1" t="s">
        <v>266</v>
      </c>
      <c r="X13" s="1" t="s">
        <v>264</v>
      </c>
      <c r="Y13" s="1" t="s">
        <v>265</v>
      </c>
    </row>
    <row r="14" ht="31" customHeight="1" spans="1:25">
      <c r="A14" s="31">
        <v>4</v>
      </c>
      <c r="B14" s="32" t="s">
        <v>49</v>
      </c>
      <c r="C14" s="33" t="str">
        <f>VLOOKUP(B14,' PL '!B:C,2,FALSE)</f>
        <v>Solder tip-900M-T-2C</v>
      </c>
      <c r="D14" s="34">
        <v>0.7318</v>
      </c>
      <c r="E14" s="35">
        <f ca="1">SUMIF(' PL '!B:D,B14,' PL '!D:D)</f>
        <v>40</v>
      </c>
      <c r="F14" s="36" t="s">
        <v>261</v>
      </c>
      <c r="G14" s="37">
        <f ca="1" t="shared" si="0"/>
        <v>29.27</v>
      </c>
      <c r="H14" s="38">
        <f ca="1">SUMIF(' PL '!B:H,B:B,' PL '!H:H)</f>
        <v>0.2</v>
      </c>
      <c r="I14" s="3">
        <v>5</v>
      </c>
      <c r="J14" s="3">
        <f ca="1" t="shared" si="1"/>
        <v>200</v>
      </c>
      <c r="K14" s="4">
        <f t="shared" si="2"/>
        <v>5.25</v>
      </c>
      <c r="L14" s="4">
        <f ca="1" t="shared" si="3"/>
        <v>210</v>
      </c>
      <c r="P14" s="1" t="e">
        <f ca="1">#REF!*H14</f>
        <v>#REF!</v>
      </c>
      <c r="Q14" s="1" t="e">
        <f ca="1" t="shared" si="4"/>
        <v>#REF!</v>
      </c>
      <c r="R14" s="1" t="e">
        <f ca="1" t="shared" si="5"/>
        <v>#REF!</v>
      </c>
      <c r="S14" s="1" t="e">
        <f ca="1" t="shared" si="6"/>
        <v>#REF!</v>
      </c>
      <c r="T14" s="1" t="e">
        <f ca="1" t="shared" si="7"/>
        <v>#REF!</v>
      </c>
      <c r="U14" s="1" t="e">
        <f ca="1" t="shared" si="8"/>
        <v>#REF!</v>
      </c>
      <c r="V14" s="49" t="s">
        <v>262</v>
      </c>
      <c r="W14" s="1" t="s">
        <v>266</v>
      </c>
      <c r="X14" s="1" t="s">
        <v>264</v>
      </c>
      <c r="Y14" s="1" t="s">
        <v>265</v>
      </c>
    </row>
    <row r="15" ht="31" customHeight="1" spans="1:25">
      <c r="A15" s="31">
        <v>5</v>
      </c>
      <c r="B15" s="32" t="s">
        <v>50</v>
      </c>
      <c r="C15" s="33" t="str">
        <f>VLOOKUP(B15,' PL '!B:C,2,FALSE)</f>
        <v>Solder tip</v>
      </c>
      <c r="D15" s="34">
        <v>0.4396</v>
      </c>
      <c r="E15" s="35">
        <f ca="1">SUMIF(' PL '!B:D,B15,' PL '!D:D)</f>
        <v>40</v>
      </c>
      <c r="F15" s="36" t="s">
        <v>261</v>
      </c>
      <c r="G15" s="37">
        <f ca="1" t="shared" si="0"/>
        <v>17.58</v>
      </c>
      <c r="H15" s="38">
        <f ca="1">SUMIF(' PL '!B:H,B:B,' PL '!H:H)</f>
        <v>0.2</v>
      </c>
      <c r="I15" s="3">
        <v>3</v>
      </c>
      <c r="J15" s="3">
        <f ca="1" t="shared" si="1"/>
        <v>120</v>
      </c>
      <c r="K15" s="4">
        <f t="shared" si="2"/>
        <v>3.15</v>
      </c>
      <c r="L15" s="4">
        <f ca="1" t="shared" si="3"/>
        <v>126</v>
      </c>
      <c r="P15" s="1" t="e">
        <f ca="1">#REF!*H15</f>
        <v>#REF!</v>
      </c>
      <c r="Q15" s="1" t="e">
        <f ca="1" t="shared" si="4"/>
        <v>#REF!</v>
      </c>
      <c r="R15" s="1" t="e">
        <f ca="1" t="shared" si="5"/>
        <v>#REF!</v>
      </c>
      <c r="S15" s="1" t="e">
        <f ca="1" t="shared" si="6"/>
        <v>#REF!</v>
      </c>
      <c r="T15" s="1" t="e">
        <f ca="1" t="shared" si="7"/>
        <v>#REF!</v>
      </c>
      <c r="U15" s="1" t="e">
        <f ca="1" t="shared" si="8"/>
        <v>#REF!</v>
      </c>
      <c r="V15" s="49" t="s">
        <v>262</v>
      </c>
      <c r="W15" s="1" t="s">
        <v>266</v>
      </c>
      <c r="X15" s="1" t="s">
        <v>264</v>
      </c>
      <c r="Y15" s="1" t="s">
        <v>265</v>
      </c>
    </row>
    <row r="16" ht="31" customHeight="1" spans="1:25">
      <c r="A16" s="31">
        <v>6</v>
      </c>
      <c r="B16" s="32" t="s">
        <v>51</v>
      </c>
      <c r="C16" s="33" t="str">
        <f>VLOOKUP(B16,' PL '!B:C,2,FALSE)</f>
        <v>Thermocouple</v>
      </c>
      <c r="D16" s="34">
        <v>0.1767</v>
      </c>
      <c r="E16" s="35">
        <f ca="1">SUMIF(' PL '!B:D,B16,' PL '!D:D)</f>
        <v>140</v>
      </c>
      <c r="F16" s="36" t="s">
        <v>261</v>
      </c>
      <c r="G16" s="37">
        <f ca="1" t="shared" si="0"/>
        <v>24.74</v>
      </c>
      <c r="H16" s="38">
        <f ca="1">SUMIF(' PL '!B:H,B:B,' PL '!H:H)</f>
        <v>0.7</v>
      </c>
      <c r="I16" s="3">
        <v>1.2</v>
      </c>
      <c r="J16" s="3">
        <f ca="1" t="shared" si="1"/>
        <v>168</v>
      </c>
      <c r="K16" s="4">
        <f t="shared" si="2"/>
        <v>1.26</v>
      </c>
      <c r="L16" s="4">
        <f ca="1" t="shared" si="3"/>
        <v>176.4</v>
      </c>
      <c r="P16" s="1" t="e">
        <f ca="1">#REF!*H16</f>
        <v>#REF!</v>
      </c>
      <c r="Q16" s="1" t="e">
        <f ca="1" t="shared" si="4"/>
        <v>#REF!</v>
      </c>
      <c r="R16" s="1" t="e">
        <f ca="1" t="shared" si="5"/>
        <v>#REF!</v>
      </c>
      <c r="S16" s="1" t="e">
        <f ca="1" t="shared" si="6"/>
        <v>#REF!</v>
      </c>
      <c r="T16" s="1" t="e">
        <f ca="1" t="shared" si="7"/>
        <v>#REF!</v>
      </c>
      <c r="U16" s="1" t="e">
        <f ca="1" t="shared" si="8"/>
        <v>#REF!</v>
      </c>
      <c r="V16" s="49" t="s">
        <v>262</v>
      </c>
      <c r="W16" s="1" t="s">
        <v>267</v>
      </c>
      <c r="X16" s="1" t="s">
        <v>264</v>
      </c>
      <c r="Y16" s="1" t="s">
        <v>265</v>
      </c>
    </row>
    <row r="17" ht="31" customHeight="1" spans="1:25">
      <c r="A17" s="31">
        <v>7</v>
      </c>
      <c r="B17" s="32" t="s">
        <v>52</v>
      </c>
      <c r="C17" s="33" t="str">
        <f>VLOOKUP(B17,' PL '!B:C,2,FALSE)</f>
        <v>Soldering sponge-size:60mm X 55mm</v>
      </c>
      <c r="D17" s="34">
        <v>0.1461</v>
      </c>
      <c r="E17" s="35">
        <f ca="1">SUMIF(' PL '!B:D,B17,' PL '!D:D)</f>
        <v>250</v>
      </c>
      <c r="F17" s="36" t="s">
        <v>261</v>
      </c>
      <c r="G17" s="37">
        <f ca="1" t="shared" si="0"/>
        <v>36.53</v>
      </c>
      <c r="H17" s="38">
        <f ca="1">SUMIF(' PL '!B:H,B:B,' PL '!H:H)</f>
        <v>1.25</v>
      </c>
      <c r="I17" s="3">
        <v>0.99</v>
      </c>
      <c r="J17" s="3">
        <f ca="1" t="shared" si="1"/>
        <v>247.5</v>
      </c>
      <c r="K17" s="4">
        <f t="shared" si="2"/>
        <v>1.0395</v>
      </c>
      <c r="L17" s="4">
        <f ca="1" t="shared" si="3"/>
        <v>259.875</v>
      </c>
      <c r="P17" s="1" t="e">
        <f ca="1">#REF!*H17</f>
        <v>#REF!</v>
      </c>
      <c r="Q17" s="1" t="e">
        <f ca="1" t="shared" si="4"/>
        <v>#REF!</v>
      </c>
      <c r="R17" s="1" t="e">
        <f ca="1" t="shared" si="5"/>
        <v>#REF!</v>
      </c>
      <c r="S17" s="1" t="e">
        <f ca="1" t="shared" si="6"/>
        <v>#REF!</v>
      </c>
      <c r="T17" s="1" t="e">
        <f ca="1" t="shared" si="7"/>
        <v>#REF!</v>
      </c>
      <c r="U17" s="1" t="e">
        <f ca="1" t="shared" si="8"/>
        <v>#REF!</v>
      </c>
      <c r="V17" s="49" t="s">
        <v>262</v>
      </c>
      <c r="W17" s="1" t="s">
        <v>268</v>
      </c>
      <c r="X17" s="1" t="s">
        <v>264</v>
      </c>
      <c r="Y17" s="1" t="s">
        <v>265</v>
      </c>
    </row>
    <row r="18" ht="31" customHeight="1" spans="1:25">
      <c r="A18" s="31">
        <v>8</v>
      </c>
      <c r="B18" s="32" t="s">
        <v>53</v>
      </c>
      <c r="C18" s="33" t="str">
        <f>VLOOKUP(B18,' PL '!B:C,2,FALSE)</f>
        <v>Screw Bit(Hexagonal)</v>
      </c>
      <c r="D18" s="34">
        <v>0.1948</v>
      </c>
      <c r="E18" s="35">
        <f ca="1">SUMIF(' PL '!B:D,B18,' PL '!D:D)</f>
        <v>388</v>
      </c>
      <c r="F18" s="36" t="s">
        <v>261</v>
      </c>
      <c r="G18" s="37">
        <f ca="1" t="shared" si="0"/>
        <v>75.58</v>
      </c>
      <c r="H18" s="38">
        <f ca="1">SUMIF(' PL '!B:H,B:B,' PL '!H:H)</f>
        <v>3.49</v>
      </c>
      <c r="I18" s="3">
        <v>1.32</v>
      </c>
      <c r="J18" s="3">
        <f ca="1" t="shared" si="1"/>
        <v>512.16</v>
      </c>
      <c r="K18" s="4">
        <f t="shared" si="2"/>
        <v>1.386</v>
      </c>
      <c r="L18" s="4">
        <f ca="1" t="shared" si="3"/>
        <v>537.768</v>
      </c>
      <c r="P18" s="1" t="e">
        <f ca="1">#REF!*H18</f>
        <v>#REF!</v>
      </c>
      <c r="Q18" s="1" t="e">
        <f ca="1" t="shared" si="4"/>
        <v>#REF!</v>
      </c>
      <c r="R18" s="1" t="e">
        <f ca="1" t="shared" si="5"/>
        <v>#REF!</v>
      </c>
      <c r="S18" s="1" t="e">
        <f ca="1" t="shared" si="6"/>
        <v>#REF!</v>
      </c>
      <c r="T18" s="1" t="e">
        <f ca="1" t="shared" si="7"/>
        <v>#REF!</v>
      </c>
      <c r="U18" s="1" t="e">
        <f ca="1" t="shared" si="8"/>
        <v>#REF!</v>
      </c>
      <c r="V18" s="49" t="s">
        <v>262</v>
      </c>
      <c r="W18" s="1" t="s">
        <v>269</v>
      </c>
      <c r="X18" s="1" t="s">
        <v>264</v>
      </c>
      <c r="Y18" s="1" t="s">
        <v>265</v>
      </c>
    </row>
    <row r="19" ht="31" customHeight="1" spans="1:25">
      <c r="A19" s="31">
        <v>9</v>
      </c>
      <c r="B19" s="32" t="s">
        <v>55</v>
      </c>
      <c r="C19" s="33" t="str">
        <f>VLOOKUP(B19,' PL '!B:C,2,FALSE)</f>
        <v>Screw Bit(Hexagonal)</v>
      </c>
      <c r="D19" s="34">
        <v>0.1948</v>
      </c>
      <c r="E19" s="35">
        <f ca="1">SUMIF(' PL '!B:D,B19,' PL '!D:D)</f>
        <v>457</v>
      </c>
      <c r="F19" s="36" t="s">
        <v>261</v>
      </c>
      <c r="G19" s="37">
        <f ca="1" t="shared" si="0"/>
        <v>89.02</v>
      </c>
      <c r="H19" s="38">
        <f ca="1">SUMIF(' PL '!B:H,B:B,' PL '!H:H)</f>
        <v>4.11</v>
      </c>
      <c r="I19" s="3">
        <v>1.32</v>
      </c>
      <c r="J19" s="3">
        <f ca="1" t="shared" si="1"/>
        <v>603.24</v>
      </c>
      <c r="K19" s="4">
        <f t="shared" si="2"/>
        <v>1.386</v>
      </c>
      <c r="L19" s="4">
        <f ca="1" t="shared" si="3"/>
        <v>633.402</v>
      </c>
      <c r="P19" s="1" t="e">
        <f ca="1">#REF!*H19</f>
        <v>#REF!</v>
      </c>
      <c r="Q19" s="1" t="e">
        <f ca="1" t="shared" si="4"/>
        <v>#REF!</v>
      </c>
      <c r="R19" s="1" t="e">
        <f ca="1" t="shared" si="5"/>
        <v>#REF!</v>
      </c>
      <c r="S19" s="1" t="e">
        <f ca="1" t="shared" si="6"/>
        <v>#REF!</v>
      </c>
      <c r="T19" s="1" t="e">
        <f ca="1" t="shared" si="7"/>
        <v>#REF!</v>
      </c>
      <c r="U19" s="1" t="e">
        <f ca="1" t="shared" si="8"/>
        <v>#REF!</v>
      </c>
      <c r="V19" s="49" t="s">
        <v>262</v>
      </c>
      <c r="W19" s="1" t="s">
        <v>269</v>
      </c>
      <c r="X19" s="1" t="s">
        <v>264</v>
      </c>
      <c r="Y19" s="1" t="s">
        <v>265</v>
      </c>
    </row>
    <row r="20" ht="31" customHeight="1" spans="1:25">
      <c r="A20" s="31">
        <v>10</v>
      </c>
      <c r="B20" s="32" t="s">
        <v>56</v>
      </c>
      <c r="C20" s="33" t="str">
        <f>VLOOKUP(B20,' PL '!B:C,2,FALSE)</f>
        <v>Screw Bit(Hexagonal)</v>
      </c>
      <c r="D20" s="34">
        <v>0.1948</v>
      </c>
      <c r="E20" s="35">
        <f ca="1">SUMIF(' PL '!B:D,B20,' PL '!D:D)</f>
        <v>458</v>
      </c>
      <c r="F20" s="36" t="s">
        <v>261</v>
      </c>
      <c r="G20" s="37">
        <f ca="1" t="shared" si="0"/>
        <v>89.22</v>
      </c>
      <c r="H20" s="38">
        <f ca="1">SUMIF(' PL '!B:H,B:B,' PL '!H:H)</f>
        <v>4.12</v>
      </c>
      <c r="I20" s="3">
        <v>1.32</v>
      </c>
      <c r="J20" s="3">
        <f ca="1" t="shared" si="1"/>
        <v>604.56</v>
      </c>
      <c r="K20" s="4">
        <f t="shared" si="2"/>
        <v>1.386</v>
      </c>
      <c r="L20" s="4">
        <f ca="1" t="shared" si="3"/>
        <v>634.788</v>
      </c>
      <c r="P20" s="1" t="e">
        <f ca="1">#REF!*H20</f>
        <v>#REF!</v>
      </c>
      <c r="Q20" s="1" t="e">
        <f ca="1" t="shared" si="4"/>
        <v>#REF!</v>
      </c>
      <c r="R20" s="1" t="e">
        <f ca="1" t="shared" si="5"/>
        <v>#REF!</v>
      </c>
      <c r="S20" s="1" t="e">
        <f ca="1" t="shared" si="6"/>
        <v>#REF!</v>
      </c>
      <c r="T20" s="1" t="e">
        <f ca="1" t="shared" si="7"/>
        <v>#REF!</v>
      </c>
      <c r="U20" s="1" t="e">
        <f ca="1" t="shared" si="8"/>
        <v>#REF!</v>
      </c>
      <c r="V20" s="49" t="s">
        <v>262</v>
      </c>
      <c r="W20" s="1" t="s">
        <v>269</v>
      </c>
      <c r="X20" s="1" t="s">
        <v>264</v>
      </c>
      <c r="Y20" s="1" t="s">
        <v>265</v>
      </c>
    </row>
    <row r="21" ht="31" customHeight="1" spans="1:25">
      <c r="A21" s="31">
        <v>11</v>
      </c>
      <c r="B21" s="32" t="s">
        <v>57</v>
      </c>
      <c r="C21" s="33" t="str">
        <f>VLOOKUP(B21,' PL '!B:C,2,FALSE)</f>
        <v>Screw Bit(Hexagonal)</v>
      </c>
      <c r="D21" s="34">
        <v>0.1948</v>
      </c>
      <c r="E21" s="35">
        <f ca="1">SUMIF(' PL '!B:D,B21,' PL '!D:D)</f>
        <v>287</v>
      </c>
      <c r="F21" s="36" t="s">
        <v>261</v>
      </c>
      <c r="G21" s="37">
        <f ca="1" t="shared" si="0"/>
        <v>55.91</v>
      </c>
      <c r="H21" s="38">
        <f ca="1">SUMIF(' PL '!B:H,B:B,' PL '!H:H)</f>
        <v>2.58</v>
      </c>
      <c r="I21" s="3">
        <v>1.32</v>
      </c>
      <c r="J21" s="3">
        <f ca="1" t="shared" si="1"/>
        <v>378.84</v>
      </c>
      <c r="K21" s="4">
        <f t="shared" si="2"/>
        <v>1.386</v>
      </c>
      <c r="L21" s="4">
        <f ca="1" t="shared" si="3"/>
        <v>397.782</v>
      </c>
      <c r="P21" s="1" t="e">
        <f ca="1">#REF!*H21</f>
        <v>#REF!</v>
      </c>
      <c r="Q21" s="1" t="e">
        <f ca="1" t="shared" si="4"/>
        <v>#REF!</v>
      </c>
      <c r="R21" s="1" t="e">
        <f ca="1" t="shared" si="5"/>
        <v>#REF!</v>
      </c>
      <c r="S21" s="1" t="e">
        <f ca="1" t="shared" si="6"/>
        <v>#REF!</v>
      </c>
      <c r="T21" s="1" t="e">
        <f ca="1" t="shared" si="7"/>
        <v>#REF!</v>
      </c>
      <c r="U21" s="1" t="e">
        <f ca="1" t="shared" si="8"/>
        <v>#REF!</v>
      </c>
      <c r="V21" s="49" t="s">
        <v>262</v>
      </c>
      <c r="W21" s="1" t="s">
        <v>269</v>
      </c>
      <c r="X21" s="1" t="s">
        <v>264</v>
      </c>
      <c r="Y21" s="1" t="s">
        <v>265</v>
      </c>
    </row>
    <row r="22" ht="31" customHeight="1" spans="1:25">
      <c r="A22" s="31">
        <v>12</v>
      </c>
      <c r="B22" s="32" t="s">
        <v>58</v>
      </c>
      <c r="C22" s="33" t="str">
        <f>VLOOKUP(B22,' PL '!B:C,2,FALSE)</f>
        <v>Screw Bit-6.30X75XT6</v>
      </c>
      <c r="D22" s="34">
        <v>0.1948</v>
      </c>
      <c r="E22" s="35">
        <f ca="1">SUMIF(' PL '!B:D,B22,' PL '!D:D)</f>
        <v>40</v>
      </c>
      <c r="F22" s="36" t="s">
        <v>261</v>
      </c>
      <c r="G22" s="37">
        <f ca="1" t="shared" si="0"/>
        <v>7.79</v>
      </c>
      <c r="H22" s="38">
        <f ca="1">SUMIF(' PL '!B:H,B:B,' PL '!H:H)</f>
        <v>0.36</v>
      </c>
      <c r="I22" s="3">
        <v>1.32</v>
      </c>
      <c r="J22" s="3">
        <f ca="1" t="shared" si="1"/>
        <v>52.8</v>
      </c>
      <c r="K22" s="4">
        <f t="shared" si="2"/>
        <v>1.386</v>
      </c>
      <c r="L22" s="4">
        <f ca="1" t="shared" si="3"/>
        <v>55.44</v>
      </c>
      <c r="P22" s="1" t="e">
        <f ca="1">#REF!*H22</f>
        <v>#REF!</v>
      </c>
      <c r="Q22" s="1" t="e">
        <f ca="1" t="shared" si="4"/>
        <v>#REF!</v>
      </c>
      <c r="R22" s="1" t="e">
        <f ca="1" t="shared" si="5"/>
        <v>#REF!</v>
      </c>
      <c r="S22" s="1" t="e">
        <f ca="1" t="shared" si="6"/>
        <v>#REF!</v>
      </c>
      <c r="T22" s="1" t="e">
        <f ca="1" t="shared" si="7"/>
        <v>#REF!</v>
      </c>
      <c r="U22" s="1" t="e">
        <f ca="1" t="shared" si="8"/>
        <v>#REF!</v>
      </c>
      <c r="V22" s="49" t="s">
        <v>262</v>
      </c>
      <c r="W22" s="1" t="s">
        <v>269</v>
      </c>
      <c r="X22" s="1" t="s">
        <v>264</v>
      </c>
      <c r="Y22" s="1" t="s">
        <v>265</v>
      </c>
    </row>
    <row r="23" ht="31" customHeight="1" spans="1:25">
      <c r="A23" s="31">
        <v>13</v>
      </c>
      <c r="B23" s="32" t="s">
        <v>59</v>
      </c>
      <c r="C23" s="33" t="str">
        <f>VLOOKUP(B23,' PL '!B:C,2,FALSE)</f>
        <v>Screw Bit-6.30X75XT7</v>
      </c>
      <c r="D23" s="34">
        <v>0.1948</v>
      </c>
      <c r="E23" s="35">
        <f ca="1">SUMIF(' PL '!B:D,B23,' PL '!D:D)</f>
        <v>60</v>
      </c>
      <c r="F23" s="36" t="s">
        <v>261</v>
      </c>
      <c r="G23" s="37">
        <f ca="1" t="shared" si="0"/>
        <v>11.69</v>
      </c>
      <c r="H23" s="38">
        <f ca="1">SUMIF(' PL '!B:H,B:B,' PL '!H:H)</f>
        <v>0.54</v>
      </c>
      <c r="I23" s="3">
        <v>1.32</v>
      </c>
      <c r="J23" s="3">
        <f ca="1" t="shared" si="1"/>
        <v>79.2</v>
      </c>
      <c r="K23" s="4">
        <f t="shared" si="2"/>
        <v>1.386</v>
      </c>
      <c r="L23" s="4">
        <f ca="1" t="shared" si="3"/>
        <v>83.16</v>
      </c>
      <c r="P23" s="1" t="e">
        <f ca="1">#REF!*H23</f>
        <v>#REF!</v>
      </c>
      <c r="Q23" s="1" t="e">
        <f ca="1" t="shared" si="4"/>
        <v>#REF!</v>
      </c>
      <c r="R23" s="1" t="e">
        <f ca="1" t="shared" si="5"/>
        <v>#REF!</v>
      </c>
      <c r="S23" s="1" t="e">
        <f ca="1" t="shared" si="6"/>
        <v>#REF!</v>
      </c>
      <c r="T23" s="1" t="e">
        <f ca="1" t="shared" si="7"/>
        <v>#REF!</v>
      </c>
      <c r="U23" s="1" t="e">
        <f ca="1" t="shared" si="8"/>
        <v>#REF!</v>
      </c>
      <c r="V23" s="49" t="s">
        <v>262</v>
      </c>
      <c r="W23" s="1" t="s">
        <v>269</v>
      </c>
      <c r="X23" s="1" t="s">
        <v>264</v>
      </c>
      <c r="Y23" s="1" t="s">
        <v>265</v>
      </c>
    </row>
    <row r="24" ht="31" customHeight="1" spans="1:25">
      <c r="A24" s="31">
        <v>14</v>
      </c>
      <c r="B24" s="32" t="s">
        <v>60</v>
      </c>
      <c r="C24" s="33" t="str">
        <f>VLOOKUP(B24,' PL '!B:C,2,FALSE)</f>
        <v>Screw Bit-6.30X75XT8</v>
      </c>
      <c r="D24" s="34">
        <v>0.1948</v>
      </c>
      <c r="E24" s="35">
        <f ca="1">SUMIF(' PL '!B:D,B24,' PL '!D:D)</f>
        <v>50</v>
      </c>
      <c r="F24" s="36" t="s">
        <v>261</v>
      </c>
      <c r="G24" s="37">
        <f ca="1" t="shared" si="0"/>
        <v>9.74</v>
      </c>
      <c r="H24" s="38">
        <f ca="1">SUMIF(' PL '!B:H,B:B,' PL '!H:H)</f>
        <v>0.45</v>
      </c>
      <c r="I24" s="3">
        <v>1.32</v>
      </c>
      <c r="J24" s="3">
        <f ca="1" t="shared" si="1"/>
        <v>66</v>
      </c>
      <c r="K24" s="4">
        <f t="shared" si="2"/>
        <v>1.386</v>
      </c>
      <c r="L24" s="4">
        <f ca="1" t="shared" si="3"/>
        <v>69.3</v>
      </c>
      <c r="P24" s="1" t="e">
        <f ca="1">#REF!*H24</f>
        <v>#REF!</v>
      </c>
      <c r="Q24" s="1" t="e">
        <f ca="1" t="shared" si="4"/>
        <v>#REF!</v>
      </c>
      <c r="R24" s="1" t="e">
        <f ca="1" t="shared" si="5"/>
        <v>#REF!</v>
      </c>
      <c r="S24" s="1" t="e">
        <f ca="1" t="shared" si="6"/>
        <v>#REF!</v>
      </c>
      <c r="T24" s="1" t="e">
        <f ca="1" t="shared" si="7"/>
        <v>#REF!</v>
      </c>
      <c r="U24" s="1" t="e">
        <f ca="1" t="shared" si="8"/>
        <v>#REF!</v>
      </c>
      <c r="V24" s="49" t="s">
        <v>262</v>
      </c>
      <c r="W24" s="1" t="s">
        <v>269</v>
      </c>
      <c r="X24" s="1" t="s">
        <v>264</v>
      </c>
      <c r="Y24" s="1" t="s">
        <v>265</v>
      </c>
    </row>
    <row r="25" ht="31" customHeight="1" spans="1:25">
      <c r="A25" s="31">
        <v>15</v>
      </c>
      <c r="B25" s="32" t="s">
        <v>61</v>
      </c>
      <c r="C25" s="33" t="str">
        <f>VLOOKUP(B25,' PL '!B:C,2,FALSE)</f>
        <v>Screw Bit-6.30X75XT9</v>
      </c>
      <c r="D25" s="34">
        <v>0.1948</v>
      </c>
      <c r="E25" s="35">
        <f ca="1">SUMIF(' PL '!B:D,B25,' PL '!D:D)</f>
        <v>50</v>
      </c>
      <c r="F25" s="36" t="s">
        <v>261</v>
      </c>
      <c r="G25" s="37">
        <f ca="1" t="shared" si="0"/>
        <v>9.74</v>
      </c>
      <c r="H25" s="38">
        <f ca="1">SUMIF(' PL '!B:H,B:B,' PL '!H:H)</f>
        <v>0.45</v>
      </c>
      <c r="I25" s="3">
        <v>1.32</v>
      </c>
      <c r="J25" s="3">
        <f ca="1" t="shared" si="1"/>
        <v>66</v>
      </c>
      <c r="K25" s="4">
        <f t="shared" si="2"/>
        <v>1.386</v>
      </c>
      <c r="L25" s="4">
        <f ca="1" t="shared" si="3"/>
        <v>69.3</v>
      </c>
      <c r="P25" s="1" t="e">
        <f ca="1">#REF!*H25</f>
        <v>#REF!</v>
      </c>
      <c r="Q25" s="1" t="e">
        <f ca="1" t="shared" si="4"/>
        <v>#REF!</v>
      </c>
      <c r="R25" s="1" t="e">
        <f ca="1" t="shared" si="5"/>
        <v>#REF!</v>
      </c>
      <c r="S25" s="1" t="e">
        <f ca="1" t="shared" si="6"/>
        <v>#REF!</v>
      </c>
      <c r="T25" s="1" t="e">
        <f ca="1" t="shared" si="7"/>
        <v>#REF!</v>
      </c>
      <c r="U25" s="1" t="e">
        <f ca="1" t="shared" si="8"/>
        <v>#REF!</v>
      </c>
      <c r="V25" s="49" t="s">
        <v>262</v>
      </c>
      <c r="W25" s="1" t="s">
        <v>269</v>
      </c>
      <c r="X25" s="1" t="s">
        <v>264</v>
      </c>
      <c r="Y25" s="1" t="s">
        <v>265</v>
      </c>
    </row>
    <row r="26" ht="31" customHeight="1" spans="1:25">
      <c r="A26" s="31">
        <v>16</v>
      </c>
      <c r="B26" s="32" t="s">
        <v>62</v>
      </c>
      <c r="C26" s="33" t="str">
        <f>VLOOKUP(B26,' PL '!B:C,2,FALSE)</f>
        <v>Screw bit-6.30X75XT10</v>
      </c>
      <c r="D26" s="34">
        <v>0.1948</v>
      </c>
      <c r="E26" s="35">
        <f ca="1">SUMIF(' PL '!B:D,B26,' PL '!D:D)</f>
        <v>110</v>
      </c>
      <c r="F26" s="36" t="s">
        <v>261</v>
      </c>
      <c r="G26" s="37">
        <f ca="1" t="shared" si="0"/>
        <v>21.43</v>
      </c>
      <c r="H26" s="38">
        <f ca="1">SUMIF(' PL '!B:H,B:B,' PL '!H:H)</f>
        <v>0.99</v>
      </c>
      <c r="I26" s="3">
        <v>1.32</v>
      </c>
      <c r="J26" s="3">
        <f ca="1" t="shared" si="1"/>
        <v>145.2</v>
      </c>
      <c r="K26" s="4">
        <f t="shared" si="2"/>
        <v>1.386</v>
      </c>
      <c r="L26" s="4">
        <f ca="1" t="shared" si="3"/>
        <v>152.46</v>
      </c>
      <c r="P26" s="1" t="e">
        <f ca="1">#REF!*H26</f>
        <v>#REF!</v>
      </c>
      <c r="Q26" s="1" t="e">
        <f ca="1" t="shared" si="4"/>
        <v>#REF!</v>
      </c>
      <c r="R26" s="1" t="e">
        <f ca="1" t="shared" si="5"/>
        <v>#REF!</v>
      </c>
      <c r="S26" s="1" t="e">
        <f ca="1" t="shared" si="6"/>
        <v>#REF!</v>
      </c>
      <c r="T26" s="1" t="e">
        <f ca="1" t="shared" si="7"/>
        <v>#REF!</v>
      </c>
      <c r="U26" s="1" t="e">
        <f ca="1" t="shared" si="8"/>
        <v>#REF!</v>
      </c>
      <c r="V26" s="49" t="s">
        <v>262</v>
      </c>
      <c r="W26" s="1" t="s">
        <v>269</v>
      </c>
      <c r="X26" s="1" t="s">
        <v>264</v>
      </c>
      <c r="Y26" s="1" t="s">
        <v>265</v>
      </c>
    </row>
    <row r="27" ht="31" customHeight="1" spans="1:25">
      <c r="A27" s="31">
        <v>17</v>
      </c>
      <c r="B27" s="32" t="s">
        <v>77</v>
      </c>
      <c r="C27" s="33" t="str">
        <f>VLOOKUP(B27,' PL '!B:C,2,FALSE)</f>
        <v>Shielding box</v>
      </c>
      <c r="D27" s="34">
        <v>503.5045</v>
      </c>
      <c r="E27" s="35">
        <f ca="1">SUMIF(' PL '!B:D,B27,' PL '!D:D)</f>
        <v>10</v>
      </c>
      <c r="F27" s="36" t="s">
        <v>261</v>
      </c>
      <c r="G27" s="37">
        <f ca="1" t="shared" si="0"/>
        <v>5035.05</v>
      </c>
      <c r="H27" s="38">
        <f ca="1">SUMIF(' PL '!B:H,B:B,' PL '!H:H)</f>
        <v>270</v>
      </c>
      <c r="I27" s="3">
        <v>3400</v>
      </c>
      <c r="J27" s="3">
        <f ca="1" t="shared" si="1"/>
        <v>34000</v>
      </c>
      <c r="K27" s="4">
        <f t="shared" si="2"/>
        <v>3570</v>
      </c>
      <c r="L27" s="4">
        <f ca="1" t="shared" si="3"/>
        <v>35700</v>
      </c>
      <c r="P27" s="1" t="e">
        <f ca="1">#REF!*H27</f>
        <v>#REF!</v>
      </c>
      <c r="Q27" s="1" t="e">
        <f ca="1" t="shared" si="4"/>
        <v>#REF!</v>
      </c>
      <c r="R27" s="1" t="e">
        <f ca="1" t="shared" si="5"/>
        <v>#REF!</v>
      </c>
      <c r="S27" s="1" t="e">
        <f ca="1" t="shared" si="6"/>
        <v>#REF!</v>
      </c>
      <c r="T27" s="1" t="e">
        <f ca="1" t="shared" si="7"/>
        <v>#REF!</v>
      </c>
      <c r="U27" s="1" t="e">
        <f ca="1" t="shared" si="8"/>
        <v>#REF!</v>
      </c>
      <c r="V27" s="49" t="s">
        <v>270</v>
      </c>
      <c r="W27" s="1" t="s">
        <v>271</v>
      </c>
      <c r="X27" s="1" t="s">
        <v>264</v>
      </c>
      <c r="Y27" s="1" t="s">
        <v>272</v>
      </c>
    </row>
    <row r="28" ht="31" customHeight="1" spans="1:25">
      <c r="A28" s="31">
        <v>18</v>
      </c>
      <c r="B28" s="32" t="s">
        <v>79</v>
      </c>
      <c r="C28" s="33" t="str">
        <f>VLOOKUP(B28,' PL '!B:C,2,FALSE)</f>
        <v>Shielding box</v>
      </c>
      <c r="D28" s="34">
        <v>763.4469</v>
      </c>
      <c r="E28" s="35">
        <f ca="1">SUMIF(' PL '!B:D,B28,' PL '!D:D)</f>
        <v>10</v>
      </c>
      <c r="F28" s="36" t="s">
        <v>261</v>
      </c>
      <c r="G28" s="37">
        <f ca="1" t="shared" si="0"/>
        <v>7634.47</v>
      </c>
      <c r="H28" s="38">
        <f ca="1">SUMIF(' PL '!B:H,B:B,' PL '!H:H)</f>
        <v>440</v>
      </c>
      <c r="I28" s="3">
        <v>5150</v>
      </c>
      <c r="J28" s="3">
        <f ca="1" t="shared" si="1"/>
        <v>51500</v>
      </c>
      <c r="K28" s="4">
        <f t="shared" si="2"/>
        <v>5407.5</v>
      </c>
      <c r="L28" s="4">
        <f ca="1" t="shared" si="3"/>
        <v>54075</v>
      </c>
      <c r="P28" s="1" t="e">
        <f ca="1">#REF!*H28</f>
        <v>#REF!</v>
      </c>
      <c r="Q28" s="1" t="e">
        <f ca="1" t="shared" si="4"/>
        <v>#REF!</v>
      </c>
      <c r="R28" s="1" t="e">
        <f ca="1" t="shared" si="5"/>
        <v>#REF!</v>
      </c>
      <c r="S28" s="1" t="e">
        <f ca="1" t="shared" si="6"/>
        <v>#REF!</v>
      </c>
      <c r="T28" s="1" t="e">
        <f ca="1" t="shared" si="7"/>
        <v>#REF!</v>
      </c>
      <c r="U28" s="1" t="e">
        <f ca="1" t="shared" si="8"/>
        <v>#REF!</v>
      </c>
      <c r="V28" s="49" t="s">
        <v>270</v>
      </c>
      <c r="W28" s="1" t="s">
        <v>271</v>
      </c>
      <c r="X28" s="1" t="s">
        <v>264</v>
      </c>
      <c r="Y28" s="1" t="s">
        <v>272</v>
      </c>
    </row>
    <row r="29" ht="31" customHeight="1" spans="1:25">
      <c r="A29" s="31">
        <v>19</v>
      </c>
      <c r="B29" s="32" t="s">
        <v>99</v>
      </c>
      <c r="C29" s="33" t="str">
        <f>VLOOKUP(B29,' PL '!B:C,2,FALSE)</f>
        <v>Hexagonal Wrench-180mm</v>
      </c>
      <c r="D29" s="34">
        <v>76.2045</v>
      </c>
      <c r="E29" s="35">
        <f ca="1">SUMIF(' PL '!B:D,B29,' PL '!D:D)</f>
        <v>3</v>
      </c>
      <c r="F29" s="36" t="s">
        <v>261</v>
      </c>
      <c r="G29" s="37">
        <f ca="1" t="shared" si="0"/>
        <v>228.61</v>
      </c>
      <c r="H29" s="38">
        <f ca="1">SUMIF(' PL '!B:H,B:B,' PL '!H:H)</f>
        <v>2.88</v>
      </c>
      <c r="I29" s="3">
        <v>520</v>
      </c>
      <c r="J29" s="3">
        <f ca="1" t="shared" si="1"/>
        <v>1560</v>
      </c>
      <c r="K29" s="4">
        <f t="shared" si="2"/>
        <v>546</v>
      </c>
      <c r="L29" s="4">
        <f ca="1" t="shared" si="3"/>
        <v>1638</v>
      </c>
      <c r="P29" s="1" t="e">
        <f ca="1">#REF!*H29</f>
        <v>#REF!</v>
      </c>
      <c r="Q29" s="1" t="e">
        <f ca="1" t="shared" si="4"/>
        <v>#REF!</v>
      </c>
      <c r="R29" s="1" t="e">
        <f ca="1" t="shared" si="5"/>
        <v>#REF!</v>
      </c>
      <c r="S29" s="1" t="e">
        <f ca="1" t="shared" si="6"/>
        <v>#REF!</v>
      </c>
      <c r="T29" s="1" t="e">
        <f ca="1" t="shared" si="7"/>
        <v>#REF!</v>
      </c>
      <c r="U29" s="1" t="e">
        <f ca="1" t="shared" si="8"/>
        <v>#REF!</v>
      </c>
      <c r="V29" s="49" t="s">
        <v>262</v>
      </c>
      <c r="W29" s="1" t="s">
        <v>273</v>
      </c>
      <c r="X29" s="1" t="s">
        <v>264</v>
      </c>
      <c r="Y29" s="1" t="s">
        <v>274</v>
      </c>
    </row>
    <row r="30" ht="31" customHeight="1" spans="1:25">
      <c r="A30" s="31">
        <v>20</v>
      </c>
      <c r="B30" s="32" t="s">
        <v>107</v>
      </c>
      <c r="C30" s="33" t="str">
        <f>VLOOKUP(B30,' PL '!B:C,2,FALSE)</f>
        <v>Cable-2.5" SATA HDDSSD, 22P to power Esata-0.3M</v>
      </c>
      <c r="D30" s="34">
        <v>2.2121</v>
      </c>
      <c r="E30" s="35">
        <f ca="1">SUMIF(' PL '!B:D,B30,' PL '!D:D)</f>
        <v>45</v>
      </c>
      <c r="F30" s="36" t="s">
        <v>261</v>
      </c>
      <c r="G30" s="37">
        <f ca="1" t="shared" si="0"/>
        <v>99.54</v>
      </c>
      <c r="H30" s="38">
        <f ca="1">SUMIF(' PL '!B:H,B:B,' PL '!H:H)</f>
        <v>2.12</v>
      </c>
      <c r="I30" s="3">
        <v>15.06</v>
      </c>
      <c r="J30" s="3">
        <f ca="1" t="shared" si="1"/>
        <v>677.7</v>
      </c>
      <c r="K30" s="4">
        <f t="shared" si="2"/>
        <v>15.813</v>
      </c>
      <c r="L30" s="4">
        <f ca="1" t="shared" si="3"/>
        <v>711.585</v>
      </c>
      <c r="P30" s="1" t="e">
        <f ca="1">#REF!*H30</f>
        <v>#REF!</v>
      </c>
      <c r="Q30" s="1" t="e">
        <f ca="1" t="shared" si="4"/>
        <v>#REF!</v>
      </c>
      <c r="R30" s="1" t="e">
        <f ca="1" t="shared" si="5"/>
        <v>#REF!</v>
      </c>
      <c r="S30" s="1" t="e">
        <f ca="1" t="shared" si="6"/>
        <v>#REF!</v>
      </c>
      <c r="T30" s="1" t="e">
        <f ca="1" t="shared" si="7"/>
        <v>#REF!</v>
      </c>
      <c r="U30" s="1" t="e">
        <f ca="1" t="shared" si="8"/>
        <v>#REF!</v>
      </c>
      <c r="V30" s="49" t="s">
        <v>262</v>
      </c>
      <c r="W30" s="1" t="s">
        <v>275</v>
      </c>
      <c r="X30" s="1" t="s">
        <v>264</v>
      </c>
      <c r="Y30" s="1" t="s">
        <v>265</v>
      </c>
    </row>
    <row r="31" ht="31" customHeight="1" spans="1:25">
      <c r="A31" s="31">
        <v>21</v>
      </c>
      <c r="B31" s="32" t="s">
        <v>121</v>
      </c>
      <c r="C31" s="33" t="str">
        <f>VLOOKUP(B31,' PL '!B:C,2,FALSE)</f>
        <v>Cable-2 in 1-0.3M</v>
      </c>
      <c r="D31" s="34">
        <v>0.6789</v>
      </c>
      <c r="E31" s="35">
        <f ca="1">SUMIF(' PL '!B:D,B31,' PL '!D:D)</f>
        <v>100</v>
      </c>
      <c r="F31" s="36" t="s">
        <v>261</v>
      </c>
      <c r="G31" s="37">
        <f ca="1" t="shared" si="0"/>
        <v>67.89</v>
      </c>
      <c r="H31" s="38">
        <f ca="1">SUMIF(' PL '!B:H,B:B,' PL '!H:H)</f>
        <v>3</v>
      </c>
      <c r="I31" s="3">
        <v>4.6</v>
      </c>
      <c r="J31" s="3">
        <f ca="1" t="shared" si="1"/>
        <v>460</v>
      </c>
      <c r="K31" s="4">
        <f t="shared" si="2"/>
        <v>4.83</v>
      </c>
      <c r="L31" s="4">
        <f ca="1" t="shared" si="3"/>
        <v>483</v>
      </c>
      <c r="P31" s="1" t="e">
        <f ca="1">#REF!*H31</f>
        <v>#REF!</v>
      </c>
      <c r="Q31" s="1" t="e">
        <f ca="1" t="shared" si="4"/>
        <v>#REF!</v>
      </c>
      <c r="R31" s="1" t="e">
        <f ca="1" t="shared" si="5"/>
        <v>#REF!</v>
      </c>
      <c r="S31" s="1" t="e">
        <f ca="1" t="shared" si="6"/>
        <v>#REF!</v>
      </c>
      <c r="T31" s="1" t="e">
        <f ca="1" t="shared" si="7"/>
        <v>#REF!</v>
      </c>
      <c r="U31" s="1" t="e">
        <f ca="1" t="shared" si="8"/>
        <v>#REF!</v>
      </c>
      <c r="V31" s="49" t="s">
        <v>276</v>
      </c>
      <c r="W31" s="1" t="s">
        <v>277</v>
      </c>
      <c r="X31" s="1" t="s">
        <v>264</v>
      </c>
      <c r="Y31" s="1" t="s">
        <v>265</v>
      </c>
    </row>
    <row r="32" ht="31" customHeight="1" spans="1:25">
      <c r="A32" s="31">
        <v>22</v>
      </c>
      <c r="B32" s="32" t="s">
        <v>123</v>
      </c>
      <c r="C32" s="33" t="str">
        <f>VLOOKUP(B32,' PL '!B:C,2,FALSE)</f>
        <v>SATA Cable-40cm</v>
      </c>
      <c r="D32" s="34">
        <v>0.3367</v>
      </c>
      <c r="E32" s="35">
        <f ca="1">SUMIF(' PL '!B:D,B32,' PL '!D:D)</f>
        <v>60</v>
      </c>
      <c r="F32" s="36" t="s">
        <v>261</v>
      </c>
      <c r="G32" s="37">
        <f ca="1" t="shared" si="0"/>
        <v>20.2</v>
      </c>
      <c r="H32" s="38">
        <f ca="1">SUMIF(' PL '!B:H,B:B,' PL '!H:H)</f>
        <v>1</v>
      </c>
      <c r="I32" s="3">
        <v>2.28</v>
      </c>
      <c r="J32" s="3">
        <f ca="1" t="shared" si="1"/>
        <v>136.8</v>
      </c>
      <c r="K32" s="4">
        <f t="shared" si="2"/>
        <v>2.394</v>
      </c>
      <c r="L32" s="4">
        <f ca="1" t="shared" si="3"/>
        <v>143.64</v>
      </c>
      <c r="P32" s="1" t="e">
        <f ca="1">#REF!*H32</f>
        <v>#REF!</v>
      </c>
      <c r="Q32" s="1" t="e">
        <f ca="1" t="shared" si="4"/>
        <v>#REF!</v>
      </c>
      <c r="R32" s="1" t="e">
        <f ca="1" t="shared" si="5"/>
        <v>#REF!</v>
      </c>
      <c r="S32" s="1" t="e">
        <f ca="1" t="shared" si="6"/>
        <v>#REF!</v>
      </c>
      <c r="T32" s="1" t="e">
        <f ca="1" t="shared" si="7"/>
        <v>#REF!</v>
      </c>
      <c r="U32" s="1" t="e">
        <f ca="1" t="shared" si="8"/>
        <v>#REF!</v>
      </c>
      <c r="V32" s="49" t="s">
        <v>276</v>
      </c>
      <c r="W32" s="1" t="s">
        <v>278</v>
      </c>
      <c r="X32" s="1" t="s">
        <v>264</v>
      </c>
      <c r="Y32" s="1" t="s">
        <v>265</v>
      </c>
    </row>
    <row r="33" ht="31" customHeight="1" spans="1:25">
      <c r="A33" s="31">
        <v>23</v>
      </c>
      <c r="B33" s="32" t="s">
        <v>137</v>
      </c>
      <c r="C33" s="33" t="str">
        <f>VLOOKUP(B33,' PL '!B:C,2,FALSE)</f>
        <v>USB cable-1.5M</v>
      </c>
      <c r="D33" s="34">
        <v>0.6706</v>
      </c>
      <c r="E33" s="35">
        <f ca="1">SUMIF(' PL '!B:D,B33,' PL '!D:D)</f>
        <v>100</v>
      </c>
      <c r="F33" s="36" t="s">
        <v>261</v>
      </c>
      <c r="G33" s="37">
        <f ca="1" t="shared" ref="G33:G45" si="9">ROUND(E33*D33,2)</f>
        <v>67.06</v>
      </c>
      <c r="H33" s="38">
        <f ca="1">SUMIF(' PL '!B:H,B:B,' PL '!H:H)</f>
        <v>5</v>
      </c>
      <c r="I33" s="3">
        <v>4.5</v>
      </c>
      <c r="J33" s="3">
        <f ca="1" t="shared" ref="J33:J45" si="10">I33*E33</f>
        <v>450</v>
      </c>
      <c r="K33" s="4">
        <f t="shared" ref="K33:K48" si="11">I33*1.05</f>
        <v>4.725</v>
      </c>
      <c r="L33" s="4">
        <f ca="1" t="shared" ref="L33:L45" si="12">K33*E33</f>
        <v>472.5</v>
      </c>
      <c r="P33" s="1" t="e">
        <f ca="1">#REF!*H33</f>
        <v>#REF!</v>
      </c>
      <c r="Q33" s="1" t="e">
        <f ca="1" t="shared" ref="Q33:Q45" si="13">P33+L33</f>
        <v>#REF!</v>
      </c>
      <c r="R33" s="1" t="e">
        <f ca="1" t="shared" ref="R33:R45" si="14">Q33/E33</f>
        <v>#REF!</v>
      </c>
      <c r="S33" s="1" t="e">
        <f ca="1" t="shared" ref="S33:S45" si="15">ROUND(R33,2)</f>
        <v>#REF!</v>
      </c>
      <c r="T33" s="1" t="e">
        <f ca="1" t="shared" ref="T33:T45" si="16">S33/$T$9</f>
        <v>#REF!</v>
      </c>
      <c r="U33" s="1" t="e">
        <f ca="1" t="shared" ref="U33:U45" si="17">ROUND(T33,4)</f>
        <v>#REF!</v>
      </c>
      <c r="V33" s="49" t="s">
        <v>262</v>
      </c>
      <c r="W33" s="1" t="s">
        <v>279</v>
      </c>
      <c r="X33" s="1" t="s">
        <v>264</v>
      </c>
      <c r="Y33" s="1" t="s">
        <v>265</v>
      </c>
    </row>
    <row r="34" ht="31" customHeight="1" spans="1:25">
      <c r="A34" s="31">
        <v>24</v>
      </c>
      <c r="B34" s="32" t="s">
        <v>139</v>
      </c>
      <c r="C34" s="33" t="str">
        <f>VLOOKUP(B34,' PL '!B:C,2,FALSE)</f>
        <v>HDMI cable with connector-1.5M</v>
      </c>
      <c r="D34" s="34">
        <v>1.2674</v>
      </c>
      <c r="E34" s="35">
        <f ca="1">SUMIF(' PL '!B:D,B34,' PL '!D:D)</f>
        <v>90</v>
      </c>
      <c r="F34" s="36" t="s">
        <v>261</v>
      </c>
      <c r="G34" s="37">
        <f ca="1" t="shared" si="9"/>
        <v>114.07</v>
      </c>
      <c r="H34" s="38">
        <f ca="1">SUMIF(' PL '!B:H,B:B,' PL '!H:H)</f>
        <v>11</v>
      </c>
      <c r="I34" s="3">
        <v>8.46</v>
      </c>
      <c r="J34" s="3">
        <f ca="1" t="shared" si="10"/>
        <v>761.4</v>
      </c>
      <c r="K34" s="4">
        <f t="shared" si="11"/>
        <v>8.883</v>
      </c>
      <c r="L34" s="4">
        <f ca="1" t="shared" si="12"/>
        <v>799.47</v>
      </c>
      <c r="P34" s="1" t="e">
        <f ca="1">#REF!*H34</f>
        <v>#REF!</v>
      </c>
      <c r="Q34" s="1" t="e">
        <f ca="1" t="shared" si="13"/>
        <v>#REF!</v>
      </c>
      <c r="R34" s="1" t="e">
        <f ca="1" t="shared" si="14"/>
        <v>#REF!</v>
      </c>
      <c r="S34" s="1" t="e">
        <f ca="1" t="shared" si="15"/>
        <v>#REF!</v>
      </c>
      <c r="T34" s="1" t="e">
        <f ca="1" t="shared" si="16"/>
        <v>#REF!</v>
      </c>
      <c r="U34" s="1" t="e">
        <f ca="1" t="shared" si="17"/>
        <v>#REF!</v>
      </c>
      <c r="V34" s="49" t="s">
        <v>276</v>
      </c>
      <c r="W34" s="1" t="s">
        <v>280</v>
      </c>
      <c r="X34" s="1" t="s">
        <v>264</v>
      </c>
      <c r="Y34" s="1" t="s">
        <v>265</v>
      </c>
    </row>
    <row r="35" ht="31" customHeight="1" spans="1:25">
      <c r="A35" s="31">
        <v>25</v>
      </c>
      <c r="B35" s="32" t="s">
        <v>141</v>
      </c>
      <c r="C35" s="33" t="str">
        <f>VLOOKUP(B35,' PL '!B:C,2,FALSE)</f>
        <v>Motor used for conveyor belt </v>
      </c>
      <c r="D35" s="34">
        <v>65.8732</v>
      </c>
      <c r="E35" s="35">
        <f ca="1">SUMIF(' PL '!B:D,B35,' PL '!D:D)</f>
        <v>2</v>
      </c>
      <c r="F35" s="36" t="s">
        <v>261</v>
      </c>
      <c r="G35" s="37">
        <f ca="1" t="shared" si="9"/>
        <v>131.75</v>
      </c>
      <c r="H35" s="38">
        <f ca="1">SUMIF(' PL '!B:H,B:B,' PL '!H:H)</f>
        <v>1.09</v>
      </c>
      <c r="I35" s="3">
        <v>450</v>
      </c>
      <c r="J35" s="3">
        <f ca="1" t="shared" si="10"/>
        <v>900</v>
      </c>
      <c r="K35" s="4">
        <f t="shared" si="11"/>
        <v>472.5</v>
      </c>
      <c r="L35" s="4">
        <f ca="1" t="shared" si="12"/>
        <v>945</v>
      </c>
      <c r="P35" s="1" t="e">
        <f ca="1">#REF!*H35</f>
        <v>#REF!</v>
      </c>
      <c r="Q35" s="1" t="e">
        <f ca="1" t="shared" si="13"/>
        <v>#REF!</v>
      </c>
      <c r="R35" s="1" t="e">
        <f ca="1" t="shared" si="14"/>
        <v>#REF!</v>
      </c>
      <c r="S35" s="1" t="e">
        <f ca="1" t="shared" si="15"/>
        <v>#REF!</v>
      </c>
      <c r="T35" s="1" t="e">
        <f ca="1" t="shared" si="16"/>
        <v>#REF!</v>
      </c>
      <c r="U35" s="1" t="e">
        <f ca="1" t="shared" si="17"/>
        <v>#REF!</v>
      </c>
      <c r="V35" s="49" t="s">
        <v>262</v>
      </c>
      <c r="W35" s="1" t="s">
        <v>281</v>
      </c>
      <c r="X35" s="1" t="s">
        <v>264</v>
      </c>
      <c r="Y35" s="1" t="s">
        <v>265</v>
      </c>
    </row>
    <row r="36" ht="31" customHeight="1" spans="1:25">
      <c r="A36" s="31">
        <v>26</v>
      </c>
      <c r="B36" s="32" t="s">
        <v>143</v>
      </c>
      <c r="C36" s="33" t="s">
        <v>282</v>
      </c>
      <c r="D36" s="34">
        <v>0.1238</v>
      </c>
      <c r="E36" s="35">
        <f ca="1">SUMIF(' PL '!B:D,B36,' PL '!D:D)</f>
        <v>31</v>
      </c>
      <c r="F36" s="36" t="s">
        <v>261</v>
      </c>
      <c r="G36" s="37">
        <f ca="1" t="shared" si="9"/>
        <v>3.84</v>
      </c>
      <c r="H36" s="38">
        <f ca="1">SUMIF(' PL '!B:H,B:B,' PL '!H:H)</f>
        <v>0.3</v>
      </c>
      <c r="I36" s="3">
        <v>0.83</v>
      </c>
      <c r="J36" s="3">
        <f ca="1" t="shared" si="10"/>
        <v>25.73</v>
      </c>
      <c r="K36" s="4">
        <f t="shared" si="11"/>
        <v>0.8715</v>
      </c>
      <c r="L36" s="4">
        <f ca="1" t="shared" si="12"/>
        <v>27.0165</v>
      </c>
      <c r="P36" s="1" t="e">
        <f ca="1">#REF!*H36</f>
        <v>#REF!</v>
      </c>
      <c r="Q36" s="1" t="e">
        <f ca="1" t="shared" si="13"/>
        <v>#REF!</v>
      </c>
      <c r="R36" s="1" t="e">
        <f ca="1" t="shared" si="14"/>
        <v>#REF!</v>
      </c>
      <c r="S36" s="1" t="e">
        <f ca="1" t="shared" si="15"/>
        <v>#REF!</v>
      </c>
      <c r="T36" s="1" t="e">
        <f ca="1" t="shared" si="16"/>
        <v>#REF!</v>
      </c>
      <c r="U36" s="1" t="e">
        <f ca="1" t="shared" si="17"/>
        <v>#REF!</v>
      </c>
      <c r="V36" s="49" t="s">
        <v>262</v>
      </c>
      <c r="W36" s="1" t="s">
        <v>278</v>
      </c>
      <c r="X36" s="1" t="s">
        <v>264</v>
      </c>
      <c r="Y36" s="1" t="s">
        <v>265</v>
      </c>
    </row>
    <row r="37" ht="31" customHeight="1" spans="1:25">
      <c r="A37" s="31">
        <v>27</v>
      </c>
      <c r="B37" s="32" t="s">
        <v>144</v>
      </c>
      <c r="C37" s="33" t="str">
        <f>VLOOKUP(B37,' PL '!B:C,2,FALSE)</f>
        <v>Potentiometer-P103 10K</v>
      </c>
      <c r="D37" s="34">
        <v>0.0543</v>
      </c>
      <c r="E37" s="35">
        <f ca="1">SUMIF(' PL '!B:D,B37,' PL '!D:D)</f>
        <v>100</v>
      </c>
      <c r="F37" s="36" t="s">
        <v>261</v>
      </c>
      <c r="G37" s="37">
        <f ca="1" t="shared" si="9"/>
        <v>5.43</v>
      </c>
      <c r="H37" s="38">
        <f ca="1">SUMIF(' PL '!B:H,B:B,' PL '!H:H)</f>
        <v>0.1</v>
      </c>
      <c r="I37" s="3">
        <v>0.37</v>
      </c>
      <c r="J37" s="3">
        <f ca="1" t="shared" si="10"/>
        <v>37</v>
      </c>
      <c r="K37" s="4">
        <f t="shared" si="11"/>
        <v>0.3885</v>
      </c>
      <c r="L37" s="4">
        <f ca="1" t="shared" si="12"/>
        <v>38.85</v>
      </c>
      <c r="P37" s="1" t="e">
        <f ca="1">#REF!*H37</f>
        <v>#REF!</v>
      </c>
      <c r="Q37" s="1" t="e">
        <f ca="1" t="shared" si="13"/>
        <v>#REF!</v>
      </c>
      <c r="R37" s="1" t="e">
        <f ca="1" t="shared" si="14"/>
        <v>#REF!</v>
      </c>
      <c r="S37" s="1" t="e">
        <f ca="1" t="shared" si="15"/>
        <v>#REF!</v>
      </c>
      <c r="T37" s="1" t="e">
        <f ca="1" t="shared" si="16"/>
        <v>#REF!</v>
      </c>
      <c r="U37" s="1" t="e">
        <f ca="1" t="shared" si="17"/>
        <v>#REF!</v>
      </c>
      <c r="V37" s="49" t="s">
        <v>262</v>
      </c>
      <c r="W37" s="1" t="s">
        <v>283</v>
      </c>
      <c r="X37" s="1" t="s">
        <v>264</v>
      </c>
      <c r="Y37" s="1" t="s">
        <v>265</v>
      </c>
    </row>
    <row r="38" ht="31" customHeight="1" spans="1:25">
      <c r="A38" s="31">
        <v>28</v>
      </c>
      <c r="B38" s="32" t="s">
        <v>145</v>
      </c>
      <c r="C38" s="33" t="str">
        <f>VLOOKUP(B38,' PL '!B:C,2,FALSE)</f>
        <v>Relay  used for UV  machine</v>
      </c>
      <c r="D38" s="34">
        <v>1.3968</v>
      </c>
      <c r="E38" s="35">
        <f ca="1">SUMIF(' PL '!B:D,B38,' PL '!D:D)</f>
        <v>6</v>
      </c>
      <c r="F38" s="36" t="s">
        <v>261</v>
      </c>
      <c r="G38" s="37">
        <f ca="1" t="shared" si="9"/>
        <v>8.38</v>
      </c>
      <c r="H38" s="38">
        <f ca="1">SUMIF(' PL '!B:H,B:B,' PL '!H:H)</f>
        <v>1.6</v>
      </c>
      <c r="I38" s="3">
        <v>9.1</v>
      </c>
      <c r="J38" s="3">
        <f ca="1" t="shared" si="10"/>
        <v>54.6</v>
      </c>
      <c r="K38" s="4">
        <f t="shared" si="11"/>
        <v>9.555</v>
      </c>
      <c r="L38" s="4">
        <f ca="1" t="shared" si="12"/>
        <v>57.33</v>
      </c>
      <c r="P38" s="1" t="e">
        <f ca="1">#REF!*H38</f>
        <v>#REF!</v>
      </c>
      <c r="Q38" s="1" t="e">
        <f ca="1" t="shared" si="13"/>
        <v>#REF!</v>
      </c>
      <c r="R38" s="1" t="e">
        <f ca="1" t="shared" si="14"/>
        <v>#REF!</v>
      </c>
      <c r="S38" s="1" t="e">
        <f ca="1" t="shared" si="15"/>
        <v>#REF!</v>
      </c>
      <c r="T38" s="1" t="e">
        <f ca="1" t="shared" si="16"/>
        <v>#REF!</v>
      </c>
      <c r="U38" s="1" t="e">
        <f ca="1" t="shared" si="17"/>
        <v>#REF!</v>
      </c>
      <c r="V38" s="49" t="s">
        <v>262</v>
      </c>
      <c r="W38" s="1" t="s">
        <v>284</v>
      </c>
      <c r="X38" s="1" t="s">
        <v>264</v>
      </c>
      <c r="Y38" s="1" t="s">
        <v>265</v>
      </c>
    </row>
    <row r="39" ht="31" customHeight="1" spans="1:25">
      <c r="A39" s="31">
        <v>29</v>
      </c>
      <c r="B39" s="32" t="s">
        <v>146</v>
      </c>
      <c r="C39" s="33" t="str">
        <f>VLOOKUP(B39,' PL '!B:C,2,FALSE)</f>
        <v>Motor used for conveyor belt </v>
      </c>
      <c r="D39" s="34">
        <v>105.7082</v>
      </c>
      <c r="E39" s="35">
        <f ca="1">SUMIF(' PL '!B:D,B39,' PL '!D:D)</f>
        <v>2</v>
      </c>
      <c r="F39" s="36" t="s">
        <v>261</v>
      </c>
      <c r="G39" s="37">
        <f ca="1" t="shared" si="9"/>
        <v>211.42</v>
      </c>
      <c r="H39" s="38">
        <f ca="1">SUMIF(' PL '!B:H,B:B,' PL '!H:H)</f>
        <v>4.2</v>
      </c>
      <c r="I39" s="3">
        <v>720</v>
      </c>
      <c r="J39" s="3">
        <f ca="1" t="shared" si="10"/>
        <v>1440</v>
      </c>
      <c r="K39" s="4">
        <f t="shared" si="11"/>
        <v>756</v>
      </c>
      <c r="L39" s="4">
        <f ca="1" t="shared" si="12"/>
        <v>1512</v>
      </c>
      <c r="P39" s="1" t="e">
        <f ca="1">#REF!*H39</f>
        <v>#REF!</v>
      </c>
      <c r="Q39" s="1" t="e">
        <f ca="1" t="shared" si="13"/>
        <v>#REF!</v>
      </c>
      <c r="R39" s="1" t="e">
        <f ca="1" t="shared" si="14"/>
        <v>#REF!</v>
      </c>
      <c r="S39" s="1" t="e">
        <f ca="1" t="shared" si="15"/>
        <v>#REF!</v>
      </c>
      <c r="T39" s="1" t="e">
        <f ca="1" t="shared" si="16"/>
        <v>#REF!</v>
      </c>
      <c r="U39" s="1" t="e">
        <f ca="1" t="shared" si="17"/>
        <v>#REF!</v>
      </c>
      <c r="V39" s="49" t="s">
        <v>262</v>
      </c>
      <c r="W39" s="1" t="s">
        <v>281</v>
      </c>
      <c r="X39" s="1" t="s">
        <v>264</v>
      </c>
      <c r="Y39" s="1" t="s">
        <v>265</v>
      </c>
    </row>
    <row r="40" ht="31" customHeight="1" spans="1:25">
      <c r="A40" s="31">
        <v>30</v>
      </c>
      <c r="B40" s="32" t="s">
        <v>148</v>
      </c>
      <c r="C40" s="33" t="str">
        <f>VLOOKUP(B40,' PL '!B:C,2,FALSE)</f>
        <v>Mixing Tube-Φ17mm-L27mm</v>
      </c>
      <c r="D40" s="34">
        <v>0.313</v>
      </c>
      <c r="E40" s="35">
        <f ca="1">SUMIF(' PL '!B:D,B40,' PL '!D:D)</f>
        <v>40</v>
      </c>
      <c r="F40" s="36" t="s">
        <v>261</v>
      </c>
      <c r="G40" s="37">
        <f ca="1" t="shared" si="9"/>
        <v>12.52</v>
      </c>
      <c r="H40" s="38">
        <f ca="1">SUMIF(' PL '!B:H,B:B,' PL '!H:H)</f>
        <v>1</v>
      </c>
      <c r="I40" s="3">
        <v>2.1</v>
      </c>
      <c r="J40" s="3">
        <f ca="1" t="shared" si="10"/>
        <v>84</v>
      </c>
      <c r="K40" s="4">
        <f t="shared" si="11"/>
        <v>2.205</v>
      </c>
      <c r="L40" s="4">
        <f ca="1" t="shared" si="12"/>
        <v>88.2</v>
      </c>
      <c r="P40" s="1" t="e">
        <f ca="1">#REF!*H40</f>
        <v>#REF!</v>
      </c>
      <c r="Q40" s="1" t="e">
        <f ca="1" t="shared" si="13"/>
        <v>#REF!</v>
      </c>
      <c r="R40" s="1" t="e">
        <f ca="1" t="shared" si="14"/>
        <v>#REF!</v>
      </c>
      <c r="S40" s="1" t="e">
        <f ca="1" t="shared" si="15"/>
        <v>#REF!</v>
      </c>
      <c r="T40" s="1" t="e">
        <f ca="1" t="shared" si="16"/>
        <v>#REF!</v>
      </c>
      <c r="U40" s="1" t="e">
        <f ca="1" t="shared" si="17"/>
        <v>#REF!</v>
      </c>
      <c r="V40" s="49" t="s">
        <v>262</v>
      </c>
      <c r="W40" s="1" t="s">
        <v>285</v>
      </c>
      <c r="X40" s="1" t="s">
        <v>264</v>
      </c>
      <c r="Y40" s="1" t="s">
        <v>265</v>
      </c>
    </row>
    <row r="41" ht="31" customHeight="1" spans="1:25">
      <c r="A41" s="31">
        <v>31</v>
      </c>
      <c r="B41" s="32" t="s">
        <v>150</v>
      </c>
      <c r="C41" s="33" t="str">
        <f>VLOOKUP(B41,' PL '!B:C,2,FALSE)</f>
        <v>UV mercury lamp</v>
      </c>
      <c r="D41" s="34">
        <v>21.283</v>
      </c>
      <c r="E41" s="35">
        <f ca="1">SUMIF(' PL '!B:D,B41,' PL '!D:D)</f>
        <v>2</v>
      </c>
      <c r="F41" s="36" t="s">
        <v>261</v>
      </c>
      <c r="G41" s="37">
        <f ca="1" t="shared" si="9"/>
        <v>42.57</v>
      </c>
      <c r="H41" s="38">
        <f ca="1">SUMIF(' PL '!B:H,B:B,' PL '!H:H)</f>
        <v>0.8</v>
      </c>
      <c r="I41" s="3">
        <v>145</v>
      </c>
      <c r="J41" s="3">
        <f ca="1" t="shared" si="10"/>
        <v>290</v>
      </c>
      <c r="K41" s="4">
        <f t="shared" si="11"/>
        <v>152.25</v>
      </c>
      <c r="L41" s="4">
        <f ca="1" t="shared" si="12"/>
        <v>304.5</v>
      </c>
      <c r="P41" s="1" t="e">
        <f ca="1">#REF!*H41</f>
        <v>#REF!</v>
      </c>
      <c r="Q41" s="1" t="e">
        <f ca="1" t="shared" si="13"/>
        <v>#REF!</v>
      </c>
      <c r="R41" s="1" t="e">
        <f ca="1" t="shared" si="14"/>
        <v>#REF!</v>
      </c>
      <c r="S41" s="1" t="e">
        <f ca="1" t="shared" si="15"/>
        <v>#REF!</v>
      </c>
      <c r="T41" s="1" t="e">
        <f ca="1" t="shared" si="16"/>
        <v>#REF!</v>
      </c>
      <c r="U41" s="1" t="e">
        <f ca="1" t="shared" si="17"/>
        <v>#REF!</v>
      </c>
      <c r="V41" s="49" t="s">
        <v>262</v>
      </c>
      <c r="W41" s="1" t="s">
        <v>286</v>
      </c>
      <c r="X41" s="1" t="s">
        <v>264</v>
      </c>
      <c r="Y41" s="1" t="s">
        <v>265</v>
      </c>
    </row>
    <row r="42" ht="31" customHeight="1" spans="1:25">
      <c r="A42" s="31">
        <v>32</v>
      </c>
      <c r="B42" s="32" t="s">
        <v>152</v>
      </c>
      <c r="C42" s="33" t="str">
        <f>VLOOKUP(B42,' PL '!B:C,2,FALSE)</f>
        <v>Soldering iron pen-Bakon 907</v>
      </c>
      <c r="D42" s="34">
        <v>2.4653</v>
      </c>
      <c r="E42" s="35">
        <f ca="1">SUMIF(' PL '!B:D,B42,' PL '!D:D)</f>
        <v>50</v>
      </c>
      <c r="F42" s="36" t="s">
        <v>261</v>
      </c>
      <c r="G42" s="37">
        <f ca="1" t="shared" si="9"/>
        <v>123.27</v>
      </c>
      <c r="H42" s="38">
        <f ca="1">SUMIF(' PL '!B:H,B:B,' PL '!H:H)</f>
        <v>5</v>
      </c>
      <c r="I42" s="3">
        <v>16.7</v>
      </c>
      <c r="J42" s="3">
        <f ca="1" t="shared" si="10"/>
        <v>835</v>
      </c>
      <c r="K42" s="4">
        <f t="shared" si="11"/>
        <v>17.535</v>
      </c>
      <c r="L42" s="4">
        <f ca="1" t="shared" si="12"/>
        <v>876.75</v>
      </c>
      <c r="P42" s="1" t="e">
        <f ca="1">#REF!*H42</f>
        <v>#REF!</v>
      </c>
      <c r="Q42" s="1" t="e">
        <f ca="1" t="shared" si="13"/>
        <v>#REF!</v>
      </c>
      <c r="R42" s="1" t="e">
        <f ca="1" t="shared" si="14"/>
        <v>#REF!</v>
      </c>
      <c r="S42" s="1" t="e">
        <f ca="1" t="shared" si="15"/>
        <v>#REF!</v>
      </c>
      <c r="T42" s="1" t="e">
        <f ca="1" t="shared" si="16"/>
        <v>#REF!</v>
      </c>
      <c r="U42" s="1" t="e">
        <f ca="1" t="shared" si="17"/>
        <v>#REF!</v>
      </c>
      <c r="V42" s="49" t="s">
        <v>262</v>
      </c>
      <c r="W42" s="1" t="s">
        <v>287</v>
      </c>
      <c r="X42" s="1" t="s">
        <v>264</v>
      </c>
      <c r="Y42" s="1" t="s">
        <v>265</v>
      </c>
    </row>
    <row r="43" ht="31" customHeight="1" spans="1:25">
      <c r="A43" s="31">
        <v>33</v>
      </c>
      <c r="B43" s="32" t="s">
        <v>154</v>
      </c>
      <c r="C43" s="33" t="str">
        <f>VLOOKUP(B43,' PL '!B:C,2,FALSE)</f>
        <v>VGA cable with connector-1.5M</v>
      </c>
      <c r="D43" s="34">
        <v>1.4594</v>
      </c>
      <c r="E43" s="35">
        <f ca="1">SUMIF(' PL '!B:D,B43,' PL '!D:D)</f>
        <v>193</v>
      </c>
      <c r="F43" s="36" t="s">
        <v>261</v>
      </c>
      <c r="G43" s="37">
        <f ca="1" t="shared" si="9"/>
        <v>281.66</v>
      </c>
      <c r="H43" s="38">
        <f ca="1">SUMIF(' PL '!B:H,B:B,' PL '!H:H)</f>
        <v>10.4</v>
      </c>
      <c r="I43" s="3">
        <v>9.9</v>
      </c>
      <c r="J43" s="3">
        <f ca="1" t="shared" si="10"/>
        <v>1910.7</v>
      </c>
      <c r="K43" s="4">
        <f t="shared" si="11"/>
        <v>10.395</v>
      </c>
      <c r="L43" s="4">
        <f ca="1" t="shared" si="12"/>
        <v>2006.235</v>
      </c>
      <c r="P43" s="1" t="e">
        <f ca="1">#REF!*H43</f>
        <v>#REF!</v>
      </c>
      <c r="Q43" s="1" t="e">
        <f ca="1" t="shared" si="13"/>
        <v>#REF!</v>
      </c>
      <c r="R43" s="1" t="e">
        <f ca="1" t="shared" si="14"/>
        <v>#REF!</v>
      </c>
      <c r="S43" s="1" t="e">
        <f ca="1" t="shared" si="15"/>
        <v>#REF!</v>
      </c>
      <c r="T43" s="1" t="e">
        <f ca="1" t="shared" si="16"/>
        <v>#REF!</v>
      </c>
      <c r="U43" s="1" t="e">
        <f ca="1" t="shared" si="17"/>
        <v>#REF!</v>
      </c>
      <c r="V43" s="49" t="s">
        <v>276</v>
      </c>
      <c r="W43" s="1" t="s">
        <v>288</v>
      </c>
      <c r="X43" s="1" t="s">
        <v>264</v>
      </c>
      <c r="Y43" s="1" t="s">
        <v>265</v>
      </c>
    </row>
    <row r="44" ht="31" customHeight="1" spans="1:25">
      <c r="A44" s="31">
        <v>34</v>
      </c>
      <c r="B44" s="32" t="s">
        <v>156</v>
      </c>
      <c r="C44" s="33" t="str">
        <f>VLOOKUP(B44,' PL '!B:C,2,FALSE)</f>
        <v>AC Contactor-CJX1-22/22</v>
      </c>
      <c r="D44" s="34">
        <v>8.8997</v>
      </c>
      <c r="E44" s="35">
        <f ca="1">SUMIF(' PL '!B:D,B44,' PL '!D:D)</f>
        <v>2</v>
      </c>
      <c r="F44" s="36" t="s">
        <v>261</v>
      </c>
      <c r="G44" s="37">
        <f ca="1" t="shared" si="9"/>
        <v>17.8</v>
      </c>
      <c r="H44" s="38">
        <f ca="1">SUMIF(' PL '!B:H,B:B,' PL '!H:H)</f>
        <v>5.8</v>
      </c>
      <c r="I44" s="3">
        <v>55.9</v>
      </c>
      <c r="J44" s="3">
        <f ca="1" t="shared" si="10"/>
        <v>111.8</v>
      </c>
      <c r="K44" s="4">
        <f t="shared" si="11"/>
        <v>58.695</v>
      </c>
      <c r="L44" s="4">
        <f ca="1" t="shared" si="12"/>
        <v>117.39</v>
      </c>
      <c r="P44" s="1" t="e">
        <f ca="1">#REF!*H44</f>
        <v>#REF!</v>
      </c>
      <c r="Q44" s="1" t="e">
        <f ca="1" t="shared" si="13"/>
        <v>#REF!</v>
      </c>
      <c r="R44" s="1" t="e">
        <f ca="1" t="shared" si="14"/>
        <v>#REF!</v>
      </c>
      <c r="S44" s="1" t="e">
        <f ca="1" t="shared" si="15"/>
        <v>#REF!</v>
      </c>
      <c r="T44" s="1" t="e">
        <f ca="1" t="shared" si="16"/>
        <v>#REF!</v>
      </c>
      <c r="U44" s="1" t="e">
        <f ca="1" t="shared" si="17"/>
        <v>#REF!</v>
      </c>
      <c r="V44" s="49" t="s">
        <v>262</v>
      </c>
      <c r="W44" s="1" t="s">
        <v>289</v>
      </c>
      <c r="X44" s="1" t="s">
        <v>264</v>
      </c>
      <c r="Y44" s="1" t="s">
        <v>265</v>
      </c>
    </row>
    <row r="45" ht="31" customHeight="1" spans="1:25">
      <c r="A45" s="31">
        <v>35</v>
      </c>
      <c r="B45" s="32" t="s">
        <v>159</v>
      </c>
      <c r="C45" s="33" t="str">
        <f>VLOOKUP(B45,' PL '!B:C,2,FALSE)</f>
        <v>3.5 RCA transfer line male line-1.5M</v>
      </c>
      <c r="D45" s="34">
        <v>0.2337</v>
      </c>
      <c r="E45" s="35">
        <f ca="1">SUMIF(' PL '!B:D,B45,' PL '!D:D)</f>
        <v>42</v>
      </c>
      <c r="F45" s="36" t="s">
        <v>261</v>
      </c>
      <c r="G45" s="37">
        <f ca="1" t="shared" si="9"/>
        <v>9.82</v>
      </c>
      <c r="H45" s="38">
        <f ca="1">SUMIF(' PL '!B:H,B:B,' PL '!H:H)</f>
        <v>5.8</v>
      </c>
      <c r="I45" s="3">
        <v>1.36</v>
      </c>
      <c r="J45" s="3">
        <f ca="1" t="shared" si="10"/>
        <v>57.12</v>
      </c>
      <c r="K45" s="4">
        <f t="shared" si="11"/>
        <v>1.428</v>
      </c>
      <c r="L45" s="4">
        <f ca="1" t="shared" si="12"/>
        <v>59.976</v>
      </c>
      <c r="P45" s="1" t="e">
        <f ca="1">#REF!*H45</f>
        <v>#REF!</v>
      </c>
      <c r="Q45" s="1" t="e">
        <f ca="1" t="shared" si="13"/>
        <v>#REF!</v>
      </c>
      <c r="R45" s="1" t="e">
        <f ca="1" t="shared" si="14"/>
        <v>#REF!</v>
      </c>
      <c r="S45" s="1" t="e">
        <f ca="1" t="shared" si="15"/>
        <v>#REF!</v>
      </c>
      <c r="T45" s="1" t="e">
        <f ca="1" t="shared" si="16"/>
        <v>#REF!</v>
      </c>
      <c r="U45" s="1" t="e">
        <f ca="1" t="shared" si="17"/>
        <v>#REF!</v>
      </c>
      <c r="V45" s="49" t="s">
        <v>276</v>
      </c>
      <c r="W45" s="1" t="s">
        <v>290</v>
      </c>
      <c r="X45" s="1" t="s">
        <v>264</v>
      </c>
      <c r="Y45" s="1" t="s">
        <v>265</v>
      </c>
    </row>
    <row r="46" ht="31" customHeight="1" spans="1:25">
      <c r="A46" s="31">
        <v>36</v>
      </c>
      <c r="B46" s="32" t="s">
        <v>166</v>
      </c>
      <c r="C46" s="33" t="str">
        <f>VLOOKUP(B46,' PL '!B:C,2,FALSE)</f>
        <v>Button socket-part of soldering station-Bakon 936</v>
      </c>
      <c r="D46" s="34">
        <v>0.3631</v>
      </c>
      <c r="E46" s="35">
        <f ca="1">SUMIF(' PL '!B:D,B46,' PL '!D:D)</f>
        <v>70</v>
      </c>
      <c r="F46" s="36" t="s">
        <v>261</v>
      </c>
      <c r="G46" s="37">
        <f ca="1" t="shared" ref="G46:G70" si="18">ROUND(E46*D46,2)</f>
        <v>25.42</v>
      </c>
      <c r="H46" s="38">
        <f ca="1">SUMIF(' PL '!B:H,B:B,' PL '!H:H)</f>
        <v>1.5</v>
      </c>
      <c r="I46" s="3">
        <v>2.45</v>
      </c>
      <c r="J46" s="3">
        <f ca="1" t="shared" ref="J46:J70" si="19">I46*E46</f>
        <v>171.5</v>
      </c>
      <c r="K46" s="4">
        <f t="shared" si="11"/>
        <v>2.5725</v>
      </c>
      <c r="L46" s="4">
        <f ca="1" t="shared" ref="L46:L70" si="20">K46*E46</f>
        <v>180.075</v>
      </c>
      <c r="P46" s="1" t="e">
        <f ca="1">#REF!*H46</f>
        <v>#REF!</v>
      </c>
      <c r="Q46" s="1" t="e">
        <f ca="1" t="shared" ref="Q46:Q70" si="21">P46+L46</f>
        <v>#REF!</v>
      </c>
      <c r="R46" s="1" t="e">
        <f ca="1" t="shared" ref="R46:R70" si="22">Q46/E46</f>
        <v>#REF!</v>
      </c>
      <c r="S46" s="1" t="e">
        <f ca="1" t="shared" ref="S46:S70" si="23">ROUND(R46,2)</f>
        <v>#REF!</v>
      </c>
      <c r="T46" s="1" t="e">
        <f ca="1" t="shared" ref="T46:T70" si="24">S46/$T$9</f>
        <v>#REF!</v>
      </c>
      <c r="U46" s="1" t="e">
        <f ca="1" t="shared" ref="U46:U70" si="25">ROUND(T46,4)</f>
        <v>#REF!</v>
      </c>
      <c r="V46" s="49" t="s">
        <v>262</v>
      </c>
      <c r="W46" s="1" t="s">
        <v>291</v>
      </c>
      <c r="X46" s="1" t="s">
        <v>264</v>
      </c>
      <c r="Y46" s="1" t="s">
        <v>265</v>
      </c>
    </row>
    <row r="47" ht="31" customHeight="1" spans="1:25">
      <c r="A47" s="31">
        <v>37</v>
      </c>
      <c r="B47" s="32" t="s">
        <v>168</v>
      </c>
      <c r="C47" s="33" t="str">
        <f>VLOOKUP(B47,' PL '!B:C,2,FALSE)</f>
        <v>Soldering tip-part of soldering station-Bakon 936</v>
      </c>
      <c r="D47" s="34">
        <v>0.1781</v>
      </c>
      <c r="E47" s="35">
        <f ca="1">SUMIF(' PL '!B:D,B47,' PL '!D:D)</f>
        <v>70</v>
      </c>
      <c r="F47" s="36" t="s">
        <v>261</v>
      </c>
      <c r="G47" s="37">
        <f ca="1" t="shared" si="18"/>
        <v>12.47</v>
      </c>
      <c r="H47" s="38">
        <f ca="1">SUMIF(' PL '!B:H,B:B,' PL '!H:H)</f>
        <v>1.5</v>
      </c>
      <c r="I47" s="3">
        <v>1.18</v>
      </c>
      <c r="J47" s="3">
        <f ca="1" t="shared" si="19"/>
        <v>82.6</v>
      </c>
      <c r="K47" s="4">
        <f t="shared" si="11"/>
        <v>1.239</v>
      </c>
      <c r="L47" s="4">
        <f ca="1" t="shared" si="20"/>
        <v>86.73</v>
      </c>
      <c r="P47" s="1" t="e">
        <f ca="1">#REF!*H47</f>
        <v>#REF!</v>
      </c>
      <c r="Q47" s="1" t="e">
        <f ca="1" t="shared" si="21"/>
        <v>#REF!</v>
      </c>
      <c r="R47" s="1" t="e">
        <f ca="1" t="shared" si="22"/>
        <v>#REF!</v>
      </c>
      <c r="S47" s="1" t="e">
        <f ca="1" t="shared" si="23"/>
        <v>#REF!</v>
      </c>
      <c r="T47" s="1" t="e">
        <f ca="1" t="shared" si="24"/>
        <v>#REF!</v>
      </c>
      <c r="U47" s="1" t="e">
        <f ca="1" t="shared" si="25"/>
        <v>#REF!</v>
      </c>
      <c r="V47" s="49" t="s">
        <v>262</v>
      </c>
      <c r="W47" s="1" t="s">
        <v>292</v>
      </c>
      <c r="X47" s="1" t="s">
        <v>264</v>
      </c>
      <c r="Y47" s="1" t="s">
        <v>265</v>
      </c>
    </row>
    <row r="48" ht="31" customHeight="1" spans="1:25">
      <c r="A48" s="31">
        <v>38</v>
      </c>
      <c r="B48" s="32" t="s">
        <v>169</v>
      </c>
      <c r="C48" s="33" t="str">
        <f>VLOOKUP(B48,' PL '!B:C,2,FALSE)</f>
        <v>Soldering station-Bakon 936</v>
      </c>
      <c r="D48" s="34">
        <v>2.7073</v>
      </c>
      <c r="E48" s="35">
        <f ca="1">SUMIF(' PL '!B:D,B48,' PL '!D:D)</f>
        <v>50</v>
      </c>
      <c r="F48" s="36" t="s">
        <v>261</v>
      </c>
      <c r="G48" s="37">
        <f ca="1" t="shared" si="18"/>
        <v>135.37</v>
      </c>
      <c r="H48" s="38">
        <f ca="1">SUMIF(' PL '!B:H,B:B,' PL '!H:H)</f>
        <v>1</v>
      </c>
      <c r="I48" s="3">
        <v>18.5</v>
      </c>
      <c r="J48" s="3">
        <f ca="1" t="shared" si="19"/>
        <v>925</v>
      </c>
      <c r="K48" s="4">
        <f t="shared" si="11"/>
        <v>19.425</v>
      </c>
      <c r="L48" s="4">
        <f ca="1" t="shared" si="20"/>
        <v>971.25</v>
      </c>
      <c r="P48" s="1" t="e">
        <f ca="1">#REF!*H48</f>
        <v>#REF!</v>
      </c>
      <c r="Q48" s="1" t="e">
        <f ca="1" t="shared" si="21"/>
        <v>#REF!</v>
      </c>
      <c r="R48" s="1" t="e">
        <f ca="1" t="shared" si="22"/>
        <v>#REF!</v>
      </c>
      <c r="S48" s="1" t="e">
        <f ca="1" t="shared" si="23"/>
        <v>#REF!</v>
      </c>
      <c r="T48" s="1" t="e">
        <f ca="1" t="shared" si="24"/>
        <v>#REF!</v>
      </c>
      <c r="U48" s="1" t="e">
        <f ca="1" t="shared" si="25"/>
        <v>#REF!</v>
      </c>
      <c r="V48" s="49" t="s">
        <v>262</v>
      </c>
      <c r="W48" s="1" t="s">
        <v>293</v>
      </c>
      <c r="X48" s="1" t="s">
        <v>264</v>
      </c>
      <c r="Y48" s="1" t="s">
        <v>265</v>
      </c>
    </row>
    <row r="49" ht="31" customHeight="1" spans="1:25">
      <c r="A49" s="31">
        <v>39</v>
      </c>
      <c r="B49" s="32" t="s">
        <v>170</v>
      </c>
      <c r="C49" s="33" t="str">
        <f>VLOOKUP(B49,' PL '!B:C,2,FALSE)</f>
        <v>Power extension cable-0.5m</v>
      </c>
      <c r="D49" s="34">
        <v>0.3715</v>
      </c>
      <c r="E49" s="35">
        <f ca="1">SUMIF(' PL '!B:D,B49,' PL '!D:D)</f>
        <v>348</v>
      </c>
      <c r="F49" s="36" t="s">
        <v>261</v>
      </c>
      <c r="G49" s="37">
        <f ca="1" t="shared" si="18"/>
        <v>129.28</v>
      </c>
      <c r="H49" s="38">
        <f ca="1">SUMIF(' PL '!B:H,B:B,' PL '!H:H)</f>
        <v>9.3</v>
      </c>
      <c r="I49" s="3">
        <v>2.5</v>
      </c>
      <c r="J49" s="3">
        <f ca="1" t="shared" si="19"/>
        <v>870</v>
      </c>
      <c r="K49" s="4">
        <f t="shared" ref="K49:K70" si="26">I49*1.05</f>
        <v>2.625</v>
      </c>
      <c r="L49" s="4">
        <f ca="1" t="shared" si="20"/>
        <v>913.5</v>
      </c>
      <c r="P49" s="1" t="e">
        <f ca="1">#REF!*H49</f>
        <v>#REF!</v>
      </c>
      <c r="Q49" s="1" t="e">
        <f ca="1" t="shared" si="21"/>
        <v>#REF!</v>
      </c>
      <c r="R49" s="1" t="e">
        <f ca="1" t="shared" si="22"/>
        <v>#REF!</v>
      </c>
      <c r="S49" s="1" t="e">
        <f ca="1" t="shared" si="23"/>
        <v>#REF!</v>
      </c>
      <c r="T49" s="1" t="e">
        <f ca="1" t="shared" si="24"/>
        <v>#REF!</v>
      </c>
      <c r="U49" s="1" t="e">
        <f ca="1" t="shared" si="25"/>
        <v>#REF!</v>
      </c>
      <c r="V49" s="49" t="s">
        <v>276</v>
      </c>
      <c r="W49" s="1" t="s">
        <v>294</v>
      </c>
      <c r="X49" s="1" t="s">
        <v>264</v>
      </c>
      <c r="Y49" s="1" t="s">
        <v>265</v>
      </c>
    </row>
    <row r="50" ht="31" customHeight="1" spans="1:25">
      <c r="A50" s="31">
        <v>40</v>
      </c>
      <c r="B50" s="32" t="s">
        <v>172</v>
      </c>
      <c r="C50" s="33" t="str">
        <f>VLOOKUP(B50,' PL '!B:C,2,FALSE)</f>
        <v>Cable-P1L-TKS-2500LS</v>
      </c>
      <c r="D50" s="34">
        <v>6.1673</v>
      </c>
      <c r="E50" s="35">
        <f ca="1">SUMIF(' PL '!B:D,B50,' PL '!D:D)</f>
        <v>20</v>
      </c>
      <c r="F50" s="36" t="s">
        <v>261</v>
      </c>
      <c r="G50" s="37">
        <f ca="1" t="shared" si="18"/>
        <v>123.35</v>
      </c>
      <c r="H50" s="38">
        <f ca="1">SUMIF(' PL '!B:H,B:B,' PL '!H:H)</f>
        <v>2.56</v>
      </c>
      <c r="I50" s="3">
        <v>42</v>
      </c>
      <c r="J50" s="3">
        <f ca="1" t="shared" si="19"/>
        <v>840</v>
      </c>
      <c r="K50" s="4">
        <f t="shared" si="26"/>
        <v>44.1</v>
      </c>
      <c r="L50" s="4">
        <f ca="1" t="shared" si="20"/>
        <v>882</v>
      </c>
      <c r="P50" s="1" t="e">
        <f ca="1">#REF!*H50</f>
        <v>#REF!</v>
      </c>
      <c r="Q50" s="1" t="e">
        <f ca="1" t="shared" si="21"/>
        <v>#REF!</v>
      </c>
      <c r="R50" s="1" t="e">
        <f ca="1" t="shared" si="22"/>
        <v>#REF!</v>
      </c>
      <c r="S50" s="1" t="e">
        <f ca="1" t="shared" si="23"/>
        <v>#REF!</v>
      </c>
      <c r="T50" s="1" t="e">
        <f ca="1" t="shared" si="24"/>
        <v>#REF!</v>
      </c>
      <c r="U50" s="1" t="e">
        <f ca="1" t="shared" si="25"/>
        <v>#REF!</v>
      </c>
      <c r="V50" s="49" t="s">
        <v>262</v>
      </c>
      <c r="W50" s="1" t="s">
        <v>295</v>
      </c>
      <c r="X50" s="1" t="s">
        <v>264</v>
      </c>
      <c r="Y50" s="1" t="s">
        <v>265</v>
      </c>
    </row>
    <row r="51" ht="31" customHeight="1" spans="1:25">
      <c r="A51" s="31">
        <v>41</v>
      </c>
      <c r="B51" s="32" t="s">
        <v>174</v>
      </c>
      <c r="C51" s="33" t="str">
        <f>VLOOKUP(B51,' PL '!B:C,2,FALSE)</f>
        <v>Needle for dispencing machine</v>
      </c>
      <c r="D51" s="34">
        <v>0.0209</v>
      </c>
      <c r="E51" s="35">
        <f ca="1">SUMIF(' PL '!B:D,B51,' PL '!D:D)</f>
        <v>100</v>
      </c>
      <c r="F51" s="36" t="s">
        <v>261</v>
      </c>
      <c r="G51" s="37">
        <f ca="1" t="shared" si="18"/>
        <v>2.09</v>
      </c>
      <c r="H51" s="38">
        <f ca="1">SUMIF(' PL '!B:H,B:B,' PL '!H:H)</f>
        <v>0.5</v>
      </c>
      <c r="I51" s="3">
        <v>0.13</v>
      </c>
      <c r="J51" s="3">
        <f ca="1" t="shared" si="19"/>
        <v>13</v>
      </c>
      <c r="K51" s="4">
        <f t="shared" si="26"/>
        <v>0.1365</v>
      </c>
      <c r="L51" s="4">
        <f ca="1" t="shared" si="20"/>
        <v>13.65</v>
      </c>
      <c r="P51" s="1" t="e">
        <f ca="1">#REF!*H51</f>
        <v>#REF!</v>
      </c>
      <c r="Q51" s="1" t="e">
        <f ca="1" t="shared" si="21"/>
        <v>#REF!</v>
      </c>
      <c r="R51" s="1" t="e">
        <f ca="1" t="shared" si="22"/>
        <v>#REF!</v>
      </c>
      <c r="S51" s="1" t="e">
        <f ca="1" t="shared" si="23"/>
        <v>#REF!</v>
      </c>
      <c r="T51" s="1" t="e">
        <f ca="1" t="shared" si="24"/>
        <v>#REF!</v>
      </c>
      <c r="U51" s="1" t="e">
        <f ca="1" t="shared" si="25"/>
        <v>#REF!</v>
      </c>
      <c r="V51" s="49" t="s">
        <v>262</v>
      </c>
      <c r="W51" s="1" t="s">
        <v>296</v>
      </c>
      <c r="X51" s="1" t="s">
        <v>264</v>
      </c>
      <c r="Y51" s="1" t="s">
        <v>265</v>
      </c>
    </row>
    <row r="52" ht="31" customHeight="1" spans="1:25">
      <c r="A52" s="31">
        <v>42</v>
      </c>
      <c r="B52" s="32" t="s">
        <v>176</v>
      </c>
      <c r="C52" s="33" t="str">
        <f>VLOOKUP(B52,' PL '!B:C,2,FALSE)</f>
        <v>Dispensing needle-16G,Iron length:12.5mm</v>
      </c>
      <c r="D52" s="34">
        <v>0.0209</v>
      </c>
      <c r="E52" s="35">
        <f ca="1">SUMIF(' PL '!B:D,B52,' PL '!D:D)</f>
        <v>100</v>
      </c>
      <c r="F52" s="36" t="s">
        <v>261</v>
      </c>
      <c r="G52" s="37">
        <f ca="1" t="shared" si="18"/>
        <v>2.09</v>
      </c>
      <c r="H52" s="38">
        <f ca="1">SUMIF(' PL '!B:H,B:B,' PL '!H:H)</f>
        <v>0.5</v>
      </c>
      <c r="I52" s="3">
        <v>0.13</v>
      </c>
      <c r="J52" s="3">
        <f ca="1" t="shared" si="19"/>
        <v>13</v>
      </c>
      <c r="K52" s="4">
        <f t="shared" si="26"/>
        <v>0.1365</v>
      </c>
      <c r="L52" s="4">
        <f ca="1" t="shared" si="20"/>
        <v>13.65</v>
      </c>
      <c r="P52" s="1" t="e">
        <f ca="1">#REF!*H52</f>
        <v>#REF!</v>
      </c>
      <c r="Q52" s="1" t="e">
        <f ca="1" t="shared" si="21"/>
        <v>#REF!</v>
      </c>
      <c r="R52" s="1" t="e">
        <f ca="1" t="shared" si="22"/>
        <v>#REF!</v>
      </c>
      <c r="S52" s="1" t="e">
        <f ca="1" t="shared" si="23"/>
        <v>#REF!</v>
      </c>
      <c r="T52" s="1" t="e">
        <f ca="1" t="shared" si="24"/>
        <v>#REF!</v>
      </c>
      <c r="U52" s="1" t="e">
        <f ca="1" t="shared" si="25"/>
        <v>#REF!</v>
      </c>
      <c r="V52" s="49" t="s">
        <v>262</v>
      </c>
      <c r="W52" s="1" t="s">
        <v>296</v>
      </c>
      <c r="X52" s="1" t="s">
        <v>264</v>
      </c>
      <c r="Y52" s="1" t="s">
        <v>265</v>
      </c>
    </row>
    <row r="53" ht="31" customHeight="1" spans="1:25">
      <c r="A53" s="31">
        <v>43</v>
      </c>
      <c r="B53" s="32" t="s">
        <v>177</v>
      </c>
      <c r="C53" s="33" t="str">
        <f>VLOOKUP(B53,' PL '!B:C,2,FALSE)</f>
        <v>Dispensing needle </v>
      </c>
      <c r="D53" s="34">
        <v>0.0209</v>
      </c>
      <c r="E53" s="35">
        <f ca="1">SUMIF(' PL '!B:D,B53,' PL '!D:D)</f>
        <v>100</v>
      </c>
      <c r="F53" s="36" t="s">
        <v>261</v>
      </c>
      <c r="G53" s="37">
        <f ca="1" t="shared" si="18"/>
        <v>2.09</v>
      </c>
      <c r="H53" s="38">
        <f ca="1">SUMIF(' PL '!B:H,B:B,' PL '!H:H)</f>
        <v>0.5</v>
      </c>
      <c r="I53" s="3">
        <v>0.13</v>
      </c>
      <c r="J53" s="3">
        <f ca="1" t="shared" si="19"/>
        <v>13</v>
      </c>
      <c r="K53" s="4">
        <f t="shared" si="26"/>
        <v>0.1365</v>
      </c>
      <c r="L53" s="4">
        <f ca="1" t="shared" si="20"/>
        <v>13.65</v>
      </c>
      <c r="P53" s="1" t="e">
        <f ca="1">#REF!*H53</f>
        <v>#REF!</v>
      </c>
      <c r="Q53" s="1" t="e">
        <f ca="1" t="shared" si="21"/>
        <v>#REF!</v>
      </c>
      <c r="R53" s="1" t="e">
        <f ca="1" t="shared" si="22"/>
        <v>#REF!</v>
      </c>
      <c r="S53" s="1" t="e">
        <f ca="1" t="shared" si="23"/>
        <v>#REF!</v>
      </c>
      <c r="T53" s="1" t="e">
        <f ca="1" t="shared" si="24"/>
        <v>#REF!</v>
      </c>
      <c r="U53" s="1" t="e">
        <f ca="1" t="shared" si="25"/>
        <v>#REF!</v>
      </c>
      <c r="V53" s="49" t="s">
        <v>262</v>
      </c>
      <c r="W53" s="1" t="s">
        <v>296</v>
      </c>
      <c r="X53" s="1" t="s">
        <v>264</v>
      </c>
      <c r="Y53" s="1" t="s">
        <v>265</v>
      </c>
    </row>
    <row r="54" ht="31" customHeight="1" spans="1:25">
      <c r="A54" s="31">
        <v>44</v>
      </c>
      <c r="B54" s="32" t="s">
        <v>178</v>
      </c>
      <c r="C54" s="33" t="str">
        <f>VLOOKUP(B54,' PL '!B:C,2,FALSE)</f>
        <v>Dispensing needle-22G, length:31.6mm</v>
      </c>
      <c r="D54" s="34">
        <v>0.0209</v>
      </c>
      <c r="E54" s="35">
        <f ca="1">SUMIF(' PL '!B:D,B54,' PL '!D:D)</f>
        <v>100</v>
      </c>
      <c r="F54" s="36" t="s">
        <v>261</v>
      </c>
      <c r="G54" s="37">
        <f ca="1" t="shared" si="18"/>
        <v>2.09</v>
      </c>
      <c r="H54" s="38">
        <f ca="1">SUMIF(' PL '!B:H,B:B,' PL '!H:H)</f>
        <v>0.5</v>
      </c>
      <c r="I54" s="3">
        <v>0.13</v>
      </c>
      <c r="J54" s="3">
        <f ca="1" t="shared" si="19"/>
        <v>13</v>
      </c>
      <c r="K54" s="4">
        <f t="shared" si="26"/>
        <v>0.1365</v>
      </c>
      <c r="L54" s="4">
        <f ca="1" t="shared" si="20"/>
        <v>13.65</v>
      </c>
      <c r="P54" s="1" t="e">
        <f ca="1">#REF!*H54</f>
        <v>#REF!</v>
      </c>
      <c r="Q54" s="1" t="e">
        <f ca="1" t="shared" si="21"/>
        <v>#REF!</v>
      </c>
      <c r="R54" s="1" t="e">
        <f ca="1" t="shared" si="22"/>
        <v>#REF!</v>
      </c>
      <c r="S54" s="1" t="e">
        <f ca="1" t="shared" si="23"/>
        <v>#REF!</v>
      </c>
      <c r="T54" s="1" t="e">
        <f ca="1" t="shared" si="24"/>
        <v>#REF!</v>
      </c>
      <c r="U54" s="1" t="e">
        <f ca="1" t="shared" si="25"/>
        <v>#REF!</v>
      </c>
      <c r="V54" s="49" t="s">
        <v>262</v>
      </c>
      <c r="W54" s="1" t="s">
        <v>297</v>
      </c>
      <c r="X54" s="1" t="s">
        <v>264</v>
      </c>
      <c r="Y54" s="1" t="s">
        <v>265</v>
      </c>
    </row>
    <row r="55" ht="31" customHeight="1" spans="1:25">
      <c r="A55" s="31">
        <v>45</v>
      </c>
      <c r="B55" s="32" t="s">
        <v>179</v>
      </c>
      <c r="C55" s="33" t="str">
        <f>VLOOKUP(B55,' PL '!B:C,2,FALSE)</f>
        <v>Dispensing needle-18G,Iron length:12.5mm</v>
      </c>
      <c r="D55" s="34">
        <v>0.0209</v>
      </c>
      <c r="E55" s="35">
        <f ca="1">SUMIF(' PL '!B:D,B55,' PL '!D:D)</f>
        <v>100</v>
      </c>
      <c r="F55" s="36" t="s">
        <v>261</v>
      </c>
      <c r="G55" s="37">
        <f ca="1" t="shared" si="18"/>
        <v>2.09</v>
      </c>
      <c r="H55" s="38">
        <f ca="1">SUMIF(' PL '!B:H,B:B,' PL '!H:H)</f>
        <v>0.5</v>
      </c>
      <c r="I55" s="3">
        <v>0.13</v>
      </c>
      <c r="J55" s="3">
        <f ca="1" t="shared" si="19"/>
        <v>13</v>
      </c>
      <c r="K55" s="4">
        <f t="shared" si="26"/>
        <v>0.1365</v>
      </c>
      <c r="L55" s="4">
        <f ca="1" t="shared" si="20"/>
        <v>13.65</v>
      </c>
      <c r="P55" s="1" t="e">
        <f ca="1">#REF!*H55</f>
        <v>#REF!</v>
      </c>
      <c r="Q55" s="1" t="e">
        <f ca="1" t="shared" si="21"/>
        <v>#REF!</v>
      </c>
      <c r="R55" s="1" t="e">
        <f ca="1" t="shared" si="22"/>
        <v>#REF!</v>
      </c>
      <c r="S55" s="1" t="e">
        <f ca="1" t="shared" si="23"/>
        <v>#REF!</v>
      </c>
      <c r="T55" s="1" t="e">
        <f ca="1" t="shared" si="24"/>
        <v>#REF!</v>
      </c>
      <c r="U55" s="1" t="e">
        <f ca="1" t="shared" si="25"/>
        <v>#REF!</v>
      </c>
      <c r="V55" s="49" t="s">
        <v>262</v>
      </c>
      <c r="W55" s="1" t="s">
        <v>298</v>
      </c>
      <c r="X55" s="1" t="s">
        <v>264</v>
      </c>
      <c r="Y55" s="1" t="s">
        <v>265</v>
      </c>
    </row>
    <row r="56" ht="31" customHeight="1" spans="1:25">
      <c r="A56" s="31">
        <v>46</v>
      </c>
      <c r="B56" s="32" t="s">
        <v>180</v>
      </c>
      <c r="C56" s="33" t="str">
        <f>VLOOKUP(B56,' PL '!B:C,2,FALSE)</f>
        <v>Dispensing needle-19G,Iron length:12.5mm</v>
      </c>
      <c r="D56" s="34">
        <v>0.0209</v>
      </c>
      <c r="E56" s="35">
        <f ca="1">SUMIF(' PL '!B:D,B56,' PL '!D:D)</f>
        <v>100</v>
      </c>
      <c r="F56" s="36" t="s">
        <v>261</v>
      </c>
      <c r="G56" s="37">
        <f ca="1" t="shared" si="18"/>
        <v>2.09</v>
      </c>
      <c r="H56" s="38">
        <f ca="1">SUMIF(' PL '!B:H,B:B,' PL '!H:H)</f>
        <v>0.5</v>
      </c>
      <c r="I56" s="3">
        <v>0.13</v>
      </c>
      <c r="J56" s="3">
        <f ca="1" t="shared" si="19"/>
        <v>13</v>
      </c>
      <c r="K56" s="4">
        <f t="shared" si="26"/>
        <v>0.1365</v>
      </c>
      <c r="L56" s="4">
        <f ca="1" t="shared" si="20"/>
        <v>13.65</v>
      </c>
      <c r="P56" s="1" t="e">
        <f ca="1">#REF!*H56</f>
        <v>#REF!</v>
      </c>
      <c r="Q56" s="1" t="e">
        <f ca="1" t="shared" si="21"/>
        <v>#REF!</v>
      </c>
      <c r="R56" s="1" t="e">
        <f ca="1" t="shared" si="22"/>
        <v>#REF!</v>
      </c>
      <c r="S56" s="1" t="e">
        <f ca="1" t="shared" si="23"/>
        <v>#REF!</v>
      </c>
      <c r="T56" s="1" t="e">
        <f ca="1" t="shared" si="24"/>
        <v>#REF!</v>
      </c>
      <c r="U56" s="1" t="e">
        <f ca="1" t="shared" si="25"/>
        <v>#REF!</v>
      </c>
      <c r="V56" s="49" t="s">
        <v>262</v>
      </c>
      <c r="W56" s="1" t="s">
        <v>298</v>
      </c>
      <c r="X56" s="1" t="s">
        <v>264</v>
      </c>
      <c r="Y56" s="1" t="s">
        <v>265</v>
      </c>
    </row>
    <row r="57" ht="31" customHeight="1" spans="1:25">
      <c r="A57" s="31">
        <v>47</v>
      </c>
      <c r="B57" s="32" t="s">
        <v>181</v>
      </c>
      <c r="C57" s="33" t="str">
        <f>VLOOKUP(B57,' PL '!B:C,2,FALSE)</f>
        <v>Dispensing needle-21G,Iron length:12.5mm</v>
      </c>
      <c r="D57" s="34">
        <v>0.0209</v>
      </c>
      <c r="E57" s="35">
        <f ca="1">SUMIF(' PL '!B:D,B57,' PL '!D:D)</f>
        <v>100</v>
      </c>
      <c r="F57" s="36" t="s">
        <v>261</v>
      </c>
      <c r="G57" s="37">
        <f ca="1" t="shared" si="18"/>
        <v>2.09</v>
      </c>
      <c r="H57" s="38">
        <f ca="1">SUMIF(' PL '!B:H,B:B,' PL '!H:H)</f>
        <v>0.5</v>
      </c>
      <c r="I57" s="3">
        <v>0.13</v>
      </c>
      <c r="J57" s="3">
        <f ca="1" t="shared" si="19"/>
        <v>13</v>
      </c>
      <c r="K57" s="4">
        <f t="shared" si="26"/>
        <v>0.1365</v>
      </c>
      <c r="L57" s="4">
        <f ca="1" t="shared" si="20"/>
        <v>13.65</v>
      </c>
      <c r="P57" s="1" t="e">
        <f ca="1">#REF!*H57</f>
        <v>#REF!</v>
      </c>
      <c r="Q57" s="1" t="e">
        <f ca="1" t="shared" si="21"/>
        <v>#REF!</v>
      </c>
      <c r="R57" s="1" t="e">
        <f ca="1" t="shared" si="22"/>
        <v>#REF!</v>
      </c>
      <c r="S57" s="1" t="e">
        <f ca="1" t="shared" si="23"/>
        <v>#REF!</v>
      </c>
      <c r="T57" s="1" t="e">
        <f ca="1" t="shared" si="24"/>
        <v>#REF!</v>
      </c>
      <c r="U57" s="1" t="e">
        <f ca="1" t="shared" si="25"/>
        <v>#REF!</v>
      </c>
      <c r="V57" s="49" t="s">
        <v>262</v>
      </c>
      <c r="W57" s="1" t="s">
        <v>298</v>
      </c>
      <c r="X57" s="1" t="s">
        <v>264</v>
      </c>
      <c r="Y57" s="1" t="s">
        <v>265</v>
      </c>
    </row>
    <row r="58" ht="31" customHeight="1" spans="1:25">
      <c r="A58" s="31">
        <v>48</v>
      </c>
      <c r="B58" s="32" t="s">
        <v>182</v>
      </c>
      <c r="C58" s="33" t="str">
        <f>VLOOKUP(B58,' PL '!B:C,2,FALSE)</f>
        <v>Dispensing needle-22G,Iron length:12.5mm</v>
      </c>
      <c r="D58" s="34">
        <v>0.0209</v>
      </c>
      <c r="E58" s="35">
        <f ca="1">SUMIF(' PL '!B:D,B58,' PL '!D:D)</f>
        <v>100</v>
      </c>
      <c r="F58" s="36" t="s">
        <v>261</v>
      </c>
      <c r="G58" s="37">
        <f ca="1" t="shared" si="18"/>
        <v>2.09</v>
      </c>
      <c r="H58" s="38">
        <f ca="1">SUMIF(' PL '!B:H,B:B,' PL '!H:H)</f>
        <v>0.5</v>
      </c>
      <c r="I58" s="3">
        <v>0.13</v>
      </c>
      <c r="J58" s="3">
        <f ca="1" t="shared" si="19"/>
        <v>13</v>
      </c>
      <c r="K58" s="4">
        <f t="shared" si="26"/>
        <v>0.1365</v>
      </c>
      <c r="L58" s="4">
        <f ca="1" t="shared" si="20"/>
        <v>13.65</v>
      </c>
      <c r="P58" s="1" t="e">
        <f ca="1">#REF!*H58</f>
        <v>#REF!</v>
      </c>
      <c r="Q58" s="1" t="e">
        <f ca="1" t="shared" si="21"/>
        <v>#REF!</v>
      </c>
      <c r="R58" s="1" t="e">
        <f ca="1" t="shared" si="22"/>
        <v>#REF!</v>
      </c>
      <c r="S58" s="1" t="e">
        <f ca="1" t="shared" si="23"/>
        <v>#REF!</v>
      </c>
      <c r="T58" s="1" t="e">
        <f ca="1" t="shared" si="24"/>
        <v>#REF!</v>
      </c>
      <c r="U58" s="1" t="e">
        <f ca="1" t="shared" si="25"/>
        <v>#REF!</v>
      </c>
      <c r="V58" s="49" t="s">
        <v>262</v>
      </c>
      <c r="W58" s="1" t="s">
        <v>298</v>
      </c>
      <c r="X58" s="1" t="s">
        <v>264</v>
      </c>
      <c r="Y58" s="1" t="s">
        <v>265</v>
      </c>
    </row>
    <row r="59" ht="31" customHeight="1" spans="1:25">
      <c r="A59" s="31">
        <v>49</v>
      </c>
      <c r="B59" s="32" t="s">
        <v>183</v>
      </c>
      <c r="C59" s="33" t="str">
        <f>VLOOKUP(B59,' PL '!B:C,2,FALSE)</f>
        <v>Dispensing needle-20G,inner dia: 0.60mm,outer dia: 0.91mm,1/2"（13.5mm)</v>
      </c>
      <c r="D59" s="34">
        <v>0.0417</v>
      </c>
      <c r="E59" s="35">
        <f ca="1">SUMIF(' PL '!B:D,B59,' PL '!D:D)</f>
        <v>100</v>
      </c>
      <c r="F59" s="36" t="s">
        <v>261</v>
      </c>
      <c r="G59" s="37">
        <f ca="1" t="shared" si="18"/>
        <v>4.17</v>
      </c>
      <c r="H59" s="38">
        <f ca="1">SUMIF(' PL '!B:H,B:B,' PL '!H:H)</f>
        <v>0.5</v>
      </c>
      <c r="I59" s="3">
        <v>0.28</v>
      </c>
      <c r="J59" s="3">
        <f ca="1" t="shared" si="19"/>
        <v>28</v>
      </c>
      <c r="K59" s="4">
        <f t="shared" si="26"/>
        <v>0.294</v>
      </c>
      <c r="L59" s="4">
        <f ca="1" t="shared" si="20"/>
        <v>29.4</v>
      </c>
      <c r="P59" s="1" t="e">
        <f ca="1">#REF!*H59</f>
        <v>#REF!</v>
      </c>
      <c r="Q59" s="1" t="e">
        <f ca="1" t="shared" si="21"/>
        <v>#REF!</v>
      </c>
      <c r="R59" s="1" t="e">
        <f ca="1" t="shared" si="22"/>
        <v>#REF!</v>
      </c>
      <c r="S59" s="1" t="e">
        <f ca="1" t="shared" si="23"/>
        <v>#REF!</v>
      </c>
      <c r="T59" s="1" t="e">
        <f ca="1" t="shared" si="24"/>
        <v>#REF!</v>
      </c>
      <c r="U59" s="1" t="e">
        <f ca="1" t="shared" si="25"/>
        <v>#REF!</v>
      </c>
      <c r="V59" s="49" t="s">
        <v>262</v>
      </c>
      <c r="W59" s="1" t="s">
        <v>298</v>
      </c>
      <c r="X59" s="1" t="s">
        <v>264</v>
      </c>
      <c r="Y59" s="1" t="s">
        <v>265</v>
      </c>
    </row>
    <row r="60" ht="31" customHeight="1" spans="1:25">
      <c r="A60" s="31">
        <v>50</v>
      </c>
      <c r="B60" s="32" t="s">
        <v>184</v>
      </c>
      <c r="C60" s="33" t="str">
        <f>VLOOKUP(B60,' PL '!B:C,2,FALSE)</f>
        <v>Dispensing needle-18G, inner dia: 0.84mm, outer dia: 1.27mm</v>
      </c>
      <c r="D60" s="34">
        <v>0.089</v>
      </c>
      <c r="E60" s="35">
        <f ca="1">SUMIF(' PL '!B:D,B60,' PL '!D:D)</f>
        <v>100</v>
      </c>
      <c r="F60" s="36" t="s">
        <v>261</v>
      </c>
      <c r="G60" s="37">
        <f ca="1" t="shared" si="18"/>
        <v>8.9</v>
      </c>
      <c r="H60" s="38">
        <f ca="1">SUMIF(' PL '!B:H,B:B,' PL '!H:H)</f>
        <v>0.5</v>
      </c>
      <c r="I60" s="3">
        <v>0.6</v>
      </c>
      <c r="J60" s="3">
        <f ca="1" t="shared" si="19"/>
        <v>60</v>
      </c>
      <c r="K60" s="4">
        <f t="shared" si="26"/>
        <v>0.63</v>
      </c>
      <c r="L60" s="4">
        <f ca="1" t="shared" si="20"/>
        <v>63</v>
      </c>
      <c r="P60" s="1" t="e">
        <f ca="1">#REF!*H60</f>
        <v>#REF!</v>
      </c>
      <c r="Q60" s="1" t="e">
        <f ca="1" t="shared" si="21"/>
        <v>#REF!</v>
      </c>
      <c r="R60" s="1" t="e">
        <f ca="1" t="shared" si="22"/>
        <v>#REF!</v>
      </c>
      <c r="S60" s="1" t="e">
        <f ca="1" t="shared" si="23"/>
        <v>#REF!</v>
      </c>
      <c r="T60" s="1" t="e">
        <f ca="1" t="shared" si="24"/>
        <v>#REF!</v>
      </c>
      <c r="U60" s="1" t="e">
        <f ca="1" t="shared" si="25"/>
        <v>#REF!</v>
      </c>
      <c r="V60" s="49" t="s">
        <v>262</v>
      </c>
      <c r="W60" s="1" t="s">
        <v>298</v>
      </c>
      <c r="X60" s="1" t="s">
        <v>264</v>
      </c>
      <c r="Y60" s="1" t="s">
        <v>265</v>
      </c>
    </row>
    <row r="61" ht="31" customHeight="1" spans="1:25">
      <c r="A61" s="31">
        <v>51</v>
      </c>
      <c r="B61" s="32" t="s">
        <v>185</v>
      </c>
      <c r="C61" s="33" t="str">
        <f>VLOOKUP(B61,' PL '!B:C,2,FALSE)</f>
        <v>Dispensing needle-16G，90°，innder dia:1.25mm， outer dia:1.6mm，L:30mm</v>
      </c>
      <c r="D61" s="34">
        <v>0.0362</v>
      </c>
      <c r="E61" s="35">
        <f ca="1">SUMIF(' PL '!B:D,B61,' PL '!D:D)</f>
        <v>100</v>
      </c>
      <c r="F61" s="36" t="s">
        <v>261</v>
      </c>
      <c r="G61" s="37">
        <f ca="1" t="shared" si="18"/>
        <v>3.62</v>
      </c>
      <c r="H61" s="38">
        <f ca="1">SUMIF(' PL '!B:H,B:B,' PL '!H:H)</f>
        <v>0.5</v>
      </c>
      <c r="I61" s="3">
        <v>0.24</v>
      </c>
      <c r="J61" s="3">
        <f ca="1" t="shared" si="19"/>
        <v>24</v>
      </c>
      <c r="K61" s="4">
        <f t="shared" si="26"/>
        <v>0.252</v>
      </c>
      <c r="L61" s="4">
        <f ca="1" t="shared" si="20"/>
        <v>25.2</v>
      </c>
      <c r="P61" s="1" t="e">
        <f ca="1">#REF!*H61</f>
        <v>#REF!</v>
      </c>
      <c r="Q61" s="1" t="e">
        <f ca="1" t="shared" si="21"/>
        <v>#REF!</v>
      </c>
      <c r="R61" s="1" t="e">
        <f ca="1" t="shared" si="22"/>
        <v>#REF!</v>
      </c>
      <c r="S61" s="1" t="e">
        <f ca="1" t="shared" si="23"/>
        <v>#REF!</v>
      </c>
      <c r="T61" s="1" t="e">
        <f ca="1" t="shared" si="24"/>
        <v>#REF!</v>
      </c>
      <c r="U61" s="1" t="e">
        <f ca="1" t="shared" si="25"/>
        <v>#REF!</v>
      </c>
      <c r="V61" s="49" t="s">
        <v>262</v>
      </c>
      <c r="W61" s="1" t="s">
        <v>298</v>
      </c>
      <c r="X61" s="1" t="s">
        <v>264</v>
      </c>
      <c r="Y61" s="1" t="s">
        <v>265</v>
      </c>
    </row>
    <row r="62" ht="31" customHeight="1" spans="1:25">
      <c r="A62" s="31">
        <v>52</v>
      </c>
      <c r="B62" s="32" t="s">
        <v>186</v>
      </c>
      <c r="C62" s="33" t="str">
        <f>VLOOKUP(B62,' PL '!B:C,2,FALSE)</f>
        <v>Dispensing needle-16G，1.5，90°，innner dia: 1.3mm，outer dia: 1.6mm，L:49mm</v>
      </c>
      <c r="D62" s="34">
        <v>0.057</v>
      </c>
      <c r="E62" s="35">
        <f ca="1">SUMIF(' PL '!B:D,B62,' PL '!D:D)</f>
        <v>100</v>
      </c>
      <c r="F62" s="36" t="s">
        <v>261</v>
      </c>
      <c r="G62" s="37">
        <f ca="1" t="shared" si="18"/>
        <v>5.7</v>
      </c>
      <c r="H62" s="38">
        <f ca="1">SUMIF(' PL '!B:H,B:B,' PL '!H:H)</f>
        <v>0.5</v>
      </c>
      <c r="I62" s="3">
        <v>0.38</v>
      </c>
      <c r="J62" s="3">
        <f ca="1" t="shared" si="19"/>
        <v>38</v>
      </c>
      <c r="K62" s="4">
        <f t="shared" si="26"/>
        <v>0.399</v>
      </c>
      <c r="L62" s="4">
        <f ca="1" t="shared" si="20"/>
        <v>39.9</v>
      </c>
      <c r="P62" s="1" t="e">
        <f ca="1">#REF!*H62</f>
        <v>#REF!</v>
      </c>
      <c r="Q62" s="1" t="e">
        <f ca="1" t="shared" si="21"/>
        <v>#REF!</v>
      </c>
      <c r="R62" s="1" t="e">
        <f ca="1" t="shared" si="22"/>
        <v>#REF!</v>
      </c>
      <c r="S62" s="1" t="e">
        <f ca="1" t="shared" si="23"/>
        <v>#REF!</v>
      </c>
      <c r="T62" s="1" t="e">
        <f ca="1" t="shared" si="24"/>
        <v>#REF!</v>
      </c>
      <c r="U62" s="1" t="e">
        <f ca="1" t="shared" si="25"/>
        <v>#REF!</v>
      </c>
      <c r="V62" s="49" t="s">
        <v>262</v>
      </c>
      <c r="W62" s="1" t="s">
        <v>298</v>
      </c>
      <c r="X62" s="1" t="s">
        <v>264</v>
      </c>
      <c r="Y62" s="1" t="s">
        <v>265</v>
      </c>
    </row>
    <row r="63" ht="31" customHeight="1" spans="1:25">
      <c r="A63" s="31">
        <v>53</v>
      </c>
      <c r="B63" s="32" t="s">
        <v>187</v>
      </c>
      <c r="C63" s="33" t="str">
        <f>VLOOKUP(B63,' PL '!B:C,2,FALSE)</f>
        <v>Dispensing needle </v>
      </c>
      <c r="D63" s="34">
        <v>0.0306</v>
      </c>
      <c r="E63" s="35">
        <f ca="1">SUMIF(' PL '!B:D,B63,' PL '!D:D)</f>
        <v>100</v>
      </c>
      <c r="F63" s="36" t="s">
        <v>261</v>
      </c>
      <c r="G63" s="37">
        <f ca="1" t="shared" si="18"/>
        <v>3.06</v>
      </c>
      <c r="H63" s="38">
        <f ca="1">SUMIF(' PL '!B:H,B:B,' PL '!H:H)</f>
        <v>0.5</v>
      </c>
      <c r="I63" s="3">
        <v>0.2</v>
      </c>
      <c r="J63" s="3">
        <f ca="1" t="shared" si="19"/>
        <v>20</v>
      </c>
      <c r="K63" s="4">
        <f t="shared" si="26"/>
        <v>0.21</v>
      </c>
      <c r="L63" s="4">
        <f ca="1" t="shared" si="20"/>
        <v>21</v>
      </c>
      <c r="P63" s="1" t="e">
        <f ca="1">#REF!*H63</f>
        <v>#REF!</v>
      </c>
      <c r="Q63" s="1" t="e">
        <f ca="1" t="shared" si="21"/>
        <v>#REF!</v>
      </c>
      <c r="R63" s="1" t="e">
        <f ca="1" t="shared" si="22"/>
        <v>#REF!</v>
      </c>
      <c r="S63" s="1" t="e">
        <f ca="1" t="shared" si="23"/>
        <v>#REF!</v>
      </c>
      <c r="T63" s="1" t="e">
        <f ca="1" t="shared" si="24"/>
        <v>#REF!</v>
      </c>
      <c r="U63" s="1" t="e">
        <f ca="1" t="shared" si="25"/>
        <v>#REF!</v>
      </c>
      <c r="V63" s="49" t="s">
        <v>262</v>
      </c>
      <c r="W63" s="1" t="s">
        <v>298</v>
      </c>
      <c r="X63" s="1" t="s">
        <v>264</v>
      </c>
      <c r="Y63" s="1" t="s">
        <v>265</v>
      </c>
    </row>
    <row r="64" ht="31" customHeight="1" spans="1:25">
      <c r="A64" s="31">
        <v>54</v>
      </c>
      <c r="B64" s="32" t="s">
        <v>188</v>
      </c>
      <c r="C64" s="33" t="str">
        <f>VLOOKUP(B64,' PL '!B:C,2,FALSE)</f>
        <v>pipe for automatic dispenser</v>
      </c>
      <c r="D64" s="34">
        <v>0.1753</v>
      </c>
      <c r="E64" s="35">
        <f ca="1">SUMIF(' PL '!B:D,B64,' PL '!D:D)</f>
        <v>420</v>
      </c>
      <c r="F64" s="36" t="s">
        <v>261</v>
      </c>
      <c r="G64" s="37">
        <f ca="1" t="shared" si="18"/>
        <v>73.63</v>
      </c>
      <c r="H64" s="38">
        <f ca="1">SUMIF(' PL '!B:H,B:B,' PL '!H:H)</f>
        <v>0.2</v>
      </c>
      <c r="I64" s="3">
        <v>1.2</v>
      </c>
      <c r="J64" s="3">
        <f ca="1" t="shared" si="19"/>
        <v>504</v>
      </c>
      <c r="K64" s="4">
        <f t="shared" si="26"/>
        <v>1.26</v>
      </c>
      <c r="L64" s="4">
        <f ca="1" t="shared" si="20"/>
        <v>529.2</v>
      </c>
      <c r="P64" s="1" t="e">
        <f ca="1">#REF!*H64</f>
        <v>#REF!</v>
      </c>
      <c r="Q64" s="1" t="e">
        <f ca="1" t="shared" si="21"/>
        <v>#REF!</v>
      </c>
      <c r="R64" s="1" t="e">
        <f ca="1" t="shared" si="22"/>
        <v>#REF!</v>
      </c>
      <c r="S64" s="1" t="e">
        <f ca="1" t="shared" si="23"/>
        <v>#REF!</v>
      </c>
      <c r="T64" s="1" t="e">
        <f ca="1" t="shared" si="24"/>
        <v>#REF!</v>
      </c>
      <c r="U64" s="1" t="e">
        <f ca="1" t="shared" si="25"/>
        <v>#REF!</v>
      </c>
      <c r="V64" s="49" t="s">
        <v>262</v>
      </c>
      <c r="W64" s="1" t="s">
        <v>299</v>
      </c>
      <c r="X64" s="1" t="s">
        <v>264</v>
      </c>
      <c r="Y64" s="1" t="s">
        <v>265</v>
      </c>
    </row>
    <row r="65" ht="31" customHeight="1" spans="1:25">
      <c r="A65" s="31">
        <v>55</v>
      </c>
      <c r="B65" s="32" t="s">
        <v>189</v>
      </c>
      <c r="C65" s="33" t="str">
        <f>VLOOKUP(B65,' PL '!B:C,2,FALSE)</f>
        <v>pipe for automatic dispenser</v>
      </c>
      <c r="D65" s="34">
        <v>0.512</v>
      </c>
      <c r="E65" s="35">
        <f ca="1">SUMIF(' PL '!B:D,B65,' PL '!D:D)</f>
        <v>100</v>
      </c>
      <c r="F65" s="36" t="s">
        <v>261</v>
      </c>
      <c r="G65" s="37">
        <f ca="1" t="shared" si="18"/>
        <v>51.2</v>
      </c>
      <c r="H65" s="38">
        <f ca="1">SUMIF(' PL '!B:H,B:B,' PL '!H:H)</f>
        <v>0.2</v>
      </c>
      <c r="I65" s="3">
        <v>3.5</v>
      </c>
      <c r="J65" s="3">
        <f ca="1" t="shared" si="19"/>
        <v>350</v>
      </c>
      <c r="K65" s="4">
        <f t="shared" si="26"/>
        <v>3.675</v>
      </c>
      <c r="L65" s="4">
        <f ca="1" t="shared" si="20"/>
        <v>367.5</v>
      </c>
      <c r="P65" s="1" t="e">
        <f ca="1">#REF!*H65</f>
        <v>#REF!</v>
      </c>
      <c r="Q65" s="1" t="e">
        <f ca="1" t="shared" si="21"/>
        <v>#REF!</v>
      </c>
      <c r="R65" s="1" t="e">
        <f ca="1" t="shared" si="22"/>
        <v>#REF!</v>
      </c>
      <c r="S65" s="1" t="e">
        <f ca="1" t="shared" si="23"/>
        <v>#REF!</v>
      </c>
      <c r="T65" s="1" t="e">
        <f ca="1" t="shared" si="24"/>
        <v>#REF!</v>
      </c>
      <c r="U65" s="1" t="e">
        <f ca="1" t="shared" si="25"/>
        <v>#REF!</v>
      </c>
      <c r="V65" s="49" t="s">
        <v>262</v>
      </c>
      <c r="W65" s="1" t="s">
        <v>300</v>
      </c>
      <c r="X65" s="1" t="s">
        <v>264</v>
      </c>
      <c r="Y65" s="1" t="s">
        <v>265</v>
      </c>
    </row>
    <row r="66" ht="31" customHeight="1" spans="1:25">
      <c r="A66" s="31">
        <v>56</v>
      </c>
      <c r="B66" s="32" t="s">
        <v>190</v>
      </c>
      <c r="C66" s="33" t="str">
        <f>VLOOKUP(B66,' PL '!B:C,2,FALSE)</f>
        <v>Temperature controller</v>
      </c>
      <c r="D66" s="34">
        <v>11.7364</v>
      </c>
      <c r="E66" s="35">
        <f ca="1">SUMIF(' PL '!B:D,B66,' PL '!D:D)</f>
        <v>1</v>
      </c>
      <c r="F66" s="36" t="s">
        <v>261</v>
      </c>
      <c r="G66" s="37">
        <f ca="1" t="shared" si="18"/>
        <v>11.74</v>
      </c>
      <c r="H66" s="38">
        <f ca="1">SUMIF(' PL '!B:H,B:B,' PL '!H:H)</f>
        <v>0.2</v>
      </c>
      <c r="I66" s="3">
        <v>80</v>
      </c>
      <c r="J66" s="3">
        <f ca="1" t="shared" si="19"/>
        <v>80</v>
      </c>
      <c r="K66" s="4">
        <f t="shared" si="26"/>
        <v>84</v>
      </c>
      <c r="L66" s="4">
        <f ca="1" t="shared" si="20"/>
        <v>84</v>
      </c>
      <c r="P66" s="1" t="e">
        <f ca="1">#REF!*H66</f>
        <v>#REF!</v>
      </c>
      <c r="Q66" s="1" t="e">
        <f ca="1" t="shared" si="21"/>
        <v>#REF!</v>
      </c>
      <c r="R66" s="1" t="e">
        <f ca="1" t="shared" si="22"/>
        <v>#REF!</v>
      </c>
      <c r="S66" s="1" t="e">
        <f ca="1" t="shared" si="23"/>
        <v>#REF!</v>
      </c>
      <c r="T66" s="1" t="e">
        <f ca="1" t="shared" si="24"/>
        <v>#REF!</v>
      </c>
      <c r="U66" s="1" t="e">
        <f ca="1" t="shared" si="25"/>
        <v>#REF!</v>
      </c>
      <c r="V66" s="49" t="s">
        <v>262</v>
      </c>
      <c r="W66" s="1" t="s">
        <v>301</v>
      </c>
      <c r="X66" s="1" t="s">
        <v>264</v>
      </c>
      <c r="Y66" s="1" t="s">
        <v>265</v>
      </c>
    </row>
    <row r="67" ht="31" customHeight="1" spans="1:25">
      <c r="A67" s="31">
        <v>57</v>
      </c>
      <c r="B67" s="32" t="s">
        <v>191</v>
      </c>
      <c r="C67" s="33" t="str">
        <f>VLOOKUP(B67,' PL '!B:C,2,FALSE)</f>
        <v>Zebra printer head-300dpi</v>
      </c>
      <c r="D67" s="34">
        <v>248.4606</v>
      </c>
      <c r="E67" s="35">
        <f ca="1">SUMIF(' PL '!B:D,B67,' PL '!D:D)</f>
        <v>2</v>
      </c>
      <c r="F67" s="36" t="s">
        <v>261</v>
      </c>
      <c r="G67" s="37">
        <f ca="1" t="shared" si="18"/>
        <v>496.92</v>
      </c>
      <c r="H67" s="38">
        <f ca="1">SUMIF(' PL '!B:H,B:B,' PL '!H:H)</f>
        <v>1</v>
      </c>
      <c r="I67" s="3">
        <v>1700</v>
      </c>
      <c r="J67" s="3">
        <f ca="1" t="shared" si="19"/>
        <v>3400</v>
      </c>
      <c r="K67" s="4">
        <f t="shared" si="26"/>
        <v>1785</v>
      </c>
      <c r="L67" s="4">
        <f ca="1" t="shared" si="20"/>
        <v>3570</v>
      </c>
      <c r="P67" s="1" t="e">
        <f ca="1">#REF!*H67</f>
        <v>#REF!</v>
      </c>
      <c r="Q67" s="1" t="e">
        <f ca="1" t="shared" si="21"/>
        <v>#REF!</v>
      </c>
      <c r="R67" s="1" t="e">
        <f ca="1" t="shared" si="22"/>
        <v>#REF!</v>
      </c>
      <c r="S67" s="1" t="e">
        <f ca="1" t="shared" si="23"/>
        <v>#REF!</v>
      </c>
      <c r="T67" s="1" t="e">
        <f ca="1" t="shared" si="24"/>
        <v>#REF!</v>
      </c>
      <c r="U67" s="1" t="e">
        <f ca="1" t="shared" si="25"/>
        <v>#REF!</v>
      </c>
      <c r="V67" s="49" t="s">
        <v>262</v>
      </c>
      <c r="W67" s="1" t="s">
        <v>302</v>
      </c>
      <c r="X67" s="1" t="s">
        <v>264</v>
      </c>
      <c r="Y67" s="1" t="s">
        <v>265</v>
      </c>
    </row>
    <row r="68" ht="31" customHeight="1" spans="1:25">
      <c r="A68" s="31">
        <v>58</v>
      </c>
      <c r="B68" s="32" t="s">
        <v>193</v>
      </c>
      <c r="C68" s="33" t="str">
        <f>VLOOKUP(B68,' PL '!B:C,2,FALSE)</f>
        <v>Zebra printer head-600dpi</v>
      </c>
      <c r="D68" s="34">
        <v>394.4226</v>
      </c>
      <c r="E68" s="35">
        <f ca="1">SUMIF(' PL '!B:D,B68,' PL '!D:D)</f>
        <v>5</v>
      </c>
      <c r="F68" s="36" t="s">
        <v>261</v>
      </c>
      <c r="G68" s="37">
        <f ca="1" t="shared" si="18"/>
        <v>1972.11</v>
      </c>
      <c r="H68" s="38">
        <f ca="1">SUMIF(' PL '!B:H,B:B,' PL '!H:H)</f>
        <v>0.2</v>
      </c>
      <c r="I68" s="3">
        <v>2700</v>
      </c>
      <c r="J68" s="3">
        <f ca="1" t="shared" si="19"/>
        <v>13500</v>
      </c>
      <c r="K68" s="4">
        <f t="shared" si="26"/>
        <v>2835</v>
      </c>
      <c r="L68" s="4">
        <f ca="1" t="shared" si="20"/>
        <v>14175</v>
      </c>
      <c r="P68" s="1" t="e">
        <f ca="1">#REF!*H68</f>
        <v>#REF!</v>
      </c>
      <c r="Q68" s="1" t="e">
        <f ca="1" t="shared" si="21"/>
        <v>#REF!</v>
      </c>
      <c r="R68" s="1" t="e">
        <f ca="1" t="shared" si="22"/>
        <v>#REF!</v>
      </c>
      <c r="S68" s="1" t="e">
        <f ca="1" t="shared" si="23"/>
        <v>#REF!</v>
      </c>
      <c r="T68" s="1" t="e">
        <f ca="1" t="shared" si="24"/>
        <v>#REF!</v>
      </c>
      <c r="U68" s="1" t="e">
        <f ca="1" t="shared" si="25"/>
        <v>#REF!</v>
      </c>
      <c r="V68" s="49" t="s">
        <v>262</v>
      </c>
      <c r="W68" s="1" t="s">
        <v>302</v>
      </c>
      <c r="X68" s="1" t="s">
        <v>264</v>
      </c>
      <c r="Y68" s="1" t="s">
        <v>265</v>
      </c>
    </row>
    <row r="69" ht="31" customHeight="1" spans="1:25">
      <c r="A69" s="31">
        <v>59</v>
      </c>
      <c r="B69" s="32" t="s">
        <v>194</v>
      </c>
      <c r="C69" s="33" t="str">
        <f>VLOOKUP(B69,' PL '!B:C,2,FALSE)</f>
        <v>PCBA for printer</v>
      </c>
      <c r="D69" s="34">
        <v>160.7883</v>
      </c>
      <c r="E69" s="35">
        <f ca="1">SUMIF(' PL '!B:D,B69,' PL '!D:D)</f>
        <v>1</v>
      </c>
      <c r="F69" s="36" t="s">
        <v>261</v>
      </c>
      <c r="G69" s="37">
        <f ca="1" t="shared" si="18"/>
        <v>160.79</v>
      </c>
      <c r="H69" s="38">
        <f ca="1">SUMIF(' PL '!B:H,B:B,' PL '!H:H)</f>
        <v>0.4</v>
      </c>
      <c r="I69" s="3">
        <v>1100</v>
      </c>
      <c r="J69" s="3">
        <f ca="1" t="shared" si="19"/>
        <v>1100</v>
      </c>
      <c r="K69" s="4">
        <f t="shared" si="26"/>
        <v>1155</v>
      </c>
      <c r="L69" s="4">
        <f ca="1" t="shared" si="20"/>
        <v>1155</v>
      </c>
      <c r="P69" s="1" t="e">
        <f ca="1">#REF!*H69</f>
        <v>#REF!</v>
      </c>
      <c r="Q69" s="1" t="e">
        <f ca="1" t="shared" si="21"/>
        <v>#REF!</v>
      </c>
      <c r="R69" s="1" t="e">
        <f ca="1" t="shared" si="22"/>
        <v>#REF!</v>
      </c>
      <c r="S69" s="1" t="e">
        <f ca="1" t="shared" si="23"/>
        <v>#REF!</v>
      </c>
      <c r="T69" s="1" t="e">
        <f ca="1" t="shared" si="24"/>
        <v>#REF!</v>
      </c>
      <c r="U69" s="1" t="e">
        <f ca="1" t="shared" si="25"/>
        <v>#REF!</v>
      </c>
      <c r="V69" s="49" t="s">
        <v>262</v>
      </c>
      <c r="W69" s="1" t="s">
        <v>303</v>
      </c>
      <c r="X69" s="1" t="s">
        <v>264</v>
      </c>
      <c r="Y69" s="1" t="s">
        <v>265</v>
      </c>
    </row>
    <row r="70" ht="31" customHeight="1" spans="1:25">
      <c r="A70" s="31">
        <v>60</v>
      </c>
      <c r="B70" s="32" t="s">
        <v>196</v>
      </c>
      <c r="C70" s="33" t="str">
        <f>VLOOKUP(B70,' PL '!B:C,2,FALSE)</f>
        <v>PCBA for printer</v>
      </c>
      <c r="D70" s="34">
        <v>160.7883</v>
      </c>
      <c r="E70" s="35">
        <f ca="1">SUMIF(' PL '!B:D,B70,' PL '!D:D)</f>
        <v>1</v>
      </c>
      <c r="F70" s="36" t="s">
        <v>261</v>
      </c>
      <c r="G70" s="37">
        <f ca="1" t="shared" si="18"/>
        <v>160.79</v>
      </c>
      <c r="H70" s="38">
        <f ca="1">SUMIF(' PL '!B:H,B:B,' PL '!H:H)</f>
        <v>0.4</v>
      </c>
      <c r="I70" s="3">
        <v>1100</v>
      </c>
      <c r="J70" s="3">
        <f ca="1" t="shared" si="19"/>
        <v>1100</v>
      </c>
      <c r="K70" s="4">
        <f t="shared" si="26"/>
        <v>1155</v>
      </c>
      <c r="L70" s="4">
        <f ca="1" t="shared" si="20"/>
        <v>1155</v>
      </c>
      <c r="P70" s="1" t="e">
        <f ca="1">#REF!*H70</f>
        <v>#REF!</v>
      </c>
      <c r="Q70" s="1" t="e">
        <f ca="1" t="shared" si="21"/>
        <v>#REF!</v>
      </c>
      <c r="R70" s="1" t="e">
        <f ca="1" t="shared" si="22"/>
        <v>#REF!</v>
      </c>
      <c r="S70" s="1" t="e">
        <f ca="1" t="shared" si="23"/>
        <v>#REF!</v>
      </c>
      <c r="T70" s="1" t="e">
        <f ca="1" t="shared" si="24"/>
        <v>#REF!</v>
      </c>
      <c r="U70" s="1" t="e">
        <f ca="1" t="shared" si="25"/>
        <v>#REF!</v>
      </c>
      <c r="V70" s="49" t="s">
        <v>262</v>
      </c>
      <c r="W70" s="1" t="s">
        <v>303</v>
      </c>
      <c r="X70" s="1" t="s">
        <v>264</v>
      </c>
      <c r="Y70" s="1" t="s">
        <v>265</v>
      </c>
    </row>
    <row r="71" ht="34.5" customHeight="1" spans="1:12">
      <c r="A71" s="31"/>
      <c r="B71" s="50" t="s">
        <v>230</v>
      </c>
      <c r="C71" s="50"/>
      <c r="D71" s="34"/>
      <c r="E71" s="35">
        <f ca="1">SUM(E11:E70)</f>
        <v>6551</v>
      </c>
      <c r="F71" s="35"/>
      <c r="G71" s="37">
        <f ca="1">SUM(G11:G70)</f>
        <v>18903.4</v>
      </c>
      <c r="H71" s="51">
        <f ca="1">SUM(H11:H70)</f>
        <v>821.22</v>
      </c>
      <c r="J71" s="3">
        <f ca="1">SUM(J11:J37)</f>
        <v>100002.13</v>
      </c>
      <c r="L71" s="4">
        <f ca="1">SUM(L11:L37)</f>
        <v>105002.2365</v>
      </c>
    </row>
    <row r="72" ht="28" customHeight="1" spans="1:7">
      <c r="A72" s="52" t="s">
        <v>304</v>
      </c>
      <c r="B72" s="53"/>
      <c r="C72" s="53"/>
      <c r="D72" s="53"/>
      <c r="E72" s="53"/>
      <c r="F72" s="53"/>
      <c r="G72" s="54"/>
    </row>
    <row r="73" ht="28" customHeight="1" spans="1:7">
      <c r="A73" s="55" t="s">
        <v>231</v>
      </c>
      <c r="B73" s="56"/>
      <c r="C73" s="57"/>
      <c r="D73" s="58"/>
      <c r="E73" s="59"/>
      <c r="F73" s="59"/>
      <c r="G73" s="24"/>
    </row>
    <row r="74" ht="28" customHeight="1" spans="1:8">
      <c r="A74" s="55" t="s">
        <v>305</v>
      </c>
      <c r="B74" s="56"/>
      <c r="C74" s="57"/>
      <c r="D74" s="58"/>
      <c r="E74" s="59"/>
      <c r="F74" s="59"/>
      <c r="G74" s="24"/>
      <c r="H74" s="51"/>
    </row>
    <row r="75" ht="28" customHeight="1" spans="1:8">
      <c r="A75" s="60" t="s">
        <v>306</v>
      </c>
      <c r="B75" s="61"/>
      <c r="C75" s="57"/>
      <c r="D75" s="58"/>
      <c r="E75" s="59"/>
      <c r="F75" s="59"/>
      <c r="G75" s="24"/>
      <c r="H75" s="38"/>
    </row>
    <row r="76" ht="104" customHeight="1" spans="1:7">
      <c r="A76" s="62" t="s">
        <v>307</v>
      </c>
      <c r="B76" s="63"/>
      <c r="C76" s="63"/>
      <c r="D76" s="63"/>
      <c r="E76" s="63"/>
      <c r="F76" s="63"/>
      <c r="G76" s="64"/>
    </row>
  </sheetData>
  <mergeCells count="10">
    <mergeCell ref="A1:G1"/>
    <mergeCell ref="A2:G2"/>
    <mergeCell ref="A3:G3"/>
    <mergeCell ref="E7:G7"/>
    <mergeCell ref="E8:G8"/>
    <mergeCell ref="I8:L8"/>
    <mergeCell ref="E9:G9"/>
    <mergeCell ref="A72:G72"/>
    <mergeCell ref="A76:G76"/>
    <mergeCell ref="A5:C6"/>
  </mergeCells>
  <conditionalFormatting sqref="B71">
    <cfRule type="duplicateValues" dxfId="0" priority="1"/>
  </conditionalFormatting>
  <conditionalFormatting sqref="B11:B70">
    <cfRule type="duplicateValues" dxfId="1" priority="2"/>
  </conditionalFormatting>
  <hyperlinks>
    <hyperlink ref="A9" r:id="rId1" display="Tel: 0091 98202 51372"/>
  </hyperlinks>
  <pageMargins left="0.392361111111111" right="0.156944444444444" top="0.511111111111111" bottom="0.195833333333333" header="0.431944444444444" footer="0.156944444444444"/>
  <pageSetup paperSize="9" scale="76" fitToHeight="0" orientation="portrait" horizontalDpi="600"/>
  <headerFooter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fitToPage="1"/>
  </sheetPr>
  <dimension ref="A1:Z92"/>
  <sheetViews>
    <sheetView view="pageBreakPreview" zoomScale="85" zoomScaleNormal="90" workbookViewId="0">
      <selection activeCell="A10" sqref="A10:G10"/>
    </sheetView>
  </sheetViews>
  <sheetFormatPr defaultColWidth="9" defaultRowHeight="14.5"/>
  <cols>
    <col min="1" max="1" width="4.87272727272727" style="1" customWidth="1"/>
    <col min="2" max="2" width="22.6272727272727" style="1" customWidth="1"/>
    <col min="3" max="3" width="50.8909090909091" style="1" customWidth="1"/>
    <col min="4" max="4" width="13.2545454545455" style="1" customWidth="1"/>
    <col min="5" max="5" width="8.79090909090909" style="1" customWidth="1"/>
    <col min="6" max="6" width="11.9727272727273" style="1" customWidth="1"/>
    <col min="7" max="7" width="18.2545454545455" style="1" customWidth="1"/>
    <col min="8" max="8" width="10.6636363636364" style="2" customWidth="1"/>
    <col min="9" max="10" width="10.2545454545455" style="3" customWidth="1"/>
    <col min="11" max="11" width="9" style="4" customWidth="1"/>
    <col min="12" max="12" width="10.7545454545455" style="4" customWidth="1"/>
    <col min="13" max="13" width="11.7272727272727" style="1" customWidth="1"/>
    <col min="14" max="14" width="9" style="1" customWidth="1"/>
    <col min="15" max="18" width="12.8181818181818" style="1" customWidth="1"/>
    <col min="19" max="19" width="11.8909090909091" style="1" customWidth="1"/>
    <col min="20" max="21" width="12.1090909090909" style="1" customWidth="1"/>
    <col min="22" max="16384" width="9" style="1"/>
  </cols>
  <sheetData>
    <row r="1" ht="49" customHeight="1" spans="1:7">
      <c r="A1" s="5" t="s">
        <v>0</v>
      </c>
      <c r="B1" s="6"/>
      <c r="C1" s="6"/>
      <c r="D1" s="6"/>
      <c r="E1" s="6"/>
      <c r="F1" s="6"/>
      <c r="G1" s="7"/>
    </row>
    <row r="2" ht="30" customHeight="1" spans="1:7">
      <c r="A2" s="8" t="s">
        <v>1</v>
      </c>
      <c r="B2" s="9"/>
      <c r="C2" s="9"/>
      <c r="D2" s="9"/>
      <c r="E2" s="9"/>
      <c r="F2" s="9"/>
      <c r="G2" s="10"/>
    </row>
    <row r="3" ht="30" customHeight="1" spans="1:7">
      <c r="A3" s="11" t="s">
        <v>232</v>
      </c>
      <c r="B3" s="12"/>
      <c r="C3" s="12"/>
      <c r="D3" s="12"/>
      <c r="E3" s="12"/>
      <c r="F3" s="12"/>
      <c r="G3" s="13"/>
    </row>
    <row r="4" ht="16" customHeight="1" spans="1:7">
      <c r="A4" s="14" t="s">
        <v>233</v>
      </c>
      <c r="B4" s="15"/>
      <c r="C4" s="15"/>
      <c r="E4" s="15" t="s">
        <v>5</v>
      </c>
      <c r="F4" s="15" t="s">
        <v>308</v>
      </c>
      <c r="G4" s="16"/>
    </row>
    <row r="5" ht="16" customHeight="1" spans="1:7">
      <c r="A5" s="17" t="s">
        <v>11</v>
      </c>
      <c r="B5" s="18"/>
      <c r="C5" s="18"/>
      <c r="E5" s="19" t="s">
        <v>7</v>
      </c>
      <c r="F5" s="20">
        <v>45679</v>
      </c>
      <c r="G5" s="21"/>
    </row>
    <row r="6" ht="16" customHeight="1" spans="1:7">
      <c r="A6" s="17"/>
      <c r="B6" s="18"/>
      <c r="C6" s="18"/>
      <c r="E6" s="22" t="s">
        <v>235</v>
      </c>
      <c r="F6" s="23">
        <v>52989</v>
      </c>
      <c r="G6" s="24"/>
    </row>
    <row r="7" ht="14.25" customHeight="1" spans="1:7">
      <c r="A7" s="14" t="s">
        <v>236</v>
      </c>
      <c r="B7" s="15"/>
      <c r="C7" s="15"/>
      <c r="E7" s="23" t="s">
        <v>237</v>
      </c>
      <c r="F7" s="23"/>
      <c r="G7" s="24"/>
    </row>
    <row r="8" ht="15" customHeight="1" spans="1:12">
      <c r="A8" s="14" t="s">
        <v>238</v>
      </c>
      <c r="B8" s="15"/>
      <c r="C8" s="15"/>
      <c r="D8" s="15"/>
      <c r="E8" s="23" t="s">
        <v>239</v>
      </c>
      <c r="F8" s="23"/>
      <c r="G8" s="24"/>
      <c r="I8" s="39"/>
      <c r="J8" s="39"/>
      <c r="K8" s="40"/>
      <c r="L8" s="40"/>
    </row>
    <row r="9" ht="18" customHeight="1" spans="1:20">
      <c r="A9" s="25" t="s">
        <v>240</v>
      </c>
      <c r="B9" s="26"/>
      <c r="C9" s="15"/>
      <c r="D9" s="15"/>
      <c r="E9" s="23" t="s">
        <v>17</v>
      </c>
      <c r="F9" s="23"/>
      <c r="G9" s="24"/>
      <c r="S9" s="1" t="s">
        <v>241</v>
      </c>
      <c r="T9" s="1">
        <v>7.1879</v>
      </c>
    </row>
    <row r="10" ht="31" spans="1:26">
      <c r="A10" s="27" t="s">
        <v>20</v>
      </c>
      <c r="B10" s="28" t="s">
        <v>21</v>
      </c>
      <c r="C10" s="28" t="s">
        <v>22</v>
      </c>
      <c r="D10" s="28" t="s">
        <v>242</v>
      </c>
      <c r="E10" s="28" t="s">
        <v>23</v>
      </c>
      <c r="F10" s="28" t="s">
        <v>243</v>
      </c>
      <c r="G10" s="29" t="s">
        <v>244</v>
      </c>
      <c r="H10" s="30" t="s">
        <v>27</v>
      </c>
      <c r="I10" s="41" t="s">
        <v>245</v>
      </c>
      <c r="J10" s="41" t="s">
        <v>246</v>
      </c>
      <c r="K10" s="42" t="s">
        <v>247</v>
      </c>
      <c r="L10" s="42" t="s">
        <v>248</v>
      </c>
      <c r="M10" s="41" t="s">
        <v>249</v>
      </c>
      <c r="N10" s="41" t="s">
        <v>250</v>
      </c>
      <c r="O10" s="43" t="s">
        <v>251</v>
      </c>
      <c r="P10" s="43" t="s">
        <v>252</v>
      </c>
      <c r="Q10" s="45" t="s">
        <v>253</v>
      </c>
      <c r="R10" s="42" t="s">
        <v>254</v>
      </c>
      <c r="S10" s="42"/>
      <c r="T10" s="46" t="s">
        <v>255</v>
      </c>
      <c r="U10" s="46"/>
      <c r="V10" s="47" t="s">
        <v>256</v>
      </c>
      <c r="W10" s="47" t="s">
        <v>257</v>
      </c>
      <c r="X10" s="48" t="s">
        <v>258</v>
      </c>
      <c r="Y10" s="48" t="s">
        <v>259</v>
      </c>
      <c r="Z10" s="48" t="s">
        <v>260</v>
      </c>
    </row>
    <row r="11" ht="31" customHeight="1" spans="1:25">
      <c r="A11" s="31">
        <v>1</v>
      </c>
      <c r="B11" s="32" t="s">
        <v>29</v>
      </c>
      <c r="C11" s="33" t="str">
        <f>VLOOKUP(B11,' PL '!B:C,2,FALSE)</f>
        <v>Milling cutter</v>
      </c>
      <c r="D11" s="34">
        <v>0.7318</v>
      </c>
      <c r="E11" s="35">
        <f ca="1">SUMIF(' PL '!B:D,B11,' PL '!D:D)</f>
        <v>500</v>
      </c>
      <c r="F11" s="36" t="s">
        <v>261</v>
      </c>
      <c r="G11" s="37">
        <f ca="1" t="shared" ref="G11:G74" si="0">ROUND(E11*D11,2)</f>
        <v>365.9</v>
      </c>
      <c r="H11" s="38">
        <f ca="1">SUMIF(' PL '!B:H,B:B,' PL '!H:H)</f>
        <v>2.6</v>
      </c>
      <c r="I11" s="3">
        <v>5</v>
      </c>
      <c r="J11" s="3">
        <f ca="1" t="shared" ref="J11:J74" si="1">I11*E11</f>
        <v>2500</v>
      </c>
      <c r="K11" s="4">
        <f t="shared" ref="K11:K74" si="2">I11*1.05</f>
        <v>5.25</v>
      </c>
      <c r="L11" s="4">
        <f ca="1" t="shared" ref="L11:L74" si="3">K11*E11</f>
        <v>2625</v>
      </c>
      <c r="M11" s="1">
        <f ca="1">L87*1.1*0.0005</f>
        <v>64.18149045</v>
      </c>
      <c r="N11" s="44">
        <v>6339.07</v>
      </c>
      <c r="O11" s="1">
        <f ca="1">(M11+N11)/H87</f>
        <v>2.34648462200471</v>
      </c>
      <c r="P11" s="1">
        <f ca="1" t="shared" ref="P11:P74" si="4">$O$11*H11</f>
        <v>6.10086001721226</v>
      </c>
      <c r="Q11" s="1">
        <f ca="1" t="shared" ref="Q11:Q74" si="5">P11+L11</f>
        <v>2631.10086001721</v>
      </c>
      <c r="R11" s="1">
        <f ca="1" t="shared" ref="R11:R74" si="6">Q11/E11</f>
        <v>5.26220172003442</v>
      </c>
      <c r="S11" s="1">
        <f ca="1" t="shared" ref="S11:S74" si="7">ROUND(R11,2)</f>
        <v>5.26</v>
      </c>
      <c r="T11" s="1">
        <f ca="1" t="shared" ref="T11:T74" si="8">S11/$T$9</f>
        <v>0.731785361510316</v>
      </c>
      <c r="U11" s="1">
        <f ca="1" t="shared" ref="U11:U74" si="9">ROUND(T11,4)</f>
        <v>0.7318</v>
      </c>
      <c r="V11" s="49" t="s">
        <v>262</v>
      </c>
      <c r="W11" s="49" t="s">
        <v>309</v>
      </c>
      <c r="X11" s="1" t="s">
        <v>310</v>
      </c>
      <c r="Y11" s="1" t="s">
        <v>311</v>
      </c>
    </row>
    <row r="12" ht="31" customHeight="1" spans="1:25">
      <c r="A12" s="31">
        <v>2</v>
      </c>
      <c r="B12" s="32" t="s">
        <v>31</v>
      </c>
      <c r="C12" s="33" t="str">
        <f>VLOOKUP(B12,' PL '!B:C,2,FALSE)</f>
        <v>Infrared heating tube-length：630mm,110V-500W</v>
      </c>
      <c r="D12" s="34">
        <v>16.18</v>
      </c>
      <c r="E12" s="35">
        <f ca="1">SUMIF(' PL '!B:D,B12,' PL '!D:D)</f>
        <v>6</v>
      </c>
      <c r="F12" s="36" t="s">
        <v>261</v>
      </c>
      <c r="G12" s="37">
        <f ca="1" t="shared" si="0"/>
        <v>97.08</v>
      </c>
      <c r="H12" s="38">
        <f ca="1">SUMIF(' PL '!B:H,B:B,' PL '!H:H)</f>
        <v>2.65</v>
      </c>
      <c r="I12" s="3">
        <v>110</v>
      </c>
      <c r="J12" s="3">
        <f ca="1" t="shared" si="1"/>
        <v>660</v>
      </c>
      <c r="K12" s="4">
        <f t="shared" si="2"/>
        <v>115.5</v>
      </c>
      <c r="L12" s="4">
        <f ca="1" t="shared" si="3"/>
        <v>693</v>
      </c>
      <c r="P12" s="1">
        <f ca="1" t="shared" si="4"/>
        <v>6.21818424831249</v>
      </c>
      <c r="Q12" s="1">
        <f ca="1" t="shared" si="5"/>
        <v>699.218184248312</v>
      </c>
      <c r="R12" s="1">
        <f ca="1" t="shared" si="6"/>
        <v>116.536364041385</v>
      </c>
      <c r="S12" s="1">
        <f ca="1" t="shared" si="7"/>
        <v>116.54</v>
      </c>
      <c r="T12" s="1">
        <f ca="1" t="shared" si="8"/>
        <v>16.2133585609149</v>
      </c>
      <c r="U12" s="1">
        <f ca="1" t="shared" si="9"/>
        <v>16.2134</v>
      </c>
      <c r="V12" s="49" t="s">
        <v>262</v>
      </c>
      <c r="W12" s="49" t="s">
        <v>312</v>
      </c>
      <c r="X12" s="1" t="s">
        <v>310</v>
      </c>
      <c r="Y12" s="1" t="s">
        <v>313</v>
      </c>
    </row>
    <row r="13" ht="31" customHeight="1" spans="1:25">
      <c r="A13" s="31">
        <v>3</v>
      </c>
      <c r="B13" s="32" t="s">
        <v>33</v>
      </c>
      <c r="C13" s="33" t="str">
        <f>VLOOKUP(B13,' PL '!B:C,2,FALSE)</f>
        <v>Coupler-X/Y axis-12-14</v>
      </c>
      <c r="D13" s="34">
        <v>11.4568</v>
      </c>
      <c r="E13" s="35">
        <f ca="1">SUMIF(' PL '!B:D,B13,' PL '!D:D)</f>
        <v>2</v>
      </c>
      <c r="F13" s="36" t="s">
        <v>261</v>
      </c>
      <c r="G13" s="37">
        <f ca="1" t="shared" si="0"/>
        <v>22.91</v>
      </c>
      <c r="H13" s="38">
        <f ca="1">SUMIF(' PL '!B:H,B:B,' PL '!H:H)</f>
        <v>0.5</v>
      </c>
      <c r="I13" s="3">
        <v>78</v>
      </c>
      <c r="J13" s="3">
        <f ca="1" t="shared" si="1"/>
        <v>156</v>
      </c>
      <c r="K13" s="4">
        <f t="shared" si="2"/>
        <v>81.9</v>
      </c>
      <c r="L13" s="4">
        <f ca="1" t="shared" si="3"/>
        <v>163.8</v>
      </c>
      <c r="P13" s="1">
        <f ca="1" t="shared" si="4"/>
        <v>1.17324231100236</v>
      </c>
      <c r="Q13" s="1">
        <f ca="1" t="shared" si="5"/>
        <v>164.973242311002</v>
      </c>
      <c r="R13" s="1">
        <f ca="1" t="shared" si="6"/>
        <v>82.4866211555012</v>
      </c>
      <c r="S13" s="1">
        <f ca="1" t="shared" si="7"/>
        <v>82.49</v>
      </c>
      <c r="T13" s="1">
        <f ca="1" t="shared" si="8"/>
        <v>11.4762308880201</v>
      </c>
      <c r="U13" s="1">
        <f ca="1" t="shared" si="9"/>
        <v>11.4762</v>
      </c>
      <c r="V13" s="49" t="s">
        <v>262</v>
      </c>
      <c r="W13" s="49" t="s">
        <v>314</v>
      </c>
      <c r="X13" s="1" t="s">
        <v>310</v>
      </c>
      <c r="Y13" s="1" t="s">
        <v>313</v>
      </c>
    </row>
    <row r="14" ht="31" customHeight="1" spans="1:25">
      <c r="A14" s="31">
        <v>4</v>
      </c>
      <c r="B14" s="32" t="s">
        <v>34</v>
      </c>
      <c r="C14" s="33" t="str">
        <f>VLOOKUP(B14,' PL '!B:C,2,FALSE)</f>
        <v>Coupler-Z axis-8-14</v>
      </c>
      <c r="D14" s="34">
        <v>11.4442</v>
      </c>
      <c r="E14" s="35">
        <f ca="1">SUMIF(' PL '!B:D,B14,' PL '!D:D)</f>
        <v>1</v>
      </c>
      <c r="F14" s="36" t="s">
        <v>261</v>
      </c>
      <c r="G14" s="37">
        <f ca="1" t="shared" si="0"/>
        <v>11.44</v>
      </c>
      <c r="H14" s="38">
        <f ca="1">SUMIF(' PL '!B:H,B:B,' PL '!H:H)</f>
        <v>0.2</v>
      </c>
      <c r="I14" s="3">
        <v>78</v>
      </c>
      <c r="J14" s="3">
        <f ca="1" t="shared" si="1"/>
        <v>78</v>
      </c>
      <c r="K14" s="4">
        <f t="shared" si="2"/>
        <v>81.9</v>
      </c>
      <c r="L14" s="4">
        <f ca="1" t="shared" si="3"/>
        <v>81.9</v>
      </c>
      <c r="P14" s="1">
        <f ca="1" t="shared" si="4"/>
        <v>0.469296924400943</v>
      </c>
      <c r="Q14" s="1">
        <f ca="1" t="shared" si="5"/>
        <v>82.3692969244009</v>
      </c>
      <c r="R14" s="1">
        <f ca="1" t="shared" si="6"/>
        <v>82.3692969244009</v>
      </c>
      <c r="S14" s="1">
        <f ca="1" t="shared" si="7"/>
        <v>82.37</v>
      </c>
      <c r="T14" s="1">
        <f ca="1" t="shared" si="8"/>
        <v>11.4595361649439</v>
      </c>
      <c r="U14" s="1">
        <f ca="1" t="shared" si="9"/>
        <v>11.4595</v>
      </c>
      <c r="V14" s="49" t="s">
        <v>262</v>
      </c>
      <c r="W14" s="49" t="s">
        <v>314</v>
      </c>
      <c r="X14" s="1" t="s">
        <v>310</v>
      </c>
      <c r="Y14" s="1" t="s">
        <v>313</v>
      </c>
    </row>
    <row r="15" ht="31" customHeight="1" spans="1:25">
      <c r="A15" s="31">
        <v>5</v>
      </c>
      <c r="B15" s="32" t="s">
        <v>36</v>
      </c>
      <c r="C15" s="33" t="str">
        <f>VLOOKUP(B15,' PL '!B:C,2,FALSE)</f>
        <v>Connector-metal</v>
      </c>
      <c r="D15" s="34">
        <v>3.3069</v>
      </c>
      <c r="E15" s="35">
        <f ca="1">SUMIF(' PL '!B:D,B15,' PL '!D:D)</f>
        <v>100</v>
      </c>
      <c r="F15" s="36" t="s">
        <v>261</v>
      </c>
      <c r="G15" s="37">
        <f ca="1" t="shared" si="0"/>
        <v>330.69</v>
      </c>
      <c r="H15" s="38">
        <f ca="1">SUMIF(' PL '!B:H,B:B,' PL '!H:H)</f>
        <v>2</v>
      </c>
      <c r="I15" s="3">
        <v>22.6</v>
      </c>
      <c r="J15" s="3">
        <f ca="1" t="shared" si="1"/>
        <v>2260</v>
      </c>
      <c r="K15" s="4">
        <f t="shared" si="2"/>
        <v>23.73</v>
      </c>
      <c r="L15" s="4">
        <f ca="1" t="shared" si="3"/>
        <v>2373</v>
      </c>
      <c r="P15" s="1">
        <f ca="1" t="shared" si="4"/>
        <v>4.69296924400943</v>
      </c>
      <c r="Q15" s="1">
        <f ca="1" t="shared" si="5"/>
        <v>2377.69296924401</v>
      </c>
      <c r="R15" s="1">
        <f ca="1" t="shared" si="6"/>
        <v>23.7769296924401</v>
      </c>
      <c r="S15" s="1">
        <f ca="1" t="shared" si="7"/>
        <v>23.78</v>
      </c>
      <c r="T15" s="1">
        <f ca="1" t="shared" si="8"/>
        <v>3.30833762294968</v>
      </c>
      <c r="U15" s="1">
        <f ca="1" t="shared" si="9"/>
        <v>3.3083</v>
      </c>
      <c r="V15" s="49" t="s">
        <v>262</v>
      </c>
      <c r="W15" s="1" t="s">
        <v>315</v>
      </c>
      <c r="X15" s="1" t="s">
        <v>310</v>
      </c>
      <c r="Y15" s="1" t="s">
        <v>313</v>
      </c>
    </row>
    <row r="16" ht="31" customHeight="1" spans="1:25">
      <c r="A16" s="31">
        <v>6</v>
      </c>
      <c r="B16" s="32" t="s">
        <v>38</v>
      </c>
      <c r="C16" s="33" t="str">
        <f>VLOOKUP(B16,' PL '!B:C,2,FALSE)</f>
        <v>Filter cotton-for Nozzle-N510059196AA</v>
      </c>
      <c r="D16" s="34">
        <v>0.121</v>
      </c>
      <c r="E16" s="35">
        <f ca="1">SUMIF(' PL '!B:D,B16,' PL '!D:D)</f>
        <v>137</v>
      </c>
      <c r="F16" s="36" t="s">
        <v>261</v>
      </c>
      <c r="G16" s="37">
        <f ca="1" t="shared" si="0"/>
        <v>16.58</v>
      </c>
      <c r="H16" s="38">
        <f ca="1">SUMIF(' PL '!B:H,B:B,' PL '!H:H)</f>
        <v>2.1</v>
      </c>
      <c r="I16" s="3">
        <v>0.8</v>
      </c>
      <c r="J16" s="3">
        <f ca="1" t="shared" si="1"/>
        <v>109.6</v>
      </c>
      <c r="K16" s="4">
        <f t="shared" si="2"/>
        <v>0.84</v>
      </c>
      <c r="L16" s="4">
        <f ca="1" t="shared" si="3"/>
        <v>115.08</v>
      </c>
      <c r="P16" s="1">
        <f ca="1" t="shared" si="4"/>
        <v>4.9276177062099</v>
      </c>
      <c r="Q16" s="1">
        <f ca="1" t="shared" si="5"/>
        <v>120.00761770621</v>
      </c>
      <c r="R16" s="1">
        <f ca="1" t="shared" si="6"/>
        <v>0.875968012454087</v>
      </c>
      <c r="S16" s="1">
        <f ca="1" t="shared" si="7"/>
        <v>0.88</v>
      </c>
      <c r="T16" s="1">
        <f ca="1" t="shared" si="8"/>
        <v>0.12242796922606</v>
      </c>
      <c r="U16" s="1">
        <f ca="1" t="shared" si="9"/>
        <v>0.1224</v>
      </c>
      <c r="V16" s="49" t="s">
        <v>262</v>
      </c>
      <c r="W16" s="1" t="s">
        <v>316</v>
      </c>
      <c r="X16" s="1" t="s">
        <v>310</v>
      </c>
      <c r="Y16" s="1" t="s">
        <v>311</v>
      </c>
    </row>
    <row r="17" ht="31" customHeight="1" spans="1:25">
      <c r="A17" s="31">
        <v>7</v>
      </c>
      <c r="B17" s="32" t="s">
        <v>39</v>
      </c>
      <c r="C17" s="33" t="str">
        <f>VLOOKUP(B17,' PL '!B:C,2,FALSE)</f>
        <v>Frequency converter-FA2P5N1W20360133</v>
      </c>
      <c r="D17" s="34">
        <v>167.2895</v>
      </c>
      <c r="E17" s="35">
        <f ca="1">SUMIF(' PL '!B:D,B17,' PL '!D:D)</f>
        <v>1</v>
      </c>
      <c r="F17" s="36" t="s">
        <v>261</v>
      </c>
      <c r="G17" s="37">
        <f ca="1" t="shared" si="0"/>
        <v>167.29</v>
      </c>
      <c r="H17" s="38">
        <f ca="1">SUMIF(' PL '!B:H,B:B,' PL '!H:H)</f>
        <v>3</v>
      </c>
      <c r="I17" s="3">
        <v>1140</v>
      </c>
      <c r="J17" s="3">
        <f ca="1" t="shared" si="1"/>
        <v>1140</v>
      </c>
      <c r="K17" s="4">
        <f t="shared" si="2"/>
        <v>1197</v>
      </c>
      <c r="L17" s="4">
        <f ca="1" t="shared" si="3"/>
        <v>1197</v>
      </c>
      <c r="P17" s="1">
        <f ca="1" t="shared" si="4"/>
        <v>7.03945386601414</v>
      </c>
      <c r="Q17" s="1">
        <f ca="1" t="shared" si="5"/>
        <v>1204.03945386601</v>
      </c>
      <c r="R17" s="1">
        <f ca="1" t="shared" si="6"/>
        <v>1204.03945386601</v>
      </c>
      <c r="S17" s="1">
        <f ca="1" t="shared" si="7"/>
        <v>1204.04</v>
      </c>
      <c r="T17" s="1">
        <f ca="1" t="shared" si="8"/>
        <v>167.509286439711</v>
      </c>
      <c r="U17" s="1">
        <f ca="1" t="shared" si="9"/>
        <v>167.5093</v>
      </c>
      <c r="V17" s="49" t="s">
        <v>262</v>
      </c>
      <c r="W17" s="1" t="s">
        <v>317</v>
      </c>
      <c r="X17" s="1" t="s">
        <v>310</v>
      </c>
      <c r="Y17" s="1" t="s">
        <v>313</v>
      </c>
    </row>
    <row r="18" ht="31" customHeight="1" spans="1:25">
      <c r="A18" s="31">
        <v>8</v>
      </c>
      <c r="B18" s="32" t="s">
        <v>41</v>
      </c>
      <c r="C18" s="33" t="str">
        <f>VLOOKUP(B18,' PL '!B:C,2,FALSE)</f>
        <v>Motor-TM86118S</v>
      </c>
      <c r="D18" s="34">
        <v>34.8641</v>
      </c>
      <c r="E18" s="35">
        <f ca="1">SUMIF(' PL '!B:D,B18,' PL '!D:D)</f>
        <v>1</v>
      </c>
      <c r="F18" s="36" t="s">
        <v>261</v>
      </c>
      <c r="G18" s="37">
        <f ca="1" t="shared" si="0"/>
        <v>34.86</v>
      </c>
      <c r="H18" s="38">
        <f ca="1">SUMIF(' PL '!B:H,B:B,' PL '!H:H)</f>
        <v>5</v>
      </c>
      <c r="I18" s="3">
        <v>230</v>
      </c>
      <c r="J18" s="3">
        <f ca="1" t="shared" si="1"/>
        <v>230</v>
      </c>
      <c r="K18" s="4">
        <f t="shared" si="2"/>
        <v>241.5</v>
      </c>
      <c r="L18" s="4">
        <f ca="1" t="shared" si="3"/>
        <v>241.5</v>
      </c>
      <c r="P18" s="1">
        <f ca="1" t="shared" si="4"/>
        <v>11.7324231100236</v>
      </c>
      <c r="Q18" s="1">
        <f ca="1" t="shared" si="5"/>
        <v>253.232423110024</v>
      </c>
      <c r="R18" s="1">
        <f ca="1" t="shared" si="6"/>
        <v>253.232423110024</v>
      </c>
      <c r="S18" s="1">
        <f ca="1" t="shared" si="7"/>
        <v>253.23</v>
      </c>
      <c r="T18" s="1">
        <f ca="1" t="shared" si="8"/>
        <v>35.2300393717219</v>
      </c>
      <c r="U18" s="1">
        <f ca="1" t="shared" si="9"/>
        <v>35.23</v>
      </c>
      <c r="V18" s="49" t="s">
        <v>262</v>
      </c>
      <c r="W18" s="1" t="s">
        <v>318</v>
      </c>
      <c r="X18" s="1" t="s">
        <v>310</v>
      </c>
      <c r="Y18" s="1" t="s">
        <v>313</v>
      </c>
    </row>
    <row r="19" ht="31" customHeight="1" spans="1:25">
      <c r="A19" s="31">
        <v>9</v>
      </c>
      <c r="B19" s="32" t="s">
        <v>42</v>
      </c>
      <c r="C19" s="33" t="str">
        <f>VLOOKUP(B19,' PL '!B:C,2,FALSE)</f>
        <v>Motor-STM8680</v>
      </c>
      <c r="D19" s="34">
        <v>27.4461</v>
      </c>
      <c r="E19" s="35">
        <f ca="1">SUMIF(' PL '!B:D,B19,' PL '!D:D)</f>
        <v>3</v>
      </c>
      <c r="F19" s="36" t="s">
        <v>261</v>
      </c>
      <c r="G19" s="37">
        <f ca="1" t="shared" si="0"/>
        <v>82.34</v>
      </c>
      <c r="H19" s="38">
        <f ca="1">SUMIF(' PL '!B:H,B:B,' PL '!H:H)</f>
        <v>5</v>
      </c>
      <c r="I19" s="3">
        <v>185</v>
      </c>
      <c r="J19" s="3">
        <f ca="1" t="shared" si="1"/>
        <v>555</v>
      </c>
      <c r="K19" s="4">
        <f t="shared" si="2"/>
        <v>194.25</v>
      </c>
      <c r="L19" s="4">
        <f ca="1" t="shared" si="3"/>
        <v>582.75</v>
      </c>
      <c r="P19" s="1">
        <f ca="1" t="shared" si="4"/>
        <v>11.7324231100236</v>
      </c>
      <c r="Q19" s="1">
        <f ca="1" t="shared" si="5"/>
        <v>594.482423110024</v>
      </c>
      <c r="R19" s="1">
        <f ca="1" t="shared" si="6"/>
        <v>198.160807703341</v>
      </c>
      <c r="S19" s="1">
        <f ca="1" t="shared" si="7"/>
        <v>198.16</v>
      </c>
      <c r="T19" s="1">
        <f ca="1" t="shared" si="8"/>
        <v>27.568552706632</v>
      </c>
      <c r="U19" s="1">
        <f ca="1" t="shared" si="9"/>
        <v>27.5686</v>
      </c>
      <c r="V19" s="49" t="s">
        <v>262</v>
      </c>
      <c r="W19" s="1" t="s">
        <v>318</v>
      </c>
      <c r="X19" s="1" t="s">
        <v>310</v>
      </c>
      <c r="Y19" s="1" t="s">
        <v>313</v>
      </c>
    </row>
    <row r="20" ht="31" customHeight="1" spans="1:25">
      <c r="A20" s="31">
        <v>10</v>
      </c>
      <c r="B20" s="32" t="s">
        <v>45</v>
      </c>
      <c r="C20" s="33" t="str">
        <f>VLOOKUP(B20,' PL '!B:C,2,FALSE)</f>
        <v>Solder tip-900M-T-sk</v>
      </c>
      <c r="D20" s="34">
        <v>0.7318</v>
      </c>
      <c r="E20" s="35">
        <f ca="1">SUMIF(' PL '!B:D,B20,' PL '!D:D)</f>
        <v>30</v>
      </c>
      <c r="F20" s="36" t="s">
        <v>261</v>
      </c>
      <c r="G20" s="37">
        <f ca="1" t="shared" si="0"/>
        <v>21.95</v>
      </c>
      <c r="H20" s="38">
        <f ca="1">SUMIF(' PL '!B:H,B:B,' PL '!H:H)</f>
        <v>0.15</v>
      </c>
      <c r="I20" s="3">
        <v>5</v>
      </c>
      <c r="J20" s="3">
        <f ca="1" t="shared" si="1"/>
        <v>150</v>
      </c>
      <c r="K20" s="4">
        <f t="shared" si="2"/>
        <v>5.25</v>
      </c>
      <c r="L20" s="4">
        <f ca="1" t="shared" si="3"/>
        <v>157.5</v>
      </c>
      <c r="P20" s="1">
        <f ca="1" t="shared" si="4"/>
        <v>0.351972693300707</v>
      </c>
      <c r="Q20" s="1">
        <f ca="1" t="shared" si="5"/>
        <v>157.851972693301</v>
      </c>
      <c r="R20" s="1">
        <f ca="1" t="shared" si="6"/>
        <v>5.26173242311002</v>
      </c>
      <c r="S20" s="1">
        <f ca="1" t="shared" si="7"/>
        <v>5.26</v>
      </c>
      <c r="T20" s="1">
        <f ca="1" t="shared" si="8"/>
        <v>0.731785361510316</v>
      </c>
      <c r="U20" s="1">
        <f ca="1" t="shared" si="9"/>
        <v>0.7318</v>
      </c>
      <c r="V20" s="49" t="s">
        <v>262</v>
      </c>
      <c r="W20" s="1" t="s">
        <v>266</v>
      </c>
      <c r="X20" s="1" t="s">
        <v>310</v>
      </c>
      <c r="Y20" s="1" t="s">
        <v>311</v>
      </c>
    </row>
    <row r="21" ht="31" customHeight="1" spans="1:25">
      <c r="A21" s="31">
        <v>11</v>
      </c>
      <c r="B21" s="32" t="s">
        <v>63</v>
      </c>
      <c r="C21" s="33" t="str">
        <f>VLOOKUP(B21,' PL '!B:C,2,FALSE)</f>
        <v>Stencil wiping paper-roll-298 </v>
      </c>
      <c r="D21" s="34">
        <v>2.3108</v>
      </c>
      <c r="E21" s="35">
        <f ca="1">SUMIF(' PL '!B:D,B21,' PL '!D:D)</f>
        <v>2040</v>
      </c>
      <c r="F21" s="36" t="s">
        <v>261</v>
      </c>
      <c r="G21" s="37">
        <f ca="1" t="shared" si="0"/>
        <v>4714.03</v>
      </c>
      <c r="H21" s="38">
        <f ca="1">SUMIF(' PL '!B:H,B:B,' PL '!H:H)</f>
        <v>1200</v>
      </c>
      <c r="I21" s="3">
        <v>14.8</v>
      </c>
      <c r="J21" s="3">
        <f ca="1" t="shared" si="1"/>
        <v>30192</v>
      </c>
      <c r="K21" s="4">
        <f t="shared" si="2"/>
        <v>15.54</v>
      </c>
      <c r="L21" s="4">
        <f ca="1" t="shared" si="3"/>
        <v>31701.6</v>
      </c>
      <c r="P21" s="1">
        <f ca="1" t="shared" si="4"/>
        <v>2815.78154640566</v>
      </c>
      <c r="Q21" s="1">
        <f ca="1" t="shared" si="5"/>
        <v>34517.3815464057</v>
      </c>
      <c r="R21" s="1">
        <f ca="1" t="shared" si="6"/>
        <v>16.9202850717675</v>
      </c>
      <c r="S21" s="1">
        <f ca="1" t="shared" si="7"/>
        <v>16.92</v>
      </c>
      <c r="T21" s="1">
        <f ca="1" t="shared" si="8"/>
        <v>2.35395595375562</v>
      </c>
      <c r="U21" s="1">
        <f ca="1" t="shared" si="9"/>
        <v>2.354</v>
      </c>
      <c r="V21" s="49" t="s">
        <v>319</v>
      </c>
      <c r="W21" s="1" t="s">
        <v>320</v>
      </c>
      <c r="X21" s="1" t="s">
        <v>310</v>
      </c>
      <c r="Y21" s="1" t="s">
        <v>311</v>
      </c>
    </row>
    <row r="22" ht="31" customHeight="1" spans="1:25">
      <c r="A22" s="31">
        <v>12</v>
      </c>
      <c r="B22" s="32" t="s">
        <v>65</v>
      </c>
      <c r="C22" s="33" t="str">
        <f>VLOOKUP(B22,' PL '!B:C,2,FALSE)</f>
        <v>Wipping paper-400mm*10m</v>
      </c>
      <c r="D22" s="34">
        <v>1.145</v>
      </c>
      <c r="E22" s="35">
        <f ca="1">SUMIF(' PL '!B:D,B22,' PL '!D:D)</f>
        <v>2800</v>
      </c>
      <c r="F22" s="36" t="s">
        <v>261</v>
      </c>
      <c r="G22" s="37">
        <f ca="1" t="shared" si="0"/>
        <v>3206</v>
      </c>
      <c r="H22" s="38">
        <f ca="1">SUMIF(' PL '!B:H,B:B,' PL '!H:H)</f>
        <v>866</v>
      </c>
      <c r="I22" s="3">
        <v>7.3</v>
      </c>
      <c r="J22" s="3">
        <f ca="1" t="shared" si="1"/>
        <v>20440</v>
      </c>
      <c r="K22" s="4">
        <f t="shared" si="2"/>
        <v>7.665</v>
      </c>
      <c r="L22" s="4">
        <f ca="1" t="shared" si="3"/>
        <v>21462</v>
      </c>
      <c r="P22" s="1">
        <f ca="1" t="shared" si="4"/>
        <v>2032.05568265608</v>
      </c>
      <c r="Q22" s="1">
        <f ca="1" t="shared" si="5"/>
        <v>23494.0556826561</v>
      </c>
      <c r="R22" s="1">
        <f ca="1" t="shared" si="6"/>
        <v>8.39073417237717</v>
      </c>
      <c r="S22" s="1">
        <f ca="1" t="shared" si="7"/>
        <v>8.39</v>
      </c>
      <c r="T22" s="1">
        <f ca="1" t="shared" si="8"/>
        <v>1.16723938841664</v>
      </c>
      <c r="U22" s="1">
        <f ca="1" t="shared" si="9"/>
        <v>1.1672</v>
      </c>
      <c r="V22" s="49" t="s">
        <v>319</v>
      </c>
      <c r="W22" s="1" t="s">
        <v>320</v>
      </c>
      <c r="X22" s="1" t="s">
        <v>310</v>
      </c>
      <c r="Y22" s="1" t="s">
        <v>311</v>
      </c>
    </row>
    <row r="23" ht="31" customHeight="1" spans="1:25">
      <c r="A23" s="31">
        <v>13</v>
      </c>
      <c r="B23" s="32" t="s">
        <v>67</v>
      </c>
      <c r="C23" s="33" t="str">
        <f>VLOOKUP(B23,' PL '!B:C,2,FALSE)</f>
        <v>Socket-For program machine-AT-TSSOP20-CMS</v>
      </c>
      <c r="D23" s="34">
        <v>84.7633</v>
      </c>
      <c r="E23" s="35">
        <f ca="1">SUMIF(' PL '!B:D,B23,' PL '!D:D)</f>
        <v>2</v>
      </c>
      <c r="F23" s="36" t="s">
        <v>261</v>
      </c>
      <c r="G23" s="37">
        <f ca="1" t="shared" si="0"/>
        <v>169.53</v>
      </c>
      <c r="H23" s="38">
        <f ca="1">SUMIF(' PL '!B:H,B:B,' PL '!H:H)</f>
        <v>0.3</v>
      </c>
      <c r="I23" s="3">
        <v>580</v>
      </c>
      <c r="J23" s="3">
        <f ca="1" t="shared" si="1"/>
        <v>1160</v>
      </c>
      <c r="K23" s="4">
        <f t="shared" si="2"/>
        <v>609</v>
      </c>
      <c r="L23" s="4">
        <f ca="1" t="shared" si="3"/>
        <v>1218</v>
      </c>
      <c r="P23" s="1">
        <f ca="1" t="shared" si="4"/>
        <v>0.703945386601414</v>
      </c>
      <c r="Q23" s="1">
        <f ca="1" t="shared" si="5"/>
        <v>1218.7039453866</v>
      </c>
      <c r="R23" s="1">
        <f ca="1" t="shared" si="6"/>
        <v>609.351972693301</v>
      </c>
      <c r="S23" s="1">
        <f ca="1" t="shared" si="7"/>
        <v>609.35</v>
      </c>
      <c r="T23" s="1">
        <f ca="1" t="shared" si="8"/>
        <v>84.7744125544318</v>
      </c>
      <c r="U23" s="1">
        <f ca="1" t="shared" si="9"/>
        <v>84.7744</v>
      </c>
      <c r="V23" s="49" t="s">
        <v>262</v>
      </c>
      <c r="W23" s="1" t="s">
        <v>321</v>
      </c>
      <c r="X23" s="1" t="s">
        <v>310</v>
      </c>
      <c r="Y23" s="1" t="s">
        <v>272</v>
      </c>
    </row>
    <row r="24" ht="31" customHeight="1" spans="1:25">
      <c r="A24" s="31">
        <v>14</v>
      </c>
      <c r="B24" s="32" t="s">
        <v>69</v>
      </c>
      <c r="C24" s="33" t="str">
        <f>VLOOKUP(B24,' PL '!B:C,2,FALSE)</f>
        <v>Pulley-KLV-M913A-A10</v>
      </c>
      <c r="D24" s="34">
        <v>11.7169</v>
      </c>
      <c r="E24" s="35">
        <f ca="1">SUMIF(' PL '!B:D,B24,' PL '!D:D)</f>
        <v>5</v>
      </c>
      <c r="F24" s="36" t="s">
        <v>261</v>
      </c>
      <c r="G24" s="37">
        <f ca="1" t="shared" si="0"/>
        <v>58.58</v>
      </c>
      <c r="H24" s="38">
        <f ca="1">SUMIF(' PL '!B:H,B:B,' PL '!H:H)</f>
        <v>0.6</v>
      </c>
      <c r="I24" s="3">
        <v>80</v>
      </c>
      <c r="J24" s="3">
        <f ca="1" t="shared" si="1"/>
        <v>400</v>
      </c>
      <c r="K24" s="4">
        <f t="shared" si="2"/>
        <v>84</v>
      </c>
      <c r="L24" s="4">
        <f ca="1" t="shared" si="3"/>
        <v>420</v>
      </c>
      <c r="P24" s="1">
        <f ca="1" t="shared" si="4"/>
        <v>1.40789077320283</v>
      </c>
      <c r="Q24" s="1">
        <f ca="1" t="shared" si="5"/>
        <v>421.407890773203</v>
      </c>
      <c r="R24" s="1">
        <f ca="1" t="shared" si="6"/>
        <v>84.2815781546406</v>
      </c>
      <c r="S24" s="1">
        <f ca="1" t="shared" si="7"/>
        <v>84.28</v>
      </c>
      <c r="T24" s="1">
        <f ca="1" t="shared" si="8"/>
        <v>11.7252605072413</v>
      </c>
      <c r="U24" s="1">
        <f ca="1" t="shared" si="9"/>
        <v>11.7253</v>
      </c>
      <c r="V24" s="49" t="s">
        <v>262</v>
      </c>
      <c r="W24" s="1" t="s">
        <v>322</v>
      </c>
      <c r="X24" s="1" t="s">
        <v>310</v>
      </c>
      <c r="Y24" s="1" t="s">
        <v>313</v>
      </c>
    </row>
    <row r="25" ht="31" customHeight="1" spans="1:25">
      <c r="A25" s="31">
        <v>15</v>
      </c>
      <c r="B25" s="32" t="s">
        <v>70</v>
      </c>
      <c r="C25" s="33" t="str">
        <f>VLOOKUP(B25,' PL '!B:C,2,FALSE)</f>
        <v>Programmer machine-CMS-WRITER8</v>
      </c>
      <c r="D25" s="34">
        <v>65.7424</v>
      </c>
      <c r="E25" s="35">
        <f ca="1">SUMIF(' PL '!B:D,B25,' PL '!D:D)</f>
        <v>2</v>
      </c>
      <c r="F25" s="36" t="s">
        <v>261</v>
      </c>
      <c r="G25" s="37">
        <f ca="1" t="shared" si="0"/>
        <v>131.48</v>
      </c>
      <c r="H25" s="38">
        <f ca="1">SUMIF(' PL '!B:H,B:B,' PL '!H:H)</f>
        <v>0.05</v>
      </c>
      <c r="I25" s="3">
        <v>450</v>
      </c>
      <c r="J25" s="3">
        <f ca="1" t="shared" si="1"/>
        <v>900</v>
      </c>
      <c r="K25" s="4">
        <f t="shared" si="2"/>
        <v>472.5</v>
      </c>
      <c r="L25" s="4">
        <f ca="1" t="shared" si="3"/>
        <v>945</v>
      </c>
      <c r="P25" s="1">
        <f ca="1" t="shared" si="4"/>
        <v>0.117324231100236</v>
      </c>
      <c r="Q25" s="1">
        <f ca="1" t="shared" si="5"/>
        <v>945.1173242311</v>
      </c>
      <c r="R25" s="1">
        <f ca="1" t="shared" si="6"/>
        <v>472.55866211555</v>
      </c>
      <c r="S25" s="1">
        <f ca="1" t="shared" si="7"/>
        <v>472.56</v>
      </c>
      <c r="T25" s="1">
        <f ca="1" t="shared" si="8"/>
        <v>65.7438194743945</v>
      </c>
      <c r="U25" s="1">
        <f ca="1" t="shared" si="9"/>
        <v>65.7438</v>
      </c>
      <c r="V25" s="49" t="s">
        <v>262</v>
      </c>
      <c r="W25" s="1" t="s">
        <v>323</v>
      </c>
      <c r="X25" s="1" t="s">
        <v>310</v>
      </c>
      <c r="Y25" s="1" t="s">
        <v>324</v>
      </c>
    </row>
    <row r="26" ht="31" customHeight="1" spans="1:25">
      <c r="A26" s="31">
        <v>16</v>
      </c>
      <c r="B26" s="32" t="s">
        <v>71</v>
      </c>
      <c r="C26" s="33" t="str">
        <f>VLOOKUP(B26,' PL '!B:C,2,FALSE)</f>
        <v>Bracket-3m*45cm</v>
      </c>
      <c r="D26" s="34">
        <v>174.8703</v>
      </c>
      <c r="E26" s="35">
        <f ca="1">SUMIF(' PL '!B:D,B26,' PL '!D:D)</f>
        <v>3</v>
      </c>
      <c r="F26" s="36" t="s">
        <v>261</v>
      </c>
      <c r="G26" s="37">
        <f ca="1" t="shared" si="0"/>
        <v>524.61</v>
      </c>
      <c r="H26" s="38">
        <f ca="1">SUMIF(' PL '!B:H,B:B,' PL '!H:H)</f>
        <v>64.2</v>
      </c>
      <c r="I26" s="3">
        <v>1160</v>
      </c>
      <c r="J26" s="3">
        <f ca="1" t="shared" si="1"/>
        <v>3480</v>
      </c>
      <c r="K26" s="4">
        <f t="shared" si="2"/>
        <v>1218</v>
      </c>
      <c r="L26" s="4">
        <f ca="1" t="shared" si="3"/>
        <v>3654</v>
      </c>
      <c r="P26" s="1">
        <f ca="1" t="shared" si="4"/>
        <v>150.644312732703</v>
      </c>
      <c r="Q26" s="1">
        <f ca="1" t="shared" si="5"/>
        <v>3804.6443127327</v>
      </c>
      <c r="R26" s="1">
        <f ca="1" t="shared" si="6"/>
        <v>1268.2147709109</v>
      </c>
      <c r="S26" s="1">
        <f ca="1" t="shared" si="7"/>
        <v>1268.21</v>
      </c>
      <c r="T26" s="1">
        <f ca="1" t="shared" si="8"/>
        <v>176.436789604752</v>
      </c>
      <c r="U26" s="1">
        <f ca="1" t="shared" si="9"/>
        <v>176.4368</v>
      </c>
      <c r="V26" s="49" t="s">
        <v>325</v>
      </c>
      <c r="W26" s="1" t="s">
        <v>326</v>
      </c>
      <c r="X26" s="1" t="s">
        <v>310</v>
      </c>
      <c r="Y26" s="1" t="s">
        <v>327</v>
      </c>
    </row>
    <row r="27" ht="31" customHeight="1" spans="1:25">
      <c r="A27" s="31">
        <v>17</v>
      </c>
      <c r="B27" s="32" t="s">
        <v>73</v>
      </c>
      <c r="C27" s="33" t="str">
        <f>VLOOKUP(B27,' PL '!B:C,2,FALSE)</f>
        <v>ESD turnover trolley-1450*450*450mm</v>
      </c>
      <c r="D27" s="34">
        <v>190.6203</v>
      </c>
      <c r="E27" s="35">
        <f ca="1">SUMIF(' PL '!B:D,B27,' PL '!D:D)</f>
        <v>12</v>
      </c>
      <c r="F27" s="36" t="s">
        <v>261</v>
      </c>
      <c r="G27" s="37">
        <f ca="1" t="shared" si="0"/>
        <v>2287.44</v>
      </c>
      <c r="H27" s="38">
        <f ca="1">SUMIF(' PL '!B:H,B:B,' PL '!H:H)</f>
        <v>34</v>
      </c>
      <c r="I27" s="3">
        <v>1300</v>
      </c>
      <c r="J27" s="3">
        <f ca="1" t="shared" si="1"/>
        <v>15600</v>
      </c>
      <c r="K27" s="4">
        <f t="shared" si="2"/>
        <v>1365</v>
      </c>
      <c r="L27" s="4">
        <f ca="1" t="shared" si="3"/>
        <v>16380</v>
      </c>
      <c r="P27" s="1">
        <f ca="1" t="shared" si="4"/>
        <v>79.7804771481603</v>
      </c>
      <c r="Q27" s="1">
        <f ca="1" t="shared" si="5"/>
        <v>16459.7804771482</v>
      </c>
      <c r="R27" s="1">
        <f ca="1" t="shared" si="6"/>
        <v>1371.64837309568</v>
      </c>
      <c r="S27" s="1">
        <f ca="1" t="shared" si="7"/>
        <v>1371.65</v>
      </c>
      <c r="T27" s="1">
        <f ca="1" t="shared" si="8"/>
        <v>190.827640896507</v>
      </c>
      <c r="U27" s="1">
        <f ca="1" t="shared" si="9"/>
        <v>190.8276</v>
      </c>
      <c r="V27" s="49" t="s">
        <v>270</v>
      </c>
      <c r="W27" s="1" t="s">
        <v>328</v>
      </c>
      <c r="X27" s="1" t="s">
        <v>310</v>
      </c>
      <c r="Y27" s="1" t="s">
        <v>327</v>
      </c>
    </row>
    <row r="28" ht="31" customHeight="1" spans="1:25">
      <c r="A28" s="31">
        <v>18</v>
      </c>
      <c r="B28" s="32" t="s">
        <v>75</v>
      </c>
      <c r="C28" s="33" t="str">
        <f>VLOOKUP(B28,' PL '!B:C,2,FALSE)</f>
        <v>Bracket</v>
      </c>
      <c r="D28" s="34">
        <v>49.5903</v>
      </c>
      <c r="E28" s="35">
        <f ca="1">SUMIF(' PL '!B:D,B28,' PL '!D:D)</f>
        <v>9</v>
      </c>
      <c r="F28" s="36" t="s">
        <v>261</v>
      </c>
      <c r="G28" s="37">
        <f ca="1" t="shared" si="0"/>
        <v>446.31</v>
      </c>
      <c r="H28" s="38">
        <f ca="1">SUMIF(' PL '!B:H,B:B,' PL '!H:H)</f>
        <v>205</v>
      </c>
      <c r="I28" s="3">
        <v>300</v>
      </c>
      <c r="J28" s="3">
        <f ca="1" t="shared" si="1"/>
        <v>2700</v>
      </c>
      <c r="K28" s="4">
        <f t="shared" si="2"/>
        <v>315</v>
      </c>
      <c r="L28" s="4">
        <f ca="1" t="shared" si="3"/>
        <v>2835</v>
      </c>
      <c r="P28" s="1">
        <f ca="1" t="shared" si="4"/>
        <v>481.029347510966</v>
      </c>
      <c r="Q28" s="1">
        <f ca="1" t="shared" si="5"/>
        <v>3316.02934751097</v>
      </c>
      <c r="R28" s="1">
        <f ca="1" t="shared" si="6"/>
        <v>368.447705278996</v>
      </c>
      <c r="S28" s="1">
        <f ca="1" t="shared" si="7"/>
        <v>368.45</v>
      </c>
      <c r="T28" s="1">
        <f ca="1" t="shared" si="8"/>
        <v>51.2597559787977</v>
      </c>
      <c r="U28" s="1">
        <f ca="1" t="shared" si="9"/>
        <v>51.2598</v>
      </c>
      <c r="V28" s="49" t="s">
        <v>325</v>
      </c>
      <c r="W28" s="1" t="s">
        <v>329</v>
      </c>
      <c r="X28" s="1" t="s">
        <v>310</v>
      </c>
      <c r="Y28" s="1" t="s">
        <v>327</v>
      </c>
    </row>
    <row r="29" ht="31" customHeight="1" spans="1:25">
      <c r="A29" s="31">
        <v>19</v>
      </c>
      <c r="B29" s="32" t="s">
        <v>81</v>
      </c>
      <c r="C29" s="33" t="str">
        <f>VLOOKUP(B29,' PL '!B:C,2,FALSE)</f>
        <v>Motor-AEVF4</v>
      </c>
      <c r="D29" s="34">
        <v>140.3818</v>
      </c>
      <c r="E29" s="35">
        <f ca="1">SUMIF(' PL '!B:D,B29,' PL '!D:D)</f>
        <v>1</v>
      </c>
      <c r="F29" s="36" t="s">
        <v>261</v>
      </c>
      <c r="G29" s="37">
        <f ca="1" t="shared" si="0"/>
        <v>140.38</v>
      </c>
      <c r="H29" s="38">
        <f ca="1">SUMIF(' PL '!B:H,B:B,' PL '!H:H)</f>
        <v>15</v>
      </c>
      <c r="I29" s="3">
        <v>935</v>
      </c>
      <c r="J29" s="3">
        <f ca="1" t="shared" si="1"/>
        <v>935</v>
      </c>
      <c r="K29" s="4">
        <f t="shared" si="2"/>
        <v>981.75</v>
      </c>
      <c r="L29" s="4">
        <f ca="1" t="shared" si="3"/>
        <v>981.75</v>
      </c>
      <c r="P29" s="1">
        <f ca="1" t="shared" si="4"/>
        <v>35.1972693300707</v>
      </c>
      <c r="Q29" s="1">
        <f ca="1" t="shared" si="5"/>
        <v>1016.94726933007</v>
      </c>
      <c r="R29" s="1">
        <f ca="1" t="shared" si="6"/>
        <v>1016.94726933007</v>
      </c>
      <c r="S29" s="1">
        <f ca="1" t="shared" si="7"/>
        <v>1016.95</v>
      </c>
      <c r="T29" s="1">
        <f ca="1" t="shared" si="8"/>
        <v>141.480821936866</v>
      </c>
      <c r="U29" s="1">
        <f ca="1" t="shared" si="9"/>
        <v>141.4808</v>
      </c>
      <c r="V29" s="49" t="s">
        <v>262</v>
      </c>
      <c r="W29" s="1" t="s">
        <v>330</v>
      </c>
      <c r="X29" s="1" t="s">
        <v>310</v>
      </c>
      <c r="Y29" s="1" t="s">
        <v>313</v>
      </c>
    </row>
    <row r="30" ht="31" customHeight="1" spans="1:25">
      <c r="A30" s="31">
        <v>20</v>
      </c>
      <c r="B30" s="32" t="s">
        <v>83</v>
      </c>
      <c r="C30" s="33" t="str">
        <f>VLOOKUP(B30,' PL '!B:C,2,FALSE)</f>
        <v>Metal sheet-42883105</v>
      </c>
      <c r="D30" s="34">
        <v>3.2165</v>
      </c>
      <c r="E30" s="35">
        <f ca="1">SUMIF(' PL '!B:D,B30,' PL '!D:D)</f>
        <v>10</v>
      </c>
      <c r="F30" s="36" t="s">
        <v>261</v>
      </c>
      <c r="G30" s="37">
        <f ca="1" t="shared" si="0"/>
        <v>32.17</v>
      </c>
      <c r="H30" s="38">
        <f ca="1">SUMIF(' PL '!B:H,B:B,' PL '!H:H)</f>
        <v>0.09</v>
      </c>
      <c r="I30" s="3">
        <v>22</v>
      </c>
      <c r="J30" s="3">
        <f ca="1" t="shared" si="1"/>
        <v>220</v>
      </c>
      <c r="K30" s="4">
        <f t="shared" si="2"/>
        <v>23.1</v>
      </c>
      <c r="L30" s="4">
        <f ca="1" t="shared" si="3"/>
        <v>231</v>
      </c>
      <c r="P30" s="1">
        <f ca="1" t="shared" si="4"/>
        <v>0.211183615980424</v>
      </c>
      <c r="Q30" s="1">
        <f ca="1" t="shared" si="5"/>
        <v>231.21118361598</v>
      </c>
      <c r="R30" s="1">
        <f ca="1" t="shared" si="6"/>
        <v>23.121118361598</v>
      </c>
      <c r="S30" s="1">
        <f ca="1" t="shared" si="7"/>
        <v>23.12</v>
      </c>
      <c r="T30" s="1">
        <f ca="1" t="shared" si="8"/>
        <v>3.21651664603013</v>
      </c>
      <c r="U30" s="1">
        <f ca="1" t="shared" si="9"/>
        <v>3.2165</v>
      </c>
      <c r="V30" s="49" t="s">
        <v>262</v>
      </c>
      <c r="W30" s="1" t="s">
        <v>331</v>
      </c>
      <c r="X30" s="1" t="s">
        <v>310</v>
      </c>
      <c r="Y30" s="1" t="s">
        <v>313</v>
      </c>
    </row>
    <row r="31" ht="31" customHeight="1" spans="1:25">
      <c r="A31" s="31">
        <v>21</v>
      </c>
      <c r="B31" s="32" t="s">
        <v>85</v>
      </c>
      <c r="C31" s="33" t="str">
        <f>VLOOKUP(B31,' PL '!B:C,2,FALSE)</f>
        <v>Motor-DZ-03060</v>
      </c>
      <c r="D31" s="34">
        <v>51.129</v>
      </c>
      <c r="E31" s="35">
        <f ca="1">SUMIF(' PL '!B:D,B31,' PL '!D:D)</f>
        <v>5</v>
      </c>
      <c r="F31" s="36" t="s">
        <v>261</v>
      </c>
      <c r="G31" s="37">
        <f ca="1" t="shared" si="0"/>
        <v>255.65</v>
      </c>
      <c r="H31" s="38">
        <f ca="1">SUMIF(' PL '!B:H,B:B,' PL '!H:H)</f>
        <v>0.04</v>
      </c>
      <c r="I31" s="3">
        <v>350</v>
      </c>
      <c r="J31" s="3">
        <f ca="1" t="shared" si="1"/>
        <v>1750</v>
      </c>
      <c r="K31" s="4">
        <f t="shared" si="2"/>
        <v>367.5</v>
      </c>
      <c r="L31" s="4">
        <f ca="1" t="shared" si="3"/>
        <v>1837.5</v>
      </c>
      <c r="P31" s="1">
        <f ca="1" t="shared" si="4"/>
        <v>0.0938593848801886</v>
      </c>
      <c r="Q31" s="1">
        <f ca="1" t="shared" si="5"/>
        <v>1837.59385938488</v>
      </c>
      <c r="R31" s="1">
        <f ca="1" t="shared" si="6"/>
        <v>367.518771876976</v>
      </c>
      <c r="S31" s="1">
        <f ca="1" t="shared" si="7"/>
        <v>367.52</v>
      </c>
      <c r="T31" s="1">
        <f ca="1" t="shared" si="8"/>
        <v>51.1303718749565</v>
      </c>
      <c r="U31" s="1">
        <f ca="1" t="shared" si="9"/>
        <v>51.1304</v>
      </c>
      <c r="V31" s="49" t="s">
        <v>262</v>
      </c>
      <c r="W31" s="1" t="s">
        <v>318</v>
      </c>
      <c r="X31" s="1" t="s">
        <v>310</v>
      </c>
      <c r="Y31" s="1" t="s">
        <v>313</v>
      </c>
    </row>
    <row r="32" ht="31" customHeight="1" spans="1:25">
      <c r="A32" s="31">
        <v>22</v>
      </c>
      <c r="B32" s="32" t="s">
        <v>86</v>
      </c>
      <c r="C32" s="33" t="str">
        <f>VLOOKUP(B32,' PL '!B:C,2,FALSE)</f>
        <v>Clamp-LS1D-01033</v>
      </c>
      <c r="D32" s="34">
        <v>1.1714</v>
      </c>
      <c r="E32" s="35">
        <f ca="1">SUMIF(' PL '!B:D,B32,' PL '!D:D)</f>
        <v>500</v>
      </c>
      <c r="F32" s="36" t="s">
        <v>261</v>
      </c>
      <c r="G32" s="37">
        <f ca="1" t="shared" si="0"/>
        <v>585.7</v>
      </c>
      <c r="H32" s="38">
        <f ca="1">SUMIF(' PL '!B:H,B:B,' PL '!H:H)</f>
        <v>4.5</v>
      </c>
      <c r="I32" s="3">
        <v>8</v>
      </c>
      <c r="J32" s="3">
        <f ca="1" t="shared" si="1"/>
        <v>4000</v>
      </c>
      <c r="K32" s="4">
        <f t="shared" si="2"/>
        <v>8.4</v>
      </c>
      <c r="L32" s="4">
        <f ca="1" t="shared" si="3"/>
        <v>4200</v>
      </c>
      <c r="P32" s="1">
        <f ca="1" t="shared" si="4"/>
        <v>10.5591807990212</v>
      </c>
      <c r="Q32" s="1">
        <f ca="1" t="shared" si="5"/>
        <v>4210.55918079902</v>
      </c>
      <c r="R32" s="1">
        <f ca="1" t="shared" si="6"/>
        <v>8.42111836159804</v>
      </c>
      <c r="S32" s="1">
        <f ca="1" t="shared" si="7"/>
        <v>8.42</v>
      </c>
      <c r="T32" s="1">
        <f ca="1" t="shared" si="8"/>
        <v>1.17141306918571</v>
      </c>
      <c r="U32" s="1">
        <f ca="1" t="shared" si="9"/>
        <v>1.1714</v>
      </c>
      <c r="V32" s="49" t="s">
        <v>262</v>
      </c>
      <c r="W32" s="1" t="s">
        <v>332</v>
      </c>
      <c r="X32" s="1" t="s">
        <v>310</v>
      </c>
      <c r="Y32" s="1" t="s">
        <v>313</v>
      </c>
    </row>
    <row r="33" ht="31" customHeight="1" spans="1:25">
      <c r="A33" s="31">
        <v>23</v>
      </c>
      <c r="B33" s="32" t="s">
        <v>87</v>
      </c>
      <c r="C33" s="33" t="str">
        <f>VLOOKUP(B33,' PL '!B:C,2,FALSE)</f>
        <v>Support Base </v>
      </c>
      <c r="D33" s="34">
        <v>16.0715</v>
      </c>
      <c r="E33" s="35">
        <f ca="1">SUMIF(' PL '!B:D,B33,' PL '!D:D)</f>
        <v>4</v>
      </c>
      <c r="F33" s="36" t="s">
        <v>261</v>
      </c>
      <c r="G33" s="37">
        <f ca="1" t="shared" si="0"/>
        <v>64.29</v>
      </c>
      <c r="H33" s="38">
        <f ca="1">SUMIF(' PL '!B:H,B:B,' PL '!H:H)</f>
        <v>0.04</v>
      </c>
      <c r="I33" s="3">
        <v>110</v>
      </c>
      <c r="J33" s="3">
        <f ca="1" t="shared" si="1"/>
        <v>440</v>
      </c>
      <c r="K33" s="4">
        <f t="shared" si="2"/>
        <v>115.5</v>
      </c>
      <c r="L33" s="4">
        <f ca="1" t="shared" si="3"/>
        <v>462</v>
      </c>
      <c r="P33" s="1">
        <f ca="1" t="shared" si="4"/>
        <v>0.0938593848801886</v>
      </c>
      <c r="Q33" s="1">
        <f ca="1" t="shared" si="5"/>
        <v>462.09385938488</v>
      </c>
      <c r="R33" s="1">
        <f ca="1" t="shared" si="6"/>
        <v>115.52346484622</v>
      </c>
      <c r="S33" s="1">
        <f ca="1" t="shared" si="7"/>
        <v>115.52</v>
      </c>
      <c r="T33" s="1">
        <f ca="1" t="shared" si="8"/>
        <v>16.0714534147665</v>
      </c>
      <c r="U33" s="1">
        <f ca="1" t="shared" si="9"/>
        <v>16.0715</v>
      </c>
      <c r="V33" s="49" t="s">
        <v>262</v>
      </c>
      <c r="W33" s="1" t="s">
        <v>333</v>
      </c>
      <c r="X33" s="1" t="s">
        <v>310</v>
      </c>
      <c r="Y33" s="1" t="s">
        <v>313</v>
      </c>
    </row>
    <row r="34" ht="31" customHeight="1" spans="1:25">
      <c r="A34" s="31">
        <v>24</v>
      </c>
      <c r="B34" s="32" t="s">
        <v>88</v>
      </c>
      <c r="C34" s="33" t="str">
        <f>VLOOKUP(B34,' PL '!B:C,2,FALSE)</f>
        <v>Metal block-part of mould</v>
      </c>
      <c r="D34" s="34">
        <v>27.2388</v>
      </c>
      <c r="E34" s="35">
        <f ca="1">SUMIF(' PL '!B:D,B34,' PL '!D:D)</f>
        <v>5</v>
      </c>
      <c r="F34" s="36" t="s">
        <v>261</v>
      </c>
      <c r="G34" s="37">
        <f ca="1" t="shared" si="0"/>
        <v>136.19</v>
      </c>
      <c r="H34" s="38">
        <f ca="1">SUMIF(' PL '!B:H,B:B,' PL '!H:H)</f>
        <v>0.04</v>
      </c>
      <c r="I34" s="3">
        <v>186.45</v>
      </c>
      <c r="J34" s="3">
        <f ca="1" t="shared" si="1"/>
        <v>932.25</v>
      </c>
      <c r="K34" s="4">
        <f t="shared" si="2"/>
        <v>195.7725</v>
      </c>
      <c r="L34" s="4">
        <f ca="1" t="shared" si="3"/>
        <v>978.8625</v>
      </c>
      <c r="P34" s="1">
        <f ca="1" t="shared" si="4"/>
        <v>0.0938593848801886</v>
      </c>
      <c r="Q34" s="1">
        <f ca="1" t="shared" si="5"/>
        <v>978.95635938488</v>
      </c>
      <c r="R34" s="1">
        <f ca="1" t="shared" si="6"/>
        <v>195.791271876976</v>
      </c>
      <c r="S34" s="1">
        <f ca="1" t="shared" si="7"/>
        <v>195.79</v>
      </c>
      <c r="T34" s="1">
        <f ca="1" t="shared" si="8"/>
        <v>27.2388319258754</v>
      </c>
      <c r="U34" s="1">
        <f ca="1" t="shared" si="9"/>
        <v>27.2388</v>
      </c>
      <c r="V34" s="49" t="s">
        <v>262</v>
      </c>
      <c r="W34" s="1" t="s">
        <v>334</v>
      </c>
      <c r="X34" s="1" t="s">
        <v>310</v>
      </c>
      <c r="Y34" s="1" t="s">
        <v>313</v>
      </c>
    </row>
    <row r="35" ht="31" customHeight="1" spans="1:25">
      <c r="A35" s="31">
        <v>25</v>
      </c>
      <c r="B35" s="32" t="s">
        <v>89</v>
      </c>
      <c r="C35" s="33" t="str">
        <f>VLOOKUP(B35,' PL '!B:C,2,FALSE)</f>
        <v>Slip Ring-KYB-M7027-001</v>
      </c>
      <c r="D35" s="34">
        <v>723.093</v>
      </c>
      <c r="E35" s="35">
        <f ca="1">SUMIF(' PL '!B:D,B35,' PL '!D:D)</f>
        <v>2</v>
      </c>
      <c r="F35" s="36" t="s">
        <v>261</v>
      </c>
      <c r="G35" s="37">
        <f ca="1" t="shared" si="0"/>
        <v>1446.19</v>
      </c>
      <c r="H35" s="38">
        <f ca="1">SUMIF(' PL '!B:H,B:B,' PL '!H:H)</f>
        <v>0.02</v>
      </c>
      <c r="I35" s="3">
        <v>4950</v>
      </c>
      <c r="J35" s="3">
        <f ca="1" t="shared" si="1"/>
        <v>9900</v>
      </c>
      <c r="K35" s="4">
        <f t="shared" si="2"/>
        <v>5197.5</v>
      </c>
      <c r="L35" s="4">
        <f ca="1" t="shared" si="3"/>
        <v>10395</v>
      </c>
      <c r="P35" s="1">
        <f ca="1" t="shared" si="4"/>
        <v>0.0469296924400943</v>
      </c>
      <c r="Q35" s="1">
        <f ca="1" t="shared" si="5"/>
        <v>10395.0469296924</v>
      </c>
      <c r="R35" s="1">
        <f ca="1" t="shared" si="6"/>
        <v>5197.52346484622</v>
      </c>
      <c r="S35" s="1">
        <f ca="1" t="shared" si="7"/>
        <v>5197.52</v>
      </c>
      <c r="T35" s="1">
        <f ca="1" t="shared" si="8"/>
        <v>723.092975695266</v>
      </c>
      <c r="U35" s="1">
        <f ca="1" t="shared" si="9"/>
        <v>723.093</v>
      </c>
      <c r="V35" s="49" t="s">
        <v>262</v>
      </c>
      <c r="W35" s="1" t="s">
        <v>335</v>
      </c>
      <c r="X35" s="1" t="s">
        <v>310</v>
      </c>
      <c r="Y35" s="1" t="s">
        <v>313</v>
      </c>
    </row>
    <row r="36" ht="31" customHeight="1" spans="1:25">
      <c r="A36" s="31">
        <v>26</v>
      </c>
      <c r="B36" s="32" t="s">
        <v>90</v>
      </c>
      <c r="C36" s="33" t="str">
        <f>VLOOKUP(B36,' PL '!B:C,2,FALSE)</f>
        <v>Sealing ring</v>
      </c>
      <c r="D36" s="34">
        <v>0.9516</v>
      </c>
      <c r="E36" s="35">
        <f ca="1">SUMIF(' PL '!B:D,B36,' PL '!D:D)</f>
        <v>10</v>
      </c>
      <c r="F36" s="36" t="s">
        <v>261</v>
      </c>
      <c r="G36" s="37">
        <f ca="1" t="shared" si="0"/>
        <v>9.52</v>
      </c>
      <c r="H36" s="38">
        <f ca="1">SUMIF(' PL '!B:H,B:B,' PL '!H:H)</f>
        <v>0.09</v>
      </c>
      <c r="I36" s="3">
        <v>6.5</v>
      </c>
      <c r="J36" s="3">
        <f ca="1" t="shared" si="1"/>
        <v>65</v>
      </c>
      <c r="K36" s="4">
        <f t="shared" si="2"/>
        <v>6.825</v>
      </c>
      <c r="L36" s="4">
        <f ca="1" t="shared" si="3"/>
        <v>68.25</v>
      </c>
      <c r="P36" s="1">
        <f ca="1" t="shared" si="4"/>
        <v>0.211183615980424</v>
      </c>
      <c r="Q36" s="1">
        <f ca="1" t="shared" si="5"/>
        <v>68.4611836159804</v>
      </c>
      <c r="R36" s="1">
        <f ca="1" t="shared" si="6"/>
        <v>6.84611836159804</v>
      </c>
      <c r="S36" s="1">
        <f ca="1" t="shared" si="7"/>
        <v>6.85</v>
      </c>
      <c r="T36" s="1">
        <f ca="1" t="shared" si="8"/>
        <v>0.952990442271039</v>
      </c>
      <c r="U36" s="1">
        <f ca="1" t="shared" si="9"/>
        <v>0.953</v>
      </c>
      <c r="V36" s="49" t="s">
        <v>262</v>
      </c>
      <c r="W36" s="1" t="s">
        <v>336</v>
      </c>
      <c r="X36" s="1" t="s">
        <v>310</v>
      </c>
      <c r="Y36" s="1" t="s">
        <v>313</v>
      </c>
    </row>
    <row r="37" ht="31" customHeight="1" spans="1:25">
      <c r="A37" s="31">
        <v>27</v>
      </c>
      <c r="B37" s="32" t="s">
        <v>91</v>
      </c>
      <c r="C37" s="33" t="str">
        <f>VLOOKUP(B37,' PL '!B:C,2,FALSE)</f>
        <v>Sealing ring</v>
      </c>
      <c r="D37" s="34">
        <v>0.9516</v>
      </c>
      <c r="E37" s="35">
        <f ca="1">SUMIF(' PL '!B:D,B37,' PL '!D:D)</f>
        <v>10</v>
      </c>
      <c r="F37" s="36" t="s">
        <v>261</v>
      </c>
      <c r="G37" s="37">
        <f ca="1" t="shared" si="0"/>
        <v>9.52</v>
      </c>
      <c r="H37" s="38">
        <f ca="1">SUMIF(' PL '!B:H,B:B,' PL '!H:H)</f>
        <v>0.09</v>
      </c>
      <c r="I37" s="3">
        <v>6.5</v>
      </c>
      <c r="J37" s="3">
        <f ca="1" t="shared" si="1"/>
        <v>65</v>
      </c>
      <c r="K37" s="4">
        <f t="shared" si="2"/>
        <v>6.825</v>
      </c>
      <c r="L37" s="4">
        <f ca="1" t="shared" si="3"/>
        <v>68.25</v>
      </c>
      <c r="P37" s="1">
        <f ca="1" t="shared" si="4"/>
        <v>0.211183615980424</v>
      </c>
      <c r="Q37" s="1">
        <f ca="1" t="shared" si="5"/>
        <v>68.4611836159804</v>
      </c>
      <c r="R37" s="1">
        <f ca="1" t="shared" si="6"/>
        <v>6.84611836159804</v>
      </c>
      <c r="S37" s="1">
        <f ca="1" t="shared" si="7"/>
        <v>6.85</v>
      </c>
      <c r="T37" s="1">
        <f ca="1" t="shared" si="8"/>
        <v>0.952990442271039</v>
      </c>
      <c r="U37" s="1">
        <f ca="1" t="shared" si="9"/>
        <v>0.953</v>
      </c>
      <c r="V37" s="49" t="s">
        <v>262</v>
      </c>
      <c r="W37" s="1" t="s">
        <v>336</v>
      </c>
      <c r="X37" s="1" t="s">
        <v>310</v>
      </c>
      <c r="Y37" s="1" t="s">
        <v>313</v>
      </c>
    </row>
    <row r="38" ht="31" customHeight="1" spans="1:25">
      <c r="A38" s="31">
        <v>28</v>
      </c>
      <c r="B38" s="32" t="s">
        <v>92</v>
      </c>
      <c r="C38" s="33" t="str">
        <f>VLOOKUP(B38,' PL '!B:C,2,FALSE)</f>
        <v>Gear-36.8*81.5mm-L</v>
      </c>
      <c r="D38" s="34">
        <v>32.1401</v>
      </c>
      <c r="E38" s="35">
        <f ca="1">SUMIF(' PL '!B:D,B38,' PL '!D:D)</f>
        <v>2</v>
      </c>
      <c r="F38" s="36" t="s">
        <v>261</v>
      </c>
      <c r="G38" s="37">
        <f ca="1" t="shared" si="0"/>
        <v>64.28</v>
      </c>
      <c r="H38" s="38">
        <f ca="1">SUMIF(' PL '!B:H,B:B,' PL '!H:H)</f>
        <v>0.02</v>
      </c>
      <c r="I38" s="3">
        <v>220</v>
      </c>
      <c r="J38" s="3">
        <f ca="1" t="shared" si="1"/>
        <v>440</v>
      </c>
      <c r="K38" s="4">
        <f t="shared" si="2"/>
        <v>231</v>
      </c>
      <c r="L38" s="4">
        <f ca="1" t="shared" si="3"/>
        <v>462</v>
      </c>
      <c r="P38" s="1">
        <f ca="1" t="shared" si="4"/>
        <v>0.0469296924400943</v>
      </c>
      <c r="Q38" s="1">
        <f ca="1" t="shared" si="5"/>
        <v>462.04692969244</v>
      </c>
      <c r="R38" s="1">
        <f ca="1" t="shared" si="6"/>
        <v>231.02346484622</v>
      </c>
      <c r="S38" s="1">
        <f ca="1" t="shared" si="7"/>
        <v>231.02</v>
      </c>
      <c r="T38" s="1">
        <f ca="1" t="shared" si="8"/>
        <v>32.1401243756869</v>
      </c>
      <c r="U38" s="1">
        <f ca="1" t="shared" si="9"/>
        <v>32.1401</v>
      </c>
      <c r="V38" s="49" t="s">
        <v>262</v>
      </c>
      <c r="W38" s="1" t="s">
        <v>337</v>
      </c>
      <c r="X38" s="1" t="s">
        <v>310</v>
      </c>
      <c r="Y38" s="1" t="s">
        <v>313</v>
      </c>
    </row>
    <row r="39" ht="31" customHeight="1" spans="1:25">
      <c r="A39" s="31">
        <v>29</v>
      </c>
      <c r="B39" s="32" t="s">
        <v>93</v>
      </c>
      <c r="C39" s="33" t="str">
        <f>VLOOKUP(B39,' PL '!B:C,2,FALSE)</f>
        <v>Gear-36.8x81.5mm-R</v>
      </c>
      <c r="D39" s="34">
        <v>32.1401</v>
      </c>
      <c r="E39" s="35">
        <f ca="1">SUMIF(' PL '!B:D,B39,' PL '!D:D)</f>
        <v>2</v>
      </c>
      <c r="F39" s="36" t="s">
        <v>261</v>
      </c>
      <c r="G39" s="37">
        <f ca="1" t="shared" si="0"/>
        <v>64.28</v>
      </c>
      <c r="H39" s="38">
        <f ca="1">SUMIF(' PL '!B:H,B:B,' PL '!H:H)</f>
        <v>0.02</v>
      </c>
      <c r="I39" s="3">
        <v>220</v>
      </c>
      <c r="J39" s="3">
        <f ca="1" t="shared" si="1"/>
        <v>440</v>
      </c>
      <c r="K39" s="4">
        <f t="shared" si="2"/>
        <v>231</v>
      </c>
      <c r="L39" s="4">
        <f ca="1" t="shared" si="3"/>
        <v>462</v>
      </c>
      <c r="P39" s="1">
        <f ca="1" t="shared" si="4"/>
        <v>0.0469296924400943</v>
      </c>
      <c r="Q39" s="1">
        <f ca="1" t="shared" si="5"/>
        <v>462.04692969244</v>
      </c>
      <c r="R39" s="1">
        <f ca="1" t="shared" si="6"/>
        <v>231.02346484622</v>
      </c>
      <c r="S39" s="1">
        <f ca="1" t="shared" si="7"/>
        <v>231.02</v>
      </c>
      <c r="T39" s="1">
        <f ca="1" t="shared" si="8"/>
        <v>32.1401243756869</v>
      </c>
      <c r="U39" s="1">
        <f ca="1" t="shared" si="9"/>
        <v>32.1401</v>
      </c>
      <c r="V39" s="49" t="s">
        <v>262</v>
      </c>
      <c r="W39" s="1" t="s">
        <v>337</v>
      </c>
      <c r="X39" s="1" t="s">
        <v>310</v>
      </c>
      <c r="Y39" s="1" t="s">
        <v>313</v>
      </c>
    </row>
    <row r="40" ht="31" customHeight="1" spans="1:25">
      <c r="A40" s="31">
        <v>30</v>
      </c>
      <c r="B40" s="32" t="s">
        <v>94</v>
      </c>
      <c r="C40" s="33" t="str">
        <f>VLOOKUP(B40,' PL '!B:C,2,FALSE)</f>
        <v>Gear-36.8*65mm-L</v>
      </c>
      <c r="D40" s="34">
        <v>32.1401</v>
      </c>
      <c r="E40" s="35">
        <f ca="1">SUMIF(' PL '!B:D,B40,' PL '!D:D)</f>
        <v>2</v>
      </c>
      <c r="F40" s="36" t="s">
        <v>261</v>
      </c>
      <c r="G40" s="37">
        <f ca="1" t="shared" si="0"/>
        <v>64.28</v>
      </c>
      <c r="H40" s="38">
        <f ca="1">SUMIF(' PL '!B:H,B:B,' PL '!H:H)</f>
        <v>0.02</v>
      </c>
      <c r="I40" s="3">
        <v>220</v>
      </c>
      <c r="J40" s="3">
        <f ca="1" t="shared" si="1"/>
        <v>440</v>
      </c>
      <c r="K40" s="4">
        <f t="shared" si="2"/>
        <v>231</v>
      </c>
      <c r="L40" s="4">
        <f ca="1" t="shared" si="3"/>
        <v>462</v>
      </c>
      <c r="P40" s="1">
        <f ca="1" t="shared" si="4"/>
        <v>0.0469296924400943</v>
      </c>
      <c r="Q40" s="1">
        <f ca="1" t="shared" si="5"/>
        <v>462.04692969244</v>
      </c>
      <c r="R40" s="1">
        <f ca="1" t="shared" si="6"/>
        <v>231.02346484622</v>
      </c>
      <c r="S40" s="1">
        <f ca="1" t="shared" si="7"/>
        <v>231.02</v>
      </c>
      <c r="T40" s="1">
        <f ca="1" t="shared" si="8"/>
        <v>32.1401243756869</v>
      </c>
      <c r="U40" s="1">
        <f ca="1" t="shared" si="9"/>
        <v>32.1401</v>
      </c>
      <c r="V40" s="49" t="s">
        <v>262</v>
      </c>
      <c r="W40" s="1" t="s">
        <v>337</v>
      </c>
      <c r="X40" s="1" t="s">
        <v>310</v>
      </c>
      <c r="Y40" s="1" t="s">
        <v>313</v>
      </c>
    </row>
    <row r="41" ht="31" customHeight="1" spans="1:25">
      <c r="A41" s="31">
        <v>31</v>
      </c>
      <c r="B41" s="32" t="s">
        <v>95</v>
      </c>
      <c r="C41" s="33" t="str">
        <f>VLOOKUP(B41,' PL '!B:C,2,FALSE)</f>
        <v>Gear-36.8*65mm-R</v>
      </c>
      <c r="D41" s="34">
        <v>32.1401</v>
      </c>
      <c r="E41" s="35">
        <f ca="1">SUMIF(' PL '!B:D,B41,' PL '!D:D)</f>
        <v>2</v>
      </c>
      <c r="F41" s="36" t="s">
        <v>261</v>
      </c>
      <c r="G41" s="37">
        <f ca="1" t="shared" si="0"/>
        <v>64.28</v>
      </c>
      <c r="H41" s="38">
        <f ca="1">SUMIF(' PL '!B:H,B:B,' PL '!H:H)</f>
        <v>0.02</v>
      </c>
      <c r="I41" s="3">
        <v>220</v>
      </c>
      <c r="J41" s="3">
        <f ca="1" t="shared" si="1"/>
        <v>440</v>
      </c>
      <c r="K41" s="4">
        <f t="shared" si="2"/>
        <v>231</v>
      </c>
      <c r="L41" s="4">
        <f ca="1" t="shared" si="3"/>
        <v>462</v>
      </c>
      <c r="P41" s="1">
        <f ca="1" t="shared" si="4"/>
        <v>0.0469296924400943</v>
      </c>
      <c r="Q41" s="1">
        <f ca="1" t="shared" si="5"/>
        <v>462.04692969244</v>
      </c>
      <c r="R41" s="1">
        <f ca="1" t="shared" si="6"/>
        <v>231.02346484622</v>
      </c>
      <c r="S41" s="1">
        <f ca="1" t="shared" si="7"/>
        <v>231.02</v>
      </c>
      <c r="T41" s="1">
        <f ca="1" t="shared" si="8"/>
        <v>32.1401243756869</v>
      </c>
      <c r="U41" s="1">
        <f ca="1" t="shared" si="9"/>
        <v>32.1401</v>
      </c>
      <c r="V41" s="49" t="s">
        <v>262</v>
      </c>
      <c r="W41" s="1" t="s">
        <v>337</v>
      </c>
      <c r="X41" s="1" t="s">
        <v>310</v>
      </c>
      <c r="Y41" s="1" t="s">
        <v>313</v>
      </c>
    </row>
    <row r="42" ht="31" customHeight="1" spans="1:25">
      <c r="A42" s="31">
        <v>32</v>
      </c>
      <c r="B42" s="32" t="s">
        <v>96</v>
      </c>
      <c r="C42" s="33" t="str">
        <f>VLOOKUP(B42,' PL '!B:C,2,FALSE)</f>
        <v>Heat board-380V  1.2KW   L=1128mm</v>
      </c>
      <c r="D42" s="34">
        <v>48.4453</v>
      </c>
      <c r="E42" s="35">
        <f ca="1">SUMIF(' PL '!B:D,B42,' PL '!D:D)</f>
        <v>2</v>
      </c>
      <c r="F42" s="36" t="s">
        <v>261</v>
      </c>
      <c r="G42" s="37">
        <f ca="1" t="shared" si="0"/>
        <v>96.89</v>
      </c>
      <c r="H42" s="38">
        <f ca="1">SUMIF(' PL '!B:H,B:B,' PL '!H:H)</f>
        <v>4.2</v>
      </c>
      <c r="I42" s="3">
        <v>328</v>
      </c>
      <c r="J42" s="3">
        <f ca="1" t="shared" si="1"/>
        <v>656</v>
      </c>
      <c r="K42" s="4">
        <f t="shared" si="2"/>
        <v>344.4</v>
      </c>
      <c r="L42" s="4">
        <f ca="1" t="shared" si="3"/>
        <v>688.8</v>
      </c>
      <c r="P42" s="1">
        <f ca="1" t="shared" si="4"/>
        <v>9.8552354124198</v>
      </c>
      <c r="Q42" s="1">
        <f ca="1" t="shared" si="5"/>
        <v>698.65523541242</v>
      </c>
      <c r="R42" s="1">
        <f ca="1" t="shared" si="6"/>
        <v>349.32761770621</v>
      </c>
      <c r="S42" s="1">
        <f ca="1" t="shared" si="7"/>
        <v>349.33</v>
      </c>
      <c r="T42" s="1">
        <f ca="1" t="shared" si="8"/>
        <v>48.5997301019769</v>
      </c>
      <c r="U42" s="1">
        <f ca="1" t="shared" si="9"/>
        <v>48.5997</v>
      </c>
      <c r="V42" s="49" t="s">
        <v>262</v>
      </c>
      <c r="W42" s="1" t="s">
        <v>338</v>
      </c>
      <c r="X42" s="1" t="s">
        <v>310</v>
      </c>
      <c r="Y42" s="1" t="s">
        <v>313</v>
      </c>
    </row>
    <row r="43" ht="31" customHeight="1" spans="1:25">
      <c r="A43" s="31">
        <v>33</v>
      </c>
      <c r="B43" s="32" t="s">
        <v>98</v>
      </c>
      <c r="C43" s="33" t="str">
        <f>VLOOKUP(B43,' PL '!B:C,2,FALSE)</f>
        <v>Heat board-380V  1.2KW   L=1058mm </v>
      </c>
      <c r="D43" s="34">
        <v>48.4203</v>
      </c>
      <c r="E43" s="35">
        <f ca="1">SUMIF(' PL '!B:D,B43,' PL '!D:D)</f>
        <v>2</v>
      </c>
      <c r="F43" s="36" t="s">
        <v>261</v>
      </c>
      <c r="G43" s="37">
        <f ca="1" t="shared" si="0"/>
        <v>96.84</v>
      </c>
      <c r="H43" s="38">
        <f ca="1">SUMIF(' PL '!B:H,B:B,' PL '!H:H)</f>
        <v>4</v>
      </c>
      <c r="I43" s="3">
        <v>328</v>
      </c>
      <c r="J43" s="3">
        <f ca="1" t="shared" si="1"/>
        <v>656</v>
      </c>
      <c r="K43" s="4">
        <f t="shared" si="2"/>
        <v>344.4</v>
      </c>
      <c r="L43" s="4">
        <f ca="1" t="shared" si="3"/>
        <v>688.8</v>
      </c>
      <c r="P43" s="1">
        <f ca="1" t="shared" si="4"/>
        <v>9.38593848801886</v>
      </c>
      <c r="Q43" s="1">
        <f ca="1" t="shared" si="5"/>
        <v>698.185938488019</v>
      </c>
      <c r="R43" s="1">
        <f ca="1" t="shared" si="6"/>
        <v>349.092969244009</v>
      </c>
      <c r="S43" s="1">
        <f ca="1" t="shared" si="7"/>
        <v>349.09</v>
      </c>
      <c r="T43" s="1">
        <f ca="1" t="shared" si="8"/>
        <v>48.5663406558244</v>
      </c>
      <c r="U43" s="1">
        <f ca="1" t="shared" si="9"/>
        <v>48.5663</v>
      </c>
      <c r="V43" s="49" t="s">
        <v>262</v>
      </c>
      <c r="W43" s="1" t="s">
        <v>338</v>
      </c>
      <c r="X43" s="1" t="s">
        <v>310</v>
      </c>
      <c r="Y43" s="1" t="s">
        <v>313</v>
      </c>
    </row>
    <row r="44" ht="31" customHeight="1" spans="1:25">
      <c r="A44" s="31">
        <v>34</v>
      </c>
      <c r="B44" s="32" t="s">
        <v>101</v>
      </c>
      <c r="C44" s="33" t="str">
        <f>VLOOKUP(B44,' PL '!B:C,2,FALSE)</f>
        <v>Reflow High tempreture grease-HT-Alpha1</v>
      </c>
      <c r="D44" s="34">
        <v>23.3309</v>
      </c>
      <c r="E44" s="35">
        <f ca="1">SUMIF(' PL '!B:D,B44,' PL '!D:D)</f>
        <v>4</v>
      </c>
      <c r="F44" s="36" t="s">
        <v>261</v>
      </c>
      <c r="G44" s="37">
        <f ca="1" t="shared" si="0"/>
        <v>93.32</v>
      </c>
      <c r="H44" s="38">
        <f ca="1">SUMIF(' PL '!B:H,B:B,' PL '!H:H)</f>
        <v>3.5</v>
      </c>
      <c r="I44" s="3">
        <v>158.2</v>
      </c>
      <c r="J44" s="3">
        <f ca="1" t="shared" si="1"/>
        <v>632.8</v>
      </c>
      <c r="K44" s="4">
        <f t="shared" si="2"/>
        <v>166.11</v>
      </c>
      <c r="L44" s="4">
        <f ca="1" t="shared" si="3"/>
        <v>664.44</v>
      </c>
      <c r="P44" s="1">
        <f ca="1" t="shared" si="4"/>
        <v>8.2126961770165</v>
      </c>
      <c r="Q44" s="1">
        <f ca="1" t="shared" si="5"/>
        <v>672.652696177017</v>
      </c>
      <c r="R44" s="1">
        <f ca="1" t="shared" si="6"/>
        <v>168.163174044254</v>
      </c>
      <c r="S44" s="1">
        <f ca="1" t="shared" si="7"/>
        <v>168.16</v>
      </c>
      <c r="T44" s="1">
        <f ca="1" t="shared" si="8"/>
        <v>23.3948719375617</v>
      </c>
      <c r="U44" s="1">
        <f ca="1" t="shared" si="9"/>
        <v>23.3949</v>
      </c>
      <c r="V44" s="49" t="s">
        <v>339</v>
      </c>
      <c r="W44" s="1" t="s">
        <v>340</v>
      </c>
      <c r="X44" s="1" t="s">
        <v>310</v>
      </c>
      <c r="Y44" s="1" t="s">
        <v>341</v>
      </c>
    </row>
    <row r="45" ht="31" customHeight="1" spans="1:25">
      <c r="A45" s="31">
        <v>35</v>
      </c>
      <c r="B45" s="32" t="s">
        <v>103</v>
      </c>
      <c r="C45" s="33" t="str">
        <f>VLOOKUP(B45,' PL '!B:C,2,FALSE)</f>
        <v>Servo motor-40B30CB</v>
      </c>
      <c r="D45" s="34">
        <v>190.2183</v>
      </c>
      <c r="E45" s="35">
        <f ca="1">SUMIF(' PL '!B:D,B45,' PL '!D:D)</f>
        <v>2</v>
      </c>
      <c r="F45" s="36" t="s">
        <v>261</v>
      </c>
      <c r="G45" s="37">
        <f ca="1" t="shared" si="0"/>
        <v>380.44</v>
      </c>
      <c r="H45" s="38">
        <f ca="1">SUMIF(' PL '!B:H,B:B,' PL '!H:H)</f>
        <v>2.5</v>
      </c>
      <c r="I45" s="3">
        <v>1300</v>
      </c>
      <c r="J45" s="3">
        <f ca="1" t="shared" si="1"/>
        <v>2600</v>
      </c>
      <c r="K45" s="4">
        <f t="shared" si="2"/>
        <v>1365</v>
      </c>
      <c r="L45" s="4">
        <f ca="1" t="shared" si="3"/>
        <v>2730</v>
      </c>
      <c r="P45" s="1">
        <f ca="1" t="shared" si="4"/>
        <v>5.86621155501179</v>
      </c>
      <c r="Q45" s="1">
        <f ca="1" t="shared" si="5"/>
        <v>2735.86621155501</v>
      </c>
      <c r="R45" s="1">
        <f ca="1" t="shared" si="6"/>
        <v>1367.93310577751</v>
      </c>
      <c r="S45" s="1">
        <f ca="1" t="shared" si="7"/>
        <v>1367.93</v>
      </c>
      <c r="T45" s="1">
        <f ca="1" t="shared" si="8"/>
        <v>190.310104481142</v>
      </c>
      <c r="U45" s="1">
        <f ca="1" t="shared" si="9"/>
        <v>190.3101</v>
      </c>
      <c r="V45" s="49" t="s">
        <v>262</v>
      </c>
      <c r="W45" s="1" t="s">
        <v>318</v>
      </c>
      <c r="X45" s="1" t="s">
        <v>310</v>
      </c>
      <c r="Y45" s="1" t="s">
        <v>313</v>
      </c>
    </row>
    <row r="46" ht="31" customHeight="1" spans="1:25">
      <c r="A46" s="31">
        <v>36</v>
      </c>
      <c r="B46" s="32" t="s">
        <v>105</v>
      </c>
      <c r="C46" s="33" t="str">
        <f>VLOOKUP(B46,' PL '!B:C,2,FALSE)</f>
        <v>Servo motor-20B30CB</v>
      </c>
      <c r="D46" s="34">
        <v>201.8921</v>
      </c>
      <c r="E46" s="35">
        <f ca="1">SUMIF(' PL '!B:D,B46,' PL '!D:D)</f>
        <v>1</v>
      </c>
      <c r="F46" s="36" t="s">
        <v>261</v>
      </c>
      <c r="G46" s="37">
        <f ca="1" t="shared" si="0"/>
        <v>201.89</v>
      </c>
      <c r="H46" s="38">
        <f ca="1">SUMIF(' PL '!B:H,B:B,' PL '!H:H)</f>
        <v>1.2</v>
      </c>
      <c r="I46" s="3">
        <v>1380</v>
      </c>
      <c r="J46" s="3">
        <f ca="1" t="shared" si="1"/>
        <v>1380</v>
      </c>
      <c r="K46" s="4">
        <f t="shared" si="2"/>
        <v>1449</v>
      </c>
      <c r="L46" s="4">
        <f ca="1" t="shared" si="3"/>
        <v>1449</v>
      </c>
      <c r="P46" s="1">
        <f ca="1" t="shared" si="4"/>
        <v>2.81578154640566</v>
      </c>
      <c r="Q46" s="1">
        <f ca="1" t="shared" si="5"/>
        <v>1451.81578154641</v>
      </c>
      <c r="R46" s="1">
        <f ca="1" t="shared" si="6"/>
        <v>1451.81578154641</v>
      </c>
      <c r="S46" s="1">
        <f ca="1" t="shared" si="7"/>
        <v>1451.82</v>
      </c>
      <c r="T46" s="1">
        <f ca="1" t="shared" si="8"/>
        <v>201.981107138385</v>
      </c>
      <c r="U46" s="1">
        <f ca="1" t="shared" si="9"/>
        <v>201.9811</v>
      </c>
      <c r="V46" s="49" t="s">
        <v>262</v>
      </c>
      <c r="W46" s="1" t="s">
        <v>318</v>
      </c>
      <c r="X46" s="1" t="s">
        <v>310</v>
      </c>
      <c r="Y46" s="1" t="s">
        <v>313</v>
      </c>
    </row>
    <row r="47" ht="31" customHeight="1" spans="1:25">
      <c r="A47" s="31">
        <v>37</v>
      </c>
      <c r="B47" s="32" t="s">
        <v>109</v>
      </c>
      <c r="C47" s="33" t="str">
        <f>VLOOKUP(B47,' PL '!B:C,2,FALSE)</f>
        <v>De-solder Wick-Width:2.0mm, Length:1.5m</v>
      </c>
      <c r="D47" s="34">
        <v>0.512</v>
      </c>
      <c r="E47" s="35">
        <f ca="1">SUMIF(' PL '!B:D,B47,' PL '!D:D)</f>
        <v>25</v>
      </c>
      <c r="F47" s="36" t="s">
        <v>261</v>
      </c>
      <c r="G47" s="37">
        <f ca="1" t="shared" si="0"/>
        <v>12.8</v>
      </c>
      <c r="H47" s="38">
        <f ca="1">SUMIF(' PL '!B:H,B:B,' PL '!H:H)</f>
        <v>0.1</v>
      </c>
      <c r="I47" s="3">
        <v>3.5</v>
      </c>
      <c r="J47" s="3">
        <f ca="1" t="shared" si="1"/>
        <v>87.5</v>
      </c>
      <c r="K47" s="4">
        <f t="shared" si="2"/>
        <v>3.675</v>
      </c>
      <c r="L47" s="4">
        <f ca="1" t="shared" si="3"/>
        <v>91.875</v>
      </c>
      <c r="P47" s="1">
        <f ca="1" t="shared" si="4"/>
        <v>0.234648462200471</v>
      </c>
      <c r="Q47" s="1">
        <f ca="1" t="shared" si="5"/>
        <v>92.1096484622005</v>
      </c>
      <c r="R47" s="1">
        <f ca="1" t="shared" si="6"/>
        <v>3.68438593848802</v>
      </c>
      <c r="S47" s="1">
        <f ca="1" t="shared" si="7"/>
        <v>3.68</v>
      </c>
      <c r="T47" s="1">
        <f ca="1" t="shared" si="8"/>
        <v>0.511971507672616</v>
      </c>
      <c r="U47" s="1">
        <f ca="1" t="shared" si="9"/>
        <v>0.512</v>
      </c>
      <c r="V47" s="49" t="s">
        <v>262</v>
      </c>
      <c r="W47" s="1" t="s">
        <v>342</v>
      </c>
      <c r="X47" s="1" t="s">
        <v>310</v>
      </c>
      <c r="Y47" s="1" t="s">
        <v>311</v>
      </c>
    </row>
    <row r="48" ht="31" customHeight="1" spans="1:25">
      <c r="A48" s="31">
        <v>38</v>
      </c>
      <c r="B48" s="32" t="s">
        <v>111</v>
      </c>
      <c r="C48" s="33" t="str">
        <f>VLOOKUP(B48,' PL '!B:C,2,FALSE)</f>
        <v>Sensor-DMSH</v>
      </c>
      <c r="D48" s="34">
        <v>2.1425</v>
      </c>
      <c r="E48" s="35">
        <f ca="1">SUMIF(' PL '!B:D,B48,' PL '!D:D)</f>
        <v>5</v>
      </c>
      <c r="F48" s="36" t="s">
        <v>261</v>
      </c>
      <c r="G48" s="37">
        <f ca="1" t="shared" si="0"/>
        <v>10.71</v>
      </c>
      <c r="H48" s="38">
        <f ca="1">SUMIF(' PL '!B:H,B:B,' PL '!H:H)</f>
        <v>0.2</v>
      </c>
      <c r="I48" s="3">
        <v>14.6</v>
      </c>
      <c r="J48" s="3">
        <f ca="1" t="shared" si="1"/>
        <v>73</v>
      </c>
      <c r="K48" s="4">
        <f t="shared" si="2"/>
        <v>15.33</v>
      </c>
      <c r="L48" s="4">
        <f ca="1" t="shared" si="3"/>
        <v>76.65</v>
      </c>
      <c r="P48" s="1">
        <f ca="1" t="shared" si="4"/>
        <v>0.469296924400943</v>
      </c>
      <c r="Q48" s="1">
        <f ca="1" t="shared" si="5"/>
        <v>77.1192969244009</v>
      </c>
      <c r="R48" s="1">
        <f ca="1" t="shared" si="6"/>
        <v>15.4238593848802</v>
      </c>
      <c r="S48" s="1">
        <f ca="1" t="shared" si="7"/>
        <v>15.42</v>
      </c>
      <c r="T48" s="1">
        <f ca="1" t="shared" si="8"/>
        <v>2.1452719153021</v>
      </c>
      <c r="U48" s="1">
        <f ca="1" t="shared" si="9"/>
        <v>2.1453</v>
      </c>
      <c r="V48" s="49" t="s">
        <v>262</v>
      </c>
      <c r="W48" s="1" t="s">
        <v>343</v>
      </c>
      <c r="X48" s="1" t="s">
        <v>310</v>
      </c>
      <c r="Y48" s="1" t="s">
        <v>311</v>
      </c>
    </row>
    <row r="49" ht="31" customHeight="1" spans="1:25">
      <c r="A49" s="31">
        <v>39</v>
      </c>
      <c r="B49" s="32" t="s">
        <v>112</v>
      </c>
      <c r="C49" s="33" t="str">
        <f>VLOOKUP(B49,' PL '!B:C,2,FALSE)</f>
        <v>Metal rod</v>
      </c>
      <c r="D49" s="34">
        <v>1.4858</v>
      </c>
      <c r="E49" s="35">
        <f ca="1">SUMIF(' PL '!B:D,B49,' PL '!D:D)</f>
        <v>2</v>
      </c>
      <c r="F49" s="36" t="s">
        <v>261</v>
      </c>
      <c r="G49" s="37">
        <f ca="1" t="shared" si="0"/>
        <v>2.97</v>
      </c>
      <c r="H49" s="38">
        <f ca="1">SUMIF(' PL '!B:H,B:B,' PL '!H:H)</f>
        <v>0.2</v>
      </c>
      <c r="I49" s="3">
        <v>10</v>
      </c>
      <c r="J49" s="3">
        <f ca="1" t="shared" si="1"/>
        <v>20</v>
      </c>
      <c r="K49" s="4">
        <f t="shared" si="2"/>
        <v>10.5</v>
      </c>
      <c r="L49" s="4">
        <f ca="1" t="shared" si="3"/>
        <v>21</v>
      </c>
      <c r="P49" s="1">
        <f ca="1" t="shared" si="4"/>
        <v>0.469296924400943</v>
      </c>
      <c r="Q49" s="1">
        <f ca="1" t="shared" si="5"/>
        <v>21.4692969244009</v>
      </c>
      <c r="R49" s="1">
        <f ca="1" t="shared" si="6"/>
        <v>10.7346484622005</v>
      </c>
      <c r="S49" s="1">
        <f ca="1" t="shared" si="7"/>
        <v>10.73</v>
      </c>
      <c r="T49" s="1">
        <f ca="1" t="shared" si="8"/>
        <v>1.49278648840412</v>
      </c>
      <c r="U49" s="1">
        <f ca="1" t="shared" si="9"/>
        <v>1.4928</v>
      </c>
      <c r="V49" s="49" t="s">
        <v>262</v>
      </c>
      <c r="W49" s="1" t="s">
        <v>344</v>
      </c>
      <c r="X49" s="1" t="s">
        <v>310</v>
      </c>
      <c r="Y49" s="1" t="s">
        <v>311</v>
      </c>
    </row>
    <row r="50" ht="31" customHeight="1" spans="1:25">
      <c r="A50" s="31">
        <v>40</v>
      </c>
      <c r="B50" s="32" t="s">
        <v>114</v>
      </c>
      <c r="C50" s="33" t="str">
        <f>VLOOKUP(B50,' PL '!B:C,2,FALSE)</f>
        <v>Metal rod</v>
      </c>
      <c r="D50" s="34">
        <v>1.4858</v>
      </c>
      <c r="E50" s="35">
        <f ca="1">SUMIF(' PL '!B:D,B50,' PL '!D:D)</f>
        <v>2</v>
      </c>
      <c r="F50" s="36" t="s">
        <v>261</v>
      </c>
      <c r="G50" s="37">
        <f ca="1" t="shared" si="0"/>
        <v>2.97</v>
      </c>
      <c r="H50" s="38">
        <f ca="1">SUMIF(' PL '!B:H,B:B,' PL '!H:H)</f>
        <v>0.2</v>
      </c>
      <c r="I50" s="3">
        <v>10</v>
      </c>
      <c r="J50" s="3">
        <f ca="1" t="shared" si="1"/>
        <v>20</v>
      </c>
      <c r="K50" s="4">
        <f t="shared" si="2"/>
        <v>10.5</v>
      </c>
      <c r="L50" s="4">
        <f ca="1" t="shared" si="3"/>
        <v>21</v>
      </c>
      <c r="P50" s="1">
        <f ca="1" t="shared" si="4"/>
        <v>0.469296924400943</v>
      </c>
      <c r="Q50" s="1">
        <f ca="1" t="shared" si="5"/>
        <v>21.4692969244009</v>
      </c>
      <c r="R50" s="1">
        <f ca="1" t="shared" si="6"/>
        <v>10.7346484622005</v>
      </c>
      <c r="S50" s="1">
        <f ca="1" t="shared" si="7"/>
        <v>10.73</v>
      </c>
      <c r="T50" s="1">
        <f ca="1" t="shared" si="8"/>
        <v>1.49278648840412</v>
      </c>
      <c r="U50" s="1">
        <f ca="1" t="shared" si="9"/>
        <v>1.4928</v>
      </c>
      <c r="V50" s="49" t="s">
        <v>262</v>
      </c>
      <c r="W50" s="1" t="s">
        <v>344</v>
      </c>
      <c r="X50" s="1" t="s">
        <v>310</v>
      </c>
      <c r="Y50" s="1" t="s">
        <v>311</v>
      </c>
    </row>
    <row r="51" ht="31" customHeight="1" spans="1:25">
      <c r="A51" s="31">
        <v>41</v>
      </c>
      <c r="B51" s="32" t="s">
        <v>115</v>
      </c>
      <c r="C51" s="33" t="str">
        <f>VLOOKUP(B51,' PL '!B:C,2,FALSE)</f>
        <v>Metal rod</v>
      </c>
      <c r="D51" s="34">
        <v>1.4858</v>
      </c>
      <c r="E51" s="35">
        <f ca="1">SUMIF(' PL '!B:D,B51,' PL '!D:D)</f>
        <v>2</v>
      </c>
      <c r="F51" s="36" t="s">
        <v>261</v>
      </c>
      <c r="G51" s="37">
        <f ca="1" t="shared" si="0"/>
        <v>2.97</v>
      </c>
      <c r="H51" s="38">
        <f ca="1">SUMIF(' PL '!B:H,B:B,' PL '!H:H)</f>
        <v>0.2</v>
      </c>
      <c r="I51" s="3">
        <v>10</v>
      </c>
      <c r="J51" s="3">
        <f ca="1" t="shared" si="1"/>
        <v>20</v>
      </c>
      <c r="K51" s="4">
        <f t="shared" si="2"/>
        <v>10.5</v>
      </c>
      <c r="L51" s="4">
        <f ca="1" t="shared" si="3"/>
        <v>21</v>
      </c>
      <c r="P51" s="1">
        <f ca="1" t="shared" si="4"/>
        <v>0.469296924400943</v>
      </c>
      <c r="Q51" s="1">
        <f ca="1" t="shared" si="5"/>
        <v>21.4692969244009</v>
      </c>
      <c r="R51" s="1">
        <f ca="1" t="shared" si="6"/>
        <v>10.7346484622005</v>
      </c>
      <c r="S51" s="1">
        <f ca="1" t="shared" si="7"/>
        <v>10.73</v>
      </c>
      <c r="T51" s="1">
        <f ca="1" t="shared" si="8"/>
        <v>1.49278648840412</v>
      </c>
      <c r="U51" s="1">
        <f ca="1" t="shared" si="9"/>
        <v>1.4928</v>
      </c>
      <c r="V51" s="49" t="s">
        <v>262</v>
      </c>
      <c r="W51" s="1" t="s">
        <v>344</v>
      </c>
      <c r="X51" s="1" t="s">
        <v>310</v>
      </c>
      <c r="Y51" s="1" t="s">
        <v>311</v>
      </c>
    </row>
    <row r="52" ht="31" customHeight="1" spans="1:25">
      <c r="A52" s="31">
        <v>42</v>
      </c>
      <c r="B52" s="32" t="s">
        <v>116</v>
      </c>
      <c r="C52" s="33" t="str">
        <f>VLOOKUP(B52,' PL '!B:C,2,FALSE)</f>
        <v>Pogo pin</v>
      </c>
      <c r="D52" s="34">
        <v>8.0357</v>
      </c>
      <c r="E52" s="35">
        <f ca="1">SUMIF(' PL '!B:D,B52,' PL '!D:D)</f>
        <v>15</v>
      </c>
      <c r="F52" s="36" t="s">
        <v>261</v>
      </c>
      <c r="G52" s="37">
        <f ca="1" t="shared" si="0"/>
        <v>120.54</v>
      </c>
      <c r="H52" s="38">
        <f ca="1">SUMIF(' PL '!B:H,B:B,' PL '!H:H)</f>
        <v>0.1</v>
      </c>
      <c r="I52" s="3">
        <v>55</v>
      </c>
      <c r="J52" s="3">
        <f ca="1" t="shared" si="1"/>
        <v>825</v>
      </c>
      <c r="K52" s="4">
        <f t="shared" si="2"/>
        <v>57.75</v>
      </c>
      <c r="L52" s="4">
        <f ca="1" t="shared" si="3"/>
        <v>866.25</v>
      </c>
      <c r="P52" s="1">
        <f ca="1" t="shared" si="4"/>
        <v>0.234648462200471</v>
      </c>
      <c r="Q52" s="1">
        <f ca="1" t="shared" si="5"/>
        <v>866.4846484622</v>
      </c>
      <c r="R52" s="1">
        <f ca="1" t="shared" si="6"/>
        <v>57.7656432308134</v>
      </c>
      <c r="S52" s="1">
        <f ca="1" t="shared" si="7"/>
        <v>57.77</v>
      </c>
      <c r="T52" s="1">
        <f ca="1" t="shared" si="8"/>
        <v>8.03711793430626</v>
      </c>
      <c r="U52" s="1">
        <f ca="1" t="shared" si="9"/>
        <v>8.0371</v>
      </c>
      <c r="V52" s="49" t="s">
        <v>345</v>
      </c>
      <c r="W52" s="1" t="s">
        <v>346</v>
      </c>
      <c r="X52" s="1" t="s">
        <v>310</v>
      </c>
      <c r="Y52" s="1" t="s">
        <v>311</v>
      </c>
    </row>
    <row r="53" ht="31" customHeight="1" spans="1:25">
      <c r="A53" s="31">
        <v>43</v>
      </c>
      <c r="B53" s="32" t="s">
        <v>117</v>
      </c>
      <c r="C53" s="33" t="str">
        <f>VLOOKUP(B53,' PL '!B:C,2,FALSE)</f>
        <v>Pogo pin</v>
      </c>
      <c r="D53" s="34">
        <v>8.0441</v>
      </c>
      <c r="E53" s="35">
        <f ca="1">SUMIF(' PL '!B:D,B53,' PL '!D:D)</f>
        <v>5</v>
      </c>
      <c r="F53" s="36" t="s">
        <v>261</v>
      </c>
      <c r="G53" s="37">
        <f ca="1" t="shared" si="0"/>
        <v>40.22</v>
      </c>
      <c r="H53" s="38">
        <f ca="1">SUMIF(' PL '!B:H,B:B,' PL '!H:H)</f>
        <v>0.2</v>
      </c>
      <c r="I53" s="3">
        <v>55</v>
      </c>
      <c r="J53" s="3">
        <f ca="1" t="shared" si="1"/>
        <v>275</v>
      </c>
      <c r="K53" s="4">
        <f t="shared" si="2"/>
        <v>57.75</v>
      </c>
      <c r="L53" s="4">
        <f ca="1" t="shared" si="3"/>
        <v>288.75</v>
      </c>
      <c r="P53" s="1">
        <f ca="1" t="shared" si="4"/>
        <v>0.469296924400943</v>
      </c>
      <c r="Q53" s="1">
        <f ca="1" t="shared" si="5"/>
        <v>289.219296924401</v>
      </c>
      <c r="R53" s="1">
        <f ca="1" t="shared" si="6"/>
        <v>57.8438593848802</v>
      </c>
      <c r="S53" s="1">
        <f ca="1" t="shared" si="7"/>
        <v>57.84</v>
      </c>
      <c r="T53" s="1">
        <f ca="1" t="shared" si="8"/>
        <v>8.04685652276743</v>
      </c>
      <c r="U53" s="1">
        <f ca="1" t="shared" si="9"/>
        <v>8.0469</v>
      </c>
      <c r="V53" s="49" t="s">
        <v>345</v>
      </c>
      <c r="W53" s="1" t="s">
        <v>346</v>
      </c>
      <c r="X53" s="1" t="s">
        <v>310</v>
      </c>
      <c r="Y53" s="1" t="s">
        <v>311</v>
      </c>
    </row>
    <row r="54" ht="31" customHeight="1" spans="1:25">
      <c r="A54" s="31">
        <v>44</v>
      </c>
      <c r="B54" s="32" t="s">
        <v>118</v>
      </c>
      <c r="C54" s="33" t="str">
        <f>VLOOKUP(B54,' PL '!B:C,2,FALSE)</f>
        <v>Maginifier</v>
      </c>
      <c r="D54" s="34">
        <v>2.9285</v>
      </c>
      <c r="E54" s="35">
        <f ca="1">SUMIF(' PL '!B:D,B54,' PL '!D:D)</f>
        <v>5</v>
      </c>
      <c r="F54" s="36" t="s">
        <v>261</v>
      </c>
      <c r="G54" s="37">
        <f ca="1" t="shared" si="0"/>
        <v>14.64</v>
      </c>
      <c r="H54" s="38">
        <f ca="1">SUMIF(' PL '!B:H,B:B,' PL '!H:H)</f>
        <v>0.14</v>
      </c>
      <c r="I54" s="3">
        <v>20</v>
      </c>
      <c r="J54" s="3">
        <f ca="1" t="shared" si="1"/>
        <v>100</v>
      </c>
      <c r="K54" s="4">
        <f t="shared" si="2"/>
        <v>21</v>
      </c>
      <c r="L54" s="4">
        <f ca="1" t="shared" si="3"/>
        <v>105</v>
      </c>
      <c r="P54" s="1">
        <f ca="1" t="shared" si="4"/>
        <v>0.32850784708066</v>
      </c>
      <c r="Q54" s="1">
        <f ca="1" t="shared" si="5"/>
        <v>105.328507847081</v>
      </c>
      <c r="R54" s="1">
        <f ca="1" t="shared" si="6"/>
        <v>21.0657015694161</v>
      </c>
      <c r="S54" s="1">
        <f ca="1" t="shared" si="7"/>
        <v>21.07</v>
      </c>
      <c r="T54" s="1">
        <f ca="1" t="shared" si="8"/>
        <v>2.93131512681033</v>
      </c>
      <c r="U54" s="1">
        <f ca="1" t="shared" si="9"/>
        <v>2.9313</v>
      </c>
      <c r="V54" s="49" t="s">
        <v>262</v>
      </c>
      <c r="W54" s="1" t="s">
        <v>347</v>
      </c>
      <c r="X54" s="1" t="s">
        <v>310</v>
      </c>
      <c r="Y54" s="1" t="s">
        <v>311</v>
      </c>
    </row>
    <row r="55" ht="31" customHeight="1" spans="1:25">
      <c r="A55" s="31">
        <v>45</v>
      </c>
      <c r="B55" s="32" t="s">
        <v>120</v>
      </c>
      <c r="C55" s="33" t="str">
        <f>VLOOKUP(B55,' PL '!B:C,2,FALSE)</f>
        <v>Cable- 2pin -2.54inner-length:10cm</v>
      </c>
      <c r="D55" s="34">
        <v>0.0306</v>
      </c>
      <c r="E55" s="35">
        <f ca="1">SUMIF(' PL '!B:D,B55,' PL '!D:D)</f>
        <v>33</v>
      </c>
      <c r="F55" s="36" t="s">
        <v>261</v>
      </c>
      <c r="G55" s="37">
        <f ca="1" t="shared" si="0"/>
        <v>1.01</v>
      </c>
      <c r="H55" s="38">
        <f ca="1">SUMIF(' PL '!B:H,B:B,' PL '!H:H)</f>
        <v>0.16</v>
      </c>
      <c r="I55" s="3">
        <v>0.2</v>
      </c>
      <c r="J55" s="3">
        <f ca="1" t="shared" si="1"/>
        <v>6.6</v>
      </c>
      <c r="K55" s="4">
        <f t="shared" si="2"/>
        <v>0.21</v>
      </c>
      <c r="L55" s="4">
        <f ca="1" t="shared" si="3"/>
        <v>6.93</v>
      </c>
      <c r="P55" s="1">
        <f ca="1" t="shared" si="4"/>
        <v>0.375437539520754</v>
      </c>
      <c r="Q55" s="1">
        <f ca="1" t="shared" si="5"/>
        <v>7.30543753952075</v>
      </c>
      <c r="R55" s="1">
        <f ca="1" t="shared" si="6"/>
        <v>0.221376895136993</v>
      </c>
      <c r="S55" s="1">
        <f ca="1" t="shared" si="7"/>
        <v>0.22</v>
      </c>
      <c r="T55" s="1">
        <f ca="1" t="shared" si="8"/>
        <v>0.0306069923065151</v>
      </c>
      <c r="U55" s="1">
        <f ca="1" t="shared" si="9"/>
        <v>0.0306</v>
      </c>
      <c r="V55" s="49" t="s">
        <v>276</v>
      </c>
      <c r="W55" s="1" t="s">
        <v>348</v>
      </c>
      <c r="X55" s="1" t="s">
        <v>310</v>
      </c>
      <c r="Y55" s="1" t="s">
        <v>311</v>
      </c>
    </row>
    <row r="56" ht="31" customHeight="1" spans="1:25">
      <c r="A56" s="31">
        <v>46</v>
      </c>
      <c r="B56" s="32" t="s">
        <v>125</v>
      </c>
      <c r="C56" s="33" t="str">
        <f>VLOOKUP(B56,' PL '!B:C,2,FALSE)</f>
        <v>Motor-LX600 24V 300MM9MM/S</v>
      </c>
      <c r="D56" s="34">
        <v>23.2251</v>
      </c>
      <c r="E56" s="35">
        <f ca="1">SUMIF(' PL '!B:D,B56,' PL '!D:D)</f>
        <v>2</v>
      </c>
      <c r="F56" s="36" t="s">
        <v>261</v>
      </c>
      <c r="G56" s="37">
        <f ca="1" t="shared" si="0"/>
        <v>46.45</v>
      </c>
      <c r="H56" s="38">
        <f ca="1">SUMIF(' PL '!B:H,B:B,' PL '!H:H)</f>
        <v>2.3</v>
      </c>
      <c r="I56" s="3">
        <v>157</v>
      </c>
      <c r="J56" s="3">
        <f ca="1" t="shared" si="1"/>
        <v>314</v>
      </c>
      <c r="K56" s="4">
        <f t="shared" si="2"/>
        <v>164.85</v>
      </c>
      <c r="L56" s="4">
        <f ca="1" t="shared" si="3"/>
        <v>329.7</v>
      </c>
      <c r="P56" s="1">
        <f ca="1" t="shared" si="4"/>
        <v>5.39691463061084</v>
      </c>
      <c r="Q56" s="1">
        <f ca="1" t="shared" si="5"/>
        <v>335.096914630611</v>
      </c>
      <c r="R56" s="1">
        <f ca="1" t="shared" si="6"/>
        <v>167.548457315305</v>
      </c>
      <c r="S56" s="1">
        <f ca="1" t="shared" si="7"/>
        <v>167.55</v>
      </c>
      <c r="T56" s="1">
        <f ca="1" t="shared" si="8"/>
        <v>23.3100070952573</v>
      </c>
      <c r="U56" s="1">
        <f ca="1" t="shared" si="9"/>
        <v>23.31</v>
      </c>
      <c r="V56" s="49" t="s">
        <v>262</v>
      </c>
      <c r="W56" s="1" t="s">
        <v>318</v>
      </c>
      <c r="X56" s="1" t="s">
        <v>310</v>
      </c>
      <c r="Y56" s="1" t="s">
        <v>313</v>
      </c>
    </row>
    <row r="57" ht="31" customHeight="1" spans="1:25">
      <c r="A57" s="31">
        <v>47</v>
      </c>
      <c r="B57" s="32" t="s">
        <v>127</v>
      </c>
      <c r="C57" s="33" t="str">
        <f>VLOOKUP(B57,' PL '!B:C,2,FALSE)</f>
        <v>Switch</v>
      </c>
      <c r="D57" s="34">
        <v>0.7568</v>
      </c>
      <c r="E57" s="35">
        <f ca="1">SUMIF(' PL '!B:D,B57,' PL '!D:D)</f>
        <v>20</v>
      </c>
      <c r="F57" s="36" t="s">
        <v>261</v>
      </c>
      <c r="G57" s="37">
        <f ca="1" t="shared" si="0"/>
        <v>15.14</v>
      </c>
      <c r="H57" s="38">
        <f ca="1">SUMIF(' PL '!B:H,B:B,' PL '!H:H)</f>
        <v>2.06</v>
      </c>
      <c r="I57" s="3">
        <v>5</v>
      </c>
      <c r="J57" s="3">
        <f ca="1" t="shared" si="1"/>
        <v>100</v>
      </c>
      <c r="K57" s="4">
        <f t="shared" si="2"/>
        <v>5.25</v>
      </c>
      <c r="L57" s="4">
        <f ca="1" t="shared" si="3"/>
        <v>105</v>
      </c>
      <c r="P57" s="1">
        <f ca="1" t="shared" si="4"/>
        <v>4.83375832132971</v>
      </c>
      <c r="Q57" s="1">
        <f ca="1" t="shared" si="5"/>
        <v>109.83375832133</v>
      </c>
      <c r="R57" s="1">
        <f ca="1" t="shared" si="6"/>
        <v>5.49168791606649</v>
      </c>
      <c r="S57" s="1">
        <f ca="1" t="shared" si="7"/>
        <v>5.49</v>
      </c>
      <c r="T57" s="1">
        <f ca="1" t="shared" si="8"/>
        <v>0.763783580739855</v>
      </c>
      <c r="U57" s="1">
        <f ca="1" t="shared" si="9"/>
        <v>0.7638</v>
      </c>
      <c r="V57" s="49" t="s">
        <v>262</v>
      </c>
      <c r="W57" s="1" t="s">
        <v>349</v>
      </c>
      <c r="X57" s="1" t="s">
        <v>310</v>
      </c>
      <c r="Y57" s="1" t="s">
        <v>311</v>
      </c>
    </row>
    <row r="58" ht="31" customHeight="1" spans="1:25">
      <c r="A58" s="31">
        <v>48</v>
      </c>
      <c r="B58" s="32" t="s">
        <v>128</v>
      </c>
      <c r="C58" s="33" t="str">
        <f>VLOOKUP(B58,' PL '!B:C,2,FALSE)</f>
        <v>AC contactor-NXC-25</v>
      </c>
      <c r="D58" s="34">
        <v>4.5799</v>
      </c>
      <c r="E58" s="35">
        <f ca="1">SUMIF(' PL '!B:D,B58,' PL '!D:D)</f>
        <v>2</v>
      </c>
      <c r="F58" s="36" t="s">
        <v>261</v>
      </c>
      <c r="G58" s="37">
        <f ca="1" t="shared" si="0"/>
        <v>9.16</v>
      </c>
      <c r="H58" s="38">
        <f ca="1">SUMIF(' PL '!B:H,B:B,' PL '!H:H)</f>
        <v>0.2</v>
      </c>
      <c r="I58" s="3">
        <v>31.18</v>
      </c>
      <c r="J58" s="3">
        <f ca="1" t="shared" si="1"/>
        <v>62.36</v>
      </c>
      <c r="K58" s="4">
        <f t="shared" si="2"/>
        <v>32.739</v>
      </c>
      <c r="L58" s="4">
        <f ca="1" t="shared" si="3"/>
        <v>65.478</v>
      </c>
      <c r="P58" s="1">
        <f ca="1" t="shared" si="4"/>
        <v>0.469296924400943</v>
      </c>
      <c r="Q58" s="1">
        <f ca="1" t="shared" si="5"/>
        <v>65.9472969244009</v>
      </c>
      <c r="R58" s="1">
        <f ca="1" t="shared" si="6"/>
        <v>32.9736484622005</v>
      </c>
      <c r="S58" s="1">
        <f ca="1" t="shared" si="7"/>
        <v>32.97</v>
      </c>
      <c r="T58" s="1">
        <f ca="1" t="shared" si="8"/>
        <v>4.5868751652082</v>
      </c>
      <c r="U58" s="1">
        <f ca="1" t="shared" si="9"/>
        <v>4.5869</v>
      </c>
      <c r="V58" s="49" t="s">
        <v>262</v>
      </c>
      <c r="W58" s="1" t="s">
        <v>350</v>
      </c>
      <c r="X58" s="1" t="s">
        <v>310</v>
      </c>
      <c r="Y58" s="1" t="s">
        <v>313</v>
      </c>
    </row>
    <row r="59" ht="31" customHeight="1" spans="1:25">
      <c r="A59" s="31">
        <v>49</v>
      </c>
      <c r="B59" s="32" t="s">
        <v>131</v>
      </c>
      <c r="C59" s="33" t="str">
        <f>VLOOKUP(B59,' PL '!B:C,2,FALSE)</f>
        <v>AC contactor-LC1D65 65A 380V</v>
      </c>
      <c r="D59" s="34">
        <v>37.3405</v>
      </c>
      <c r="E59" s="35">
        <f ca="1">SUMIF(' PL '!B:D,B59,' PL '!D:D)</f>
        <v>1</v>
      </c>
      <c r="F59" s="36" t="s">
        <v>261</v>
      </c>
      <c r="G59" s="37">
        <f ca="1" t="shared" si="0"/>
        <v>37.34</v>
      </c>
      <c r="H59" s="38">
        <f ca="1">SUMIF(' PL '!B:H,B:B,' PL '!H:H)</f>
        <v>0.2</v>
      </c>
      <c r="I59" s="3">
        <v>255.27</v>
      </c>
      <c r="J59" s="3">
        <f ca="1" t="shared" si="1"/>
        <v>255.27</v>
      </c>
      <c r="K59" s="4">
        <f t="shared" si="2"/>
        <v>268.0335</v>
      </c>
      <c r="L59" s="4">
        <f ca="1" t="shared" si="3"/>
        <v>268.0335</v>
      </c>
      <c r="P59" s="1">
        <f ca="1" t="shared" si="4"/>
        <v>0.469296924400943</v>
      </c>
      <c r="Q59" s="1">
        <f ca="1" t="shared" si="5"/>
        <v>268.502796924401</v>
      </c>
      <c r="R59" s="1">
        <f ca="1" t="shared" si="6"/>
        <v>268.502796924401</v>
      </c>
      <c r="S59" s="1">
        <f ca="1" t="shared" si="7"/>
        <v>268.5</v>
      </c>
      <c r="T59" s="1">
        <f ca="1" t="shared" si="8"/>
        <v>37.3544428831787</v>
      </c>
      <c r="U59" s="1">
        <f ca="1" t="shared" si="9"/>
        <v>37.3544</v>
      </c>
      <c r="V59" s="49" t="s">
        <v>262</v>
      </c>
      <c r="W59" s="1" t="s">
        <v>350</v>
      </c>
      <c r="X59" s="1" t="s">
        <v>310</v>
      </c>
      <c r="Y59" s="1" t="s">
        <v>313</v>
      </c>
    </row>
    <row r="60" ht="31" customHeight="1" spans="1:25">
      <c r="A60" s="31">
        <v>50</v>
      </c>
      <c r="B60" s="32" t="s">
        <v>133</v>
      </c>
      <c r="C60" s="33" t="str">
        <f>VLOOKUP(B60,' PL '!B:C,2,FALSE)</f>
        <v>Bearing-6303-2Z/C3</v>
      </c>
      <c r="D60" s="34">
        <v>2.2037</v>
      </c>
      <c r="E60" s="35">
        <f ca="1">SUMIF(' PL '!B:D,B60,' PL '!D:D)</f>
        <v>10</v>
      </c>
      <c r="F60" s="36" t="s">
        <v>261</v>
      </c>
      <c r="G60" s="37">
        <f ca="1" t="shared" si="0"/>
        <v>22.04</v>
      </c>
      <c r="H60" s="38">
        <f ca="1">SUMIF(' PL '!B:H,B:B,' PL '!H:H)</f>
        <v>0.5</v>
      </c>
      <c r="I60" s="3">
        <v>15</v>
      </c>
      <c r="J60" s="3">
        <f ca="1" t="shared" si="1"/>
        <v>150</v>
      </c>
      <c r="K60" s="4">
        <f t="shared" si="2"/>
        <v>15.75</v>
      </c>
      <c r="L60" s="4">
        <f ca="1" t="shared" si="3"/>
        <v>157.5</v>
      </c>
      <c r="P60" s="1">
        <f ca="1" t="shared" si="4"/>
        <v>1.17324231100236</v>
      </c>
      <c r="Q60" s="1">
        <f ca="1" t="shared" si="5"/>
        <v>158.673242311002</v>
      </c>
      <c r="R60" s="1">
        <f ca="1" t="shared" si="6"/>
        <v>15.8673242311002</v>
      </c>
      <c r="S60" s="1">
        <f ca="1" t="shared" si="7"/>
        <v>15.87</v>
      </c>
      <c r="T60" s="1">
        <f ca="1" t="shared" si="8"/>
        <v>2.20787712683816</v>
      </c>
      <c r="U60" s="1">
        <f ca="1" t="shared" si="9"/>
        <v>2.2079</v>
      </c>
      <c r="V60" s="49" t="s">
        <v>262</v>
      </c>
      <c r="W60" s="1" t="s">
        <v>351</v>
      </c>
      <c r="X60" s="1" t="s">
        <v>310</v>
      </c>
      <c r="Y60" s="1" t="s">
        <v>313</v>
      </c>
    </row>
    <row r="61" ht="31" customHeight="1" spans="1:25">
      <c r="A61" s="31">
        <v>51</v>
      </c>
      <c r="B61" s="32" t="s">
        <v>134</v>
      </c>
      <c r="C61" s="33" t="str">
        <f>VLOOKUP(B61,' PL '!B:C,2,FALSE)</f>
        <v>Cleaning needle-0.35*60mm</v>
      </c>
      <c r="D61" s="34">
        <v>0.16</v>
      </c>
      <c r="E61" s="35">
        <f ca="1">SUMIF(' PL '!B:D,B61,' PL '!D:D)</f>
        <v>50</v>
      </c>
      <c r="F61" s="36" t="s">
        <v>261</v>
      </c>
      <c r="G61" s="37">
        <f ca="1" t="shared" si="0"/>
        <v>8</v>
      </c>
      <c r="H61" s="38">
        <f ca="1">SUMIF(' PL '!B:H,B:B,' PL '!H:H)</f>
        <v>0.55</v>
      </c>
      <c r="I61" s="3">
        <v>1.08</v>
      </c>
      <c r="J61" s="3">
        <f ca="1" t="shared" si="1"/>
        <v>54</v>
      </c>
      <c r="K61" s="4">
        <f t="shared" si="2"/>
        <v>1.134</v>
      </c>
      <c r="L61" s="4">
        <f ca="1" t="shared" si="3"/>
        <v>56.7</v>
      </c>
      <c r="P61" s="1">
        <f ca="1" t="shared" si="4"/>
        <v>1.29056654210259</v>
      </c>
      <c r="Q61" s="1">
        <f ca="1" t="shared" si="5"/>
        <v>57.9905665421026</v>
      </c>
      <c r="R61" s="1">
        <f ca="1" t="shared" si="6"/>
        <v>1.15981133084205</v>
      </c>
      <c r="S61" s="1">
        <f ca="1" t="shared" si="7"/>
        <v>1.16</v>
      </c>
      <c r="T61" s="1">
        <f ca="1" t="shared" si="8"/>
        <v>0.161382323070716</v>
      </c>
      <c r="U61" s="1">
        <f ca="1" t="shared" si="9"/>
        <v>0.1614</v>
      </c>
      <c r="V61" s="49" t="s">
        <v>262</v>
      </c>
      <c r="W61" s="1" t="s">
        <v>352</v>
      </c>
      <c r="X61" s="1" t="s">
        <v>310</v>
      </c>
      <c r="Y61" s="1" t="s">
        <v>311</v>
      </c>
    </row>
    <row r="62" ht="31" customHeight="1" spans="1:25">
      <c r="A62" s="31">
        <v>52</v>
      </c>
      <c r="B62" s="32" t="s">
        <v>135</v>
      </c>
      <c r="C62" s="33" t="str">
        <f>VLOOKUP(B62,' PL '!B:C,2,FALSE)</f>
        <v>Scraper</v>
      </c>
      <c r="D62" s="34">
        <v>1.6375</v>
      </c>
      <c r="E62" s="35">
        <f ca="1">SUMIF(' PL '!B:D,B62,' PL '!D:D)</f>
        <v>5</v>
      </c>
      <c r="F62" s="36" t="s">
        <v>261</v>
      </c>
      <c r="G62" s="37">
        <f ca="1" t="shared" si="0"/>
        <v>8.19</v>
      </c>
      <c r="H62" s="38">
        <f ca="1">SUMIF(' PL '!B:H,B:B,' PL '!H:H)</f>
        <v>0.6</v>
      </c>
      <c r="I62" s="3">
        <v>11</v>
      </c>
      <c r="J62" s="3">
        <f ca="1" t="shared" si="1"/>
        <v>55</v>
      </c>
      <c r="K62" s="4">
        <f t="shared" si="2"/>
        <v>11.55</v>
      </c>
      <c r="L62" s="4">
        <f ca="1" t="shared" si="3"/>
        <v>57.75</v>
      </c>
      <c r="P62" s="1">
        <f ca="1" t="shared" si="4"/>
        <v>1.40789077320283</v>
      </c>
      <c r="Q62" s="1">
        <f ca="1" t="shared" si="5"/>
        <v>59.1578907732028</v>
      </c>
      <c r="R62" s="1">
        <f ca="1" t="shared" si="6"/>
        <v>11.8315781546406</v>
      </c>
      <c r="S62" s="1">
        <f ca="1" t="shared" si="7"/>
        <v>11.83</v>
      </c>
      <c r="T62" s="1">
        <f ca="1" t="shared" si="8"/>
        <v>1.6458214499367</v>
      </c>
      <c r="U62" s="1">
        <f ca="1" t="shared" si="9"/>
        <v>1.6458</v>
      </c>
      <c r="V62" s="49" t="s">
        <v>262</v>
      </c>
      <c r="W62" s="1" t="s">
        <v>353</v>
      </c>
      <c r="X62" s="1" t="s">
        <v>310</v>
      </c>
      <c r="Y62" s="1" t="s">
        <v>311</v>
      </c>
    </row>
    <row r="63" ht="31" customHeight="1" spans="1:25">
      <c r="A63" s="31">
        <v>53</v>
      </c>
      <c r="B63" s="32" t="s">
        <v>136</v>
      </c>
      <c r="C63" s="33" t="str">
        <f>VLOOKUP(B63,' PL '!B:C,2,FALSE)</f>
        <v>Terminal Connector-XH2,54-7P-plastic</v>
      </c>
      <c r="D63" s="34">
        <v>0.007</v>
      </c>
      <c r="E63" s="35">
        <f ca="1">SUMIF(' PL '!B:D,B63,' PL '!D:D)</f>
        <v>410</v>
      </c>
      <c r="F63" s="36" t="s">
        <v>261</v>
      </c>
      <c r="G63" s="37">
        <f ca="1" t="shared" si="0"/>
        <v>2.87</v>
      </c>
      <c r="H63" s="38">
        <f ca="1">SUMIF(' PL '!B:H,B:B,' PL '!H:H)</f>
        <v>1</v>
      </c>
      <c r="I63" s="3">
        <v>0.04</v>
      </c>
      <c r="J63" s="3">
        <f ca="1" t="shared" si="1"/>
        <v>16.4</v>
      </c>
      <c r="K63" s="4">
        <f t="shared" si="2"/>
        <v>0.042</v>
      </c>
      <c r="L63" s="4">
        <f ca="1" t="shared" si="3"/>
        <v>17.22</v>
      </c>
      <c r="P63" s="1">
        <f ca="1" t="shared" si="4"/>
        <v>2.34648462200471</v>
      </c>
      <c r="Q63" s="1">
        <f ca="1" t="shared" si="5"/>
        <v>19.5664846220047</v>
      </c>
      <c r="R63" s="1">
        <f ca="1" t="shared" si="6"/>
        <v>0.0477231332244017</v>
      </c>
      <c r="S63" s="1">
        <f ca="1" t="shared" si="7"/>
        <v>0.05</v>
      </c>
      <c r="T63" s="1">
        <f ca="1" t="shared" si="8"/>
        <v>0.00695613461511707</v>
      </c>
      <c r="U63" s="1">
        <f ca="1" t="shared" si="9"/>
        <v>0.007</v>
      </c>
      <c r="V63" s="49" t="s">
        <v>262</v>
      </c>
      <c r="W63" s="1" t="s">
        <v>354</v>
      </c>
      <c r="X63" s="1" t="s">
        <v>310</v>
      </c>
      <c r="Y63" s="1" t="s">
        <v>311</v>
      </c>
    </row>
    <row r="64" ht="31" customHeight="1" spans="1:25">
      <c r="A64" s="31">
        <v>54</v>
      </c>
      <c r="B64" s="32" t="s">
        <v>160</v>
      </c>
      <c r="C64" s="33" t="str">
        <f>VLOOKUP(B64,' PL '!B:C,2,FALSE)</f>
        <v>Grease-OKS250</v>
      </c>
      <c r="D64" s="34">
        <v>226.731</v>
      </c>
      <c r="E64" s="35">
        <f ca="1">SUMIF(' PL '!B:D,B64,' PL '!D:D)</f>
        <v>9</v>
      </c>
      <c r="F64" s="36" t="s">
        <v>261</v>
      </c>
      <c r="G64" s="37">
        <f ca="1" t="shared" si="0"/>
        <v>2040.58</v>
      </c>
      <c r="H64" s="38">
        <f ca="1">SUMIF(' PL '!B:H,B:B,' PL '!H:H)</f>
        <v>11</v>
      </c>
      <c r="I64" s="3">
        <v>1550</v>
      </c>
      <c r="J64" s="3">
        <f ca="1" t="shared" si="1"/>
        <v>13950</v>
      </c>
      <c r="K64" s="4">
        <f t="shared" si="2"/>
        <v>1627.5</v>
      </c>
      <c r="L64" s="4">
        <f ca="1" t="shared" si="3"/>
        <v>14647.5</v>
      </c>
      <c r="P64" s="1">
        <f ca="1" t="shared" si="4"/>
        <v>25.8113308420519</v>
      </c>
      <c r="Q64" s="1">
        <f ca="1" t="shared" si="5"/>
        <v>14673.3113308421</v>
      </c>
      <c r="R64" s="1">
        <f ca="1" t="shared" si="6"/>
        <v>1630.36792564912</v>
      </c>
      <c r="S64" s="1">
        <f ca="1" t="shared" si="7"/>
        <v>1630.37</v>
      </c>
      <c r="T64" s="1">
        <f ca="1" t="shared" si="8"/>
        <v>226.821463848968</v>
      </c>
      <c r="U64" s="1">
        <f ca="1" t="shared" si="9"/>
        <v>226.8215</v>
      </c>
      <c r="V64" s="49" t="s">
        <v>339</v>
      </c>
      <c r="W64" s="1" t="s">
        <v>340</v>
      </c>
      <c r="X64" s="1" t="s">
        <v>310</v>
      </c>
      <c r="Y64" s="1" t="s">
        <v>311</v>
      </c>
    </row>
    <row r="65" ht="31" customHeight="1" spans="1:25">
      <c r="A65" s="31">
        <v>55</v>
      </c>
      <c r="B65" s="32" t="s">
        <v>162</v>
      </c>
      <c r="C65" s="33" t="str">
        <f>VLOOKUP(B65,' PL '!B:C,2,FALSE)</f>
        <v>Reflow High tempreture grease-BIO-30</v>
      </c>
      <c r="D65" s="34">
        <v>29.2784</v>
      </c>
      <c r="E65" s="35">
        <f ca="1">SUMIF(' PL '!B:D,B65,' PL '!D:D)</f>
        <v>12</v>
      </c>
      <c r="F65" s="36" t="s">
        <v>261</v>
      </c>
      <c r="G65" s="37">
        <f ca="1" t="shared" si="0"/>
        <v>351.34</v>
      </c>
      <c r="H65" s="38">
        <f ca="1">SUMIF(' PL '!B:H,B:B,' PL '!H:H)</f>
        <v>2.98</v>
      </c>
      <c r="I65" s="3">
        <v>200</v>
      </c>
      <c r="J65" s="3">
        <f ca="1" t="shared" si="1"/>
        <v>2400</v>
      </c>
      <c r="K65" s="4">
        <f t="shared" si="2"/>
        <v>210</v>
      </c>
      <c r="L65" s="4">
        <f ca="1" t="shared" si="3"/>
        <v>2520</v>
      </c>
      <c r="P65" s="1">
        <f ca="1" t="shared" si="4"/>
        <v>6.99252417357405</v>
      </c>
      <c r="Q65" s="1">
        <f ca="1" t="shared" si="5"/>
        <v>2526.99252417357</v>
      </c>
      <c r="R65" s="1">
        <f ca="1" t="shared" si="6"/>
        <v>210.582710347798</v>
      </c>
      <c r="S65" s="1">
        <f ca="1" t="shared" si="7"/>
        <v>210.58</v>
      </c>
      <c r="T65" s="1">
        <f ca="1" t="shared" si="8"/>
        <v>29.2964565450271</v>
      </c>
      <c r="U65" s="1">
        <f ca="1" t="shared" si="9"/>
        <v>29.2965</v>
      </c>
      <c r="V65" s="49" t="s">
        <v>339</v>
      </c>
      <c r="W65" s="1" t="s">
        <v>355</v>
      </c>
      <c r="X65" s="1" t="s">
        <v>310</v>
      </c>
      <c r="Y65" s="1" t="s">
        <v>311</v>
      </c>
    </row>
    <row r="66" ht="31" customHeight="1" spans="1:25">
      <c r="A66" s="31">
        <v>56</v>
      </c>
      <c r="B66" s="32" t="s">
        <v>164</v>
      </c>
      <c r="C66" s="33" t="str">
        <f>VLOOKUP(B66,' PL '!B:C,2,FALSE)</f>
        <v>Air Micro Grinder-UHT MSG-3BSN</v>
      </c>
      <c r="D66" s="34">
        <v>38.6135</v>
      </c>
      <c r="E66" s="35">
        <f ca="1">SUMIF(' PL '!B:D,B66,' PL '!D:D)</f>
        <v>2</v>
      </c>
      <c r="F66" s="36" t="s">
        <v>261</v>
      </c>
      <c r="G66" s="37">
        <f ca="1" t="shared" si="0"/>
        <v>77.23</v>
      </c>
      <c r="H66" s="38">
        <f ca="1">SUMIF(' PL '!B:H,B:B,' PL '!H:H)</f>
        <v>5</v>
      </c>
      <c r="I66" s="3">
        <v>260</v>
      </c>
      <c r="J66" s="3">
        <f ca="1" t="shared" si="1"/>
        <v>520</v>
      </c>
      <c r="K66" s="4">
        <f t="shared" si="2"/>
        <v>273</v>
      </c>
      <c r="L66" s="4">
        <f ca="1" t="shared" si="3"/>
        <v>546</v>
      </c>
      <c r="P66" s="1">
        <f ca="1" t="shared" si="4"/>
        <v>11.7324231100236</v>
      </c>
      <c r="Q66" s="1">
        <f ca="1" t="shared" si="5"/>
        <v>557.732423110024</v>
      </c>
      <c r="R66" s="1">
        <f ca="1" t="shared" si="6"/>
        <v>278.866211555012</v>
      </c>
      <c r="S66" s="1">
        <f ca="1" t="shared" si="7"/>
        <v>278.87</v>
      </c>
      <c r="T66" s="1">
        <f ca="1" t="shared" si="8"/>
        <v>38.797145202354</v>
      </c>
      <c r="U66" s="1">
        <f ca="1" t="shared" si="9"/>
        <v>38.7971</v>
      </c>
      <c r="V66" s="49" t="s">
        <v>262</v>
      </c>
      <c r="W66" s="1" t="s">
        <v>356</v>
      </c>
      <c r="X66" s="1" t="s">
        <v>310</v>
      </c>
      <c r="Y66" s="1" t="s">
        <v>311</v>
      </c>
    </row>
    <row r="67" ht="31" customHeight="1" spans="1:25">
      <c r="A67" s="31">
        <v>57</v>
      </c>
      <c r="B67" s="32" t="s">
        <v>165</v>
      </c>
      <c r="C67" s="33" t="str">
        <f>VLOOKUP(B67,' PL '!B:C,2,FALSE)</f>
        <v>Sensor-PM-L25 IDEAQO</v>
      </c>
      <c r="D67" s="34">
        <v>3.9441</v>
      </c>
      <c r="E67" s="35">
        <f ca="1">SUMIF(' PL '!B:D,B67,' PL '!D:D)</f>
        <v>10</v>
      </c>
      <c r="F67" s="36" t="s">
        <v>261</v>
      </c>
      <c r="G67" s="37">
        <f ca="1" t="shared" si="0"/>
        <v>39.44</v>
      </c>
      <c r="H67" s="38">
        <f ca="1">SUMIF(' PL '!B:H,B:B,' PL '!H:H)</f>
        <v>5.78</v>
      </c>
      <c r="I67" s="3">
        <v>26</v>
      </c>
      <c r="J67" s="3">
        <f ca="1" t="shared" si="1"/>
        <v>260</v>
      </c>
      <c r="K67" s="4">
        <f t="shared" si="2"/>
        <v>27.3</v>
      </c>
      <c r="L67" s="4">
        <f ca="1" t="shared" si="3"/>
        <v>273</v>
      </c>
      <c r="P67" s="1">
        <f ca="1" t="shared" si="4"/>
        <v>13.5626811151873</v>
      </c>
      <c r="Q67" s="1">
        <f ca="1" t="shared" si="5"/>
        <v>286.562681115187</v>
      </c>
      <c r="R67" s="1">
        <f ca="1" t="shared" si="6"/>
        <v>28.6562681115187</v>
      </c>
      <c r="S67" s="1">
        <f ca="1" t="shared" si="7"/>
        <v>28.66</v>
      </c>
      <c r="T67" s="1">
        <f ca="1" t="shared" si="8"/>
        <v>3.98725636138511</v>
      </c>
      <c r="U67" s="1">
        <f ca="1" t="shared" si="9"/>
        <v>3.9873</v>
      </c>
      <c r="V67" s="49" t="s">
        <v>262</v>
      </c>
      <c r="W67" s="1" t="s">
        <v>357</v>
      </c>
      <c r="X67" s="1" t="s">
        <v>310</v>
      </c>
      <c r="Y67" s="1" t="s">
        <v>311</v>
      </c>
    </row>
    <row r="68" ht="31" customHeight="1" spans="1:25">
      <c r="A68" s="31">
        <v>58</v>
      </c>
      <c r="B68" s="32" t="s">
        <v>197</v>
      </c>
      <c r="C68" s="33" t="str">
        <f>VLOOKUP(B68,' PL '!B:C,2,FALSE)</f>
        <v>Thermal glue-BN-GS2290</v>
      </c>
      <c r="D68" s="34">
        <v>33.8513</v>
      </c>
      <c r="E68" s="35">
        <f ca="1">SUMIF(' PL '!B:D,B68,' PL '!D:D)</f>
        <v>200</v>
      </c>
      <c r="F68" s="36" t="s">
        <v>261</v>
      </c>
      <c r="G68" s="37">
        <f ca="1" t="shared" ref="G68:G78" si="10">ROUND(E68*D68,2)</f>
        <v>6770.26</v>
      </c>
      <c r="H68" s="38">
        <f ca="1">SUMIF(' PL '!B:H,B:B,' PL '!H:H)</f>
        <v>200</v>
      </c>
      <c r="I68" s="3">
        <v>230</v>
      </c>
      <c r="J68" s="3">
        <f ca="1" t="shared" ref="J68:J78" si="11">I68*E68</f>
        <v>46000</v>
      </c>
      <c r="K68" s="4">
        <f t="shared" ref="K68:K78" si="12">I68*1.05</f>
        <v>241.5</v>
      </c>
      <c r="L68" s="4">
        <f ca="1" t="shared" ref="L68:L78" si="13">K68*E68</f>
        <v>48300</v>
      </c>
      <c r="P68" s="1">
        <f ca="1" t="shared" ref="P68:P78" si="14">$O$11*H68</f>
        <v>469.296924400943</v>
      </c>
      <c r="Q68" s="1">
        <f ca="1" t="shared" ref="Q68:Q78" si="15">P68+L68</f>
        <v>48769.2969244009</v>
      </c>
      <c r="R68" s="1">
        <f ca="1" t="shared" ref="R68:R78" si="16">Q68/E68</f>
        <v>243.846484622005</v>
      </c>
      <c r="S68" s="1">
        <f ca="1" t="shared" ref="S68:S78" si="17">ROUND(R68,2)</f>
        <v>243.85</v>
      </c>
      <c r="T68" s="1">
        <f ca="1" t="shared" ref="T68:T78" si="18">S68/$T$9</f>
        <v>33.925068517926</v>
      </c>
      <c r="U68" s="1">
        <f ca="1" t="shared" ref="U68:U78" si="19">ROUND(T68,4)</f>
        <v>33.9251</v>
      </c>
      <c r="V68" s="49" t="s">
        <v>358</v>
      </c>
      <c r="W68" s="1" t="s">
        <v>359</v>
      </c>
      <c r="X68" s="1" t="s">
        <v>310</v>
      </c>
      <c r="Y68" s="1" t="s">
        <v>324</v>
      </c>
    </row>
    <row r="69" ht="31" customHeight="1" spans="1:25">
      <c r="A69" s="31">
        <v>59</v>
      </c>
      <c r="B69" s="32" t="s">
        <v>200</v>
      </c>
      <c r="C69" s="33" t="str">
        <f>VLOOKUP(B69,' PL '!B:C,2,FALSE)</f>
        <v>Label peeling machine</v>
      </c>
      <c r="D69" s="34">
        <v>44.6528</v>
      </c>
      <c r="E69" s="35">
        <f ca="1">SUMIF(' PL '!B:D,B69,' PL '!D:D)</f>
        <v>7</v>
      </c>
      <c r="F69" s="36" t="s">
        <v>261</v>
      </c>
      <c r="G69" s="37">
        <f ca="1" t="shared" si="10"/>
        <v>312.57</v>
      </c>
      <c r="H69" s="38">
        <f ca="1">SUMIF(' PL '!B:H,B:B,' PL '!H:H)</f>
        <v>31</v>
      </c>
      <c r="I69" s="3">
        <v>298</v>
      </c>
      <c r="J69" s="3">
        <f ca="1" t="shared" si="11"/>
        <v>2086</v>
      </c>
      <c r="K69" s="4">
        <f t="shared" si="12"/>
        <v>312.9</v>
      </c>
      <c r="L69" s="4">
        <f ca="1" t="shared" si="13"/>
        <v>2190.3</v>
      </c>
      <c r="P69" s="1">
        <f ca="1" t="shared" si="14"/>
        <v>72.7410232821462</v>
      </c>
      <c r="Q69" s="1">
        <f ca="1" t="shared" si="15"/>
        <v>2263.04102328215</v>
      </c>
      <c r="R69" s="1">
        <f ca="1" t="shared" si="16"/>
        <v>323.291574754592</v>
      </c>
      <c r="S69" s="1">
        <f ca="1" t="shared" si="17"/>
        <v>323.29</v>
      </c>
      <c r="T69" s="1">
        <f ca="1" t="shared" si="18"/>
        <v>44.976975194424</v>
      </c>
      <c r="U69" s="1">
        <f ca="1" t="shared" si="19"/>
        <v>44.977</v>
      </c>
      <c r="V69" s="49" t="s">
        <v>270</v>
      </c>
      <c r="W69" s="1" t="s">
        <v>360</v>
      </c>
      <c r="X69" s="1" t="s">
        <v>310</v>
      </c>
      <c r="Y69" s="1" t="s">
        <v>327</v>
      </c>
    </row>
    <row r="70" ht="31" customHeight="1" spans="1:25">
      <c r="A70" s="31">
        <v>60</v>
      </c>
      <c r="B70" s="32" t="s">
        <v>203</v>
      </c>
      <c r="C70" s="33" t="str">
        <f>VLOOKUP(B70,' PL '!B:C,2,FALSE)</f>
        <v>Tweezer</v>
      </c>
      <c r="D70" s="34">
        <v>19.5133</v>
      </c>
      <c r="E70" s="35">
        <f ca="1">SUMIF(' PL '!B:D,B70,' PL '!D:D)</f>
        <v>6</v>
      </c>
      <c r="F70" s="36" t="s">
        <v>261</v>
      </c>
      <c r="G70" s="37">
        <f ca="1" t="shared" si="10"/>
        <v>117.08</v>
      </c>
      <c r="H70" s="38">
        <f ca="1">SUMIF(' PL '!B:H,B:B,' PL '!H:H)</f>
        <v>2</v>
      </c>
      <c r="I70" s="3">
        <v>133</v>
      </c>
      <c r="J70" s="3">
        <f ca="1" t="shared" si="11"/>
        <v>798</v>
      </c>
      <c r="K70" s="4">
        <f t="shared" si="12"/>
        <v>139.65</v>
      </c>
      <c r="L70" s="4">
        <f ca="1" t="shared" si="13"/>
        <v>837.9</v>
      </c>
      <c r="P70" s="1">
        <f ca="1" t="shared" si="14"/>
        <v>4.69296924400943</v>
      </c>
      <c r="Q70" s="1">
        <f ca="1" t="shared" si="15"/>
        <v>842.59296924401</v>
      </c>
      <c r="R70" s="1">
        <f ca="1" t="shared" si="16"/>
        <v>140.432161540668</v>
      </c>
      <c r="S70" s="1">
        <f ca="1" t="shared" si="17"/>
        <v>140.43</v>
      </c>
      <c r="T70" s="1">
        <f ca="1" t="shared" si="18"/>
        <v>19.5369996800178</v>
      </c>
      <c r="U70" s="1">
        <f ca="1" t="shared" si="19"/>
        <v>19.537</v>
      </c>
      <c r="V70" s="49" t="s">
        <v>262</v>
      </c>
      <c r="W70" s="1" t="s">
        <v>361</v>
      </c>
      <c r="X70" s="1" t="s">
        <v>310</v>
      </c>
      <c r="Y70" s="1" t="s">
        <v>311</v>
      </c>
    </row>
    <row r="71" ht="31" customHeight="1" spans="1:25">
      <c r="A71" s="31">
        <v>61</v>
      </c>
      <c r="B71" s="32" t="s">
        <v>204</v>
      </c>
      <c r="C71" s="33" t="str">
        <f>VLOOKUP(B71,' PL '!B:C,2,FALSE)</f>
        <v>Motor-86ZL118+10</v>
      </c>
      <c r="D71" s="34">
        <v>67.0015</v>
      </c>
      <c r="E71" s="35">
        <f ca="1">SUMIF(' PL '!B:D,B71,' PL '!D:D)</f>
        <v>1</v>
      </c>
      <c r="F71" s="36" t="s">
        <v>261</v>
      </c>
      <c r="G71" s="37">
        <f ca="1" t="shared" si="10"/>
        <v>67</v>
      </c>
      <c r="H71" s="38">
        <f ca="1">SUMIF(' PL '!B:H,B:B,' PL '!H:H)</f>
        <v>5</v>
      </c>
      <c r="I71" s="3">
        <v>450</v>
      </c>
      <c r="J71" s="3">
        <f ca="1" t="shared" si="11"/>
        <v>450</v>
      </c>
      <c r="K71" s="4">
        <f t="shared" si="12"/>
        <v>472.5</v>
      </c>
      <c r="L71" s="4">
        <f ca="1" t="shared" si="13"/>
        <v>472.5</v>
      </c>
      <c r="P71" s="1">
        <f ca="1" t="shared" si="14"/>
        <v>11.7324231100236</v>
      </c>
      <c r="Q71" s="1">
        <f ca="1" t="shared" si="15"/>
        <v>484.232423110024</v>
      </c>
      <c r="R71" s="1">
        <f ca="1" t="shared" si="16"/>
        <v>484.232423110024</v>
      </c>
      <c r="S71" s="1">
        <f ca="1" t="shared" si="17"/>
        <v>484.23</v>
      </c>
      <c r="T71" s="1">
        <f ca="1" t="shared" si="18"/>
        <v>67.3673812935628</v>
      </c>
      <c r="U71" s="1">
        <f ca="1" t="shared" si="19"/>
        <v>67.3674</v>
      </c>
      <c r="V71" s="49" t="s">
        <v>262</v>
      </c>
      <c r="W71" s="1" t="s">
        <v>318</v>
      </c>
      <c r="X71" s="1" t="s">
        <v>310</v>
      </c>
      <c r="Y71" s="1" t="s">
        <v>313</v>
      </c>
    </row>
    <row r="72" ht="31" customHeight="1" spans="1:25">
      <c r="A72" s="31">
        <v>62</v>
      </c>
      <c r="B72" s="32" t="s">
        <v>206</v>
      </c>
      <c r="C72" s="33" t="str">
        <f>VLOOKUP(B72,' PL '!B:C,2,FALSE)</f>
        <v>SMT squeegee-300mm</v>
      </c>
      <c r="D72" s="34">
        <v>105.3034</v>
      </c>
      <c r="E72" s="35">
        <f ca="1">SUMIF(' PL '!B:D,B72,' PL '!D:D)</f>
        <v>2</v>
      </c>
      <c r="F72" s="36" t="s">
        <v>261</v>
      </c>
      <c r="G72" s="37">
        <f ca="1" t="shared" si="10"/>
        <v>210.61</v>
      </c>
      <c r="H72" s="38">
        <f ca="1">SUMIF(' PL '!B:H,B:B,' PL '!H:H)</f>
        <v>1</v>
      </c>
      <c r="I72" s="3">
        <v>720</v>
      </c>
      <c r="J72" s="3">
        <f ca="1" t="shared" si="11"/>
        <v>1440</v>
      </c>
      <c r="K72" s="4">
        <f t="shared" si="12"/>
        <v>756</v>
      </c>
      <c r="L72" s="4">
        <f ca="1" t="shared" si="13"/>
        <v>1512</v>
      </c>
      <c r="P72" s="1">
        <f ca="1" t="shared" si="14"/>
        <v>2.34648462200471</v>
      </c>
      <c r="Q72" s="1">
        <f ca="1" t="shared" si="15"/>
        <v>1514.346484622</v>
      </c>
      <c r="R72" s="1">
        <f ca="1" t="shared" si="16"/>
        <v>757.173242311002</v>
      </c>
      <c r="S72" s="1">
        <f ca="1" t="shared" si="17"/>
        <v>757.17</v>
      </c>
      <c r="T72" s="1">
        <f ca="1" t="shared" si="18"/>
        <v>105.339528930564</v>
      </c>
      <c r="U72" s="1">
        <f ca="1" t="shared" si="19"/>
        <v>105.3395</v>
      </c>
      <c r="V72" s="49" t="s">
        <v>262</v>
      </c>
      <c r="W72" s="1" t="s">
        <v>362</v>
      </c>
      <c r="X72" s="1" t="s">
        <v>310</v>
      </c>
      <c r="Y72" s="1" t="s">
        <v>313</v>
      </c>
    </row>
    <row r="73" ht="31" customHeight="1" spans="1:25">
      <c r="A73" s="31">
        <v>63</v>
      </c>
      <c r="B73" s="32" t="s">
        <v>208</v>
      </c>
      <c r="C73" s="33" t="str">
        <f>VLOOKUP(B73,' PL '!B:C,2,FALSE)</f>
        <v>SMT squeegee-350mm</v>
      </c>
      <c r="D73" s="34">
        <v>105.3034</v>
      </c>
      <c r="E73" s="35">
        <f ca="1">SUMIF(' PL '!B:D,B73,' PL '!D:D)</f>
        <v>2</v>
      </c>
      <c r="F73" s="36" t="s">
        <v>261</v>
      </c>
      <c r="G73" s="37">
        <f ca="1" t="shared" si="10"/>
        <v>210.61</v>
      </c>
      <c r="H73" s="38">
        <f ca="1">SUMIF(' PL '!B:H,B:B,' PL '!H:H)</f>
        <v>1</v>
      </c>
      <c r="I73" s="3">
        <v>720</v>
      </c>
      <c r="J73" s="3">
        <f ca="1" t="shared" si="11"/>
        <v>1440</v>
      </c>
      <c r="K73" s="4">
        <f t="shared" si="12"/>
        <v>756</v>
      </c>
      <c r="L73" s="4">
        <f ca="1" t="shared" si="13"/>
        <v>1512</v>
      </c>
      <c r="P73" s="1">
        <f ca="1" t="shared" si="14"/>
        <v>2.34648462200471</v>
      </c>
      <c r="Q73" s="1">
        <f ca="1" t="shared" si="15"/>
        <v>1514.346484622</v>
      </c>
      <c r="R73" s="1">
        <f ca="1" t="shared" si="16"/>
        <v>757.173242311002</v>
      </c>
      <c r="S73" s="1">
        <f ca="1" t="shared" si="17"/>
        <v>757.17</v>
      </c>
      <c r="T73" s="1">
        <f ca="1" t="shared" si="18"/>
        <v>105.339528930564</v>
      </c>
      <c r="U73" s="1">
        <f ca="1" t="shared" si="19"/>
        <v>105.3395</v>
      </c>
      <c r="V73" s="49" t="s">
        <v>262</v>
      </c>
      <c r="W73" s="1" t="s">
        <v>362</v>
      </c>
      <c r="X73" s="1" t="s">
        <v>310</v>
      </c>
      <c r="Y73" s="1" t="s">
        <v>313</v>
      </c>
    </row>
    <row r="74" ht="31" customHeight="1" spans="1:25">
      <c r="A74" s="31">
        <v>64</v>
      </c>
      <c r="B74" s="32" t="s">
        <v>209</v>
      </c>
      <c r="C74" s="33" t="str">
        <f>VLOOKUP(B74,' PL '!B:C,2,FALSE)</f>
        <v>Power Supply-Model: LRS-150-24-BIS NO.: R-41179035-Manufacturer: Mean Well (Guangzhou) Electronics Co.,Ltd.-6.5A</v>
      </c>
      <c r="D74" s="34">
        <v>9.1835</v>
      </c>
      <c r="E74" s="35">
        <f ca="1">SUMIF(' PL '!B:D,B74,' PL '!D:D)</f>
        <v>2</v>
      </c>
      <c r="F74" s="36" t="s">
        <v>261</v>
      </c>
      <c r="G74" s="37">
        <f ca="1" t="shared" si="10"/>
        <v>18.37</v>
      </c>
      <c r="H74" s="38">
        <f ca="1">SUMIF(' PL '!B:H,B:B,' PL '!H:H)</f>
        <v>1</v>
      </c>
      <c r="I74" s="3">
        <v>62</v>
      </c>
      <c r="J74" s="3">
        <f ca="1" t="shared" si="11"/>
        <v>124</v>
      </c>
      <c r="K74" s="4">
        <f t="shared" si="12"/>
        <v>65.1</v>
      </c>
      <c r="L74" s="4">
        <f ca="1" t="shared" si="13"/>
        <v>130.2</v>
      </c>
      <c r="P74" s="1">
        <f ca="1" t="shared" si="14"/>
        <v>2.34648462200471</v>
      </c>
      <c r="Q74" s="1">
        <f ca="1" t="shared" si="15"/>
        <v>132.546484622005</v>
      </c>
      <c r="R74" s="1">
        <f ca="1" t="shared" si="16"/>
        <v>66.2732423110023</v>
      </c>
      <c r="S74" s="1">
        <f ca="1" t="shared" si="17"/>
        <v>66.27</v>
      </c>
      <c r="T74" s="1">
        <f ca="1" t="shared" si="18"/>
        <v>9.21966081887617</v>
      </c>
      <c r="U74" s="1">
        <f ca="1" t="shared" si="19"/>
        <v>9.2197</v>
      </c>
      <c r="V74" s="49" t="s">
        <v>262</v>
      </c>
      <c r="W74" s="1" t="s">
        <v>363</v>
      </c>
      <c r="X74" s="1" t="s">
        <v>310</v>
      </c>
      <c r="Y74" s="1" t="s">
        <v>313</v>
      </c>
    </row>
    <row r="75" ht="31" customHeight="1" spans="1:25">
      <c r="A75" s="31">
        <v>65</v>
      </c>
      <c r="B75" s="32" t="s">
        <v>211</v>
      </c>
      <c r="C75" s="33" t="str">
        <f>VLOOKUP(B75,' PL '!B:C,2,FALSE)</f>
        <v>Converter-UT-502</v>
      </c>
      <c r="D75" s="34">
        <v>35.084</v>
      </c>
      <c r="E75" s="35">
        <f ca="1">SUMIF(' PL '!B:D,B75,' PL '!D:D)</f>
        <v>2</v>
      </c>
      <c r="F75" s="36" t="s">
        <v>261</v>
      </c>
      <c r="G75" s="37">
        <f ca="1" t="shared" si="10"/>
        <v>70.17</v>
      </c>
      <c r="H75" s="38">
        <f ca="1">SUMIF(' PL '!B:H,B:B,' PL '!H:H)</f>
        <v>0.2</v>
      </c>
      <c r="I75" s="3">
        <v>240</v>
      </c>
      <c r="J75" s="3">
        <f ca="1" t="shared" si="11"/>
        <v>480</v>
      </c>
      <c r="K75" s="4">
        <f t="shared" si="12"/>
        <v>252</v>
      </c>
      <c r="L75" s="4">
        <f ca="1" t="shared" si="13"/>
        <v>504</v>
      </c>
      <c r="P75" s="1">
        <f ca="1" t="shared" si="14"/>
        <v>0.469296924400943</v>
      </c>
      <c r="Q75" s="1">
        <f ca="1" t="shared" si="15"/>
        <v>504.469296924401</v>
      </c>
      <c r="R75" s="1">
        <f ca="1" t="shared" si="16"/>
        <v>252.2346484622</v>
      </c>
      <c r="S75" s="1">
        <f ca="1" t="shared" si="17"/>
        <v>252.23</v>
      </c>
      <c r="T75" s="1">
        <f ca="1" t="shared" si="18"/>
        <v>35.0909166794196</v>
      </c>
      <c r="U75" s="1">
        <f ca="1" t="shared" si="19"/>
        <v>35.0909</v>
      </c>
      <c r="V75" s="49" t="s">
        <v>262</v>
      </c>
      <c r="W75" s="1" t="s">
        <v>364</v>
      </c>
      <c r="X75" s="1" t="s">
        <v>310</v>
      </c>
      <c r="Y75" s="1" t="s">
        <v>313</v>
      </c>
    </row>
    <row r="76" ht="31" customHeight="1" spans="1:25">
      <c r="A76" s="31">
        <v>66</v>
      </c>
      <c r="B76" s="32" t="s">
        <v>212</v>
      </c>
      <c r="C76" s="33" t="str">
        <f>VLOOKUP(B76,' PL '!B:C,2,FALSE)</f>
        <v>PTFE Tube-φ6 φ4</v>
      </c>
      <c r="D76" s="34">
        <v>0.4647</v>
      </c>
      <c r="E76" s="35">
        <f ca="1">SUMIF(' PL '!B:D,B76,' PL '!D:D)</f>
        <v>10</v>
      </c>
      <c r="F76" s="36" t="s">
        <v>261</v>
      </c>
      <c r="G76" s="37">
        <f ca="1" t="shared" si="10"/>
        <v>4.65</v>
      </c>
      <c r="H76" s="38">
        <f ca="1">SUMIF(' PL '!B:H,B:B,' PL '!H:H)</f>
        <v>0.2</v>
      </c>
      <c r="I76" s="3">
        <v>3.15</v>
      </c>
      <c r="J76" s="3">
        <f ca="1" t="shared" si="11"/>
        <v>31.5</v>
      </c>
      <c r="K76" s="4">
        <f t="shared" si="12"/>
        <v>3.3075</v>
      </c>
      <c r="L76" s="4">
        <f ca="1" t="shared" si="13"/>
        <v>33.075</v>
      </c>
      <c r="P76" s="1">
        <f ca="1" t="shared" si="14"/>
        <v>0.469296924400943</v>
      </c>
      <c r="Q76" s="1">
        <f ca="1" t="shared" si="15"/>
        <v>33.5442969244009</v>
      </c>
      <c r="R76" s="1">
        <f ca="1" t="shared" si="16"/>
        <v>3.35442969244009</v>
      </c>
      <c r="S76" s="1">
        <f ca="1" t="shared" si="17"/>
        <v>3.35</v>
      </c>
      <c r="T76" s="1">
        <f ca="1" t="shared" si="18"/>
        <v>0.466061019212844</v>
      </c>
      <c r="U76" s="1">
        <f ca="1" t="shared" si="19"/>
        <v>0.4661</v>
      </c>
      <c r="V76" s="49" t="s">
        <v>365</v>
      </c>
      <c r="W76" s="1" t="s">
        <v>366</v>
      </c>
      <c r="X76" s="1" t="s">
        <v>310</v>
      </c>
      <c r="Y76" s="1" t="s">
        <v>313</v>
      </c>
    </row>
    <row r="77" ht="31" customHeight="1" spans="1:25">
      <c r="A77" s="31">
        <v>67</v>
      </c>
      <c r="B77" s="32" t="s">
        <v>213</v>
      </c>
      <c r="C77" s="33" t="str">
        <f>VLOOKUP(B77,' PL '!B:C,2,FALSE)</f>
        <v>PTFE Tube-φ8 φ6</v>
      </c>
      <c r="D77" s="34">
        <v>0.6622</v>
      </c>
      <c r="E77" s="35">
        <f ca="1">SUMIF(' PL '!B:D,B77,' PL '!D:D)</f>
        <v>10</v>
      </c>
      <c r="F77" s="36" t="s">
        <v>261</v>
      </c>
      <c r="G77" s="37">
        <f ca="1" t="shared" si="10"/>
        <v>6.62</v>
      </c>
      <c r="H77" s="38">
        <f ca="1">SUMIF(' PL '!B:H,B:B,' PL '!H:H)</f>
        <v>0.2</v>
      </c>
      <c r="I77" s="3">
        <v>4.5</v>
      </c>
      <c r="J77" s="3">
        <f ca="1" t="shared" si="11"/>
        <v>45</v>
      </c>
      <c r="K77" s="4">
        <f t="shared" si="12"/>
        <v>4.725</v>
      </c>
      <c r="L77" s="4">
        <f ca="1" t="shared" si="13"/>
        <v>47.25</v>
      </c>
      <c r="P77" s="1">
        <f ca="1" t="shared" si="14"/>
        <v>0.469296924400943</v>
      </c>
      <c r="Q77" s="1">
        <f ca="1" t="shared" si="15"/>
        <v>47.7192969244009</v>
      </c>
      <c r="R77" s="1">
        <f ca="1" t="shared" si="16"/>
        <v>4.77192969244009</v>
      </c>
      <c r="S77" s="1">
        <f ca="1" t="shared" si="17"/>
        <v>4.77</v>
      </c>
      <c r="T77" s="1">
        <f ca="1" t="shared" si="18"/>
        <v>0.663615242282169</v>
      </c>
      <c r="U77" s="1">
        <f ca="1" t="shared" si="19"/>
        <v>0.6636</v>
      </c>
      <c r="V77" s="49" t="s">
        <v>365</v>
      </c>
      <c r="W77" s="1" t="s">
        <v>366</v>
      </c>
      <c r="X77" s="1" t="s">
        <v>310</v>
      </c>
      <c r="Y77" s="1" t="s">
        <v>313</v>
      </c>
    </row>
    <row r="78" ht="31" customHeight="1" spans="1:25">
      <c r="A78" s="31">
        <v>68</v>
      </c>
      <c r="B78" s="32" t="s">
        <v>214</v>
      </c>
      <c r="C78" s="33" t="str">
        <f>VLOOKUP(B78,' PL '!B:C,2,FALSE)</f>
        <v>Bearing-6005-zz</v>
      </c>
      <c r="D78" s="34">
        <v>0.5704</v>
      </c>
      <c r="E78" s="35">
        <f ca="1">SUMIF(' PL '!B:D,B78,' PL '!D:D)</f>
        <v>10</v>
      </c>
      <c r="F78" s="36" t="s">
        <v>261</v>
      </c>
      <c r="G78" s="37">
        <f ca="1" t="shared" si="10"/>
        <v>5.7</v>
      </c>
      <c r="H78" s="38">
        <f ca="1">SUMIF(' PL '!B:H,B:B,' PL '!H:H)</f>
        <v>0.6</v>
      </c>
      <c r="I78" s="3">
        <v>3.8</v>
      </c>
      <c r="J78" s="3">
        <f ca="1" t="shared" si="11"/>
        <v>38</v>
      </c>
      <c r="K78" s="4">
        <f t="shared" si="12"/>
        <v>3.99</v>
      </c>
      <c r="L78" s="4">
        <f ca="1" t="shared" si="13"/>
        <v>39.9</v>
      </c>
      <c r="P78" s="1">
        <f ca="1" t="shared" si="14"/>
        <v>1.40789077320283</v>
      </c>
      <c r="Q78" s="1">
        <f ca="1" t="shared" si="15"/>
        <v>41.3078907732028</v>
      </c>
      <c r="R78" s="1">
        <f ca="1" t="shared" si="16"/>
        <v>4.13078907732028</v>
      </c>
      <c r="S78" s="1">
        <f ca="1" t="shared" si="17"/>
        <v>4.13</v>
      </c>
      <c r="T78" s="1">
        <f ca="1" t="shared" si="18"/>
        <v>0.57457671920867</v>
      </c>
      <c r="U78" s="1">
        <f ca="1" t="shared" si="19"/>
        <v>0.5746</v>
      </c>
      <c r="V78" s="49" t="s">
        <v>262</v>
      </c>
      <c r="W78" s="1" t="s">
        <v>367</v>
      </c>
      <c r="X78" s="1" t="s">
        <v>310</v>
      </c>
      <c r="Y78" s="1" t="s">
        <v>313</v>
      </c>
    </row>
    <row r="79" ht="31" customHeight="1" spans="1:25">
      <c r="A79" s="31">
        <v>69</v>
      </c>
      <c r="B79" s="32" t="s">
        <v>215</v>
      </c>
      <c r="C79" s="33" t="str">
        <f>VLOOKUP(B79,' PL '!B:C,2,FALSE)</f>
        <v>Bearing-6004zz</v>
      </c>
      <c r="D79" s="34">
        <v>2.2496</v>
      </c>
      <c r="E79" s="35">
        <f ca="1">SUMIF(' PL '!B:D,B79,' PL '!D:D)</f>
        <v>10</v>
      </c>
      <c r="F79" s="36" t="s">
        <v>261</v>
      </c>
      <c r="G79" s="37">
        <f ca="1" t="shared" ref="G79:G86" si="20">ROUND(E79*D79,2)</f>
        <v>22.5</v>
      </c>
      <c r="H79" s="38">
        <f ca="1">SUMIF(' PL '!B:H,B:B,' PL '!H:H)</f>
        <v>0.6</v>
      </c>
      <c r="I79" s="3">
        <v>15.3</v>
      </c>
      <c r="J79" s="3">
        <f ca="1" t="shared" ref="J79:J86" si="21">I79*E79</f>
        <v>153</v>
      </c>
      <c r="K79" s="4">
        <f t="shared" ref="K79:K86" si="22">I79*1.05</f>
        <v>16.065</v>
      </c>
      <c r="L79" s="4">
        <f ca="1" t="shared" ref="L79:L86" si="23">K79*E79</f>
        <v>160.65</v>
      </c>
      <c r="P79" s="1">
        <f ca="1" t="shared" ref="P79:P86" si="24">$O$11*H79</f>
        <v>1.40789077320283</v>
      </c>
      <c r="Q79" s="1">
        <f ca="1" t="shared" ref="Q79:Q86" si="25">P79+L79</f>
        <v>162.057890773203</v>
      </c>
      <c r="R79" s="1">
        <f ca="1" t="shared" ref="R79:R86" si="26">Q79/E79</f>
        <v>16.2057890773203</v>
      </c>
      <c r="S79" s="1">
        <f ca="1" t="shared" ref="S79:S86" si="27">ROUND(R79,2)</f>
        <v>16.21</v>
      </c>
      <c r="T79" s="1">
        <f ca="1" t="shared" ref="T79:T86" si="28">S79/$T$9</f>
        <v>2.25517884222095</v>
      </c>
      <c r="U79" s="1">
        <f ca="1" t="shared" ref="U79:U86" si="29">ROUND(T79,4)</f>
        <v>2.2552</v>
      </c>
      <c r="V79" s="49" t="s">
        <v>262</v>
      </c>
      <c r="W79" s="1" t="s">
        <v>367</v>
      </c>
      <c r="X79" s="1" t="s">
        <v>310</v>
      </c>
      <c r="Y79" s="1" t="s">
        <v>313</v>
      </c>
    </row>
    <row r="80" ht="31" customHeight="1" spans="1:25">
      <c r="A80" s="31">
        <v>70</v>
      </c>
      <c r="B80" s="32" t="s">
        <v>216</v>
      </c>
      <c r="C80" s="33" t="str">
        <f>VLOOKUP(B80,' PL '!B:C,2,FALSE)</f>
        <v>Pneunmatic diaphragm Pump-QBY-15</v>
      </c>
      <c r="D80" s="34">
        <v>188.9731</v>
      </c>
      <c r="E80" s="35">
        <f ca="1">SUMIF(' PL '!B:D,B80,' PL '!D:D)</f>
        <v>2</v>
      </c>
      <c r="F80" s="36" t="s">
        <v>261</v>
      </c>
      <c r="G80" s="37">
        <f ca="1" t="shared" si="20"/>
        <v>377.95</v>
      </c>
      <c r="H80" s="38">
        <f ca="1">SUMIF(' PL '!B:H,B:B,' PL '!H:H)</f>
        <v>4.2</v>
      </c>
      <c r="I80" s="3">
        <v>1290</v>
      </c>
      <c r="J80" s="3">
        <f ca="1" t="shared" si="21"/>
        <v>2580</v>
      </c>
      <c r="K80" s="4">
        <f t="shared" si="22"/>
        <v>1354.5</v>
      </c>
      <c r="L80" s="4">
        <f ca="1" t="shared" si="23"/>
        <v>2709</v>
      </c>
      <c r="P80" s="1">
        <f ca="1" t="shared" si="24"/>
        <v>9.8552354124198</v>
      </c>
      <c r="Q80" s="1">
        <f ca="1" t="shared" si="25"/>
        <v>2718.85523541242</v>
      </c>
      <c r="R80" s="1">
        <f ca="1" t="shared" si="26"/>
        <v>1359.42761770621</v>
      </c>
      <c r="S80" s="1">
        <f ca="1" t="shared" si="27"/>
        <v>1359.43</v>
      </c>
      <c r="T80" s="1">
        <f ca="1" t="shared" si="28"/>
        <v>189.127561596572</v>
      </c>
      <c r="U80" s="1">
        <f ca="1" t="shared" si="29"/>
        <v>189.1276</v>
      </c>
      <c r="V80" s="49" t="s">
        <v>262</v>
      </c>
      <c r="W80" s="1" t="s">
        <v>368</v>
      </c>
      <c r="X80" s="1" t="s">
        <v>310</v>
      </c>
      <c r="Y80" s="1" t="s">
        <v>313</v>
      </c>
    </row>
    <row r="81" ht="31" customHeight="1" spans="1:25">
      <c r="A81" s="31">
        <v>71</v>
      </c>
      <c r="B81" s="32" t="s">
        <v>218</v>
      </c>
      <c r="C81" s="33" t="str">
        <f>VLOOKUP(B81,' PL '!B:C,2,FALSE)</f>
        <v>Stretch film handle</v>
      </c>
      <c r="D81" s="34">
        <v>0.4772</v>
      </c>
      <c r="E81" s="35">
        <f ca="1">SUMIF(' PL '!B:D,B81,' PL '!D:D)</f>
        <v>40</v>
      </c>
      <c r="F81" s="36" t="s">
        <v>261</v>
      </c>
      <c r="G81" s="37">
        <f ca="1" t="shared" si="20"/>
        <v>19.09</v>
      </c>
      <c r="H81" s="38">
        <f ca="1">SUMIF(' PL '!B:H,B:B,' PL '!H:H)</f>
        <v>1.5</v>
      </c>
      <c r="I81" s="3">
        <v>3.2</v>
      </c>
      <c r="J81" s="3">
        <f ca="1" t="shared" si="21"/>
        <v>128</v>
      </c>
      <c r="K81" s="4">
        <f t="shared" si="22"/>
        <v>3.36</v>
      </c>
      <c r="L81" s="4">
        <f ca="1" t="shared" si="23"/>
        <v>134.4</v>
      </c>
      <c r="P81" s="1">
        <f ca="1" t="shared" si="24"/>
        <v>3.51972693300707</v>
      </c>
      <c r="Q81" s="1">
        <f ca="1" t="shared" si="25"/>
        <v>137.919726933007</v>
      </c>
      <c r="R81" s="1">
        <f ca="1" t="shared" si="26"/>
        <v>3.44799317332518</v>
      </c>
      <c r="S81" s="1">
        <f ca="1" t="shared" si="27"/>
        <v>3.45</v>
      </c>
      <c r="T81" s="1">
        <f ca="1" t="shared" si="28"/>
        <v>0.479973288443078</v>
      </c>
      <c r="U81" s="1">
        <f ca="1" t="shared" si="29"/>
        <v>0.48</v>
      </c>
      <c r="V81" s="49" t="s">
        <v>262</v>
      </c>
      <c r="W81" s="1" t="s">
        <v>369</v>
      </c>
      <c r="X81" s="1" t="s">
        <v>310</v>
      </c>
      <c r="Y81" s="1" t="s">
        <v>327</v>
      </c>
    </row>
    <row r="82" ht="31" customHeight="1" spans="1:25">
      <c r="A82" s="31">
        <v>72</v>
      </c>
      <c r="B82" s="32" t="s">
        <v>220</v>
      </c>
      <c r="C82" s="33" t="str">
        <f>VLOOKUP(B82,' PL '!B:C,2,FALSE)</f>
        <v>Stretch film tool-50cm</v>
      </c>
      <c r="D82" s="34">
        <v>12.0619</v>
      </c>
      <c r="E82" s="35">
        <f ca="1">SUMIF(' PL '!B:D,B82,' PL '!D:D)</f>
        <v>8</v>
      </c>
      <c r="F82" s="36" t="s">
        <v>261</v>
      </c>
      <c r="G82" s="37">
        <f ca="1" t="shared" si="20"/>
        <v>96.5</v>
      </c>
      <c r="H82" s="38">
        <f ca="1">SUMIF(' PL '!B:H,B:B,' PL '!H:H)</f>
        <v>16.5</v>
      </c>
      <c r="I82" s="3">
        <v>79</v>
      </c>
      <c r="J82" s="3">
        <f ca="1" t="shared" si="21"/>
        <v>632</v>
      </c>
      <c r="K82" s="4">
        <f t="shared" si="22"/>
        <v>82.95</v>
      </c>
      <c r="L82" s="4">
        <f ca="1" t="shared" si="23"/>
        <v>663.6</v>
      </c>
      <c r="P82" s="1">
        <f ca="1" t="shared" si="24"/>
        <v>38.7169962630778</v>
      </c>
      <c r="Q82" s="1">
        <f ca="1" t="shared" si="25"/>
        <v>702.316996263078</v>
      </c>
      <c r="R82" s="1">
        <f ca="1" t="shared" si="26"/>
        <v>87.7896245328847</v>
      </c>
      <c r="S82" s="1">
        <f ca="1" t="shared" si="27"/>
        <v>87.79</v>
      </c>
      <c r="T82" s="1">
        <f ca="1" t="shared" si="28"/>
        <v>12.2135811572226</v>
      </c>
      <c r="U82" s="1">
        <f ca="1" t="shared" si="29"/>
        <v>12.2136</v>
      </c>
      <c r="V82" s="49" t="s">
        <v>262</v>
      </c>
      <c r="W82" s="1" t="s">
        <v>370</v>
      </c>
      <c r="X82" s="1" t="s">
        <v>310</v>
      </c>
      <c r="Y82" s="1" t="s">
        <v>327</v>
      </c>
    </row>
    <row r="83" ht="31" customHeight="1" spans="1:25">
      <c r="A83" s="31">
        <v>73</v>
      </c>
      <c r="B83" s="32" t="s">
        <v>222</v>
      </c>
      <c r="C83" s="33" t="str">
        <f>VLOOKUP(B83,' PL '!B:C,2,FALSE)</f>
        <v>Packing Tools-1.98M</v>
      </c>
      <c r="D83" s="34">
        <v>7.6114</v>
      </c>
      <c r="E83" s="35">
        <f ca="1">SUMIF(' PL '!B:D,B83,' PL '!D:D)</f>
        <v>8</v>
      </c>
      <c r="F83" s="36" t="s">
        <v>261</v>
      </c>
      <c r="G83" s="37">
        <f ca="1" t="shared" si="20"/>
        <v>60.89</v>
      </c>
      <c r="H83" s="38">
        <f ca="1">SUMIF(' PL '!B:H,B:B,' PL '!H:H)</f>
        <v>0.5</v>
      </c>
      <c r="I83" s="3">
        <v>52</v>
      </c>
      <c r="J83" s="3">
        <f ca="1" t="shared" si="21"/>
        <v>416</v>
      </c>
      <c r="K83" s="4">
        <f t="shared" si="22"/>
        <v>54.6</v>
      </c>
      <c r="L83" s="4">
        <f ca="1" t="shared" si="23"/>
        <v>436.8</v>
      </c>
      <c r="P83" s="1">
        <f ca="1" t="shared" si="24"/>
        <v>1.17324231100236</v>
      </c>
      <c r="Q83" s="1">
        <f ca="1" t="shared" si="25"/>
        <v>437.973242311002</v>
      </c>
      <c r="R83" s="1">
        <f ca="1" t="shared" si="26"/>
        <v>54.7466552888753</v>
      </c>
      <c r="S83" s="1">
        <f ca="1" t="shared" si="27"/>
        <v>54.75</v>
      </c>
      <c r="T83" s="1">
        <f ca="1" t="shared" si="28"/>
        <v>7.61696740355319</v>
      </c>
      <c r="U83" s="1">
        <f ca="1" t="shared" si="29"/>
        <v>7.617</v>
      </c>
      <c r="V83" s="49" t="s">
        <v>262</v>
      </c>
      <c r="W83" s="1" t="s">
        <v>371</v>
      </c>
      <c r="X83" s="1" t="s">
        <v>310</v>
      </c>
      <c r="Y83" s="1" t="s">
        <v>327</v>
      </c>
    </row>
    <row r="84" ht="31" customHeight="1" spans="1:25">
      <c r="A84" s="31">
        <v>74</v>
      </c>
      <c r="B84" s="32" t="s">
        <v>226</v>
      </c>
      <c r="C84" s="33" t="str">
        <f>VLOOKUP(B84,' PL '!B:C,2,FALSE)</f>
        <v>Coupler-LK12-25</v>
      </c>
      <c r="D84" s="34">
        <v>7.9342</v>
      </c>
      <c r="E84" s="35">
        <f ca="1">SUMIF(' PL '!B:D,B84,' PL '!D:D)</f>
        <v>2</v>
      </c>
      <c r="F84" s="36" t="s">
        <v>261</v>
      </c>
      <c r="G84" s="37">
        <f ca="1" t="shared" si="20"/>
        <v>15.87</v>
      </c>
      <c r="H84" s="38">
        <f ca="1">SUMIF(' PL '!B:H,B:B,' PL '!H:H)</f>
        <v>0.36</v>
      </c>
      <c r="I84" s="3">
        <v>54</v>
      </c>
      <c r="J84" s="3">
        <f ca="1" t="shared" si="21"/>
        <v>108</v>
      </c>
      <c r="K84" s="4">
        <f t="shared" si="22"/>
        <v>56.7</v>
      </c>
      <c r="L84" s="4">
        <f ca="1" t="shared" si="23"/>
        <v>113.4</v>
      </c>
      <c r="P84" s="1">
        <f ca="1" t="shared" si="24"/>
        <v>0.844734463921697</v>
      </c>
      <c r="Q84" s="1">
        <f ca="1" t="shared" si="25"/>
        <v>114.244734463922</v>
      </c>
      <c r="R84" s="1">
        <f ca="1" t="shared" si="26"/>
        <v>57.1223672319609</v>
      </c>
      <c r="S84" s="1">
        <f ca="1" t="shared" si="27"/>
        <v>57.12</v>
      </c>
      <c r="T84" s="1">
        <f ca="1" t="shared" si="28"/>
        <v>7.94668818430974</v>
      </c>
      <c r="U84" s="1">
        <f ca="1" t="shared" si="29"/>
        <v>7.9467</v>
      </c>
      <c r="V84" s="49" t="s">
        <v>262</v>
      </c>
      <c r="W84" s="1" t="s">
        <v>314</v>
      </c>
      <c r="X84" s="1" t="s">
        <v>310</v>
      </c>
      <c r="Y84" s="1" t="s">
        <v>313</v>
      </c>
    </row>
    <row r="85" ht="31" customHeight="1" spans="1:25">
      <c r="A85" s="31">
        <v>75</v>
      </c>
      <c r="B85" s="32" t="s">
        <v>228</v>
      </c>
      <c r="C85" s="33" t="str">
        <f>VLOOKUP(B85,' PL '!B:C,2,FALSE)</f>
        <v>Incremental encoder-rotary</v>
      </c>
      <c r="D85" s="34">
        <v>36.5698</v>
      </c>
      <c r="E85" s="35">
        <f ca="1">SUMIF(' PL '!B:D,B85,' PL '!D:D)</f>
        <v>2</v>
      </c>
      <c r="F85" s="36" t="s">
        <v>261</v>
      </c>
      <c r="G85" s="37">
        <f ca="1" t="shared" si="20"/>
        <v>73.14</v>
      </c>
      <c r="H85" s="38">
        <f ca="1">SUMIF(' PL '!B:H,B:B,' PL '!H:H)</f>
        <v>0.4</v>
      </c>
      <c r="I85" s="3">
        <v>250</v>
      </c>
      <c r="J85" s="3">
        <f ca="1" t="shared" si="21"/>
        <v>500</v>
      </c>
      <c r="K85" s="4">
        <f t="shared" si="22"/>
        <v>262.5</v>
      </c>
      <c r="L85" s="4">
        <f ca="1" t="shared" si="23"/>
        <v>525</v>
      </c>
      <c r="P85" s="1">
        <f ca="1" t="shared" si="24"/>
        <v>0.938593848801886</v>
      </c>
      <c r="Q85" s="1">
        <f ca="1" t="shared" si="25"/>
        <v>525.938593848802</v>
      </c>
      <c r="R85" s="1">
        <f ca="1" t="shared" si="26"/>
        <v>262.969296924401</v>
      </c>
      <c r="S85" s="1">
        <f ca="1" t="shared" si="27"/>
        <v>262.97</v>
      </c>
      <c r="T85" s="1">
        <f ca="1" t="shared" si="28"/>
        <v>36.5850943947467</v>
      </c>
      <c r="U85" s="1">
        <f ca="1" t="shared" si="29"/>
        <v>36.5851</v>
      </c>
      <c r="V85" s="49" t="s">
        <v>262</v>
      </c>
      <c r="W85" s="1" t="s">
        <v>372</v>
      </c>
      <c r="X85" s="1" t="s">
        <v>310</v>
      </c>
      <c r="Y85" s="1" t="s">
        <v>313</v>
      </c>
    </row>
    <row r="86" ht="31" customHeight="1" spans="1:25">
      <c r="A86" s="31">
        <v>76</v>
      </c>
      <c r="B86" s="32" t="s">
        <v>229</v>
      </c>
      <c r="C86" s="33" t="str">
        <f>VLOOKUP(B86,' PL '!B:C,2,FALSE)</f>
        <v>Brush</v>
      </c>
      <c r="D86" s="34">
        <v>3.6645</v>
      </c>
      <c r="E86" s="35">
        <f ca="1">SUMIF(' PL '!B:D,B86,' PL '!D:D)</f>
        <v>4</v>
      </c>
      <c r="F86" s="36" t="s">
        <v>261</v>
      </c>
      <c r="G86" s="37">
        <f ca="1" t="shared" si="20"/>
        <v>14.66</v>
      </c>
      <c r="H86" s="38">
        <f ca="1">SUMIF(' PL '!B:H,B:B,' PL '!H:H)</f>
        <v>0.2</v>
      </c>
      <c r="I86" s="3">
        <v>25</v>
      </c>
      <c r="J86" s="3">
        <f ca="1" t="shared" si="21"/>
        <v>100</v>
      </c>
      <c r="K86" s="4">
        <f t="shared" si="22"/>
        <v>26.25</v>
      </c>
      <c r="L86" s="4">
        <f ca="1" t="shared" si="23"/>
        <v>105</v>
      </c>
      <c r="P86" s="1">
        <f ca="1" t="shared" si="24"/>
        <v>0.469296924400943</v>
      </c>
      <c r="Q86" s="1">
        <f ca="1" t="shared" si="25"/>
        <v>105.469296924401</v>
      </c>
      <c r="R86" s="1">
        <f ca="1" t="shared" si="26"/>
        <v>26.3673242311002</v>
      </c>
      <c r="S86" s="1">
        <f ca="1" t="shared" si="27"/>
        <v>26.37</v>
      </c>
      <c r="T86" s="1">
        <f ca="1" t="shared" si="28"/>
        <v>3.66866539601274</v>
      </c>
      <c r="U86" s="1">
        <f ca="1" t="shared" si="29"/>
        <v>3.6687</v>
      </c>
      <c r="V86" s="49" t="s">
        <v>262</v>
      </c>
      <c r="W86" s="1" t="s">
        <v>373</v>
      </c>
      <c r="X86" s="1" t="s">
        <v>310</v>
      </c>
      <c r="Y86" s="1" t="s">
        <v>313</v>
      </c>
    </row>
    <row r="87" ht="34.5" customHeight="1" spans="1:12">
      <c r="A87" s="31"/>
      <c r="B87" s="50" t="s">
        <v>230</v>
      </c>
      <c r="C87" s="50"/>
      <c r="D87" s="34"/>
      <c r="E87" s="35">
        <f ca="1">SUM(E11:E86)</f>
        <v>7175</v>
      </c>
      <c r="F87" s="35"/>
      <c r="G87" s="37">
        <f ca="1">SUM(G11:G86)</f>
        <v>27835.98</v>
      </c>
      <c r="H87" s="51">
        <f ca="1">SUM(H11:H86)</f>
        <v>2728.87</v>
      </c>
      <c r="J87" s="3">
        <f ca="1">SUM(J11:J63)</f>
        <v>111136.78</v>
      </c>
      <c r="L87" s="4">
        <f ca="1">SUM(L11:L63)</f>
        <v>116693.619</v>
      </c>
    </row>
    <row r="88" ht="28" customHeight="1" spans="1:7">
      <c r="A88" s="52" t="s">
        <v>374</v>
      </c>
      <c r="B88" s="53"/>
      <c r="C88" s="53"/>
      <c r="D88" s="53"/>
      <c r="E88" s="53"/>
      <c r="F88" s="53"/>
      <c r="G88" s="54"/>
    </row>
    <row r="89" ht="28" customHeight="1" spans="1:7">
      <c r="A89" s="55" t="s">
        <v>231</v>
      </c>
      <c r="B89" s="56"/>
      <c r="C89" s="57"/>
      <c r="D89" s="58"/>
      <c r="E89" s="59"/>
      <c r="F89" s="59"/>
      <c r="G89" s="24"/>
    </row>
    <row r="90" ht="28" customHeight="1" spans="1:8">
      <c r="A90" s="55" t="s">
        <v>305</v>
      </c>
      <c r="B90" s="56"/>
      <c r="C90" s="57"/>
      <c r="D90" s="58"/>
      <c r="E90" s="59"/>
      <c r="F90" s="59"/>
      <c r="G90" s="24"/>
      <c r="H90" s="51"/>
    </row>
    <row r="91" ht="28" customHeight="1" spans="1:8">
      <c r="A91" s="60" t="s">
        <v>306</v>
      </c>
      <c r="B91" s="61"/>
      <c r="C91" s="57"/>
      <c r="D91" s="58"/>
      <c r="E91" s="59"/>
      <c r="F91" s="59"/>
      <c r="G91" s="24"/>
      <c r="H91" s="38"/>
    </row>
    <row r="92" ht="104" customHeight="1" spans="1:7">
      <c r="A92" s="62" t="s">
        <v>307</v>
      </c>
      <c r="B92" s="63"/>
      <c r="C92" s="63"/>
      <c r="D92" s="63"/>
      <c r="E92" s="63"/>
      <c r="F92" s="63"/>
      <c r="G92" s="64"/>
    </row>
  </sheetData>
  <mergeCells count="10">
    <mergeCell ref="A1:G1"/>
    <mergeCell ref="A2:G2"/>
    <mergeCell ref="A3:G3"/>
    <mergeCell ref="E7:G7"/>
    <mergeCell ref="E8:G8"/>
    <mergeCell ref="I8:L8"/>
    <mergeCell ref="E9:G9"/>
    <mergeCell ref="A88:G88"/>
    <mergeCell ref="A92:G92"/>
    <mergeCell ref="A5:C6"/>
  </mergeCells>
  <conditionalFormatting sqref="B87">
    <cfRule type="duplicateValues" dxfId="0" priority="1"/>
  </conditionalFormatting>
  <conditionalFormatting sqref="B11:B86">
    <cfRule type="duplicateValues" dxfId="1" priority="2"/>
  </conditionalFormatting>
  <hyperlinks>
    <hyperlink ref="A9" r:id="rId1" display="Tel: 0091 98202 51372"/>
  </hyperlinks>
  <pageMargins left="0.392361111111111" right="0.156944444444444" top="0.511111111111111" bottom="0.195833333333333" header="0.431944444444444" footer="0.156944444444444"/>
  <pageSetup paperSize="9" scale="76" fitToHeight="0" orientation="portrait" horizontalDpi="600"/>
  <headerFooter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PL </vt:lpstr>
      <vt:lpstr>UCCI2025012205D</vt:lpstr>
      <vt:lpstr>UCCI2025012206S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YK</cp:lastModifiedBy>
  <dcterms:created xsi:type="dcterms:W3CDTF">2006-09-13T11:21:00Z</dcterms:created>
  <cp:lastPrinted>2020-11-06T06:32:00Z</cp:lastPrinted>
  <dcterms:modified xsi:type="dcterms:W3CDTF">2025-04-15T02:55:45Z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5D02363B9CDD4DA9881949B6BA607880</vt:lpwstr>
  </property>
  <property fmtid="{D5CDD505-2E9C-101B-9397-08002B2CF9AE}" pid="4" name="KSOReadingLayout">
    <vt:bool>true</vt:bool>
  </property>
</Properties>
</file>