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ud365.sharepoint.com/sites/Inbound906/Shared Documents/CFB Stabalization/Fresh/"/>
    </mc:Choice>
  </mc:AlternateContent>
  <xr:revisionPtr revIDLastSave="0" documentId="8_{3471E41D-2394-4292-A7FE-29559CE70C8A}" xr6:coauthVersionLast="47" xr6:coauthVersionMax="47" xr10:uidLastSave="{00000000-0000-0000-0000-000000000000}"/>
  <bookViews>
    <workbookView xWindow="-110" yWindow="-110" windowWidth="22780" windowHeight="14660" firstSheet="4" activeTab="4" xr2:uid="{83E92424-B0B2-4CE9-AEB1-53336AA44C4B}"/>
  </bookViews>
  <sheets>
    <sheet name="All Data" sheetId="7" r:id="rId1"/>
    <sheet name="data (P000010704)" sheetId="3" r:id="rId2"/>
    <sheet name="Lifecycle (P000010704)" sheetId="2" r:id="rId3"/>
    <sheet name="test1 data" sheetId="6" state="hidden" r:id="rId4"/>
    <sheet name="Test2 Lifecycle" sheetId="5" r:id="rId5"/>
    <sheet name="Test2 Data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5" l="1"/>
  <c r="Q7" i="5" s="1"/>
  <c r="Q3" i="5" a="1"/>
  <c r="Q3" i="5" s="1"/>
  <c r="P3" i="5" a="1"/>
  <c r="P3" i="5" s="1"/>
  <c r="O3" i="5" a="1"/>
  <c r="O3" i="5" s="1"/>
  <c r="R3" i="5" s="1"/>
  <c r="O3" i="2" a="1"/>
  <c r="O3" i="2" s="1"/>
  <c r="M7" i="2"/>
  <c r="P7" i="2" s="1"/>
  <c r="P3" i="2" a="1"/>
  <c r="P3" i="2" s="1"/>
  <c r="N3" i="2" a="1"/>
  <c r="N3" i="2" s="1"/>
  <c r="Q3" i="2" s="1"/>
  <c r="O7" i="5" l="1"/>
  <c r="R7" i="5" s="1"/>
  <c r="P7" i="5"/>
  <c r="O7" i="2"/>
  <c r="N7" i="2"/>
  <c r="Q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<sst xmlns="http://schemas.openxmlformats.org/spreadsheetml/2006/main" count="906" uniqueCount="274">
  <si>
    <t>id</t>
  </si>
  <si>
    <t>scanItemUnitId</t>
  </si>
  <si>
    <t>productCheckerName</t>
  </si>
  <si>
    <t>zone</t>
  </si>
  <si>
    <t>location</t>
  </si>
  <si>
    <t>itemNumber</t>
  </si>
  <si>
    <t>expiryDateEntered</t>
  </si>
  <si>
    <t>qty</t>
  </si>
  <si>
    <t>userInputUOM</t>
  </si>
  <si>
    <t>action</t>
  </si>
  <si>
    <t>locationScannedDate</t>
  </si>
  <si>
    <t>actionConfirmedDate</t>
  </si>
  <si>
    <t>itemAdjustmentsConfirmedDate</t>
  </si>
  <si>
    <t>freshnessCheckId</t>
  </si>
  <si>
    <t>operatorId</t>
  </si>
  <si>
    <t>localExpiryDateEntered</t>
  </si>
  <si>
    <t>localLocationScannedDate</t>
  </si>
  <si>
    <t>localActionConfirmedDate</t>
  </si>
  <si>
    <t>localItemAdjustmentsConfirmedDate</t>
  </si>
  <si>
    <t>385143da-6142-4068-8ab5-f1f1c4e06972</t>
  </si>
  <si>
    <t>Bruno Vanderstappen</t>
  </si>
  <si>
    <t>07CoolerDairyDeli</t>
  </si>
  <si>
    <t>V40-01-A03</t>
  </si>
  <si>
    <t>P000008584</t>
  </si>
  <si>
    <t>2021-06-08T00:00:00Z</t>
  </si>
  <si>
    <t>ST</t>
  </si>
  <si>
    <t>COMPOST</t>
  </si>
  <si>
    <t>2021-06-08T15:35:08.2349678Z</t>
  </si>
  <si>
    <t>2021-06-08T15:35:28.6916374Z</t>
  </si>
  <si>
    <t>2021-06-08T15:35:41.9964488Z</t>
  </si>
  <si>
    <t>68e8a07d-7634-42f3-b0eb-5f8c1148b5f1</t>
  </si>
  <si>
    <t>506a74a0-532d-4f01-b902-238fbaf59dfd</t>
  </si>
  <si>
    <t>2021-06-08T17:35:08+02:00</t>
  </si>
  <si>
    <t>2021-06-08T17:35:28+02:00</t>
  </si>
  <si>
    <t>2021-06-08T17:35:41+02:00</t>
  </si>
  <si>
    <t>7123e1c5-5a08-4110-bc96-89faa2dc3317</t>
  </si>
  <si>
    <t>Bjorn Moons</t>
  </si>
  <si>
    <t>GOOD</t>
  </si>
  <si>
    <t>2021-06-05T19:14:57.2198927Z</t>
  </si>
  <si>
    <t>2021-06-05T19:16:20.6397022Z</t>
  </si>
  <si>
    <t>2021-06-05T19:16:31.1164999Z</t>
  </si>
  <si>
    <t>d7743a1b-b4bb-461a-8363-f8f5dda256a5</t>
  </si>
  <si>
    <t>2021-06-05T21:14:57+02:00</t>
  </si>
  <si>
    <t>2021-06-05T21:16:20+02:00</t>
  </si>
  <si>
    <t>2021-06-05T21:16:31+02:00</t>
  </si>
  <si>
    <t>f4995378-f8a2-47f4-85c5-45842e0ff8b9</t>
  </si>
  <si>
    <t>Xiomara Van Ams</t>
  </si>
  <si>
    <t>2021-06-05T18:57:51.2981884Z</t>
  </si>
  <si>
    <t>2021-06-05T18:58:26.1573292Z</t>
  </si>
  <si>
    <t>2021-06-05T18:58:30.2869667Z</t>
  </si>
  <si>
    <t>eaacb08b-c57f-4281-8709-6b19bcc78d8c</t>
  </si>
  <si>
    <t>2021-06-05T20:57:51+02:00</t>
  </si>
  <si>
    <t>2021-06-05T20:58:26+02:00</t>
  </si>
  <si>
    <t>2021-06-05T20:58:30+02:00</t>
  </si>
  <si>
    <t>48a54193-ea31-48a5-bb1f-c4a5bc3741e3</t>
  </si>
  <si>
    <t>Cephas Chimedza</t>
  </si>
  <si>
    <t>2021-06-05T06:57:37.4692462Z</t>
  </si>
  <si>
    <t>2021-06-05T06:58:01.4720968Z</t>
  </si>
  <si>
    <t>2021-06-05T06:58:08.1484228Z</t>
  </si>
  <si>
    <t>72d37df3-e8de-4757-bbba-29b199672817</t>
  </si>
  <si>
    <t>2021-06-05T08:57:37+02:00</t>
  </si>
  <si>
    <t>2021-06-05T08:58:01+02:00</t>
  </si>
  <si>
    <t>2021-06-05T08:58:08+02:00</t>
  </si>
  <si>
    <t>532b8a52-1f00-4080-a220-e3fa81c02e28</t>
  </si>
  <si>
    <t>Ndiwa Jeadus</t>
  </si>
  <si>
    <t>V02-16-B03</t>
  </si>
  <si>
    <t>P000010704</t>
  </si>
  <si>
    <t>2021-08-02T00:00:00Z</t>
  </si>
  <si>
    <t>C00</t>
  </si>
  <si>
    <t>2021-06-06T21:27:05.0041377Z</t>
  </si>
  <si>
    <t>2021-06-06T21:31:43.371586Z</t>
  </si>
  <si>
    <t>2021-06-06T21:31:57.4751892Z</t>
  </si>
  <si>
    <t>18768110-2b8d-46c9-b816-5d5c4dd1fd8b</t>
  </si>
  <si>
    <t>2021-06-06T23:27:05+02:00</t>
  </si>
  <si>
    <t>2021-06-06T23:31:43+02:00</t>
  </si>
  <si>
    <t>2021-06-06T23:31:57+02:00</t>
  </si>
  <si>
    <t>9b822fe4-38a9-4398-91be-850dcef624a5</t>
  </si>
  <si>
    <t>2021-06-12T00:00:00Z</t>
  </si>
  <si>
    <t>MTR</t>
  </si>
  <si>
    <t>2021-06-06T21:28:50.7054164Z</t>
  </si>
  <si>
    <t>2021-06-06T23:28:50+02:00</t>
  </si>
  <si>
    <t>3ead80e2-bac9-45d2-a299-893aaa792ce6</t>
  </si>
  <si>
    <t>2021-06-23T00:00:00Z</t>
  </si>
  <si>
    <t>2021-06-06T21:31:13.4334715Z</t>
  </si>
  <si>
    <t>2021-06-06T23:31:13+02:00</t>
  </si>
  <si>
    <t>f6a40201-c26f-4bf3-bca7-692142aa0121</t>
  </si>
  <si>
    <t>2021-06-05T19:42:42.3618572Z</t>
  </si>
  <si>
    <t>2021-06-05T19:43:34.0005395Z</t>
  </si>
  <si>
    <t>2021-06-05T19:44:08.3641967Z</t>
  </si>
  <si>
    <t>4ed0e45e-3a55-436c-a957-02927131f172</t>
  </si>
  <si>
    <t>2021-06-05T21:42:42+02:00</t>
  </si>
  <si>
    <t>2021-06-05T21:43:34+02:00</t>
  </si>
  <si>
    <t>2021-06-05T21:44:08+02:00</t>
  </si>
  <si>
    <t>6480e3a7-9d6f-4b7a-a196-c193cd959f89</t>
  </si>
  <si>
    <t>2021-07-02T00:00:00Z</t>
  </si>
  <si>
    <t>2021-06-05T19:43:55.9638934Z</t>
  </si>
  <si>
    <t>2021-06-05T21:43:55+02:00</t>
  </si>
  <si>
    <t>53498d2e-f7b1-4f86-92d2-a4cd65f38df1</t>
  </si>
  <si>
    <t>2021-06-05T19:43:13.8287665Z</t>
  </si>
  <si>
    <t>2021-06-05T21:43:13+02:00</t>
  </si>
  <si>
    <t>c3a488c4-0671-4f56-a8dc-80e78c44d442</t>
  </si>
  <si>
    <t>2021-06-05T19:12:39.0367782Z</t>
  </si>
  <si>
    <t>2021-06-05T19:13:19.6657636Z</t>
  </si>
  <si>
    <t>2021-06-05T19:14:35.394386Z</t>
  </si>
  <si>
    <t>2021-06-05T21:12:39+02:00</t>
  </si>
  <si>
    <t>2021-06-05T21:13:19+02:00</t>
  </si>
  <si>
    <t>2021-06-05T21:14:35+02:00</t>
  </si>
  <si>
    <t>11f6116f-da88-4f5f-8e6d-a34b2bb8e22f</t>
  </si>
  <si>
    <t>2021-06-05T19:13:40.6674121Z</t>
  </si>
  <si>
    <t>2021-06-05T21:13:40+02:00</t>
  </si>
  <si>
    <t>2ba5fc05-1aea-421c-b73e-df3703dd5aa5</t>
  </si>
  <si>
    <t>2021-06-05T19:14:05.5728036Z</t>
  </si>
  <si>
    <t>2021-06-05T21:14:05+02:00</t>
  </si>
  <si>
    <t>b7c53fb8-8003-44b2-8b8d-3fe4c94a485a</t>
  </si>
  <si>
    <t>2021-06-05T18:56:07.7671261Z</t>
  </si>
  <si>
    <t>2021-06-05T18:56:31.6700872Z</t>
  </si>
  <si>
    <t>2021-06-05T18:56:47.0021839Z</t>
  </si>
  <si>
    <t>2021-06-05T20:56:07+02:00</t>
  </si>
  <si>
    <t>2021-06-05T20:56:31+02:00</t>
  </si>
  <si>
    <t>2021-06-05T20:56:47+02:00</t>
  </si>
  <si>
    <t>d63a2faf-6ac3-443e-83b0-d442d7377dbf</t>
  </si>
  <si>
    <t>2021-06-05T18:56:42.556197Z</t>
  </si>
  <si>
    <t>2021-06-05T20:56:42+02:00</t>
  </si>
  <si>
    <t>dd8d0d3f-1bbf-4db4-b456-c33b180fc9a9</t>
  </si>
  <si>
    <t>2021-06-05T06:56:14.7910012Z</t>
  </si>
  <si>
    <t>2021-06-05T06:56:58.0648618Z</t>
  </si>
  <si>
    <t>2021-06-05T06:57:18.8531509Z</t>
  </si>
  <si>
    <t>2021-06-05T08:56:14+02:00</t>
  </si>
  <si>
    <t>2021-06-05T08:56:58+02:00</t>
  </si>
  <si>
    <t>2021-06-05T08:57:18+02:00</t>
  </si>
  <si>
    <t>9d6e57a0-04d7-4f5d-9830-3c8f27e84606</t>
  </si>
  <si>
    <t>2021-06-05T06:56:36.8450323Z</t>
  </si>
  <si>
    <t>2021-06-05T08:56:36+02:00</t>
  </si>
  <si>
    <t>9bd843e2-b8ee-484e-a7cc-cb40a871a22f</t>
  </si>
  <si>
    <t>2021-07-03T00:00:00Z</t>
  </si>
  <si>
    <t>2021-06-05T06:57:13.2367251Z</t>
  </si>
  <si>
    <t>2021-06-05T08:57:13+02:00</t>
  </si>
  <si>
    <t>626bba1e-3ebc-4e09-9b7f-7a7b6dce6cc7</t>
  </si>
  <si>
    <t>V02-10-C06</t>
  </si>
  <si>
    <t>P000011023</t>
  </si>
  <si>
    <t>2021-06-06T21:24:48.6966861Z</t>
  </si>
  <si>
    <t>2021-06-06T21:25:40.8723234Z</t>
  </si>
  <si>
    <t>2021-06-06T21:26:44.0450313Z</t>
  </si>
  <si>
    <t>2021-06-06T23:24:48+02:00</t>
  </si>
  <si>
    <t>2021-06-06T23:25:40+02:00</t>
  </si>
  <si>
    <t>2021-06-06T23:26:44+02:00</t>
  </si>
  <si>
    <t>514e97c6-c855-4bfd-b2ec-cae9b78659d0</t>
  </si>
  <si>
    <t>2021-06-27T00:00:00Z</t>
  </si>
  <si>
    <t>2021-06-06T21:26:35.764503Z</t>
  </si>
  <si>
    <t>2021-06-06T23:26:35+02:00</t>
  </si>
  <si>
    <t>b4a77399-cc4a-4a43-91cc-533f96fb5f58</t>
  </si>
  <si>
    <t>Carlos Duran Garcia</t>
  </si>
  <si>
    <t>2021-06-05T19:42:59.0227415Z</t>
  </si>
  <si>
    <t>2021-06-05T19:43:51.4795559Z</t>
  </si>
  <si>
    <t>2021-06-05T19:44:12.8043116Z</t>
  </si>
  <si>
    <t>b330c8a9-92fe-462a-b7c4-16bdf38f69c7</t>
  </si>
  <si>
    <t>2021-06-05T21:42:59+02:00</t>
  </si>
  <si>
    <t>2021-06-05T21:43:51+02:00</t>
  </si>
  <si>
    <t>2021-06-05T21:44:12+02:00</t>
  </si>
  <si>
    <t>7e4a600c-9dd7-4f15-b331-91702da8fef5</t>
  </si>
  <si>
    <t>2021-06-05T19:44:07.2203983Z</t>
  </si>
  <si>
    <t>2021-06-05T21:44:07+02:00</t>
  </si>
  <si>
    <t>3f5796ff-bf3d-4852-bb4b-8e0e1f289bdb</t>
  </si>
  <si>
    <t>2021-06-05T19:39:16.6182667Z</t>
  </si>
  <si>
    <t>2021-06-05T19:39:46.3931357Z</t>
  </si>
  <si>
    <t>2021-06-05T19:40:20.552106Z</t>
  </si>
  <si>
    <t>2021-06-05T21:39:16+02:00</t>
  </si>
  <si>
    <t>2021-06-05T21:39:46+02:00</t>
  </si>
  <si>
    <t>2021-06-05T21:40:20+02:00</t>
  </si>
  <si>
    <t>27b0115a-fb9c-46e4-8c4f-a5e4c2e182de</t>
  </si>
  <si>
    <t>2021-06-05T19:40:07.1592439Z</t>
  </si>
  <si>
    <t>2021-06-05T21:40:07+02:00</t>
  </si>
  <si>
    <t>e03dcfe1-409b-4b69-a5dc-4c4169f5f5ed</t>
  </si>
  <si>
    <t>2021-06-05T19:09:00.5364377Z</t>
  </si>
  <si>
    <t>2021-06-05T19:10:45.9420861Z</t>
  </si>
  <si>
    <t>2021-06-05T19:10:54.5408912Z</t>
  </si>
  <si>
    <t>2021-06-05T21:09:00+02:00</t>
  </si>
  <si>
    <t>2021-06-05T21:10:45+02:00</t>
  </si>
  <si>
    <t>2021-06-05T21:10:54+02:00</t>
  </si>
  <si>
    <t>c7ac4bf8-a642-4fb2-af7e-8c2628e59e10</t>
  </si>
  <si>
    <t>2021-06-05T19:10:22.14353Z</t>
  </si>
  <si>
    <t>2021-06-05T21:10:22+02:00</t>
  </si>
  <si>
    <t>1cc7927b-1df3-4fcb-812f-bc957694e393</t>
  </si>
  <si>
    <t>2021-06-05T18:49:42.6425808Z</t>
  </si>
  <si>
    <t>2021-06-05T18:49:55.884916Z</t>
  </si>
  <si>
    <t>2021-06-05T18:50:11.1225453Z</t>
  </si>
  <si>
    <t>2021-06-05T20:49:42+02:00</t>
  </si>
  <si>
    <t>2021-06-05T20:49:55+02:00</t>
  </si>
  <si>
    <t>2021-06-05T20:50:11+02:00</t>
  </si>
  <si>
    <t>e2fd0576-ee90-49e6-b60c-31a510ce8d71</t>
  </si>
  <si>
    <t>2021-06-05T18:50:07.3950112Z</t>
  </si>
  <si>
    <t>2021-06-05T20:50:07+02:00</t>
  </si>
  <si>
    <t>b0e2d894-6fbe-4865-b664-e8e9c7a9dc1f</t>
  </si>
  <si>
    <t>2021-06-05T06:45:24.4567213Z</t>
  </si>
  <si>
    <t>2021-06-05T06:46:13.7531877Z</t>
  </si>
  <si>
    <t>2021-06-05T06:46:35.9309102Z</t>
  </si>
  <si>
    <t>2021-06-05T08:45:24+02:00</t>
  </si>
  <si>
    <t>2021-06-05T08:46:13+02:00</t>
  </si>
  <si>
    <t>2021-06-05T08:46:35+02:00</t>
  </si>
  <si>
    <t>69f5b502-6e5e-4eae-ad05-3b24c1d1ea03</t>
  </si>
  <si>
    <t>2021-06-05T06:46:28.3638356Z</t>
  </si>
  <si>
    <t>2021-06-05T08:46:28+02:00</t>
  </si>
  <si>
    <t>dfc99f07-08e6-480d-bd84-e26ff1135d20</t>
  </si>
  <si>
    <t>Rika Van Breedam</t>
  </si>
  <si>
    <t>2021-06-04T11:26:03.3873572Z</t>
  </si>
  <si>
    <t>2021-06-04T11:26:46.9827397Z</t>
  </si>
  <si>
    <t>2021-06-04T11:27:26.6153037Z</t>
  </si>
  <si>
    <t>795ae66e-8f8e-4890-a19e-d07c33664e57</t>
  </si>
  <si>
    <t>2021-06-04T13:26:03+02:00</t>
  </si>
  <si>
    <t>2021-06-04T13:26:46+02:00</t>
  </si>
  <si>
    <t>2021-06-04T13:27:26+02:00</t>
  </si>
  <si>
    <t>4433b523-ba99-4e99-8218-162585aa854a</t>
  </si>
  <si>
    <t>2021-06-04T11:27:00.213905Z</t>
  </si>
  <si>
    <t>2021-06-04T13:27:00+02:00</t>
  </si>
  <si>
    <t>Column1</t>
  </si>
  <si>
    <t>How come the user entered an expiry date of June 12 a total of 5 times on this day, and on all but once they were told to KEEP?</t>
  </si>
  <si>
    <t>How did this loop happen?</t>
  </si>
  <si>
    <t>Calculator - Expiry Date Known</t>
  </si>
  <si>
    <t>Observed Expiry</t>
  </si>
  <si>
    <t>Last shippable date</t>
  </si>
  <si>
    <t>Last MTRout date</t>
  </si>
  <si>
    <t>Last Donation date</t>
  </si>
  <si>
    <t>Primary FC. Date</t>
  </si>
  <si>
    <t>Freshness Profile</t>
  </si>
  <si>
    <t>Item level</t>
  </si>
  <si>
    <t>Profile level</t>
  </si>
  <si>
    <t>Calculator - Expected Expiry</t>
  </si>
  <si>
    <t>Freshness Check A Scheduled</t>
  </si>
  <si>
    <t>Item</t>
  </si>
  <si>
    <t>Shelf life</t>
  </si>
  <si>
    <t>FC as a % of days to shippable</t>
  </si>
  <si>
    <t>Shippable</t>
  </si>
  <si>
    <t>MTRout</t>
  </si>
  <si>
    <t>Donation</t>
  </si>
  <si>
    <t>Compost</t>
  </si>
  <si>
    <t>Receive date</t>
  </si>
  <si>
    <t>Expected Expiry</t>
  </si>
  <si>
    <t>Freshness Check B Scheduled</t>
  </si>
  <si>
    <t>really don't need this attribute</t>
  </si>
  <si>
    <t>Multiple Checks scheduled for same day</t>
  </si>
  <si>
    <t>Current Date</t>
  </si>
  <si>
    <t>Don't know when these batches were received, but we do no when the observed expiry was</t>
  </si>
  <si>
    <t>FC ignored</t>
  </si>
  <si>
    <t>Exp. Expiry</t>
  </si>
  <si>
    <t>Transfer</t>
  </si>
  <si>
    <t>FC 1 occurs</t>
  </si>
  <si>
    <t>FC 2 occurs</t>
  </si>
  <si>
    <t>FC 3 occurs</t>
  </si>
  <si>
    <t>FC 4 occurs</t>
  </si>
  <si>
    <t>FC 5 occurs</t>
  </si>
  <si>
    <t>FreshPZ</t>
  </si>
  <si>
    <t>02AmbientShelfA</t>
  </si>
  <si>
    <t>Y01-09-A01</t>
  </si>
  <si>
    <t>P000001032</t>
  </si>
  <si>
    <t>2021-06-17T00:00:00Z</t>
  </si>
  <si>
    <t>2021-06-09T08:49:15.3649852Z</t>
  </si>
  <si>
    <t>2021-06-09T08:49:55.4524304Z</t>
  </si>
  <si>
    <t>2021-06-09T08:50:23.5396595Z</t>
  </si>
  <si>
    <t>2021-06-09T01:49:15-07:00</t>
  </si>
  <si>
    <t>2021-06-09T01:49:55-07:00</t>
  </si>
  <si>
    <t>2021-06-09T01:50:23-07:00</t>
  </si>
  <si>
    <t>FC 2 - scheduled</t>
  </si>
  <si>
    <t>d36bdf7c-7db1-4e5d-8a80-21a7892bf949</t>
  </si>
  <si>
    <t>Y01-07-D02</t>
  </si>
  <si>
    <t>P000001031</t>
  </si>
  <si>
    <t>2021-06-16T00:00:00Z</t>
  </si>
  <si>
    <t>2021-06-09T10:10:24.5045957Z</t>
  </si>
  <si>
    <t>2021-06-09T10:11:08.9252189Z</t>
  </si>
  <si>
    <t>2021-06-09T10:11:14.0445731Z</t>
  </si>
  <si>
    <t>61e1daaf-5385-4de4-94d2-79cb9c08a970</t>
  </si>
  <si>
    <t>3fb85f0d-7619-45d6-80c5-2d0567ff9301</t>
  </si>
  <si>
    <t>2021-06-09T12:10:24+02:00</t>
  </si>
  <si>
    <t>2021-06-09T12:11:08+02:00</t>
  </si>
  <si>
    <t>2021-06-09T12:11:14+02:00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</si>
</sst>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16" fontId="0" fillId="5" borderId="3" xfId="0" applyNumberFormat="1" applyFill="1" applyBorder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6" fontId="3" fillId="10" borderId="0" xfId="0" applyNumberFormat="1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0" fillId="11" borderId="0" xfId="0" applyFill="1"/>
    <xf numFmtId="0" fontId="0" fillId="7" borderId="9" xfId="0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16" fontId="0" fillId="0" borderId="0" xfId="0" applyNumberFormat="1"/>
    <xf numFmtId="14" fontId="0" fillId="7" borderId="0" xfId="0" applyNumberFormat="1" applyFill="1"/>
    <xf numFmtId="0" fontId="0" fillId="12" borderId="0" xfId="0" applyFill="1"/>
    <xf numFmtId="14" fontId="0" fillId="12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9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6" borderId="0" xfId="0" applyFill="1" applyAlignment="1"/>
  </cellXfs>
  <cellStyles count="1">
    <cellStyle name="Normal" xfId="0" builtinId="0"/>
  </cellStyles>
  <dxfs count="53">
    <dxf>
      <numFmt numFmtId="164" formatCode="yyyy/mm/dd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/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yyyy/mm/dd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/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5" formatCode="dd/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0677AB6-F3DA-4344-AEDE-AE1A13BA40D8}" name="Table12" displayName="Table12" ref="A2:S34" totalsRowShown="0">
  <autoFilter ref="A2:S34" xr:uid="{F0677AB6-F3DA-4344-AEDE-AE1A13BA40D8}"/>
  <tableColumns count="19">
    <tableColumn id="1" xr3:uid="{3C29BB55-7FE5-4F86-B146-27E21557D128}" name="id"/>
    <tableColumn id="2" xr3:uid="{FF4F6838-1039-4305-8512-75EDD1153BAB}" name="scanItemUnitId"/>
    <tableColumn id="3" xr3:uid="{F9E3F66B-9F0B-40EF-9091-57CFCA75D3BF}" name="productCheckerName"/>
    <tableColumn id="4" xr3:uid="{FC3D100B-B96B-4A1F-9196-A7386CB08E07}" name="zone"/>
    <tableColumn id="5" xr3:uid="{A124FE80-52F9-4507-B288-EB62E8FF8F23}" name="location"/>
    <tableColumn id="6" xr3:uid="{1853461B-4CAE-4559-9013-0042070653DB}" name="itemNumber"/>
    <tableColumn id="7" xr3:uid="{CDF0BC5B-C318-4D26-B218-02FAA0393B49}" name="expiryDateEntered"/>
    <tableColumn id="8" xr3:uid="{E57F88FB-8326-42EA-B52B-64DE112CDB07}" name="qty"/>
    <tableColumn id="9" xr3:uid="{7CE96F9C-1CB7-4A9D-8E40-5E27B3382597}" name="userInputUOM"/>
    <tableColumn id="10" xr3:uid="{8F65942F-04ED-4D9F-A6BB-C33AAF95E98A}" name="action"/>
    <tableColumn id="11" xr3:uid="{70D6BAA9-D230-4303-AEE4-140082B75245}" name="locationScannedDate"/>
    <tableColumn id="12" xr3:uid="{45CE78EE-D2E4-4122-AE11-E5FA583E8B31}" name="actionConfirmedDate"/>
    <tableColumn id="13" xr3:uid="{E42793FD-3DA3-44D5-82B8-A5066F75DBDF}" name="itemAdjustmentsConfirmedDate"/>
    <tableColumn id="14" xr3:uid="{E1EB447F-24F6-4493-B2F1-A4D9C044956A}" name="freshnessCheckId"/>
    <tableColumn id="15" xr3:uid="{BC54BE74-7CF5-4BE0-B514-AE5A9A34754E}" name="operatorId"/>
    <tableColumn id="16" xr3:uid="{590D5565-17F1-4610-8166-7AD01462C3CF}" name="localExpiryDateEntered" dataDxfId="52"/>
    <tableColumn id="17" xr3:uid="{2777B099-5FD6-435A-B257-8423C43A0D9A}" name="localLocationScannedDate"/>
    <tableColumn id="18" xr3:uid="{8F26E81D-537C-4095-BDEE-1B76F6B57569}" name="localActionConfirmedDate"/>
    <tableColumn id="19" xr3:uid="{580BDA83-9A7F-47C3-9BA0-B0AE3FEEEA7D}" name="localItemAdjustmentsConfirmed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3896AE-57A4-4229-B930-CC3E9DD72CB1}" name="Table10" displayName="Table10" ref="A2:P16" totalsRowShown="0">
  <autoFilter ref="A2:P16" xr:uid="{F53896AE-57A4-4229-B930-CC3E9DD72CB1}"/>
  <tableColumns count="16">
    <tableColumn id="1" xr3:uid="{A4261D85-5D04-47E0-AD9F-A1F70904D7C0}" name="productCheckerName"/>
    <tableColumn id="2" xr3:uid="{A538F774-BA53-4491-A342-E8EC182C4F4A}" name="zone"/>
    <tableColumn id="3" xr3:uid="{FE097CF0-4D09-4A60-8BF7-69DF76A7C994}" name="location"/>
    <tableColumn id="4" xr3:uid="{75D4FD7C-174F-4E84-9DC0-47AE73F3D437}" name="itemNumber"/>
    <tableColumn id="5" xr3:uid="{4DC5CDE9-F90D-441E-99B6-7D851DA45723}" name="expiryDateEntered" dataDxfId="51"/>
    <tableColumn id="6" xr3:uid="{898F1830-6B6C-4AD0-A0AC-7D9B832D2282}" name="qty"/>
    <tableColumn id="7" xr3:uid="{A5296775-7B5B-41D3-AB4C-DB976B12462D}" name="userInputUOM"/>
    <tableColumn id="8" xr3:uid="{A348F7F5-6AFA-4EF5-B83F-FC75B409C1EF}" name="action"/>
    <tableColumn id="9" xr3:uid="{82C349B8-9798-4707-A0BE-4D31AEF6EE74}" name="locationScannedDate"/>
    <tableColumn id="10" xr3:uid="{72F12B9A-2371-4930-A21B-6E97EB8E1496}" name="actionConfirmedDate"/>
    <tableColumn id="11" xr3:uid="{4E0CE506-65B6-4B48-8B6E-2E59C51043E8}" name="itemAdjustmentsConfirmedDate"/>
    <tableColumn id="12" xr3:uid="{B2878A0B-77C8-44BA-8E32-4A60516C948A}" name="localExpiryDateEntered" dataDxfId="50"/>
    <tableColumn id="13" xr3:uid="{A5EECB6C-6F49-44B1-87CE-7BA3708AAD94}" name="localLocationScannedDate"/>
    <tableColumn id="14" xr3:uid="{DE195327-4FF3-46A5-98EA-C2E053B45637}" name="localActionConfirmedDate"/>
    <tableColumn id="15" xr3:uid="{B775D0A7-60E8-4877-831E-FDAF02BCE349}" name="localItemAdjustmentsConfirmedDate"/>
    <tableColumn id="16" xr3:uid="{8EC34D15-2984-47D5-B243-57871A040AB4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00CC6-2D76-4980-A4E3-77B19A422F9F}" name="Table1" displayName="Table1" ref="C6:I7" totalsRowShown="0" headerRowDxfId="49" dataDxfId="48">
  <autoFilter ref="C6:I7" xr:uid="{42600CC6-2D76-4980-A4E3-77B19A422F9F}"/>
  <tableColumns count="7">
    <tableColumn id="1" xr3:uid="{4E181D07-958C-460D-B3C3-96A25359C293}" name="Item" dataDxfId="47"/>
    <tableColumn id="2" xr3:uid="{3813B9FB-10A9-423B-8B61-B991E83C37A5}" name="Shelf life" dataDxfId="46"/>
    <tableColumn id="7" xr3:uid="{9A40469A-A541-4437-8748-57C9137D187A}" name="FC as a % of days to shippable" dataDxfId="45"/>
    <tableColumn id="3" xr3:uid="{0A6A1C56-16CF-49EC-A04A-7F5CFA9CC52E}" name="Shippable" dataDxfId="44"/>
    <tableColumn id="4" xr3:uid="{E31FFF2C-4C30-49E4-BB13-46F5B08B798F}" name="MTRout" dataDxfId="43"/>
    <tableColumn id="5" xr3:uid="{17CF3CF9-0222-4A6D-A0B2-D54CD307FDF6}" name="Donation" dataDxfId="42"/>
    <tableColumn id="6" xr3:uid="{0A677EBE-7436-4664-B92B-79BACE686DA9}" name="Compost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3AC23-43EE-4A71-B024-72EF729C0051}" name="Table2" displayName="Table2" ref="L6:Q7" totalsRowShown="0" dataDxfId="40">
  <autoFilter ref="L6:Q7" xr:uid="{D233AC23-43EE-4A71-B024-72EF729C0051}"/>
  <tableColumns count="6">
    <tableColumn id="1" xr3:uid="{8E294049-32D6-4958-8B5D-9BB30D5FD725}" name="Receive date" dataDxfId="39"/>
    <tableColumn id="2" xr3:uid="{534CCE0E-57F5-44F9-8D80-6F9DB6AE9BB9}" name="Expected Expiry" dataDxfId="38">
      <calculatedColumnFormula>L7+Table1[[#This Row],[Shelf life]]</calculatedColumnFormula>
    </tableColumn>
    <tableColumn id="3" xr3:uid="{FBC64011-AF73-4891-BADC-A0839AA794C1}" name="Last shippable date" dataDxfId="37">
      <calculatedColumnFormula>M7+Table1[[#This Row],[Shippable]]</calculatedColumnFormula>
    </tableColumn>
    <tableColumn id="4" xr3:uid="{0BE3E18E-EAAE-461A-86CF-92C4BE27D4A4}" name="Last MTRout date" dataDxfId="36">
      <calculatedColumnFormula>M7+Table1[[#This Row],[MTRout]]</calculatedColumnFormula>
    </tableColumn>
    <tableColumn id="5" xr3:uid="{DD03EFC7-6453-4C71-A088-58AFC24A8A9C}" name="Last Donation date" dataDxfId="35">
      <calculatedColumnFormula>M7+Table1[[#This Row],[Donation]]</calculatedColumnFormula>
    </tableColumn>
    <tableColumn id="6" xr3:uid="{C3A267FE-771B-4A39-A936-CB3339059D1B}" name="Primary FC. Date" dataDxfId="34">
      <calculatedColumnFormula>Table2[[#This Row],[Last shippable date]]-ROUNDUP((Table2[[#This Row],[Last shippable date]]-Table2[[#This Row],[Receive date]])*Table1[[#This Row],[FC as a % of days to shippable]],0)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7E635E-1639-44E6-BAFA-5C9B5CC496EB}" name="Table5" displayName="Table5" ref="M2:Q3" totalsRowShown="0" headerRowDxfId="33" headerRowBorderDxfId="31" tableBorderDxfId="32">
  <autoFilter ref="M2:Q3" xr:uid="{977E635E-1639-44E6-BAFA-5C9B5CC496EB}"/>
  <tableColumns count="5">
    <tableColumn id="1" xr3:uid="{0BD50DBB-8EBF-48C5-A92F-9039A875F35B}" name="Observed Expiry" dataDxfId="30"/>
    <tableColumn id="2" xr3:uid="{D96138FB-4B2E-4D59-8A96-967D0439720B}" name="Last shippable date" dataDxfId="29">
      <calculatedColumnFormula array="1">Table5[[#This Row],[Observed Expiry]]+Table1[Shippable]</calculatedColumnFormula>
    </tableColumn>
    <tableColumn id="3" xr3:uid="{06131D3D-E1C1-44BD-A6A3-EC4EEEBC64DD}" name="Last MTRout date" dataDxfId="28">
      <calculatedColumnFormula array="1">Table5[[#This Row],[Observed Expiry]]+Table1[MTRout]</calculatedColumnFormula>
    </tableColumn>
    <tableColumn id="4" xr3:uid="{42585FF0-ACD6-4264-B769-D214E5213A32}" name="Last Donation date" dataDxfId="27">
      <calculatedColumnFormula array="1">Table5[[#This Row],[Observed Expiry]]+Table1[Donation]</calculatedColumnFormula>
    </tableColumn>
    <tableColumn id="5" xr3:uid="{F404516A-0AE5-4D62-8B74-5067D4381AF3}" name="Primary FC. Date" dataDxfId="26">
      <calculatedColumnFormula>Table5[[#This Row],[Last shippable date]]+1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B55D1F-96F5-4516-A1C4-ACE31C4B46A6}" name="Table9" displayName="Table9" ref="A1:O2" totalsRowShown="0">
  <autoFilter ref="A1:O2" xr:uid="{27B55D1F-96F5-4516-A1C4-ACE31C4B46A6}"/>
  <tableColumns count="15">
    <tableColumn id="3" xr3:uid="{BBC5CBE0-AD7A-4252-A9B6-D5762013D6A4}" name="productCheckerName"/>
    <tableColumn id="4" xr3:uid="{7C639323-DCA3-42CC-AF91-E9B2A0313E82}" name="zone"/>
    <tableColumn id="5" xr3:uid="{F6B183EB-C865-438E-B8AD-E936DF2647E6}" name="location"/>
    <tableColumn id="6" xr3:uid="{B38BF2A6-9CA8-4B9D-81CA-C3E52628867B}" name="itemNumber"/>
    <tableColumn id="7" xr3:uid="{60398800-B4E6-40DA-A240-11C29C457E78}" name="expiryDateEntered"/>
    <tableColumn id="8" xr3:uid="{72E14C27-4372-47C4-A8A8-7BD48DF77539}" name="qty"/>
    <tableColumn id="9" xr3:uid="{7AB8698D-7BC3-4A7A-B477-25E026B0F244}" name="userInputUOM"/>
    <tableColumn id="10" xr3:uid="{218FECF5-AE19-48C5-9B68-C237F04A45B9}" name="action"/>
    <tableColumn id="11" xr3:uid="{B221EB16-9E11-40D6-9081-3B47EDF106B6}" name="locationScannedDate"/>
    <tableColumn id="12" xr3:uid="{BD64C2C1-F7C9-4C8D-A246-7E3428C6368F}" name="actionConfirmedDate"/>
    <tableColumn id="13" xr3:uid="{913D4CA0-7008-4E06-AFF2-CBB5F85A2B24}" name="itemAdjustmentsConfirmedDate"/>
    <tableColumn id="16" xr3:uid="{D4402A3A-B25C-49C3-82F2-683C8AA0D5DB}" name="localExpiryDateEntered" dataDxfId="25"/>
    <tableColumn id="17" xr3:uid="{2DE23280-4D34-4DAC-9736-5D15FC7FACC7}" name="localLocationScannedDate"/>
    <tableColumn id="18" xr3:uid="{6D446442-912D-4DCA-BD6D-C7B712BA1B24}" name="localActionConfirmedDate"/>
    <tableColumn id="19" xr3:uid="{5812239C-14D0-4E6F-BB41-82051683C3BE}" name="localItemAdjustmentsConfirmedD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1CE95A-7D0B-4C41-AD38-0A0DE8143186}" name="Table17" displayName="Table17" ref="D6:J7" totalsRowShown="0" headerRowDxfId="24" dataDxfId="23">
  <autoFilter ref="D6:J7" xr:uid="{391CE95A-7D0B-4C41-AD38-0A0DE8143186}"/>
  <tableColumns count="7">
    <tableColumn id="1" xr3:uid="{B4043EC5-AF56-4D9B-A4F5-97011F8D6EA7}" name="Item" dataDxfId="22"/>
    <tableColumn id="2" xr3:uid="{B467298D-4C25-41C5-8224-8F1A404DE433}" name="Shelf life" dataDxfId="21"/>
    <tableColumn id="7" xr3:uid="{498C8136-FE4B-4273-A51E-9B7D51EF3E83}" name="FC as a % of days to shippable" dataDxfId="20"/>
    <tableColumn id="3" xr3:uid="{F5D89A89-C473-45EB-A7D1-E6B5F2BD9CE7}" name="Shippable" dataDxfId="19"/>
    <tableColumn id="4" xr3:uid="{57194929-9E11-4BA4-9686-DAE960645881}" name="MTRout" dataDxfId="18"/>
    <tableColumn id="5" xr3:uid="{D19FDFC5-ED33-4BB2-B5D5-2F139B77D8CF}" name="Donation" dataDxfId="17"/>
    <tableColumn id="6" xr3:uid="{F21AA73B-5134-438F-9CE0-AD6648378BB0}" name="Compost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E9053C-EA52-45E8-A7CA-015611EF2B1F}" name="Table28" displayName="Table28" ref="M6:R7" totalsRowShown="0" dataDxfId="15">
  <autoFilter ref="M6:R7" xr:uid="{BAE9053C-EA52-45E8-A7CA-015611EF2B1F}"/>
  <tableColumns count="6">
    <tableColumn id="1" xr3:uid="{A8F07E5C-628B-4BF8-8B39-685FAA3697BC}" name="Receive date" dataDxfId="14"/>
    <tableColumn id="2" xr3:uid="{085899CE-E497-41A6-A22E-F172DBE740ED}" name="Expected Expiry" dataDxfId="13">
      <calculatedColumnFormula>M7+Table17[[#This Row],[Shelf life]]</calculatedColumnFormula>
    </tableColumn>
    <tableColumn id="3" xr3:uid="{1A191475-8C79-4E87-B1E3-1131A73DFF4C}" name="Last shippable date" dataDxfId="12">
      <calculatedColumnFormula>N7+Table17[[#This Row],[Shippable]]</calculatedColumnFormula>
    </tableColumn>
    <tableColumn id="4" xr3:uid="{07424BAC-08BE-4C8B-87D5-3BAADFF15356}" name="Last MTRout date" dataDxfId="11">
      <calculatedColumnFormula>N7+Table17[[#This Row],[MTRout]]</calculatedColumnFormula>
    </tableColumn>
    <tableColumn id="5" xr3:uid="{9B78C4D9-B71C-4055-9E1E-4AD5F09C1B31}" name="Last Donation date" dataDxfId="10">
      <calculatedColumnFormula>N7+Table17[[#This Row],[Donation]]</calculatedColumnFormula>
    </tableColumn>
    <tableColumn id="6" xr3:uid="{C7DAF7D8-B184-456B-B168-17057BF0B971}" name="Primary FC. Date" dataDxfId="9">
      <calculatedColumnFormula>Table28[[#This Row],[Last shippable date]]-ROUNDUP((Table28[[#This Row],[Last shippable date]]-Table28[[#This Row],[Receive date]])*Table17[[#This Row],[FC as a % of days to shippable]],0)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3196F2-CDD3-4A0C-B230-FF2BE8535D9E}" name="Table59" displayName="Table59" ref="N2:R3" totalsRowShown="0" headerRowDxfId="8" headerRowBorderDxfId="6" tableBorderDxfId="7">
  <autoFilter ref="N2:R3" xr:uid="{833196F2-CDD3-4A0C-B230-FF2BE8535D9E}"/>
  <tableColumns count="5">
    <tableColumn id="1" xr3:uid="{AC64792F-9B07-49C2-BF8C-5710FE5C6FFC}" name="Observed Expiry" dataDxfId="5"/>
    <tableColumn id="2" xr3:uid="{2B043437-7754-4682-BBD6-8DE57782DF27}" name="Last shippable date" dataDxfId="4">
      <calculatedColumnFormula array="1">Table59[[#This Row],[Observed Expiry]]+Table17[Shippable]</calculatedColumnFormula>
    </tableColumn>
    <tableColumn id="3" xr3:uid="{D4C726A6-700B-4433-9BDF-A961BF0EDD99}" name="Last MTRout date" dataDxfId="3">
      <calculatedColumnFormula array="1">Table59[[#This Row],[Observed Expiry]]+Table17[MTRout]</calculatedColumnFormula>
    </tableColumn>
    <tableColumn id="4" xr3:uid="{BF7F4213-34E3-416D-987E-DEBFDC2A6413}" name="Last Donation date" dataDxfId="2">
      <calculatedColumnFormula array="1">Table59[[#This Row],[Observed Expiry]]+Table17[Donation]</calculatedColumnFormula>
    </tableColumn>
    <tableColumn id="5" xr3:uid="{69629818-F758-4968-80E6-D112FE8525AE}" name="Primary FC. Date" dataDxfId="1">
      <calculatedColumnFormula>Table59[[#This Row],[Last shippable date]]+1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B1B1A6-ADB5-434D-9E03-A748672B060B}" name="Table11" displayName="Table11" ref="A1:S2" totalsRowShown="0">
  <autoFilter ref="A1:S2" xr:uid="{6DB1B1A6-ADB5-434D-9E03-A748672B060B}"/>
  <tableColumns count="19">
    <tableColumn id="1" xr3:uid="{8E994242-7118-4A7F-9044-813FF0A13EA4}" name="id"/>
    <tableColumn id="2" xr3:uid="{A70AA95B-4166-4616-944B-071B9516C7EE}" name="scanItemUnitId"/>
    <tableColumn id="3" xr3:uid="{267564A4-8097-4A7C-9C62-1B841509F267}" name="productCheckerName"/>
    <tableColumn id="4" xr3:uid="{B4914546-5D24-4972-A839-6305E9555FF2}" name="zone"/>
    <tableColumn id="5" xr3:uid="{0D3127BD-30AC-48BD-9B03-AC6D11057BEC}" name="location"/>
    <tableColumn id="6" xr3:uid="{7BCA11ED-7B4C-41D1-B43F-C46CF967BF55}" name="itemNumber"/>
    <tableColumn id="7" xr3:uid="{02932104-105A-4ECB-9769-92A9BE0D864F}" name="expiryDateEntered"/>
    <tableColumn id="8" xr3:uid="{CB2FA2E6-09E5-49D9-BA08-DFDA78F5E872}" name="qty"/>
    <tableColumn id="9" xr3:uid="{B853A1E7-37E5-4D75-A75C-D91340461F36}" name="userInputUOM"/>
    <tableColumn id="10" xr3:uid="{FD0A264B-4099-4F6F-9E96-6292DC112038}" name="action"/>
    <tableColumn id="11" xr3:uid="{AF850858-2D50-4680-B839-EF4B1FBFF67A}" name="locationScannedDate"/>
    <tableColumn id="12" xr3:uid="{AF0AEA74-8FF8-4012-9838-7B9165E2A0AA}" name="actionConfirmedDate"/>
    <tableColumn id="13" xr3:uid="{3498C470-ED83-4E41-9F17-A1E04AECC50C}" name="itemAdjustmentsConfirmedDate"/>
    <tableColumn id="14" xr3:uid="{C48DF3BE-94DF-446B-B28D-186E018406E7}" name="freshnessCheckId"/>
    <tableColumn id="15" xr3:uid="{86BDEF5A-5889-4601-BF2B-8FA55EB69B13}" name="operatorId"/>
    <tableColumn id="16" xr3:uid="{F400E790-5E48-43AC-A2DE-6D4C3734895B}" name="localExpiryDateEntered" dataDxfId="0"/>
    <tableColumn id="17" xr3:uid="{03690082-76FD-4DD3-91E0-7CC6B40E4822}" name="localLocationScannedDate"/>
    <tableColumn id="18" xr3:uid="{B2D9CB9B-3844-4E97-A358-083B59835860}" name="localActionConfirmedDate"/>
    <tableColumn id="19" xr3:uid="{C03A9250-7DC1-40B0-AE29-08F161590BE4}" name="localItemAdjustmentsConfirmed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34AC-B6B5-4753-92FF-F05C791A9A13}">
  <dimension ref="A2:S34"/>
  <sheetViews>
    <sheetView workbookViewId="0">
      <selection activeCell="F10" sqref="F10"/>
    </sheetView>
  </sheetViews>
  <sheetFormatPr defaultRowHeight="14.45"/>
  <cols>
    <col min="1" max="2" width="35.42578125" bestFit="1" customWidth="1"/>
    <col min="3" max="3" width="21.28515625" customWidth="1"/>
    <col min="4" max="4" width="16.42578125" bestFit="1" customWidth="1"/>
    <col min="5" max="5" width="10.42578125" bestFit="1" customWidth="1"/>
    <col min="6" max="6" width="13.85546875" customWidth="1"/>
    <col min="7" max="7" width="19.28515625" bestFit="1" customWidth="1"/>
    <col min="8" max="8" width="5.5703125" customWidth="1"/>
    <col min="9" max="9" width="15.5703125" customWidth="1"/>
    <col min="10" max="10" width="9.42578125" bestFit="1" customWidth="1"/>
    <col min="11" max="12" width="27" bestFit="1" customWidth="1"/>
    <col min="13" max="13" width="30.5703125" customWidth="1"/>
    <col min="14" max="14" width="36.140625" bestFit="1" customWidth="1"/>
    <col min="15" max="15" width="34.85546875" bestFit="1" customWidth="1"/>
    <col min="16" max="16" width="22.5703125" customWidth="1"/>
    <col min="17" max="17" width="25" customWidth="1"/>
    <col min="18" max="18" width="25.28515625" customWidth="1"/>
    <col min="19" max="19" width="34.5703125" customWidth="1"/>
  </cols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s="1">
        <v>44355</v>
      </c>
      <c r="Q3" t="s">
        <v>32</v>
      </c>
      <c r="R3" t="s">
        <v>33</v>
      </c>
      <c r="S3" t="s">
        <v>34</v>
      </c>
    </row>
    <row r="4" spans="1:19">
      <c r="A4" t="s">
        <v>35</v>
      </c>
      <c r="B4" t="s">
        <v>35</v>
      </c>
      <c r="C4" t="s">
        <v>36</v>
      </c>
      <c r="D4" t="s">
        <v>21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31</v>
      </c>
      <c r="P4" s="1">
        <v>44355</v>
      </c>
      <c r="Q4" t="s">
        <v>42</v>
      </c>
      <c r="R4" t="s">
        <v>43</v>
      </c>
      <c r="S4" t="s">
        <v>44</v>
      </c>
    </row>
    <row r="5" spans="1:19">
      <c r="A5" t="s">
        <v>45</v>
      </c>
      <c r="B5" t="s">
        <v>45</v>
      </c>
      <c r="C5" t="s">
        <v>46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t="s">
        <v>37</v>
      </c>
      <c r="K5" t="s">
        <v>47</v>
      </c>
      <c r="L5" t="s">
        <v>48</v>
      </c>
      <c r="M5" t="s">
        <v>49</v>
      </c>
      <c r="N5" t="s">
        <v>50</v>
      </c>
      <c r="O5" t="s">
        <v>31</v>
      </c>
      <c r="P5" s="1">
        <v>44355</v>
      </c>
      <c r="Q5" t="s">
        <v>51</v>
      </c>
      <c r="R5" t="s">
        <v>52</v>
      </c>
      <c r="S5" t="s">
        <v>53</v>
      </c>
    </row>
    <row r="6" spans="1:19">
      <c r="A6" t="s">
        <v>54</v>
      </c>
      <c r="B6" t="s">
        <v>54</v>
      </c>
      <c r="C6" t="s">
        <v>55</v>
      </c>
      <c r="D6" t="s">
        <v>21</v>
      </c>
      <c r="E6" t="s">
        <v>22</v>
      </c>
      <c r="F6" t="s">
        <v>23</v>
      </c>
      <c r="G6" t="s">
        <v>24</v>
      </c>
      <c r="H6">
        <v>4</v>
      </c>
      <c r="I6" t="s">
        <v>25</v>
      </c>
      <c r="J6" t="s">
        <v>37</v>
      </c>
      <c r="K6" t="s">
        <v>56</v>
      </c>
      <c r="L6" t="s">
        <v>57</v>
      </c>
      <c r="M6" t="s">
        <v>58</v>
      </c>
      <c r="N6" t="s">
        <v>59</v>
      </c>
      <c r="O6" t="s">
        <v>31</v>
      </c>
      <c r="P6" s="1">
        <v>44355</v>
      </c>
      <c r="Q6" t="s">
        <v>60</v>
      </c>
      <c r="R6" t="s">
        <v>61</v>
      </c>
      <c r="S6" t="s">
        <v>62</v>
      </c>
    </row>
    <row r="7" spans="1:19">
      <c r="A7" t="s">
        <v>63</v>
      </c>
      <c r="B7" t="s">
        <v>63</v>
      </c>
      <c r="C7" t="s">
        <v>64</v>
      </c>
      <c r="D7" t="s">
        <v>21</v>
      </c>
      <c r="E7" t="s">
        <v>65</v>
      </c>
      <c r="F7" t="s">
        <v>66</v>
      </c>
      <c r="G7" t="s">
        <v>67</v>
      </c>
      <c r="H7">
        <v>3</v>
      </c>
      <c r="I7" t="s">
        <v>68</v>
      </c>
      <c r="J7" t="s">
        <v>37</v>
      </c>
      <c r="K7" t="s">
        <v>69</v>
      </c>
      <c r="L7" t="s">
        <v>70</v>
      </c>
      <c r="M7" t="s">
        <v>71</v>
      </c>
      <c r="N7" t="s">
        <v>72</v>
      </c>
      <c r="O7" t="s">
        <v>31</v>
      </c>
      <c r="P7" s="1">
        <v>44410</v>
      </c>
      <c r="Q7" t="s">
        <v>73</v>
      </c>
      <c r="R7" t="s">
        <v>74</v>
      </c>
      <c r="S7" t="s">
        <v>75</v>
      </c>
    </row>
    <row r="8" spans="1:19">
      <c r="A8" t="s">
        <v>76</v>
      </c>
      <c r="B8" t="s">
        <v>76</v>
      </c>
      <c r="C8" t="s">
        <v>64</v>
      </c>
      <c r="D8" t="s">
        <v>21</v>
      </c>
      <c r="E8" t="s">
        <v>65</v>
      </c>
      <c r="F8" t="s">
        <v>66</v>
      </c>
      <c r="G8" t="s">
        <v>77</v>
      </c>
      <c r="H8">
        <v>2</v>
      </c>
      <c r="I8" t="s">
        <v>68</v>
      </c>
      <c r="J8" t="s">
        <v>78</v>
      </c>
      <c r="K8" t="s">
        <v>69</v>
      </c>
      <c r="L8" t="s">
        <v>79</v>
      </c>
      <c r="M8" t="s">
        <v>71</v>
      </c>
      <c r="N8" t="s">
        <v>72</v>
      </c>
      <c r="O8" t="s">
        <v>31</v>
      </c>
      <c r="P8" s="1">
        <v>44359</v>
      </c>
      <c r="Q8" t="s">
        <v>73</v>
      </c>
      <c r="R8" t="s">
        <v>80</v>
      </c>
      <c r="S8" t="s">
        <v>75</v>
      </c>
    </row>
    <row r="9" spans="1:19">
      <c r="A9" t="s">
        <v>81</v>
      </c>
      <c r="B9" t="s">
        <v>81</v>
      </c>
      <c r="C9" t="s">
        <v>64</v>
      </c>
      <c r="D9" t="s">
        <v>21</v>
      </c>
      <c r="E9" t="s">
        <v>65</v>
      </c>
      <c r="F9" t="s">
        <v>66</v>
      </c>
      <c r="G9" t="s">
        <v>82</v>
      </c>
      <c r="H9">
        <v>3</v>
      </c>
      <c r="I9" t="s">
        <v>68</v>
      </c>
      <c r="J9" t="s">
        <v>37</v>
      </c>
      <c r="K9" t="s">
        <v>69</v>
      </c>
      <c r="L9" t="s">
        <v>83</v>
      </c>
      <c r="M9" t="s">
        <v>71</v>
      </c>
      <c r="N9" t="s">
        <v>72</v>
      </c>
      <c r="O9" t="s">
        <v>31</v>
      </c>
      <c r="P9" s="1">
        <v>44370</v>
      </c>
      <c r="Q9" t="s">
        <v>73</v>
      </c>
      <c r="R9" t="s">
        <v>84</v>
      </c>
      <c r="S9" t="s">
        <v>75</v>
      </c>
    </row>
    <row r="10" spans="1:19">
      <c r="A10" t="s">
        <v>85</v>
      </c>
      <c r="B10" t="s">
        <v>85</v>
      </c>
      <c r="C10" t="s">
        <v>46</v>
      </c>
      <c r="D10" t="s">
        <v>21</v>
      </c>
      <c r="E10" t="s">
        <v>65</v>
      </c>
      <c r="F10" t="s">
        <v>66</v>
      </c>
      <c r="G10" t="s">
        <v>82</v>
      </c>
      <c r="H10">
        <v>3</v>
      </c>
      <c r="I10" t="s">
        <v>25</v>
      </c>
      <c r="J10" t="s">
        <v>37</v>
      </c>
      <c r="K10" t="s">
        <v>86</v>
      </c>
      <c r="L10" t="s">
        <v>87</v>
      </c>
      <c r="M10" t="s">
        <v>88</v>
      </c>
      <c r="N10" t="s">
        <v>89</v>
      </c>
      <c r="O10" t="s">
        <v>31</v>
      </c>
      <c r="P10" s="1">
        <v>44370</v>
      </c>
      <c r="Q10" t="s">
        <v>90</v>
      </c>
      <c r="R10" t="s">
        <v>91</v>
      </c>
      <c r="S10" t="s">
        <v>92</v>
      </c>
    </row>
    <row r="11" spans="1:19">
      <c r="A11" t="s">
        <v>93</v>
      </c>
      <c r="B11" t="s">
        <v>93</v>
      </c>
      <c r="C11" t="s">
        <v>46</v>
      </c>
      <c r="D11" t="s">
        <v>21</v>
      </c>
      <c r="E11" t="s">
        <v>65</v>
      </c>
      <c r="F11" t="s">
        <v>66</v>
      </c>
      <c r="G11" t="s">
        <v>94</v>
      </c>
      <c r="H11">
        <v>3</v>
      </c>
      <c r="I11" t="s">
        <v>25</v>
      </c>
      <c r="J11" t="s">
        <v>37</v>
      </c>
      <c r="K11" t="s">
        <v>86</v>
      </c>
      <c r="L11" t="s">
        <v>95</v>
      </c>
      <c r="M11" t="s">
        <v>88</v>
      </c>
      <c r="N11" t="s">
        <v>89</v>
      </c>
      <c r="O11" t="s">
        <v>31</v>
      </c>
      <c r="P11" s="1">
        <v>44379</v>
      </c>
      <c r="Q11" t="s">
        <v>90</v>
      </c>
      <c r="R11" t="s">
        <v>96</v>
      </c>
      <c r="S11" t="s">
        <v>92</v>
      </c>
    </row>
    <row r="12" spans="1:19">
      <c r="A12" t="s">
        <v>97</v>
      </c>
      <c r="B12" t="s">
        <v>97</v>
      </c>
      <c r="C12" t="s">
        <v>46</v>
      </c>
      <c r="D12" t="s">
        <v>21</v>
      </c>
      <c r="E12" t="s">
        <v>65</v>
      </c>
      <c r="F12" t="s">
        <v>66</v>
      </c>
      <c r="G12" t="s">
        <v>77</v>
      </c>
      <c r="H12">
        <v>2</v>
      </c>
      <c r="I12" t="s">
        <v>25</v>
      </c>
      <c r="J12" t="s">
        <v>37</v>
      </c>
      <c r="K12" t="s">
        <v>86</v>
      </c>
      <c r="L12" t="s">
        <v>98</v>
      </c>
      <c r="M12" t="s">
        <v>88</v>
      </c>
      <c r="N12" t="s">
        <v>89</v>
      </c>
      <c r="O12" t="s">
        <v>31</v>
      </c>
      <c r="P12" s="1">
        <v>44359</v>
      </c>
      <c r="Q12" t="s">
        <v>90</v>
      </c>
      <c r="R12" t="s">
        <v>99</v>
      </c>
      <c r="S12" t="s">
        <v>92</v>
      </c>
    </row>
    <row r="13" spans="1:19">
      <c r="A13" t="s">
        <v>100</v>
      </c>
      <c r="B13" t="s">
        <v>100</v>
      </c>
      <c r="C13" t="s">
        <v>36</v>
      </c>
      <c r="D13" t="s">
        <v>21</v>
      </c>
      <c r="E13" t="s">
        <v>65</v>
      </c>
      <c r="F13" t="s">
        <v>66</v>
      </c>
      <c r="G13" t="s">
        <v>77</v>
      </c>
      <c r="H13">
        <v>2</v>
      </c>
      <c r="I13" t="s">
        <v>25</v>
      </c>
      <c r="J13" t="s">
        <v>37</v>
      </c>
      <c r="K13" t="s">
        <v>101</v>
      </c>
      <c r="L13" t="s">
        <v>102</v>
      </c>
      <c r="M13" t="s">
        <v>103</v>
      </c>
      <c r="N13" t="s">
        <v>41</v>
      </c>
      <c r="O13" t="s">
        <v>31</v>
      </c>
      <c r="P13" s="1">
        <v>44359</v>
      </c>
      <c r="Q13" t="s">
        <v>104</v>
      </c>
      <c r="R13" t="s">
        <v>105</v>
      </c>
      <c r="S13" t="s">
        <v>106</v>
      </c>
    </row>
    <row r="14" spans="1:19">
      <c r="A14" t="s">
        <v>107</v>
      </c>
      <c r="B14" t="s">
        <v>107</v>
      </c>
      <c r="C14" t="s">
        <v>36</v>
      </c>
      <c r="D14" t="s">
        <v>21</v>
      </c>
      <c r="E14" t="s">
        <v>65</v>
      </c>
      <c r="F14" t="s">
        <v>66</v>
      </c>
      <c r="G14" t="s">
        <v>82</v>
      </c>
      <c r="H14">
        <v>3</v>
      </c>
      <c r="I14" t="s">
        <v>25</v>
      </c>
      <c r="J14" t="s">
        <v>37</v>
      </c>
      <c r="K14" t="s">
        <v>101</v>
      </c>
      <c r="L14" t="s">
        <v>108</v>
      </c>
      <c r="M14" t="s">
        <v>103</v>
      </c>
      <c r="N14" t="s">
        <v>41</v>
      </c>
      <c r="O14" t="s">
        <v>31</v>
      </c>
      <c r="P14" s="1">
        <v>44370</v>
      </c>
      <c r="Q14" t="s">
        <v>104</v>
      </c>
      <c r="R14" t="s">
        <v>109</v>
      </c>
      <c r="S14" t="s">
        <v>106</v>
      </c>
    </row>
    <row r="15" spans="1:19">
      <c r="A15" t="s">
        <v>110</v>
      </c>
      <c r="B15" t="s">
        <v>110</v>
      </c>
      <c r="C15" t="s">
        <v>36</v>
      </c>
      <c r="D15" t="s">
        <v>21</v>
      </c>
      <c r="E15" t="s">
        <v>65</v>
      </c>
      <c r="F15" t="s">
        <v>66</v>
      </c>
      <c r="G15" t="s">
        <v>94</v>
      </c>
      <c r="H15">
        <v>3</v>
      </c>
      <c r="I15" t="s">
        <v>25</v>
      </c>
      <c r="J15" t="s">
        <v>37</v>
      </c>
      <c r="K15" t="s">
        <v>101</v>
      </c>
      <c r="L15" t="s">
        <v>111</v>
      </c>
      <c r="M15" t="s">
        <v>103</v>
      </c>
      <c r="N15" t="s">
        <v>41</v>
      </c>
      <c r="O15" t="s">
        <v>31</v>
      </c>
      <c r="P15" s="1">
        <v>44379</v>
      </c>
      <c r="Q15" t="s">
        <v>104</v>
      </c>
      <c r="R15" t="s">
        <v>112</v>
      </c>
      <c r="S15" t="s">
        <v>106</v>
      </c>
    </row>
    <row r="16" spans="1:19">
      <c r="A16" t="s">
        <v>113</v>
      </c>
      <c r="B16" t="s">
        <v>113</v>
      </c>
      <c r="C16" t="s">
        <v>46</v>
      </c>
      <c r="D16" t="s">
        <v>21</v>
      </c>
      <c r="E16" t="s">
        <v>65</v>
      </c>
      <c r="F16" t="s">
        <v>66</v>
      </c>
      <c r="G16" t="s">
        <v>77</v>
      </c>
      <c r="H16">
        <v>2</v>
      </c>
      <c r="I16" t="s">
        <v>25</v>
      </c>
      <c r="J16" t="s">
        <v>37</v>
      </c>
      <c r="K16" t="s">
        <v>114</v>
      </c>
      <c r="L16" t="s">
        <v>115</v>
      </c>
      <c r="M16" t="s">
        <v>116</v>
      </c>
      <c r="N16" t="s">
        <v>50</v>
      </c>
      <c r="O16" t="s">
        <v>31</v>
      </c>
      <c r="P16" s="1">
        <v>44359</v>
      </c>
      <c r="Q16" t="s">
        <v>117</v>
      </c>
      <c r="R16" t="s">
        <v>118</v>
      </c>
      <c r="S16" t="s">
        <v>119</v>
      </c>
    </row>
    <row r="17" spans="1:19">
      <c r="A17" t="s">
        <v>120</v>
      </c>
      <c r="B17" t="s">
        <v>120</v>
      </c>
      <c r="C17" t="s">
        <v>46</v>
      </c>
      <c r="D17" t="s">
        <v>21</v>
      </c>
      <c r="E17" t="s">
        <v>65</v>
      </c>
      <c r="F17" t="s">
        <v>66</v>
      </c>
      <c r="G17" t="s">
        <v>82</v>
      </c>
      <c r="H17">
        <v>6</v>
      </c>
      <c r="I17" t="s">
        <v>25</v>
      </c>
      <c r="J17" t="s">
        <v>37</v>
      </c>
      <c r="K17" t="s">
        <v>114</v>
      </c>
      <c r="L17" t="s">
        <v>121</v>
      </c>
      <c r="M17" t="s">
        <v>116</v>
      </c>
      <c r="N17" t="s">
        <v>50</v>
      </c>
      <c r="O17" t="s">
        <v>31</v>
      </c>
      <c r="P17" s="1">
        <v>44370</v>
      </c>
      <c r="Q17" t="s">
        <v>117</v>
      </c>
      <c r="R17" t="s">
        <v>122</v>
      </c>
      <c r="S17" t="s">
        <v>119</v>
      </c>
    </row>
    <row r="18" spans="1:19">
      <c r="A18" t="s">
        <v>123</v>
      </c>
      <c r="B18" t="s">
        <v>123</v>
      </c>
      <c r="C18" t="s">
        <v>55</v>
      </c>
      <c r="D18" t="s">
        <v>21</v>
      </c>
      <c r="E18" t="s">
        <v>65</v>
      </c>
      <c r="F18" t="s">
        <v>66</v>
      </c>
      <c r="G18" t="s">
        <v>82</v>
      </c>
      <c r="H18">
        <v>3</v>
      </c>
      <c r="I18" t="s">
        <v>25</v>
      </c>
      <c r="J18" t="s">
        <v>37</v>
      </c>
      <c r="K18" t="s">
        <v>124</v>
      </c>
      <c r="L18" t="s">
        <v>125</v>
      </c>
      <c r="M18" t="s">
        <v>126</v>
      </c>
      <c r="N18" t="s">
        <v>59</v>
      </c>
      <c r="O18" t="s">
        <v>31</v>
      </c>
      <c r="P18" s="1">
        <v>44370</v>
      </c>
      <c r="Q18" t="s">
        <v>127</v>
      </c>
      <c r="R18" t="s">
        <v>128</v>
      </c>
      <c r="S18" t="s">
        <v>129</v>
      </c>
    </row>
    <row r="19" spans="1:19">
      <c r="A19" t="s">
        <v>130</v>
      </c>
      <c r="B19" t="s">
        <v>130</v>
      </c>
      <c r="C19" t="s">
        <v>55</v>
      </c>
      <c r="D19" t="s">
        <v>21</v>
      </c>
      <c r="E19" t="s">
        <v>65</v>
      </c>
      <c r="F19" t="s">
        <v>66</v>
      </c>
      <c r="G19" t="s">
        <v>77</v>
      </c>
      <c r="H19">
        <v>2</v>
      </c>
      <c r="I19" t="s">
        <v>25</v>
      </c>
      <c r="J19" t="s">
        <v>37</v>
      </c>
      <c r="K19" t="s">
        <v>124</v>
      </c>
      <c r="L19" t="s">
        <v>131</v>
      </c>
      <c r="M19" t="s">
        <v>126</v>
      </c>
      <c r="N19" t="s">
        <v>59</v>
      </c>
      <c r="O19" t="s">
        <v>31</v>
      </c>
      <c r="P19" s="1">
        <v>44359</v>
      </c>
      <c r="Q19" t="s">
        <v>127</v>
      </c>
      <c r="R19" t="s">
        <v>132</v>
      </c>
      <c r="S19" t="s">
        <v>129</v>
      </c>
    </row>
    <row r="20" spans="1:19">
      <c r="A20" t="s">
        <v>133</v>
      </c>
      <c r="B20" t="s">
        <v>133</v>
      </c>
      <c r="C20" t="s">
        <v>55</v>
      </c>
      <c r="D20" t="s">
        <v>21</v>
      </c>
      <c r="E20" t="s">
        <v>65</v>
      </c>
      <c r="F20" t="s">
        <v>66</v>
      </c>
      <c r="G20" t="s">
        <v>134</v>
      </c>
      <c r="H20">
        <v>3</v>
      </c>
      <c r="I20" t="s">
        <v>25</v>
      </c>
      <c r="J20" t="s">
        <v>37</v>
      </c>
      <c r="K20" t="s">
        <v>124</v>
      </c>
      <c r="L20" t="s">
        <v>135</v>
      </c>
      <c r="M20" t="s">
        <v>126</v>
      </c>
      <c r="N20" t="s">
        <v>59</v>
      </c>
      <c r="O20" t="s">
        <v>31</v>
      </c>
      <c r="P20" s="1">
        <v>44380</v>
      </c>
      <c r="Q20" t="s">
        <v>127</v>
      </c>
      <c r="R20" t="s">
        <v>136</v>
      </c>
      <c r="S20" t="s">
        <v>129</v>
      </c>
    </row>
    <row r="21" spans="1:19">
      <c r="A21" t="s">
        <v>137</v>
      </c>
      <c r="B21" t="s">
        <v>137</v>
      </c>
      <c r="C21" t="s">
        <v>64</v>
      </c>
      <c r="D21" t="s">
        <v>21</v>
      </c>
      <c r="E21" t="s">
        <v>138</v>
      </c>
      <c r="F21" t="s">
        <v>139</v>
      </c>
      <c r="G21" t="s">
        <v>77</v>
      </c>
      <c r="H21">
        <v>5</v>
      </c>
      <c r="I21" t="s">
        <v>25</v>
      </c>
      <c r="J21" t="s">
        <v>78</v>
      </c>
      <c r="K21" t="s">
        <v>140</v>
      </c>
      <c r="L21" t="s">
        <v>141</v>
      </c>
      <c r="M21" t="s">
        <v>142</v>
      </c>
      <c r="N21" t="s">
        <v>72</v>
      </c>
      <c r="O21" t="s">
        <v>31</v>
      </c>
      <c r="P21" s="1">
        <v>44359</v>
      </c>
      <c r="Q21" t="s">
        <v>143</v>
      </c>
      <c r="R21" t="s">
        <v>144</v>
      </c>
      <c r="S21" t="s">
        <v>145</v>
      </c>
    </row>
    <row r="22" spans="1:19">
      <c r="A22" t="s">
        <v>146</v>
      </c>
      <c r="B22" t="s">
        <v>146</v>
      </c>
      <c r="C22" t="s">
        <v>64</v>
      </c>
      <c r="D22" t="s">
        <v>21</v>
      </c>
      <c r="E22" t="s">
        <v>138</v>
      </c>
      <c r="F22" t="s">
        <v>139</v>
      </c>
      <c r="G22" t="s">
        <v>147</v>
      </c>
      <c r="H22">
        <v>6</v>
      </c>
      <c r="I22" t="s">
        <v>25</v>
      </c>
      <c r="J22" t="s">
        <v>37</v>
      </c>
      <c r="K22" t="s">
        <v>140</v>
      </c>
      <c r="L22" t="s">
        <v>148</v>
      </c>
      <c r="M22" t="s">
        <v>142</v>
      </c>
      <c r="N22" t="s">
        <v>72</v>
      </c>
      <c r="O22" t="s">
        <v>31</v>
      </c>
      <c r="P22" s="1">
        <v>44374</v>
      </c>
      <c r="Q22" t="s">
        <v>143</v>
      </c>
      <c r="R22" t="s">
        <v>149</v>
      </c>
      <c r="S22" t="s">
        <v>145</v>
      </c>
    </row>
    <row r="23" spans="1:19">
      <c r="A23" t="s">
        <v>150</v>
      </c>
      <c r="B23" t="s">
        <v>150</v>
      </c>
      <c r="C23" t="s">
        <v>151</v>
      </c>
      <c r="D23" t="s">
        <v>21</v>
      </c>
      <c r="E23" t="s">
        <v>138</v>
      </c>
      <c r="F23" t="s">
        <v>139</v>
      </c>
      <c r="G23" t="s">
        <v>77</v>
      </c>
      <c r="H23">
        <v>5</v>
      </c>
      <c r="I23" t="s">
        <v>25</v>
      </c>
      <c r="J23" t="s">
        <v>37</v>
      </c>
      <c r="K23" t="s">
        <v>152</v>
      </c>
      <c r="L23" t="s">
        <v>153</v>
      </c>
      <c r="M23" t="s">
        <v>154</v>
      </c>
      <c r="N23" t="s">
        <v>155</v>
      </c>
      <c r="O23" t="s">
        <v>31</v>
      </c>
      <c r="P23" s="1">
        <v>44359</v>
      </c>
      <c r="Q23" t="s">
        <v>156</v>
      </c>
      <c r="R23" t="s">
        <v>157</v>
      </c>
      <c r="S23" t="s">
        <v>158</v>
      </c>
    </row>
    <row r="24" spans="1:19">
      <c r="A24" t="s">
        <v>159</v>
      </c>
      <c r="B24" t="s">
        <v>159</v>
      </c>
      <c r="C24" t="s">
        <v>151</v>
      </c>
      <c r="D24" t="s">
        <v>21</v>
      </c>
      <c r="E24" t="s">
        <v>138</v>
      </c>
      <c r="F24" t="s">
        <v>139</v>
      </c>
      <c r="G24" t="s">
        <v>147</v>
      </c>
      <c r="H24">
        <v>6</v>
      </c>
      <c r="I24" t="s">
        <v>25</v>
      </c>
      <c r="J24" t="s">
        <v>37</v>
      </c>
      <c r="K24" t="s">
        <v>152</v>
      </c>
      <c r="L24" t="s">
        <v>160</v>
      </c>
      <c r="M24" t="s">
        <v>154</v>
      </c>
      <c r="N24" t="s">
        <v>155</v>
      </c>
      <c r="O24" t="s">
        <v>31</v>
      </c>
      <c r="P24" s="1">
        <v>44374</v>
      </c>
      <c r="Q24" t="s">
        <v>156</v>
      </c>
      <c r="R24" t="s">
        <v>161</v>
      </c>
      <c r="S24" t="s">
        <v>158</v>
      </c>
    </row>
    <row r="25" spans="1:19">
      <c r="A25" t="s">
        <v>162</v>
      </c>
      <c r="B25" t="s">
        <v>162</v>
      </c>
      <c r="C25" t="s">
        <v>46</v>
      </c>
      <c r="D25" t="s">
        <v>21</v>
      </c>
      <c r="E25" t="s">
        <v>138</v>
      </c>
      <c r="F25" t="s">
        <v>139</v>
      </c>
      <c r="G25" t="s">
        <v>77</v>
      </c>
      <c r="H25">
        <v>6</v>
      </c>
      <c r="I25" t="s">
        <v>25</v>
      </c>
      <c r="J25" t="s">
        <v>37</v>
      </c>
      <c r="K25" t="s">
        <v>163</v>
      </c>
      <c r="L25" t="s">
        <v>164</v>
      </c>
      <c r="M25" t="s">
        <v>165</v>
      </c>
      <c r="N25" t="s">
        <v>89</v>
      </c>
      <c r="O25" t="s">
        <v>31</v>
      </c>
      <c r="P25" s="1">
        <v>44359</v>
      </c>
      <c r="Q25" t="s">
        <v>166</v>
      </c>
      <c r="R25" t="s">
        <v>167</v>
      </c>
      <c r="S25" t="s">
        <v>168</v>
      </c>
    </row>
    <row r="26" spans="1:19">
      <c r="A26" t="s">
        <v>169</v>
      </c>
      <c r="B26" t="s">
        <v>169</v>
      </c>
      <c r="C26" t="s">
        <v>46</v>
      </c>
      <c r="D26" t="s">
        <v>21</v>
      </c>
      <c r="E26" t="s">
        <v>138</v>
      </c>
      <c r="F26" t="s">
        <v>139</v>
      </c>
      <c r="G26" t="s">
        <v>147</v>
      </c>
      <c r="H26">
        <v>5</v>
      </c>
      <c r="I26" t="s">
        <v>25</v>
      </c>
      <c r="J26" t="s">
        <v>37</v>
      </c>
      <c r="K26" t="s">
        <v>163</v>
      </c>
      <c r="L26" t="s">
        <v>170</v>
      </c>
      <c r="M26" t="s">
        <v>165</v>
      </c>
      <c r="N26" t="s">
        <v>89</v>
      </c>
      <c r="O26" t="s">
        <v>31</v>
      </c>
      <c r="P26" s="1">
        <v>44374</v>
      </c>
      <c r="Q26" t="s">
        <v>166</v>
      </c>
      <c r="R26" t="s">
        <v>171</v>
      </c>
      <c r="S26" t="s">
        <v>168</v>
      </c>
    </row>
    <row r="27" spans="1:19">
      <c r="A27" t="s">
        <v>172</v>
      </c>
      <c r="B27" t="s">
        <v>172</v>
      </c>
      <c r="C27" t="s">
        <v>36</v>
      </c>
      <c r="D27" t="s">
        <v>21</v>
      </c>
      <c r="E27" t="s">
        <v>138</v>
      </c>
      <c r="F27" t="s">
        <v>139</v>
      </c>
      <c r="G27" t="s">
        <v>147</v>
      </c>
      <c r="H27">
        <v>6</v>
      </c>
      <c r="I27" t="s">
        <v>25</v>
      </c>
      <c r="J27" t="s">
        <v>37</v>
      </c>
      <c r="K27" t="s">
        <v>173</v>
      </c>
      <c r="L27" t="s">
        <v>174</v>
      </c>
      <c r="M27" t="s">
        <v>175</v>
      </c>
      <c r="N27" t="s">
        <v>41</v>
      </c>
      <c r="O27" t="s">
        <v>31</v>
      </c>
      <c r="P27" s="1">
        <v>44374</v>
      </c>
      <c r="Q27" t="s">
        <v>176</v>
      </c>
      <c r="R27" t="s">
        <v>177</v>
      </c>
      <c r="S27" t="s">
        <v>178</v>
      </c>
    </row>
    <row r="28" spans="1:19">
      <c r="A28" t="s">
        <v>179</v>
      </c>
      <c r="B28" t="s">
        <v>179</v>
      </c>
      <c r="C28" t="s">
        <v>36</v>
      </c>
      <c r="D28" t="s">
        <v>21</v>
      </c>
      <c r="E28" t="s">
        <v>138</v>
      </c>
      <c r="F28" t="s">
        <v>139</v>
      </c>
      <c r="G28" t="s">
        <v>77</v>
      </c>
      <c r="H28">
        <v>5</v>
      </c>
      <c r="I28" t="s">
        <v>25</v>
      </c>
      <c r="J28" t="s">
        <v>37</v>
      </c>
      <c r="K28" t="s">
        <v>173</v>
      </c>
      <c r="L28" t="s">
        <v>180</v>
      </c>
      <c r="M28" t="s">
        <v>175</v>
      </c>
      <c r="N28" t="s">
        <v>41</v>
      </c>
      <c r="O28" t="s">
        <v>31</v>
      </c>
      <c r="P28" s="1">
        <v>44359</v>
      </c>
      <c r="Q28" t="s">
        <v>176</v>
      </c>
      <c r="R28" t="s">
        <v>181</v>
      </c>
      <c r="S28" t="s">
        <v>178</v>
      </c>
    </row>
    <row r="29" spans="1:19">
      <c r="A29" t="s">
        <v>182</v>
      </c>
      <c r="B29" t="s">
        <v>182</v>
      </c>
      <c r="C29" t="s">
        <v>46</v>
      </c>
      <c r="D29" t="s">
        <v>21</v>
      </c>
      <c r="E29" t="s">
        <v>138</v>
      </c>
      <c r="F29" t="s">
        <v>139</v>
      </c>
      <c r="G29" t="s">
        <v>77</v>
      </c>
      <c r="H29">
        <v>5</v>
      </c>
      <c r="I29" t="s">
        <v>25</v>
      </c>
      <c r="J29" t="s">
        <v>37</v>
      </c>
      <c r="K29" t="s">
        <v>183</v>
      </c>
      <c r="L29" t="s">
        <v>184</v>
      </c>
      <c r="M29" t="s">
        <v>185</v>
      </c>
      <c r="N29" t="s">
        <v>50</v>
      </c>
      <c r="O29" t="s">
        <v>31</v>
      </c>
      <c r="P29" s="1">
        <v>44359</v>
      </c>
      <c r="Q29" t="s">
        <v>186</v>
      </c>
      <c r="R29" t="s">
        <v>187</v>
      </c>
      <c r="S29" t="s">
        <v>188</v>
      </c>
    </row>
    <row r="30" spans="1:19">
      <c r="A30" t="s">
        <v>189</v>
      </c>
      <c r="B30" t="s">
        <v>189</v>
      </c>
      <c r="C30" t="s">
        <v>46</v>
      </c>
      <c r="D30" t="s">
        <v>21</v>
      </c>
      <c r="E30" t="s">
        <v>138</v>
      </c>
      <c r="F30" t="s">
        <v>139</v>
      </c>
      <c r="G30" t="s">
        <v>147</v>
      </c>
      <c r="H30">
        <v>6</v>
      </c>
      <c r="I30" t="s">
        <v>25</v>
      </c>
      <c r="J30" t="s">
        <v>37</v>
      </c>
      <c r="K30" t="s">
        <v>183</v>
      </c>
      <c r="L30" t="s">
        <v>190</v>
      </c>
      <c r="M30" t="s">
        <v>185</v>
      </c>
      <c r="N30" t="s">
        <v>50</v>
      </c>
      <c r="O30" t="s">
        <v>31</v>
      </c>
      <c r="P30" s="1">
        <v>44374</v>
      </c>
      <c r="Q30" t="s">
        <v>186</v>
      </c>
      <c r="R30" t="s">
        <v>191</v>
      </c>
      <c r="S30" t="s">
        <v>188</v>
      </c>
    </row>
    <row r="31" spans="1:19">
      <c r="A31" t="s">
        <v>192</v>
      </c>
      <c r="B31" t="s">
        <v>192</v>
      </c>
      <c r="C31" t="s">
        <v>55</v>
      </c>
      <c r="D31" t="s">
        <v>21</v>
      </c>
      <c r="E31" t="s">
        <v>138</v>
      </c>
      <c r="F31" t="s">
        <v>139</v>
      </c>
      <c r="G31" t="s">
        <v>77</v>
      </c>
      <c r="H31">
        <v>5</v>
      </c>
      <c r="I31" t="s">
        <v>25</v>
      </c>
      <c r="J31" t="s">
        <v>37</v>
      </c>
      <c r="K31" t="s">
        <v>193</v>
      </c>
      <c r="L31" t="s">
        <v>194</v>
      </c>
      <c r="M31" t="s">
        <v>195</v>
      </c>
      <c r="N31" t="s">
        <v>59</v>
      </c>
      <c r="O31" t="s">
        <v>31</v>
      </c>
      <c r="P31" s="1">
        <v>44359</v>
      </c>
      <c r="Q31" t="s">
        <v>196</v>
      </c>
      <c r="R31" t="s">
        <v>197</v>
      </c>
      <c r="S31" t="s">
        <v>198</v>
      </c>
    </row>
    <row r="32" spans="1:19">
      <c r="A32" t="s">
        <v>199</v>
      </c>
      <c r="B32" t="s">
        <v>199</v>
      </c>
      <c r="C32" t="s">
        <v>55</v>
      </c>
      <c r="D32" t="s">
        <v>21</v>
      </c>
      <c r="E32" t="s">
        <v>138</v>
      </c>
      <c r="F32" t="s">
        <v>139</v>
      </c>
      <c r="G32" t="s">
        <v>147</v>
      </c>
      <c r="H32">
        <v>6</v>
      </c>
      <c r="I32" t="s">
        <v>25</v>
      </c>
      <c r="J32" t="s">
        <v>37</v>
      </c>
      <c r="K32" t="s">
        <v>193</v>
      </c>
      <c r="L32" t="s">
        <v>200</v>
      </c>
      <c r="M32" t="s">
        <v>195</v>
      </c>
      <c r="N32" t="s">
        <v>59</v>
      </c>
      <c r="O32" t="s">
        <v>31</v>
      </c>
      <c r="P32" s="1">
        <v>44374</v>
      </c>
      <c r="Q32" t="s">
        <v>196</v>
      </c>
      <c r="R32" t="s">
        <v>201</v>
      </c>
      <c r="S32" t="s">
        <v>198</v>
      </c>
    </row>
    <row r="33" spans="1:19">
      <c r="A33" t="s">
        <v>202</v>
      </c>
      <c r="B33" t="s">
        <v>202</v>
      </c>
      <c r="C33" t="s">
        <v>203</v>
      </c>
      <c r="D33" t="s">
        <v>21</v>
      </c>
      <c r="E33" t="s">
        <v>138</v>
      </c>
      <c r="F33" t="s">
        <v>139</v>
      </c>
      <c r="G33" t="s">
        <v>77</v>
      </c>
      <c r="H33">
        <v>5</v>
      </c>
      <c r="I33" t="s">
        <v>25</v>
      </c>
      <c r="J33" t="s">
        <v>37</v>
      </c>
      <c r="K33" t="s">
        <v>204</v>
      </c>
      <c r="L33" t="s">
        <v>205</v>
      </c>
      <c r="M33" t="s">
        <v>206</v>
      </c>
      <c r="N33" t="s">
        <v>207</v>
      </c>
      <c r="O33" t="s">
        <v>31</v>
      </c>
      <c r="P33" s="1">
        <v>44359</v>
      </c>
      <c r="Q33" t="s">
        <v>208</v>
      </c>
      <c r="R33" t="s">
        <v>209</v>
      </c>
      <c r="S33" t="s">
        <v>210</v>
      </c>
    </row>
    <row r="34" spans="1:19">
      <c r="A34" t="s">
        <v>211</v>
      </c>
      <c r="B34" t="s">
        <v>211</v>
      </c>
      <c r="C34" t="s">
        <v>203</v>
      </c>
      <c r="D34" t="s">
        <v>21</v>
      </c>
      <c r="E34" t="s">
        <v>138</v>
      </c>
      <c r="F34" t="s">
        <v>139</v>
      </c>
      <c r="G34" t="s">
        <v>147</v>
      </c>
      <c r="H34">
        <v>6</v>
      </c>
      <c r="I34" t="s">
        <v>25</v>
      </c>
      <c r="J34" t="s">
        <v>37</v>
      </c>
      <c r="K34" t="s">
        <v>204</v>
      </c>
      <c r="L34" t="s">
        <v>212</v>
      </c>
      <c r="M34" t="s">
        <v>206</v>
      </c>
      <c r="N34" t="s">
        <v>207</v>
      </c>
      <c r="O34" t="s">
        <v>31</v>
      </c>
      <c r="P34" s="1">
        <v>44374</v>
      </c>
      <c r="Q34" t="s">
        <v>208</v>
      </c>
      <c r="R34" t="s">
        <v>213</v>
      </c>
      <c r="S34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2137-7B91-448A-A6D4-625A371C4655}">
  <dimension ref="A2:P16"/>
  <sheetViews>
    <sheetView workbookViewId="0">
      <selection activeCell="L4" sqref="E4:L4"/>
    </sheetView>
  </sheetViews>
  <sheetFormatPr defaultRowHeight="14.45"/>
  <cols>
    <col min="1" max="1" width="21.28515625" customWidth="1"/>
    <col min="2" max="2" width="16.42578125" bestFit="1" customWidth="1"/>
    <col min="3" max="3" width="10.42578125" bestFit="1" customWidth="1"/>
    <col min="4" max="4" width="13.85546875" customWidth="1"/>
    <col min="5" max="5" width="19.28515625" bestFit="1" customWidth="1"/>
    <col min="6" max="6" width="5.5703125" customWidth="1"/>
    <col min="7" max="7" width="15.5703125" customWidth="1"/>
    <col min="8" max="8" width="8.140625" customWidth="1"/>
    <col min="9" max="10" width="27" customWidth="1"/>
    <col min="11" max="11" width="30.5703125" customWidth="1"/>
    <col min="12" max="12" width="22.5703125" customWidth="1"/>
    <col min="13" max="13" width="25" customWidth="1"/>
    <col min="14" max="14" width="25.28515625" customWidth="1"/>
    <col min="15" max="15" width="34.5703125" customWidth="1"/>
    <col min="16" max="16" width="39.85546875" customWidth="1"/>
  </cols>
  <sheetData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15</v>
      </c>
      <c r="M2" t="s">
        <v>16</v>
      </c>
      <c r="N2" t="s">
        <v>17</v>
      </c>
      <c r="O2" t="s">
        <v>18</v>
      </c>
      <c r="P2" t="s">
        <v>214</v>
      </c>
    </row>
    <row r="3" spans="1:16">
      <c r="A3" s="36" t="s">
        <v>64</v>
      </c>
      <c r="B3" s="36" t="s">
        <v>21</v>
      </c>
      <c r="C3" s="36" t="s">
        <v>65</v>
      </c>
      <c r="D3" s="36" t="s">
        <v>66</v>
      </c>
      <c r="E3" s="32">
        <v>44410</v>
      </c>
      <c r="F3" s="36">
        <v>3</v>
      </c>
      <c r="G3" s="36" t="s">
        <v>68</v>
      </c>
      <c r="H3" s="36" t="s">
        <v>37</v>
      </c>
      <c r="I3" s="36" t="s">
        <v>69</v>
      </c>
      <c r="J3" s="36" t="s">
        <v>70</v>
      </c>
      <c r="K3" s="36" t="s">
        <v>71</v>
      </c>
      <c r="L3" s="32">
        <v>44410</v>
      </c>
      <c r="M3" s="36" t="s">
        <v>73</v>
      </c>
      <c r="N3" s="36" t="s">
        <v>74</v>
      </c>
      <c r="O3" s="36" t="s">
        <v>75</v>
      </c>
    </row>
    <row r="4" spans="1:16" ht="57.95">
      <c r="A4" s="36" t="s">
        <v>64</v>
      </c>
      <c r="B4" s="36" t="s">
        <v>21</v>
      </c>
      <c r="C4" s="36" t="s">
        <v>65</v>
      </c>
      <c r="D4" s="36" t="s">
        <v>66</v>
      </c>
      <c r="E4" s="32">
        <v>44359</v>
      </c>
      <c r="F4" s="36">
        <v>2</v>
      </c>
      <c r="G4" s="36" t="s">
        <v>68</v>
      </c>
      <c r="H4" s="36" t="s">
        <v>78</v>
      </c>
      <c r="I4" s="36" t="s">
        <v>69</v>
      </c>
      <c r="J4" s="36" t="s">
        <v>79</v>
      </c>
      <c r="K4" s="36" t="s">
        <v>71</v>
      </c>
      <c r="L4" s="32">
        <v>44359</v>
      </c>
      <c r="M4" s="36" t="s">
        <v>73</v>
      </c>
      <c r="N4" s="36" t="s">
        <v>80</v>
      </c>
      <c r="O4" s="36" t="s">
        <v>75</v>
      </c>
      <c r="P4" s="2" t="s">
        <v>215</v>
      </c>
    </row>
    <row r="5" spans="1:16">
      <c r="A5" s="36" t="s">
        <v>64</v>
      </c>
      <c r="B5" s="36" t="s">
        <v>21</v>
      </c>
      <c r="C5" s="36" t="s">
        <v>65</v>
      </c>
      <c r="D5" s="36" t="s">
        <v>66</v>
      </c>
      <c r="E5" s="32">
        <v>44370</v>
      </c>
      <c r="F5" s="36">
        <v>3</v>
      </c>
      <c r="G5" s="36" t="s">
        <v>68</v>
      </c>
      <c r="H5" s="36" t="s">
        <v>37</v>
      </c>
      <c r="I5" s="36" t="s">
        <v>69</v>
      </c>
      <c r="J5" s="36" t="s">
        <v>83</v>
      </c>
      <c r="K5" s="36" t="s">
        <v>71</v>
      </c>
      <c r="L5" s="32">
        <v>44370</v>
      </c>
      <c r="M5" s="36" t="s">
        <v>73</v>
      </c>
      <c r="N5" s="36" t="s">
        <v>84</v>
      </c>
      <c r="O5" s="36" t="s">
        <v>75</v>
      </c>
    </row>
    <row r="6" spans="1:16">
      <c r="A6" s="4" t="s">
        <v>46</v>
      </c>
      <c r="B6" s="4" t="s">
        <v>21</v>
      </c>
      <c r="C6" s="4" t="s">
        <v>65</v>
      </c>
      <c r="D6" s="4" t="s">
        <v>66</v>
      </c>
      <c r="E6" s="31">
        <v>44370</v>
      </c>
      <c r="F6" s="4">
        <v>3</v>
      </c>
      <c r="G6" s="4" t="s">
        <v>25</v>
      </c>
      <c r="H6" s="4" t="s">
        <v>37</v>
      </c>
      <c r="I6" s="4" t="s">
        <v>86</v>
      </c>
      <c r="J6" s="4" t="s">
        <v>87</v>
      </c>
      <c r="K6" s="4" t="s">
        <v>88</v>
      </c>
      <c r="L6" s="31">
        <v>44370</v>
      </c>
      <c r="M6" s="4" t="s">
        <v>90</v>
      </c>
      <c r="N6" s="4" t="s">
        <v>91</v>
      </c>
      <c r="O6" s="4" t="s">
        <v>92</v>
      </c>
    </row>
    <row r="7" spans="1:16">
      <c r="A7" s="4" t="s">
        <v>46</v>
      </c>
      <c r="B7" s="4" t="s">
        <v>21</v>
      </c>
      <c r="C7" s="4" t="s">
        <v>65</v>
      </c>
      <c r="D7" s="4" t="s">
        <v>66</v>
      </c>
      <c r="E7" s="31">
        <v>44379</v>
      </c>
      <c r="F7" s="4">
        <v>3</v>
      </c>
      <c r="G7" s="4" t="s">
        <v>25</v>
      </c>
      <c r="H7" s="4" t="s">
        <v>37</v>
      </c>
      <c r="I7" s="4" t="s">
        <v>86</v>
      </c>
      <c r="J7" s="4" t="s">
        <v>95</v>
      </c>
      <c r="K7" s="4" t="s">
        <v>88</v>
      </c>
      <c r="L7" s="31">
        <v>44379</v>
      </c>
      <c r="M7" s="4" t="s">
        <v>90</v>
      </c>
      <c r="N7" s="4" t="s">
        <v>96</v>
      </c>
      <c r="O7" s="4" t="s">
        <v>92</v>
      </c>
      <c r="P7" t="s">
        <v>216</v>
      </c>
    </row>
    <row r="8" spans="1:16">
      <c r="A8" s="4" t="s">
        <v>46</v>
      </c>
      <c r="B8" s="4" t="s">
        <v>21</v>
      </c>
      <c r="C8" s="4" t="s">
        <v>65</v>
      </c>
      <c r="D8" s="4" t="s">
        <v>66</v>
      </c>
      <c r="E8" s="31">
        <v>44359</v>
      </c>
      <c r="F8" s="4">
        <v>2</v>
      </c>
      <c r="G8" s="4" t="s">
        <v>25</v>
      </c>
      <c r="H8" s="4" t="s">
        <v>37</v>
      </c>
      <c r="I8" s="4" t="s">
        <v>86</v>
      </c>
      <c r="J8" s="4" t="s">
        <v>98</v>
      </c>
      <c r="K8" s="4" t="s">
        <v>88</v>
      </c>
      <c r="L8" s="31">
        <v>44359</v>
      </c>
      <c r="M8" s="4" t="s">
        <v>90</v>
      </c>
      <c r="N8" s="4" t="s">
        <v>99</v>
      </c>
      <c r="O8" s="4" t="s">
        <v>92</v>
      </c>
    </row>
    <row r="9" spans="1:16">
      <c r="A9" s="29" t="s">
        <v>36</v>
      </c>
      <c r="B9" s="29" t="s">
        <v>21</v>
      </c>
      <c r="C9" s="29" t="s">
        <v>65</v>
      </c>
      <c r="D9" s="29" t="s">
        <v>66</v>
      </c>
      <c r="E9" s="30">
        <v>44359</v>
      </c>
      <c r="F9" s="29">
        <v>2</v>
      </c>
      <c r="G9" s="29" t="s">
        <v>25</v>
      </c>
      <c r="H9" s="29" t="s">
        <v>37</v>
      </c>
      <c r="I9" s="29" t="s">
        <v>101</v>
      </c>
      <c r="J9" s="29" t="s">
        <v>102</v>
      </c>
      <c r="K9" s="29" t="s">
        <v>103</v>
      </c>
      <c r="L9" s="30">
        <v>44359</v>
      </c>
      <c r="M9" s="29" t="s">
        <v>104</v>
      </c>
      <c r="N9" s="29" t="s">
        <v>105</v>
      </c>
      <c r="O9" s="29" t="s">
        <v>106</v>
      </c>
    </row>
    <row r="10" spans="1:16">
      <c r="A10" s="29" t="s">
        <v>36</v>
      </c>
      <c r="B10" s="29" t="s">
        <v>21</v>
      </c>
      <c r="C10" s="29" t="s">
        <v>65</v>
      </c>
      <c r="D10" s="29" t="s">
        <v>66</v>
      </c>
      <c r="E10" s="30">
        <v>44370</v>
      </c>
      <c r="F10" s="29">
        <v>3</v>
      </c>
      <c r="G10" s="29" t="s">
        <v>25</v>
      </c>
      <c r="H10" s="29" t="s">
        <v>37</v>
      </c>
      <c r="I10" s="29" t="s">
        <v>101</v>
      </c>
      <c r="J10" s="29" t="s">
        <v>108</v>
      </c>
      <c r="K10" s="29" t="s">
        <v>103</v>
      </c>
      <c r="L10" s="30">
        <v>44370</v>
      </c>
      <c r="M10" s="29" t="s">
        <v>104</v>
      </c>
      <c r="N10" s="29" t="s">
        <v>109</v>
      </c>
      <c r="O10" s="29" t="s">
        <v>106</v>
      </c>
    </row>
    <row r="11" spans="1:16">
      <c r="A11" s="29" t="s">
        <v>36</v>
      </c>
      <c r="B11" s="29" t="s">
        <v>21</v>
      </c>
      <c r="C11" s="29" t="s">
        <v>65</v>
      </c>
      <c r="D11" s="29" t="s">
        <v>66</v>
      </c>
      <c r="E11" s="30">
        <v>44379</v>
      </c>
      <c r="F11" s="29">
        <v>3</v>
      </c>
      <c r="G11" s="29" t="s">
        <v>25</v>
      </c>
      <c r="H11" s="29" t="s">
        <v>37</v>
      </c>
      <c r="I11" s="29" t="s">
        <v>101</v>
      </c>
      <c r="J11" s="29" t="s">
        <v>111</v>
      </c>
      <c r="K11" s="29" t="s">
        <v>103</v>
      </c>
      <c r="L11" s="30">
        <v>44379</v>
      </c>
      <c r="M11" s="29" t="s">
        <v>104</v>
      </c>
      <c r="N11" s="29" t="s">
        <v>112</v>
      </c>
      <c r="O11" s="29" t="s">
        <v>106</v>
      </c>
    </row>
    <row r="12" spans="1:16">
      <c r="A12" s="27" t="s">
        <v>46</v>
      </c>
      <c r="B12" s="27" t="s">
        <v>21</v>
      </c>
      <c r="C12" s="27" t="s">
        <v>65</v>
      </c>
      <c r="D12" s="27" t="s">
        <v>66</v>
      </c>
      <c r="E12" s="28">
        <v>44359</v>
      </c>
      <c r="F12" s="27">
        <v>2</v>
      </c>
      <c r="G12" s="27" t="s">
        <v>25</v>
      </c>
      <c r="H12" s="27" t="s">
        <v>37</v>
      </c>
      <c r="I12" s="27" t="s">
        <v>114</v>
      </c>
      <c r="J12" s="27" t="s">
        <v>115</v>
      </c>
      <c r="K12" s="27" t="s">
        <v>116</v>
      </c>
      <c r="L12" s="28">
        <v>44359</v>
      </c>
      <c r="M12" s="27" t="s">
        <v>117</v>
      </c>
      <c r="N12" s="27" t="s">
        <v>118</v>
      </c>
      <c r="O12" s="27" t="s">
        <v>119</v>
      </c>
    </row>
    <row r="13" spans="1:16">
      <c r="A13" s="27" t="s">
        <v>46</v>
      </c>
      <c r="B13" s="27" t="s">
        <v>21</v>
      </c>
      <c r="C13" s="27" t="s">
        <v>65</v>
      </c>
      <c r="D13" s="27" t="s">
        <v>66</v>
      </c>
      <c r="E13" s="28">
        <v>44370</v>
      </c>
      <c r="F13" s="27">
        <v>6</v>
      </c>
      <c r="G13" s="27" t="s">
        <v>25</v>
      </c>
      <c r="H13" s="27" t="s">
        <v>37</v>
      </c>
      <c r="I13" s="27" t="s">
        <v>114</v>
      </c>
      <c r="J13" s="27" t="s">
        <v>121</v>
      </c>
      <c r="K13" s="27" t="s">
        <v>116</v>
      </c>
      <c r="L13" s="28">
        <v>44370</v>
      </c>
      <c r="M13" s="27" t="s">
        <v>117</v>
      </c>
      <c r="N13" s="27" t="s">
        <v>122</v>
      </c>
      <c r="O13" s="27" t="s">
        <v>119</v>
      </c>
    </row>
    <row r="14" spans="1:16">
      <c r="A14" s="34" t="s">
        <v>55</v>
      </c>
      <c r="B14" s="34" t="s">
        <v>21</v>
      </c>
      <c r="C14" s="34" t="s">
        <v>65</v>
      </c>
      <c r="D14" s="34" t="s">
        <v>66</v>
      </c>
      <c r="E14" s="26">
        <v>44370</v>
      </c>
      <c r="F14" s="34">
        <v>3</v>
      </c>
      <c r="G14" s="34" t="s">
        <v>25</v>
      </c>
      <c r="H14" s="34" t="s">
        <v>37</v>
      </c>
      <c r="I14" s="34" t="s">
        <v>124</v>
      </c>
      <c r="J14" s="34" t="s">
        <v>125</v>
      </c>
      <c r="K14" s="34" t="s">
        <v>126</v>
      </c>
      <c r="L14" s="26">
        <v>44370</v>
      </c>
      <c r="M14" s="34" t="s">
        <v>127</v>
      </c>
      <c r="N14" s="34" t="s">
        <v>128</v>
      </c>
      <c r="O14" s="34" t="s">
        <v>129</v>
      </c>
    </row>
    <row r="15" spans="1:16">
      <c r="A15" s="34" t="s">
        <v>55</v>
      </c>
      <c r="B15" s="34" t="s">
        <v>21</v>
      </c>
      <c r="C15" s="34" t="s">
        <v>65</v>
      </c>
      <c r="D15" s="34" t="s">
        <v>66</v>
      </c>
      <c r="E15" s="26">
        <v>44359</v>
      </c>
      <c r="F15" s="34">
        <v>2</v>
      </c>
      <c r="G15" s="34" t="s">
        <v>25</v>
      </c>
      <c r="H15" s="34" t="s">
        <v>37</v>
      </c>
      <c r="I15" s="34" t="s">
        <v>124</v>
      </c>
      <c r="J15" s="34" t="s">
        <v>131</v>
      </c>
      <c r="K15" s="34" t="s">
        <v>126</v>
      </c>
      <c r="L15" s="26">
        <v>44359</v>
      </c>
      <c r="M15" s="34" t="s">
        <v>127</v>
      </c>
      <c r="N15" s="34" t="s">
        <v>132</v>
      </c>
      <c r="O15" s="34" t="s">
        <v>129</v>
      </c>
    </row>
    <row r="16" spans="1:16">
      <c r="A16" s="34" t="s">
        <v>55</v>
      </c>
      <c r="B16" s="34" t="s">
        <v>21</v>
      </c>
      <c r="C16" s="34" t="s">
        <v>65</v>
      </c>
      <c r="D16" s="34" t="s">
        <v>66</v>
      </c>
      <c r="E16" s="26">
        <v>44380</v>
      </c>
      <c r="F16" s="34">
        <v>3</v>
      </c>
      <c r="G16" s="34" t="s">
        <v>25</v>
      </c>
      <c r="H16" s="34" t="s">
        <v>37</v>
      </c>
      <c r="I16" s="34" t="s">
        <v>124</v>
      </c>
      <c r="J16" s="34" t="s">
        <v>135</v>
      </c>
      <c r="K16" s="34" t="s">
        <v>126</v>
      </c>
      <c r="L16" s="26">
        <v>44380</v>
      </c>
      <c r="M16" s="34" t="s">
        <v>127</v>
      </c>
      <c r="N16" s="34" t="s">
        <v>136</v>
      </c>
      <c r="O16" s="34" t="s">
        <v>129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4094-59DB-4C92-AA31-C2CE3DEFEBCD}">
  <dimension ref="A1:AP41"/>
  <sheetViews>
    <sheetView showGridLines="0" workbookViewId="0">
      <selection sqref="A1:XFD1048576"/>
    </sheetView>
  </sheetViews>
  <sheetFormatPr defaultRowHeight="14.45"/>
  <cols>
    <col min="1" max="1" width="34.5703125" customWidth="1"/>
    <col min="2" max="2" width="15.5703125" style="3" customWidth="1"/>
    <col min="3" max="3" width="14.42578125" style="3" bestFit="1" customWidth="1"/>
    <col min="4" max="4" width="15.42578125" style="3" customWidth="1"/>
    <col min="5" max="5" width="16.7109375" style="3" customWidth="1"/>
    <col min="6" max="6" width="14.5703125" style="3" customWidth="1"/>
    <col min="7" max="7" width="16.85546875" style="3" customWidth="1"/>
    <col min="8" max="8" width="10.85546875" style="3" customWidth="1"/>
    <col min="9" max="9" width="20.42578125" style="3" customWidth="1"/>
    <col min="10" max="10" width="14.42578125" style="3" bestFit="1" customWidth="1"/>
    <col min="11" max="11" width="16.140625" style="3" customWidth="1"/>
    <col min="12" max="12" width="15" style="3" customWidth="1"/>
    <col min="13" max="13" width="17" style="3" customWidth="1"/>
    <col min="14" max="14" width="14.42578125" style="3" customWidth="1"/>
    <col min="15" max="15" width="15.5703125" style="3" customWidth="1"/>
    <col min="16" max="16" width="12.85546875" style="3" customWidth="1"/>
    <col min="17" max="17" width="18.85546875" style="3" customWidth="1"/>
    <col min="18" max="20" width="10.140625" style="3" bestFit="1" customWidth="1"/>
    <col min="21" max="21" width="14.42578125" style="3" customWidth="1"/>
    <col min="22" max="22" width="9.42578125" style="3" bestFit="1" customWidth="1"/>
    <col min="23" max="24" width="10.140625" style="3" bestFit="1" customWidth="1"/>
    <col min="26" max="26" width="10.140625" bestFit="1" customWidth="1"/>
    <col min="29" max="29" width="10.140625" bestFit="1" customWidth="1"/>
  </cols>
  <sheetData>
    <row r="1" spans="1:42">
      <c r="L1" s="37" t="s">
        <v>217</v>
      </c>
      <c r="M1" s="37"/>
      <c r="N1" s="37"/>
      <c r="O1" s="37"/>
      <c r="P1" s="37"/>
      <c r="Q1" s="37"/>
    </row>
    <row r="2" spans="1:42" ht="29.1">
      <c r="M2" s="5" t="s">
        <v>218</v>
      </c>
      <c r="N2" s="6" t="s">
        <v>219</v>
      </c>
      <c r="O2" s="6" t="s">
        <v>220</v>
      </c>
      <c r="P2" s="6" t="s">
        <v>221</v>
      </c>
      <c r="Q2" s="7" t="s">
        <v>222</v>
      </c>
    </row>
    <row r="3" spans="1:42">
      <c r="C3" s="37" t="s">
        <v>223</v>
      </c>
      <c r="D3" s="37"/>
      <c r="E3" s="37"/>
      <c r="F3" s="37"/>
      <c r="G3" s="37"/>
      <c r="H3" s="37"/>
      <c r="I3" s="37"/>
      <c r="M3" s="8">
        <v>44365</v>
      </c>
      <c r="N3" s="9" cm="1">
        <f t="array" ref="N3">Table5[[#This Row],[Observed Expiry]]+Table1[Shippable]</f>
        <v>44358</v>
      </c>
      <c r="O3" s="9" cm="1">
        <f t="array" ref="O3">Table5[[#This Row],[Observed Expiry]]+Table1[MTRout]</f>
        <v>44360</v>
      </c>
      <c r="P3" s="9" cm="1">
        <f t="array" ref="P3">Table5[[#This Row],[Observed Expiry]]+Table1[Donation]</f>
        <v>44364</v>
      </c>
      <c r="Q3" s="9">
        <f>Table5[[#This Row],[Last shippable date]]+1</f>
        <v>44359</v>
      </c>
    </row>
    <row r="5" spans="1:42">
      <c r="D5" s="3" t="s">
        <v>224</v>
      </c>
      <c r="E5" s="3" t="s">
        <v>225</v>
      </c>
      <c r="F5" s="3" t="s">
        <v>225</v>
      </c>
      <c r="G5" s="3" t="s">
        <v>225</v>
      </c>
      <c r="H5" s="3" t="s">
        <v>225</v>
      </c>
      <c r="I5" s="3" t="s">
        <v>225</v>
      </c>
      <c r="L5" s="37" t="s">
        <v>226</v>
      </c>
      <c r="M5" s="37"/>
      <c r="N5" s="37"/>
      <c r="O5" s="37"/>
      <c r="P5" s="37"/>
      <c r="Q5" s="37"/>
    </row>
    <row r="6" spans="1:42" ht="29.1">
      <c r="A6" s="34" t="s">
        <v>227</v>
      </c>
      <c r="B6"/>
      <c r="C6" s="3" t="s">
        <v>228</v>
      </c>
      <c r="D6" s="3" t="s">
        <v>229</v>
      </c>
      <c r="E6" s="11" t="s">
        <v>230</v>
      </c>
      <c r="F6" s="3" t="s">
        <v>231</v>
      </c>
      <c r="G6" s="3" t="s">
        <v>232</v>
      </c>
      <c r="H6" s="3" t="s">
        <v>233</v>
      </c>
      <c r="I6" s="3" t="s">
        <v>234</v>
      </c>
      <c r="J6"/>
      <c r="K6"/>
      <c r="L6" s="2" t="s">
        <v>235</v>
      </c>
      <c r="M6" s="12" t="s">
        <v>236</v>
      </c>
      <c r="N6" s="12" t="s">
        <v>219</v>
      </c>
      <c r="O6" s="12" t="s">
        <v>220</v>
      </c>
      <c r="P6" s="12" t="s">
        <v>221</v>
      </c>
      <c r="Q6" s="12" t="s">
        <v>222</v>
      </c>
      <c r="R6"/>
      <c r="S6"/>
      <c r="T6"/>
      <c r="U6"/>
      <c r="V6"/>
      <c r="W6"/>
      <c r="X6"/>
    </row>
    <row r="7" spans="1:42" ht="29.1">
      <c r="A7" s="35" t="s">
        <v>237</v>
      </c>
      <c r="B7"/>
      <c r="C7" s="13" t="s">
        <v>66</v>
      </c>
      <c r="D7" s="13">
        <v>10</v>
      </c>
      <c r="E7" s="14">
        <v>0.51</v>
      </c>
      <c r="F7" s="13">
        <v>-7</v>
      </c>
      <c r="G7" s="13">
        <v>-5</v>
      </c>
      <c r="H7" s="13">
        <v>-1</v>
      </c>
      <c r="I7" s="15" t="s">
        <v>238</v>
      </c>
      <c r="J7"/>
      <c r="K7"/>
      <c r="L7" s="16"/>
      <c r="M7" s="9">
        <f>L7+Table1[[#This Row],[Shelf life]]</f>
        <v>10</v>
      </c>
      <c r="N7" s="9">
        <f>M7+Table1[[#This Row],[Shippable]]</f>
        <v>3</v>
      </c>
      <c r="O7" s="9">
        <f>M7+Table1[[#This Row],[MTRout]]</f>
        <v>5</v>
      </c>
      <c r="P7" s="9">
        <f>M7+Table1[[#This Row],[Donation]]</f>
        <v>9</v>
      </c>
      <c r="Q7" s="9">
        <f>Table2[[#This Row],[Last shippable date]]-ROUNDUP((Table2[[#This Row],[Last shippable date]]-Table2[[#This Row],[Receive date]])*Table1[[#This Row],[FC as a % of days to shippable]],0)</f>
        <v>1</v>
      </c>
      <c r="S7"/>
      <c r="T7"/>
      <c r="U7"/>
      <c r="V7"/>
      <c r="W7"/>
      <c r="X7"/>
    </row>
    <row r="8" spans="1:42">
      <c r="A8" s="36" t="s">
        <v>239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42">
      <c r="A9" s="33" t="s">
        <v>240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42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42">
      <c r="A11" s="22"/>
      <c r="B11" s="17">
        <v>44352</v>
      </c>
      <c r="C11" s="17">
        <v>44353</v>
      </c>
      <c r="D11" s="17">
        <v>44354</v>
      </c>
      <c r="E11" s="17">
        <v>44355</v>
      </c>
      <c r="F11" s="17">
        <v>44356</v>
      </c>
      <c r="G11" s="17">
        <v>44357</v>
      </c>
      <c r="H11" s="17">
        <v>44358</v>
      </c>
      <c r="I11" s="17">
        <v>44359</v>
      </c>
      <c r="J11" s="17">
        <v>44360</v>
      </c>
      <c r="K11" s="17">
        <v>44361</v>
      </c>
      <c r="L11" s="17">
        <v>44362</v>
      </c>
      <c r="M11" s="17">
        <v>44363</v>
      </c>
      <c r="N11" s="17">
        <v>44364</v>
      </c>
      <c r="O11" s="17">
        <v>44365</v>
      </c>
      <c r="P11" s="17">
        <v>44366</v>
      </c>
      <c r="Q11" s="17">
        <v>44367</v>
      </c>
      <c r="R11" s="17">
        <v>44368</v>
      </c>
      <c r="S11" s="17">
        <v>44369</v>
      </c>
      <c r="T11" s="17">
        <v>44370</v>
      </c>
      <c r="U11" s="17">
        <v>44371</v>
      </c>
      <c r="V11" s="17">
        <v>44372</v>
      </c>
      <c r="W11" s="17">
        <v>44373</v>
      </c>
      <c r="X11" s="17">
        <v>44374</v>
      </c>
      <c r="Y11" s="17">
        <v>44375</v>
      </c>
      <c r="Z11" s="17">
        <v>44376</v>
      </c>
      <c r="AA11" s="17">
        <v>44377</v>
      </c>
      <c r="AB11" s="17">
        <v>44378</v>
      </c>
      <c r="AC11" s="17">
        <v>44379</v>
      </c>
      <c r="AD11" s="17">
        <v>44380</v>
      </c>
      <c r="AE11" s="17">
        <v>44381</v>
      </c>
      <c r="AF11" s="17">
        <v>44382</v>
      </c>
      <c r="AG11" s="17">
        <v>44383</v>
      </c>
      <c r="AH11" s="17">
        <v>44384</v>
      </c>
      <c r="AI11" s="17">
        <v>44385</v>
      </c>
      <c r="AJ11" s="17">
        <v>44386</v>
      </c>
      <c r="AK11" s="17">
        <v>44387</v>
      </c>
      <c r="AL11" s="17"/>
      <c r="AM11" s="17"/>
      <c r="AN11" s="17"/>
      <c r="AO11" s="17"/>
      <c r="AP11" s="17"/>
    </row>
    <row r="12" spans="1:42" hidden="1">
      <c r="A12" s="38" t="s">
        <v>241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9" t="s">
        <v>242</v>
      </c>
      <c r="V12" s="18" t="s">
        <v>231</v>
      </c>
      <c r="W12" s="21"/>
      <c r="X12" s="18" t="s">
        <v>233</v>
      </c>
      <c r="Y12" s="21"/>
      <c r="Z12" s="21"/>
      <c r="AA12" s="21"/>
      <c r="AB12" s="18" t="s">
        <v>233</v>
      </c>
      <c r="AC12" s="20" t="s">
        <v>243</v>
      </c>
    </row>
    <row r="13" spans="1:42">
      <c r="A13" s="39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42">
      <c r="A14" s="39"/>
      <c r="B14" s="18" t="s">
        <v>231</v>
      </c>
      <c r="C14" s="18"/>
      <c r="D14" s="18" t="s">
        <v>244</v>
      </c>
      <c r="E14" s="21"/>
      <c r="F14" s="21"/>
      <c r="G14" s="21"/>
      <c r="H14" s="18" t="s">
        <v>233</v>
      </c>
      <c r="I14" s="20" t="s">
        <v>243</v>
      </c>
    </row>
    <row r="15" spans="1:42" hidden="1">
      <c r="A15" s="39"/>
      <c r="C15"/>
      <c r="D15"/>
      <c r="E15"/>
      <c r="F15"/>
      <c r="G15"/>
      <c r="H15"/>
      <c r="I15"/>
    </row>
    <row r="16" spans="1:42" hidden="1">
      <c r="A16" s="40"/>
      <c r="B16" s="18"/>
      <c r="C16" s="21"/>
      <c r="D16" s="21"/>
      <c r="E16" s="21"/>
      <c r="F16" s="21"/>
      <c r="G16" s="21"/>
      <c r="H16" s="21"/>
      <c r="I16" s="18"/>
      <c r="J16" s="18"/>
      <c r="K16" s="19" t="s">
        <v>242</v>
      </c>
      <c r="L16" s="18" t="s">
        <v>231</v>
      </c>
      <c r="M16" s="21"/>
      <c r="N16" s="18" t="s">
        <v>233</v>
      </c>
      <c r="O16" s="21"/>
      <c r="P16" s="21"/>
      <c r="Q16" s="21"/>
      <c r="R16" s="18" t="s">
        <v>233</v>
      </c>
      <c r="S16" s="20" t="s">
        <v>243</v>
      </c>
    </row>
    <row r="17" spans="1:24">
      <c r="A17" s="17">
        <v>44352</v>
      </c>
      <c r="B17" s="10" t="s">
        <v>245</v>
      </c>
      <c r="E17"/>
      <c r="F17"/>
      <c r="G17"/>
      <c r="H17"/>
      <c r="I17"/>
      <c r="J17"/>
      <c r="K17"/>
      <c r="L17"/>
      <c r="M17"/>
      <c r="N17"/>
      <c r="R17"/>
      <c r="S17"/>
      <c r="T17"/>
      <c r="U17"/>
      <c r="V17"/>
      <c r="W17"/>
      <c r="X17"/>
    </row>
    <row r="18" spans="1:24">
      <c r="A18" s="17">
        <v>44352</v>
      </c>
      <c r="B18" s="24" t="s">
        <v>246</v>
      </c>
      <c r="C18"/>
      <c r="D18"/>
      <c r="E18"/>
      <c r="F18"/>
      <c r="G18"/>
      <c r="H18"/>
      <c r="I18"/>
      <c r="J18"/>
      <c r="K18"/>
      <c r="L18"/>
      <c r="M18"/>
      <c r="N18"/>
      <c r="R18"/>
      <c r="S18"/>
      <c r="T18"/>
      <c r="U18"/>
      <c r="V18"/>
      <c r="W18"/>
      <c r="X18"/>
    </row>
    <row r="19" spans="1:24">
      <c r="A19" s="17">
        <v>44352</v>
      </c>
      <c r="B19" s="24" t="s">
        <v>247</v>
      </c>
      <c r="C19"/>
      <c r="D19"/>
      <c r="E19"/>
      <c r="F19"/>
      <c r="G19"/>
      <c r="H19"/>
      <c r="I19"/>
      <c r="J19"/>
      <c r="K19"/>
      <c r="L19"/>
      <c r="M19"/>
      <c r="N19"/>
      <c r="R19"/>
      <c r="S19"/>
      <c r="T19"/>
      <c r="U19"/>
      <c r="V19"/>
      <c r="W19"/>
      <c r="X19"/>
    </row>
    <row r="20" spans="1:24">
      <c r="A20" s="17">
        <v>44352</v>
      </c>
      <c r="B20" s="24" t="s">
        <v>248</v>
      </c>
      <c r="C20"/>
      <c r="D20"/>
      <c r="E20"/>
      <c r="F20"/>
      <c r="G20"/>
      <c r="H20"/>
      <c r="I20"/>
      <c r="J20"/>
      <c r="K20"/>
      <c r="L20"/>
      <c r="M20"/>
      <c r="N20"/>
      <c r="R20"/>
      <c r="S20"/>
      <c r="T20"/>
      <c r="U20"/>
      <c r="V20"/>
      <c r="W20"/>
      <c r="X20"/>
    </row>
    <row r="21" spans="1:24">
      <c r="A21" s="17">
        <v>44352</v>
      </c>
      <c r="B21" s="24" t="s">
        <v>249</v>
      </c>
      <c r="C21"/>
      <c r="D21"/>
      <c r="E21"/>
      <c r="F21"/>
      <c r="G21"/>
      <c r="H21"/>
      <c r="I21"/>
      <c r="J21"/>
      <c r="K21"/>
      <c r="L21"/>
      <c r="M21"/>
      <c r="N21"/>
    </row>
    <row r="22" spans="1:24">
      <c r="A22" s="17">
        <v>44353</v>
      </c>
      <c r="B22"/>
      <c r="C22"/>
      <c r="D22"/>
      <c r="E22"/>
      <c r="F22"/>
      <c r="G22"/>
      <c r="H22" s="25"/>
      <c r="I22"/>
      <c r="J22"/>
      <c r="K22"/>
      <c r="L22"/>
      <c r="M22"/>
      <c r="N22"/>
    </row>
    <row r="23" spans="1:24">
      <c r="A23" s="17">
        <v>44354</v>
      </c>
      <c r="B23"/>
      <c r="C23"/>
      <c r="D23"/>
      <c r="E23"/>
      <c r="F23"/>
      <c r="G23"/>
      <c r="H23" s="25"/>
      <c r="I23"/>
      <c r="J23"/>
      <c r="K23"/>
      <c r="L23"/>
      <c r="M23"/>
      <c r="N23"/>
    </row>
    <row r="24" spans="1:24">
      <c r="A24" s="17">
        <v>44355</v>
      </c>
    </row>
    <row r="25" spans="1:24">
      <c r="A25" s="17">
        <v>44356</v>
      </c>
    </row>
    <row r="26" spans="1:24">
      <c r="A26" s="17">
        <v>44357</v>
      </c>
    </row>
    <row r="27" spans="1:24">
      <c r="A27" s="17">
        <v>44358</v>
      </c>
    </row>
    <row r="28" spans="1:24">
      <c r="A28" s="17">
        <v>44359</v>
      </c>
    </row>
    <row r="29" spans="1:24">
      <c r="A29" s="17">
        <v>44360</v>
      </c>
    </row>
    <row r="30" spans="1:24">
      <c r="A30" s="17">
        <v>44361</v>
      </c>
      <c r="B30"/>
      <c r="C30"/>
      <c r="D30"/>
      <c r="E30"/>
      <c r="F30"/>
      <c r="G30"/>
      <c r="H30"/>
      <c r="I30"/>
      <c r="J30"/>
      <c r="K30"/>
    </row>
    <row r="31" spans="1:24">
      <c r="A31" s="17">
        <v>44362</v>
      </c>
    </row>
    <row r="32" spans="1:24">
      <c r="A32" s="17">
        <v>44363</v>
      </c>
    </row>
    <row r="33" spans="1:1">
      <c r="A33" s="17">
        <v>44364</v>
      </c>
    </row>
    <row r="34" spans="1:1">
      <c r="A34" s="17">
        <v>44365</v>
      </c>
    </row>
    <row r="35" spans="1:1">
      <c r="A35" s="17">
        <v>44366</v>
      </c>
    </row>
    <row r="36" spans="1:1">
      <c r="A36" s="17">
        <v>44367</v>
      </c>
    </row>
    <row r="37" spans="1:1">
      <c r="A37" s="17">
        <v>44368</v>
      </c>
    </row>
    <row r="38" spans="1:1">
      <c r="A38" s="17">
        <v>44369</v>
      </c>
    </row>
    <row r="39" spans="1:1">
      <c r="A39" s="17">
        <v>44370</v>
      </c>
    </row>
    <row r="40" spans="1:1">
      <c r="A40" s="17">
        <v>44371</v>
      </c>
    </row>
    <row r="41" spans="1:1">
      <c r="A41" s="17">
        <v>44372</v>
      </c>
    </row>
  </sheetData>
  <mergeCells count="4">
    <mergeCell ref="L1:Q1"/>
    <mergeCell ref="C3:I3"/>
    <mergeCell ref="L5:Q5"/>
    <mergeCell ref="A12:A1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83D5-2691-4830-8187-FA93980D6D0E}">
  <dimension ref="A1:O2"/>
  <sheetViews>
    <sheetView topLeftCell="D1" workbookViewId="0">
      <selection activeCell="E1" sqref="E1"/>
    </sheetView>
  </sheetViews>
  <sheetFormatPr defaultRowHeight="14.45"/>
  <cols>
    <col min="1" max="1" width="21.140625" customWidth="1"/>
    <col min="2" max="2" width="15.28515625" bestFit="1" customWidth="1"/>
    <col min="3" max="3" width="10.28515625" bestFit="1" customWidth="1"/>
    <col min="4" max="4" width="13.42578125" customWidth="1"/>
    <col min="5" max="5" width="19.28515625" bestFit="1" customWidth="1"/>
    <col min="6" max="6" width="5.5703125" customWidth="1"/>
    <col min="7" max="7" width="15.42578125" customWidth="1"/>
    <col min="8" max="8" width="8" customWidth="1"/>
    <col min="9" max="10" width="27" bestFit="1" customWidth="1"/>
    <col min="11" max="11" width="30.140625" customWidth="1"/>
    <col min="12" max="12" width="22.42578125" customWidth="1"/>
    <col min="13" max="13" width="24.7109375" customWidth="1"/>
    <col min="14" max="14" width="24.85546875" customWidth="1"/>
    <col min="15" max="15" width="34.140625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  <c r="O1" t="s">
        <v>18</v>
      </c>
    </row>
    <row r="2" spans="1:15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>
        <v>2</v>
      </c>
      <c r="G2" t="s">
        <v>25</v>
      </c>
      <c r="H2" t="s">
        <v>37</v>
      </c>
      <c r="I2" t="s">
        <v>255</v>
      </c>
      <c r="J2" t="s">
        <v>256</v>
      </c>
      <c r="K2" t="s">
        <v>257</v>
      </c>
      <c r="L2" s="1">
        <v>44363</v>
      </c>
      <c r="M2" t="s">
        <v>258</v>
      </c>
      <c r="N2" t="s">
        <v>259</v>
      </c>
      <c r="O2" t="s">
        <v>260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D4D4-59D8-4EA0-9952-C96DAA1DF6A0}">
  <dimension ref="A1:AQ29"/>
  <sheetViews>
    <sheetView tabSelected="1" topLeftCell="D1" workbookViewId="0">
      <selection activeCell="N3" sqref="N3"/>
    </sheetView>
  </sheetViews>
  <sheetFormatPr defaultRowHeight="14.45"/>
  <cols>
    <col min="1" max="1" width="24.42578125" customWidth="1"/>
    <col min="2" max="2" width="14.42578125" style="3" bestFit="1" customWidth="1"/>
    <col min="3" max="3" width="15.5703125" style="3" customWidth="1"/>
    <col min="4" max="4" width="14.42578125" style="3" bestFit="1" customWidth="1"/>
    <col min="5" max="5" width="15.42578125" style="3" customWidth="1"/>
    <col min="6" max="6" width="16.7109375" style="3" customWidth="1"/>
    <col min="7" max="7" width="14.5703125" style="3" customWidth="1"/>
    <col min="8" max="8" width="16.85546875" style="3" customWidth="1"/>
    <col min="9" max="9" width="10.85546875" style="3" customWidth="1"/>
    <col min="10" max="10" width="20.42578125" style="3" customWidth="1"/>
    <col min="11" max="11" width="14.42578125" style="3" bestFit="1" customWidth="1"/>
    <col min="12" max="12" width="16.140625" style="3" customWidth="1"/>
    <col min="13" max="13" width="15" style="3" customWidth="1"/>
    <col min="14" max="14" width="17" style="3" customWidth="1"/>
    <col min="15" max="15" width="14.42578125" style="3" customWidth="1"/>
    <col min="16" max="16" width="15.5703125" style="3" customWidth="1"/>
    <col min="17" max="17" width="12.85546875" style="3" customWidth="1"/>
    <col min="18" max="18" width="18.85546875" style="3" customWidth="1"/>
    <col min="19" max="21" width="10.140625" style="3" bestFit="1" customWidth="1"/>
    <col min="22" max="22" width="14.42578125" style="3" customWidth="1"/>
    <col min="23" max="23" width="9.42578125" style="3" bestFit="1" customWidth="1"/>
    <col min="24" max="25" width="10.140625" style="3" bestFit="1" customWidth="1"/>
    <col min="27" max="27" width="10.140625" bestFit="1" customWidth="1"/>
    <col min="30" max="30" width="10.140625" bestFit="1" customWidth="1"/>
  </cols>
  <sheetData>
    <row r="1" spans="1:43">
      <c r="M1" s="37" t="s">
        <v>217</v>
      </c>
      <c r="N1" s="37"/>
      <c r="O1" s="37"/>
      <c r="P1" s="37"/>
      <c r="Q1" s="37"/>
      <c r="R1" s="37"/>
    </row>
    <row r="2" spans="1:43" ht="29.1">
      <c r="N2" s="5" t="s">
        <v>218</v>
      </c>
      <c r="O2" s="6" t="s">
        <v>219</v>
      </c>
      <c r="P2" s="6" t="s">
        <v>220</v>
      </c>
      <c r="Q2" s="6" t="s">
        <v>221</v>
      </c>
      <c r="R2" s="7" t="s">
        <v>222</v>
      </c>
    </row>
    <row r="3" spans="1:43">
      <c r="D3" s="37" t="s">
        <v>223</v>
      </c>
      <c r="E3" s="37"/>
      <c r="F3" s="37"/>
      <c r="G3" s="37"/>
      <c r="H3" s="37"/>
      <c r="I3" s="37"/>
      <c r="J3" s="37"/>
      <c r="N3" s="8">
        <v>44363</v>
      </c>
      <c r="O3" s="9" cm="1">
        <f t="array" ref="O3">Table59[[#This Row],[Observed Expiry]]+Table17[Shippable]</f>
        <v>44356</v>
      </c>
      <c r="P3" s="9" cm="1">
        <f t="array" ref="P3">Table59[[#This Row],[Observed Expiry]]+Table17[MTRout]</f>
        <v>44358</v>
      </c>
      <c r="Q3" s="9" cm="1">
        <f t="array" ref="Q3">Table59[[#This Row],[Observed Expiry]]+Table17[Donation]</f>
        <v>44362</v>
      </c>
      <c r="R3" s="9">
        <f>Table59[[#This Row],[Last shippable date]]+1</f>
        <v>44357</v>
      </c>
    </row>
    <row r="5" spans="1:43">
      <c r="E5" s="3" t="s">
        <v>224</v>
      </c>
      <c r="F5" s="3" t="s">
        <v>225</v>
      </c>
      <c r="G5" s="3" t="s">
        <v>225</v>
      </c>
      <c r="H5" s="3" t="s">
        <v>225</v>
      </c>
      <c r="I5" s="3" t="s">
        <v>225</v>
      </c>
      <c r="J5" s="3" t="s">
        <v>225</v>
      </c>
      <c r="M5" s="37" t="s">
        <v>226</v>
      </c>
      <c r="N5" s="37"/>
      <c r="O5" s="37"/>
      <c r="P5" s="37"/>
      <c r="Q5" s="37"/>
      <c r="R5" s="37"/>
    </row>
    <row r="6" spans="1:43" ht="29.1">
      <c r="A6" s="41" t="s">
        <v>227</v>
      </c>
      <c r="B6" s="41"/>
      <c r="C6"/>
      <c r="D6" s="3" t="s">
        <v>228</v>
      </c>
      <c r="E6" s="3" t="s">
        <v>229</v>
      </c>
      <c r="F6" s="11" t="s">
        <v>230</v>
      </c>
      <c r="G6" s="3" t="s">
        <v>231</v>
      </c>
      <c r="H6" s="3" t="s">
        <v>232</v>
      </c>
      <c r="I6" s="3" t="s">
        <v>233</v>
      </c>
      <c r="J6" s="3" t="s">
        <v>234</v>
      </c>
      <c r="K6"/>
      <c r="L6"/>
      <c r="M6" s="2" t="s">
        <v>235</v>
      </c>
      <c r="N6" s="12" t="s">
        <v>236</v>
      </c>
      <c r="O6" s="12" t="s">
        <v>219</v>
      </c>
      <c r="P6" s="12" t="s">
        <v>220</v>
      </c>
      <c r="Q6" s="12" t="s">
        <v>221</v>
      </c>
      <c r="R6" s="12" t="s">
        <v>222</v>
      </c>
      <c r="S6"/>
      <c r="T6"/>
      <c r="U6"/>
      <c r="V6"/>
      <c r="W6"/>
      <c r="X6"/>
      <c r="Y6"/>
    </row>
    <row r="7" spans="1:43" ht="29.1">
      <c r="A7" s="42" t="s">
        <v>237</v>
      </c>
      <c r="B7" s="42"/>
      <c r="C7"/>
      <c r="D7" s="13" t="s">
        <v>66</v>
      </c>
      <c r="E7" s="13">
        <v>10</v>
      </c>
      <c r="F7" s="14">
        <v>0.51</v>
      </c>
      <c r="G7" s="13">
        <v>-7</v>
      </c>
      <c r="H7" s="13">
        <v>-5</v>
      </c>
      <c r="I7" s="13">
        <v>-1</v>
      </c>
      <c r="J7" s="15" t="s">
        <v>238</v>
      </c>
      <c r="K7"/>
      <c r="L7"/>
      <c r="M7" s="16">
        <v>44348</v>
      </c>
      <c r="N7" s="9">
        <f>M7+Table17[[#This Row],[Shelf life]]</f>
        <v>44358</v>
      </c>
      <c r="O7" s="9">
        <f>N7+Table17[[#This Row],[Shippable]]</f>
        <v>44351</v>
      </c>
      <c r="P7" s="9">
        <f>N7+Table17[[#This Row],[MTRout]]</f>
        <v>44353</v>
      </c>
      <c r="Q7" s="9">
        <f>N7+Table17[[#This Row],[Donation]]</f>
        <v>44357</v>
      </c>
      <c r="R7" s="9">
        <f>Table28[[#This Row],[Last shippable date]]-ROUNDUP((Table28[[#This Row],[Last shippable date]]-Table28[[#This Row],[Receive date]])*Table17[[#This Row],[FC as a % of days to shippable]],0)</f>
        <v>44349</v>
      </c>
      <c r="T7"/>
      <c r="U7"/>
      <c r="V7"/>
      <c r="W7"/>
      <c r="X7"/>
      <c r="Y7"/>
    </row>
    <row r="8" spans="1:43">
      <c r="A8" s="43" t="s">
        <v>239</v>
      </c>
      <c r="B8" s="43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43">
      <c r="A9" s="44" t="s">
        <v>240</v>
      </c>
      <c r="B9" s="44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43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43">
      <c r="A11" s="22"/>
      <c r="B11" s="17">
        <v>44355</v>
      </c>
      <c r="C11" s="17">
        <v>44356</v>
      </c>
      <c r="D11" s="17">
        <v>44357</v>
      </c>
      <c r="E11" s="17">
        <v>44358</v>
      </c>
      <c r="F11" s="17">
        <v>44359</v>
      </c>
      <c r="G11" s="17">
        <v>44360</v>
      </c>
      <c r="H11" s="17">
        <v>44361</v>
      </c>
      <c r="I11" s="17">
        <v>44362</v>
      </c>
      <c r="J11" s="17">
        <v>44363</v>
      </c>
      <c r="K11" s="17">
        <v>44364</v>
      </c>
      <c r="L11" s="17">
        <v>44365</v>
      </c>
      <c r="M11" s="17">
        <v>44366</v>
      </c>
      <c r="N11" s="17">
        <v>44367</v>
      </c>
      <c r="O11" s="17">
        <v>44368</v>
      </c>
      <c r="P11" s="17">
        <v>44369</v>
      </c>
      <c r="Q11" s="17">
        <v>44370</v>
      </c>
      <c r="R11" s="17">
        <v>44371</v>
      </c>
      <c r="S11" s="17">
        <v>44372</v>
      </c>
      <c r="T11" s="17">
        <v>44373</v>
      </c>
      <c r="U11" s="17">
        <v>44374</v>
      </c>
      <c r="V11" s="17">
        <v>44375</v>
      </c>
      <c r="W11" s="17">
        <v>44376</v>
      </c>
      <c r="X11" s="17">
        <v>44377</v>
      </c>
      <c r="Y11" s="17">
        <v>44378</v>
      </c>
      <c r="Z11" s="17">
        <v>44379</v>
      </c>
      <c r="AA11" s="17">
        <v>44380</v>
      </c>
      <c r="AB11" s="17">
        <v>44381</v>
      </c>
      <c r="AC11" s="17">
        <v>44382</v>
      </c>
      <c r="AD11" s="17">
        <v>44383</v>
      </c>
      <c r="AE11" s="17">
        <v>44384</v>
      </c>
      <c r="AF11" s="17">
        <v>44385</v>
      </c>
      <c r="AG11" s="17">
        <v>44386</v>
      </c>
      <c r="AH11" s="17">
        <v>44387</v>
      </c>
      <c r="AM11" s="17"/>
      <c r="AN11" s="17"/>
      <c r="AO11" s="17"/>
      <c r="AP11" s="17"/>
      <c r="AQ11" s="17"/>
    </row>
    <row r="12" spans="1:43">
      <c r="A12" s="17">
        <v>44355</v>
      </c>
      <c r="C12" s="18" t="s">
        <v>231</v>
      </c>
      <c r="D12" s="18"/>
      <c r="E12" s="18" t="s">
        <v>244</v>
      </c>
      <c r="F12" s="21"/>
      <c r="G12" s="21"/>
      <c r="H12" s="21"/>
      <c r="I12" s="18" t="s">
        <v>233</v>
      </c>
      <c r="J12" s="20" t="s">
        <v>243</v>
      </c>
      <c r="V12"/>
      <c r="W12"/>
      <c r="X12"/>
      <c r="Y12"/>
    </row>
    <row r="13" spans="1:43">
      <c r="A13" s="17">
        <v>44356</v>
      </c>
      <c r="C13" s="10" t="s">
        <v>245</v>
      </c>
      <c r="D13" s="23" t="s">
        <v>261</v>
      </c>
      <c r="V13"/>
      <c r="W13"/>
      <c r="X13"/>
      <c r="Y13"/>
    </row>
    <row r="14" spans="1:43">
      <c r="A14" s="17">
        <v>44357</v>
      </c>
      <c r="D14" s="24" t="s">
        <v>246</v>
      </c>
      <c r="V14"/>
      <c r="W14"/>
      <c r="X14"/>
      <c r="Y14"/>
    </row>
    <row r="15" spans="1:43">
      <c r="A15" s="17">
        <v>44358</v>
      </c>
    </row>
    <row r="16" spans="1:43">
      <c r="A16" s="17">
        <v>44359</v>
      </c>
    </row>
    <row r="17" spans="1:12">
      <c r="A17" s="17">
        <v>44360</v>
      </c>
    </row>
    <row r="18" spans="1:12">
      <c r="A18" s="17">
        <v>44361</v>
      </c>
      <c r="B18"/>
      <c r="C18"/>
      <c r="D18"/>
      <c r="E18"/>
      <c r="F18"/>
      <c r="G18"/>
      <c r="H18"/>
      <c r="I18"/>
      <c r="J18"/>
      <c r="K18"/>
      <c r="L18"/>
    </row>
    <row r="19" spans="1:12">
      <c r="A19" s="17">
        <v>44362</v>
      </c>
    </row>
    <row r="20" spans="1:12">
      <c r="A20" s="17">
        <v>44363</v>
      </c>
    </row>
    <row r="21" spans="1:12">
      <c r="A21" s="17">
        <v>44364</v>
      </c>
    </row>
    <row r="22" spans="1:12">
      <c r="A22" s="17">
        <v>44365</v>
      </c>
    </row>
    <row r="23" spans="1:12">
      <c r="A23" s="17">
        <v>44366</v>
      </c>
    </row>
    <row r="24" spans="1:12">
      <c r="A24" s="17">
        <v>44367</v>
      </c>
    </row>
    <row r="25" spans="1:12">
      <c r="A25" s="17">
        <v>44368</v>
      </c>
    </row>
    <row r="26" spans="1:12">
      <c r="A26" s="17">
        <v>44369</v>
      </c>
    </row>
    <row r="27" spans="1:12">
      <c r="A27" s="17">
        <v>44370</v>
      </c>
    </row>
    <row r="28" spans="1:12">
      <c r="A28" s="17">
        <v>44371</v>
      </c>
    </row>
    <row r="29" spans="1:12">
      <c r="A29" s="17">
        <v>44372</v>
      </c>
    </row>
  </sheetData>
  <mergeCells count="7">
    <mergeCell ref="A9:B9"/>
    <mergeCell ref="M1:R1"/>
    <mergeCell ref="D3:J3"/>
    <mergeCell ref="M5:R5"/>
    <mergeCell ref="A6:B6"/>
    <mergeCell ref="A7:B7"/>
    <mergeCell ref="A8:B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A78A-14D4-450D-9FB5-97EC7EE845F4}">
  <dimension ref="A1:S2"/>
  <sheetViews>
    <sheetView topLeftCell="E1" workbookViewId="0">
      <selection activeCell="I32" sqref="I32"/>
    </sheetView>
  </sheetViews>
  <sheetFormatPr defaultRowHeight="14.45"/>
  <cols>
    <col min="1" max="1" width="10.42578125" hidden="1" customWidth="1"/>
    <col min="2" max="2" width="15.85546875" hidden="1" customWidth="1"/>
    <col min="3" max="3" width="21.28515625" customWidth="1"/>
    <col min="4" max="4" width="21.140625" bestFit="1" customWidth="1"/>
    <col min="5" max="5" width="19.28515625" bestFit="1" customWidth="1"/>
    <col min="6" max="6" width="13.85546875" customWidth="1"/>
    <col min="7" max="7" width="20.7109375" customWidth="1"/>
    <col min="8" max="8" width="8.140625" customWidth="1"/>
    <col min="9" max="9" width="16.140625" bestFit="1" customWidth="1"/>
    <col min="10" max="10" width="8.42578125" bestFit="1" customWidth="1"/>
    <col min="11" max="11" width="30.5703125" customWidth="1"/>
    <col min="12" max="12" width="22.5703125" customWidth="1"/>
    <col min="13" max="13" width="30.5703125" customWidth="1"/>
    <col min="14" max="14" width="25.28515625" hidden="1" customWidth="1"/>
    <col min="15" max="15" width="34.5703125" hidden="1" customWidth="1"/>
    <col min="16" max="16" width="34.85546875" bestFit="1" customWidth="1"/>
    <col min="17" max="17" width="25" customWidth="1"/>
    <col min="18" max="18" width="25.28515625" customWidth="1"/>
    <col min="19" max="19" width="34.57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262</v>
      </c>
      <c r="B2" t="s">
        <v>262</v>
      </c>
      <c r="C2" t="s">
        <v>250</v>
      </c>
      <c r="D2" t="s">
        <v>251</v>
      </c>
      <c r="E2" t="s">
        <v>263</v>
      </c>
      <c r="F2" t="s">
        <v>264</v>
      </c>
      <c r="G2" t="s">
        <v>265</v>
      </c>
      <c r="H2">
        <v>4</v>
      </c>
      <c r="I2" t="s">
        <v>25</v>
      </c>
      <c r="J2" t="s">
        <v>37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s="1">
        <v>44363</v>
      </c>
      <c r="Q2" t="s">
        <v>271</v>
      </c>
      <c r="R2" t="s">
        <v>272</v>
      </c>
      <c r="S2" t="s">
        <v>273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B27BC441B694AB17922262E7D4D7D" ma:contentTypeVersion="12" ma:contentTypeDescription="Create a new document." ma:contentTypeScope="" ma:versionID="1349aabe0256a3dcc8546e1a666931f0">
  <xsd:schema xmlns:xsd="http://www.w3.org/2001/XMLSchema" xmlns:xs="http://www.w3.org/2001/XMLSchema" xmlns:p="http://schemas.microsoft.com/office/2006/metadata/properties" xmlns:ns2="2166f156-cea8-4052-a9b4-d034797a18c5" xmlns:ns3="a92648e4-3b09-4df4-bee3-4c21bcf407c1" targetNamespace="http://schemas.microsoft.com/office/2006/metadata/properties" ma:root="true" ma:fieldsID="161abafa8201f1587fcc17018058d648" ns2:_="" ns3:_="">
    <xsd:import namespace="2166f156-cea8-4052-a9b4-d034797a18c5"/>
    <xsd:import namespace="a92648e4-3b09-4df4-bee3-4c21bcf40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6f156-cea8-4052-a9b4-d034797a1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648e4-3b09-4df4-bee3-4c21bcf40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753A9-CDEA-40EC-B7A3-D2ED65BC8A57}"/>
</file>

<file path=customXml/itemProps2.xml><?xml version="1.0" encoding="utf-8"?>
<ds:datastoreItem xmlns:ds="http://schemas.openxmlformats.org/officeDocument/2006/customXml" ds:itemID="{4DEFB32D-22FC-4807-AF1B-314B05D8C922}"/>
</file>

<file path=customXml/itemProps3.xml><?xml version="1.0" encoding="utf-8"?>
<ds:datastoreItem xmlns:ds="http://schemas.openxmlformats.org/officeDocument/2006/customXml" ds:itemID="{B21DB7FD-200D-4230-9D78-041E6D3BD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Seppala</dc:creator>
  <cp:keywords/>
  <dc:description/>
  <cp:lastModifiedBy/>
  <cp:revision/>
  <dcterms:created xsi:type="dcterms:W3CDTF">2021-06-08T10:35:55Z</dcterms:created>
  <dcterms:modified xsi:type="dcterms:W3CDTF">2021-06-22T21:17:09Z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0x0101007D7B27BC441B694AB17922262E7D4D7D</vt:lpwstr>
  </property>
</Properties>
</file>