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anmagalhaes\Desktop\Pessoal\09 - Sistema Web NortCromo\03 - Preparação do projeto\01 - Recebida\"/>
    </mc:Choice>
  </mc:AlternateContent>
  <xr:revisionPtr revIDLastSave="0" documentId="13_ncr:1_{BC74C391-0899-478B-8CCD-557EED6E1A2A}" xr6:coauthVersionLast="47" xr6:coauthVersionMax="47" xr10:uidLastSave="{00000000-0000-0000-0000-000000000000}"/>
  <bookViews>
    <workbookView xWindow="-120" yWindow="-120" windowWidth="20730" windowHeight="11160" tabRatio="347" xr2:uid="{00000000-000D-0000-FFFF-FFFF00000000}"/>
  </bookViews>
  <sheets>
    <sheet name="Comercial" sheetId="7" r:id="rId1"/>
    <sheet name="Dash_Com" sheetId="13" r:id="rId2"/>
    <sheet name="Listas" sheetId="4" r:id="rId3"/>
  </sheets>
  <externalReferences>
    <externalReference r:id="rId4"/>
  </externalReferences>
  <definedNames>
    <definedName name="_xlnm._FilterDatabase" localSheetId="0" hidden="1">Comercial!$B$3:$V$460</definedName>
    <definedName name="_xlnm.Print_Area" localSheetId="0">Comercial!$A$4:$O$99967</definedName>
    <definedName name="DescriçãoServiços">'[1]Cadastro Serviços'!$A$3:$E$2473</definedName>
    <definedName name="PRODUTOS">'[1]LISTA PROD.'!$A$1:$A$15</definedName>
    <definedName name="SegmentaçãodeDados_Ano">#N/A</definedName>
    <definedName name="SegmentaçãodeDados_Ano1">#N/A</definedName>
    <definedName name="SegmentaçãodeDados_Mês">#N/A</definedName>
    <definedName name="SegmentaçãodeDados_Mês1">#N/A</definedName>
    <definedName name="SegmentaçãodeDados_Status_Entrega">#N/A</definedName>
    <definedName name="SegmentaçãodeDados_Status_Produção">#N/A</definedName>
    <definedName name="SegmentaçãodeDados_Vendedor">#N/A</definedName>
    <definedName name="TAREFAS">[1]TAREFA!$A$2:$A$51</definedName>
    <definedName name="_xlnm.Print_Titles" localSheetId="0">Comercial!$3:$3</definedName>
  </definedNames>
  <calcPr calcId="191029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8"/>
        <x14:slicerCache r:id="rId9"/>
        <x14:slicerCache r:id="rId10"/>
        <x14:slicerCache r:id="rId11"/>
        <x14:slicerCache r:id="rId12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" i="7" l="1"/>
  <c r="R6" i="7"/>
  <c r="R5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323" i="7"/>
  <c r="R324" i="7"/>
  <c r="R325" i="7"/>
  <c r="R326" i="7"/>
  <c r="R327" i="7"/>
  <c r="R328" i="7"/>
  <c r="R329" i="7"/>
  <c r="R330" i="7"/>
  <c r="R331" i="7"/>
  <c r="R332" i="7"/>
  <c r="R333" i="7"/>
  <c r="R334" i="7"/>
  <c r="R335" i="7"/>
  <c r="R336" i="7"/>
  <c r="R337" i="7"/>
  <c r="R338" i="7"/>
  <c r="R339" i="7"/>
  <c r="R340" i="7"/>
  <c r="R341" i="7"/>
  <c r="R342" i="7"/>
  <c r="R343" i="7"/>
  <c r="R344" i="7"/>
  <c r="R345" i="7"/>
  <c r="R346" i="7"/>
  <c r="R347" i="7"/>
  <c r="R348" i="7"/>
  <c r="R349" i="7"/>
  <c r="R350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366" i="7"/>
  <c r="R367" i="7"/>
  <c r="R368" i="7"/>
  <c r="R369" i="7"/>
  <c r="R370" i="7"/>
  <c r="R371" i="7"/>
  <c r="R372" i="7"/>
  <c r="R373" i="7"/>
  <c r="R374" i="7"/>
  <c r="R375" i="7"/>
  <c r="R376" i="7"/>
  <c r="R377" i="7"/>
  <c r="R378" i="7"/>
  <c r="R379" i="7"/>
  <c r="R380" i="7"/>
  <c r="R381" i="7"/>
  <c r="R382" i="7"/>
  <c r="R383" i="7"/>
  <c r="R384" i="7"/>
  <c r="R385" i="7"/>
  <c r="R386" i="7"/>
  <c r="R387" i="7"/>
  <c r="R388" i="7"/>
  <c r="R389" i="7"/>
  <c r="R390" i="7"/>
  <c r="R391" i="7"/>
  <c r="R392" i="7"/>
  <c r="R393" i="7"/>
  <c r="R394" i="7"/>
  <c r="R395" i="7"/>
  <c r="R396" i="7"/>
  <c r="R397" i="7"/>
  <c r="R398" i="7"/>
  <c r="R399" i="7"/>
  <c r="R400" i="7"/>
  <c r="R401" i="7"/>
  <c r="R402" i="7"/>
  <c r="R403" i="7"/>
  <c r="R404" i="7"/>
  <c r="R405" i="7"/>
  <c r="R406" i="7"/>
  <c r="R407" i="7"/>
  <c r="R408" i="7"/>
  <c r="R409" i="7"/>
  <c r="R410" i="7"/>
  <c r="R411" i="7"/>
  <c r="R412" i="7"/>
  <c r="R413" i="7"/>
  <c r="R414" i="7"/>
  <c r="R415" i="7"/>
  <c r="R416" i="7"/>
  <c r="R417" i="7"/>
  <c r="R418" i="7"/>
  <c r="R419" i="7"/>
  <c r="R420" i="7"/>
  <c r="R421" i="7"/>
  <c r="R422" i="7"/>
  <c r="R423" i="7"/>
  <c r="R424" i="7"/>
  <c r="R425" i="7"/>
  <c r="R426" i="7"/>
  <c r="R427" i="7"/>
  <c r="R428" i="7"/>
  <c r="R429" i="7"/>
  <c r="R430" i="7"/>
  <c r="R431" i="7"/>
  <c r="R432" i="7"/>
  <c r="R433" i="7"/>
  <c r="R434" i="7"/>
  <c r="R435" i="7"/>
  <c r="R436" i="7"/>
  <c r="R437" i="7"/>
  <c r="R438" i="7"/>
  <c r="R439" i="7"/>
  <c r="R440" i="7"/>
  <c r="R441" i="7"/>
  <c r="R442" i="7"/>
  <c r="R443" i="7"/>
  <c r="R444" i="7"/>
  <c r="R445" i="7"/>
  <c r="R446" i="7"/>
  <c r="R447" i="7"/>
  <c r="R448" i="7"/>
  <c r="R449" i="7"/>
  <c r="R450" i="7"/>
  <c r="R451" i="7"/>
  <c r="R452" i="7"/>
  <c r="R453" i="7"/>
  <c r="R454" i="7"/>
  <c r="R455" i="7"/>
  <c r="R456" i="7"/>
  <c r="R457" i="7"/>
  <c r="R458" i="7"/>
  <c r="R459" i="7"/>
  <c r="R460" i="7"/>
  <c r="Q4" i="7"/>
  <c r="S4" i="7"/>
  <c r="T4" i="7"/>
  <c r="Q457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330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94" i="7"/>
  <c r="V395" i="7"/>
  <c r="V396" i="7"/>
  <c r="V397" i="7"/>
  <c r="V398" i="7"/>
  <c r="V399" i="7"/>
  <c r="V400" i="7"/>
  <c r="V401" i="7"/>
  <c r="V402" i="7"/>
  <c r="V403" i="7"/>
  <c r="V404" i="7"/>
  <c r="V405" i="7"/>
  <c r="V406" i="7"/>
  <c r="V407" i="7"/>
  <c r="V408" i="7"/>
  <c r="V409" i="7"/>
  <c r="V410" i="7"/>
  <c r="V411" i="7"/>
  <c r="V412" i="7"/>
  <c r="V413" i="7"/>
  <c r="V414" i="7"/>
  <c r="V415" i="7"/>
  <c r="V416" i="7"/>
  <c r="V417" i="7"/>
  <c r="V418" i="7"/>
  <c r="V419" i="7"/>
  <c r="V420" i="7"/>
  <c r="V421" i="7"/>
  <c r="V422" i="7"/>
  <c r="V423" i="7"/>
  <c r="V424" i="7"/>
  <c r="V425" i="7"/>
  <c r="V426" i="7"/>
  <c r="V427" i="7"/>
  <c r="V428" i="7"/>
  <c r="V429" i="7"/>
  <c r="V430" i="7"/>
  <c r="V431" i="7"/>
  <c r="V432" i="7"/>
  <c r="V433" i="7"/>
  <c r="V434" i="7"/>
  <c r="V435" i="7"/>
  <c r="V436" i="7"/>
  <c r="V437" i="7"/>
  <c r="V438" i="7"/>
  <c r="V439" i="7"/>
  <c r="V440" i="7"/>
  <c r="V441" i="7"/>
  <c r="V442" i="7"/>
  <c r="V443" i="7"/>
  <c r="V444" i="7"/>
  <c r="V445" i="7"/>
  <c r="V446" i="7"/>
  <c r="V447" i="7"/>
  <c r="V448" i="7"/>
  <c r="V449" i="7"/>
  <c r="V450" i="7"/>
  <c r="V451" i="7"/>
  <c r="V452" i="7"/>
  <c r="V453" i="7"/>
  <c r="V454" i="7"/>
  <c r="V455" i="7"/>
  <c r="V456" i="7"/>
  <c r="V457" i="7"/>
  <c r="V458" i="7"/>
  <c r="V459" i="7"/>
  <c r="V460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37" i="7"/>
  <c r="U238" i="7"/>
  <c r="U239" i="7"/>
  <c r="U240" i="7"/>
  <c r="U241" i="7"/>
  <c r="U242" i="7"/>
  <c r="U243" i="7"/>
  <c r="U244" i="7"/>
  <c r="U245" i="7"/>
  <c r="U246" i="7"/>
  <c r="U247" i="7"/>
  <c r="U248" i="7"/>
  <c r="U249" i="7"/>
  <c r="U250" i="7"/>
  <c r="U251" i="7"/>
  <c r="U252" i="7"/>
  <c r="U253" i="7"/>
  <c r="U254" i="7"/>
  <c r="U255" i="7"/>
  <c r="U256" i="7"/>
  <c r="U257" i="7"/>
  <c r="U258" i="7"/>
  <c r="U259" i="7"/>
  <c r="U260" i="7"/>
  <c r="U261" i="7"/>
  <c r="U262" i="7"/>
  <c r="U263" i="7"/>
  <c r="U264" i="7"/>
  <c r="U265" i="7"/>
  <c r="U266" i="7"/>
  <c r="U267" i="7"/>
  <c r="U268" i="7"/>
  <c r="U269" i="7"/>
  <c r="U270" i="7"/>
  <c r="U271" i="7"/>
  <c r="U272" i="7"/>
  <c r="U273" i="7"/>
  <c r="U274" i="7"/>
  <c r="U275" i="7"/>
  <c r="U276" i="7"/>
  <c r="U277" i="7"/>
  <c r="U278" i="7"/>
  <c r="U279" i="7"/>
  <c r="U280" i="7"/>
  <c r="U281" i="7"/>
  <c r="U282" i="7"/>
  <c r="U283" i="7"/>
  <c r="U284" i="7"/>
  <c r="U285" i="7"/>
  <c r="U286" i="7"/>
  <c r="U287" i="7"/>
  <c r="U288" i="7"/>
  <c r="U289" i="7"/>
  <c r="U290" i="7"/>
  <c r="U291" i="7"/>
  <c r="U292" i="7"/>
  <c r="U293" i="7"/>
  <c r="U294" i="7"/>
  <c r="U295" i="7"/>
  <c r="U296" i="7"/>
  <c r="U297" i="7"/>
  <c r="U298" i="7"/>
  <c r="U299" i="7"/>
  <c r="U300" i="7"/>
  <c r="U301" i="7"/>
  <c r="U302" i="7"/>
  <c r="U303" i="7"/>
  <c r="U304" i="7"/>
  <c r="U305" i="7"/>
  <c r="U306" i="7"/>
  <c r="U307" i="7"/>
  <c r="U308" i="7"/>
  <c r="U309" i="7"/>
  <c r="U310" i="7"/>
  <c r="U311" i="7"/>
  <c r="U312" i="7"/>
  <c r="U313" i="7"/>
  <c r="U314" i="7"/>
  <c r="U315" i="7"/>
  <c r="U316" i="7"/>
  <c r="U317" i="7"/>
  <c r="U318" i="7"/>
  <c r="U319" i="7"/>
  <c r="U320" i="7"/>
  <c r="U321" i="7"/>
  <c r="U322" i="7"/>
  <c r="U323" i="7"/>
  <c r="U324" i="7"/>
  <c r="U325" i="7"/>
  <c r="U326" i="7"/>
  <c r="U327" i="7"/>
  <c r="U328" i="7"/>
  <c r="U329" i="7"/>
  <c r="U330" i="7"/>
  <c r="U331" i="7"/>
  <c r="U332" i="7"/>
  <c r="U333" i="7"/>
  <c r="U334" i="7"/>
  <c r="U335" i="7"/>
  <c r="U336" i="7"/>
  <c r="U337" i="7"/>
  <c r="U338" i="7"/>
  <c r="U339" i="7"/>
  <c r="U340" i="7"/>
  <c r="U341" i="7"/>
  <c r="U342" i="7"/>
  <c r="U343" i="7"/>
  <c r="U344" i="7"/>
  <c r="U345" i="7"/>
  <c r="U346" i="7"/>
  <c r="U347" i="7"/>
  <c r="U348" i="7"/>
  <c r="U349" i="7"/>
  <c r="U350" i="7"/>
  <c r="U351" i="7"/>
  <c r="U352" i="7"/>
  <c r="U353" i="7"/>
  <c r="U354" i="7"/>
  <c r="U355" i="7"/>
  <c r="U356" i="7"/>
  <c r="U357" i="7"/>
  <c r="U358" i="7"/>
  <c r="U359" i="7"/>
  <c r="U360" i="7"/>
  <c r="U361" i="7"/>
  <c r="U362" i="7"/>
  <c r="U363" i="7"/>
  <c r="U364" i="7"/>
  <c r="U365" i="7"/>
  <c r="U366" i="7"/>
  <c r="U367" i="7"/>
  <c r="U368" i="7"/>
  <c r="U369" i="7"/>
  <c r="U370" i="7"/>
  <c r="U371" i="7"/>
  <c r="U372" i="7"/>
  <c r="U373" i="7"/>
  <c r="U374" i="7"/>
  <c r="U375" i="7"/>
  <c r="U376" i="7"/>
  <c r="U377" i="7"/>
  <c r="U378" i="7"/>
  <c r="U379" i="7"/>
  <c r="U380" i="7"/>
  <c r="U381" i="7"/>
  <c r="U382" i="7"/>
  <c r="U383" i="7"/>
  <c r="U384" i="7"/>
  <c r="U385" i="7"/>
  <c r="U386" i="7"/>
  <c r="U387" i="7"/>
  <c r="U388" i="7"/>
  <c r="U389" i="7"/>
  <c r="U390" i="7"/>
  <c r="U391" i="7"/>
  <c r="U392" i="7"/>
  <c r="U393" i="7"/>
  <c r="U394" i="7"/>
  <c r="U395" i="7"/>
  <c r="U396" i="7"/>
  <c r="U397" i="7"/>
  <c r="U398" i="7"/>
  <c r="U399" i="7"/>
  <c r="U400" i="7"/>
  <c r="U401" i="7"/>
  <c r="U402" i="7"/>
  <c r="U403" i="7"/>
  <c r="U404" i="7"/>
  <c r="U405" i="7"/>
  <c r="U406" i="7"/>
  <c r="U407" i="7"/>
  <c r="U408" i="7"/>
  <c r="U409" i="7"/>
  <c r="U410" i="7"/>
  <c r="U411" i="7"/>
  <c r="U412" i="7"/>
  <c r="U413" i="7"/>
  <c r="U414" i="7"/>
  <c r="U415" i="7"/>
  <c r="U416" i="7"/>
  <c r="U417" i="7"/>
  <c r="U418" i="7"/>
  <c r="U419" i="7"/>
  <c r="U420" i="7"/>
  <c r="U421" i="7"/>
  <c r="U422" i="7"/>
  <c r="U423" i="7"/>
  <c r="U424" i="7"/>
  <c r="U425" i="7"/>
  <c r="U426" i="7"/>
  <c r="U427" i="7"/>
  <c r="U428" i="7"/>
  <c r="U429" i="7"/>
  <c r="U430" i="7"/>
  <c r="U431" i="7"/>
  <c r="U432" i="7"/>
  <c r="U433" i="7"/>
  <c r="U434" i="7"/>
  <c r="U435" i="7"/>
  <c r="U436" i="7"/>
  <c r="U437" i="7"/>
  <c r="U438" i="7"/>
  <c r="U439" i="7"/>
  <c r="U440" i="7"/>
  <c r="U441" i="7"/>
  <c r="U442" i="7"/>
  <c r="U443" i="7"/>
  <c r="U444" i="7"/>
  <c r="U445" i="7"/>
  <c r="U446" i="7"/>
  <c r="U447" i="7"/>
  <c r="U448" i="7"/>
  <c r="U449" i="7"/>
  <c r="U450" i="7"/>
  <c r="U451" i="7"/>
  <c r="U452" i="7"/>
  <c r="U453" i="7"/>
  <c r="U454" i="7"/>
  <c r="U455" i="7"/>
  <c r="U456" i="7"/>
  <c r="U457" i="7"/>
  <c r="U458" i="7"/>
  <c r="U459" i="7"/>
  <c r="U460" i="7"/>
  <c r="S457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8" i="7"/>
  <c r="Q459" i="7"/>
  <c r="Q460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T350" i="7"/>
  <c r="T351" i="7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T366" i="7"/>
  <c r="T367" i="7"/>
  <c r="T368" i="7"/>
  <c r="T369" i="7"/>
  <c r="T370" i="7"/>
  <c r="T371" i="7"/>
  <c r="T372" i="7"/>
  <c r="T373" i="7"/>
  <c r="T374" i="7"/>
  <c r="T375" i="7"/>
  <c r="T376" i="7"/>
  <c r="T377" i="7"/>
  <c r="T378" i="7"/>
  <c r="T379" i="7"/>
  <c r="T380" i="7"/>
  <c r="T381" i="7"/>
  <c r="T382" i="7"/>
  <c r="T383" i="7"/>
  <c r="T384" i="7"/>
  <c r="T385" i="7"/>
  <c r="T386" i="7"/>
  <c r="T387" i="7"/>
  <c r="T388" i="7"/>
  <c r="T389" i="7"/>
  <c r="T390" i="7"/>
  <c r="T391" i="7"/>
  <c r="T392" i="7"/>
  <c r="T393" i="7"/>
  <c r="T394" i="7"/>
  <c r="T395" i="7"/>
  <c r="T396" i="7"/>
  <c r="T397" i="7"/>
  <c r="T398" i="7"/>
  <c r="T399" i="7"/>
  <c r="T400" i="7"/>
  <c r="T401" i="7"/>
  <c r="T402" i="7"/>
  <c r="T403" i="7"/>
  <c r="T404" i="7"/>
  <c r="T405" i="7"/>
  <c r="T406" i="7"/>
  <c r="T407" i="7"/>
  <c r="T408" i="7"/>
  <c r="T409" i="7"/>
  <c r="T410" i="7"/>
  <c r="T411" i="7"/>
  <c r="T412" i="7"/>
  <c r="T413" i="7"/>
  <c r="T414" i="7"/>
  <c r="T415" i="7"/>
  <c r="T416" i="7"/>
  <c r="T417" i="7"/>
  <c r="T418" i="7"/>
  <c r="T419" i="7"/>
  <c r="T420" i="7"/>
  <c r="T421" i="7"/>
  <c r="T422" i="7"/>
  <c r="T423" i="7"/>
  <c r="T424" i="7"/>
  <c r="T425" i="7"/>
  <c r="T426" i="7"/>
  <c r="T427" i="7"/>
  <c r="T428" i="7"/>
  <c r="T429" i="7"/>
  <c r="T430" i="7"/>
  <c r="T431" i="7"/>
  <c r="T432" i="7"/>
  <c r="T433" i="7"/>
  <c r="T434" i="7"/>
  <c r="T435" i="7"/>
  <c r="T436" i="7"/>
  <c r="T437" i="7"/>
  <c r="T438" i="7"/>
  <c r="T439" i="7"/>
  <c r="T440" i="7"/>
  <c r="T441" i="7"/>
  <c r="T442" i="7"/>
  <c r="T443" i="7"/>
  <c r="T444" i="7"/>
  <c r="T445" i="7"/>
  <c r="T446" i="7"/>
  <c r="T447" i="7"/>
  <c r="T448" i="7"/>
  <c r="T449" i="7"/>
  <c r="T450" i="7"/>
  <c r="T451" i="7"/>
  <c r="T452" i="7"/>
  <c r="T453" i="7"/>
  <c r="T454" i="7"/>
  <c r="T455" i="7"/>
  <c r="T456" i="7"/>
  <c r="T457" i="7"/>
  <c r="T458" i="7"/>
  <c r="T459" i="7"/>
  <c r="T460" i="7"/>
  <c r="S452" i="7"/>
  <c r="S458" i="7"/>
  <c r="S459" i="7"/>
  <c r="S460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S405" i="7"/>
  <c r="S406" i="7"/>
  <c r="S407" i="7"/>
  <c r="S408" i="7"/>
  <c r="S409" i="7"/>
  <c r="S410" i="7"/>
  <c r="S411" i="7"/>
  <c r="S412" i="7"/>
  <c r="S413" i="7"/>
  <c r="S414" i="7"/>
  <c r="S415" i="7"/>
  <c r="S416" i="7"/>
  <c r="S417" i="7"/>
  <c r="S418" i="7"/>
  <c r="S419" i="7"/>
  <c r="S420" i="7"/>
  <c r="S421" i="7"/>
  <c r="S422" i="7"/>
  <c r="S423" i="7"/>
  <c r="S424" i="7"/>
  <c r="S425" i="7"/>
  <c r="S426" i="7"/>
  <c r="S427" i="7"/>
  <c r="S428" i="7"/>
  <c r="S429" i="7"/>
  <c r="S430" i="7"/>
  <c r="S431" i="7"/>
  <c r="S432" i="7"/>
  <c r="S433" i="7"/>
  <c r="S434" i="7"/>
  <c r="S435" i="7"/>
  <c r="S436" i="7"/>
  <c r="S437" i="7"/>
  <c r="S438" i="7"/>
  <c r="S439" i="7"/>
  <c r="S440" i="7"/>
  <c r="S441" i="7"/>
  <c r="S442" i="7"/>
  <c r="S443" i="7"/>
  <c r="S444" i="7"/>
  <c r="S445" i="7"/>
  <c r="S446" i="7"/>
  <c r="S447" i="7"/>
  <c r="S448" i="7"/>
  <c r="S449" i="7"/>
  <c r="S450" i="7"/>
  <c r="S451" i="7"/>
  <c r="S453" i="7"/>
  <c r="S454" i="7"/>
  <c r="S455" i="7"/>
  <c r="S456" i="7"/>
  <c r="BC3" i="13"/>
  <c r="BM2" i="13"/>
  <c r="AW3" i="13"/>
  <c r="AM5" i="13"/>
  <c r="BC1" i="13"/>
  <c r="BC2" i="13"/>
  <c r="BM3" i="13"/>
  <c r="BH2" i="13"/>
  <c r="AQ5" i="13"/>
  <c r="AW2" i="13"/>
  <c r="AW1" i="13"/>
  <c r="BM1" i="13"/>
  <c r="BD3" i="13"/>
  <c r="BH1" i="13"/>
  <c r="BH3" i="13"/>
  <c r="BM8" i="13" l="1"/>
  <c r="BN2" i="13" s="1"/>
  <c r="BH8" i="13"/>
  <c r="BI2" i="13" s="1"/>
  <c r="BD2" i="13"/>
  <c r="BD1" i="13"/>
  <c r="AX1" i="13"/>
  <c r="AX2" i="13"/>
  <c r="AX3" i="13"/>
  <c r="BN3" i="13" l="1"/>
  <c r="BI1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IDELVAN</author>
  </authors>
  <commentList>
    <comment ref="S3" authorId="0" shapeId="0" xr:uid="{234C16FA-7297-4B62-9595-A34A9B1ADBF9}">
      <text>
        <r>
          <rPr>
            <b/>
            <sz val="9"/>
            <color indexed="81"/>
            <rFont val="Segoe UI"/>
            <charset val="1"/>
          </rPr>
          <t>Mês da Produção</t>
        </r>
        <r>
          <rPr>
            <sz val="9"/>
            <color indexed="81"/>
            <rFont val="Segoe UI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<sst xmlns="http://schemas.openxmlformats.org/spreadsheetml/2006/main" count="3781" uniqueCount="979">
  <si>
    <t>Dt. Entrada</t>
  </si>
  <si>
    <t>ORÇ</t>
  </si>
  <si>
    <t>NC</t>
  </si>
  <si>
    <t>Cliente</t>
  </si>
  <si>
    <t>Qtd.</t>
  </si>
  <si>
    <t>Obs.</t>
  </si>
  <si>
    <t>Dt. Produção</t>
  </si>
  <si>
    <t>Prazo Ent.</t>
  </si>
  <si>
    <t>S/C</t>
  </si>
  <si>
    <t>N/A</t>
  </si>
  <si>
    <t>APM</t>
  </si>
  <si>
    <t>CIDADE LIMPA</t>
  </si>
  <si>
    <t>GERDAU USINA</t>
  </si>
  <si>
    <t>DCDN</t>
  </si>
  <si>
    <t xml:space="preserve">SV. CROMO DURO HASTE HIDRAULICA        </t>
  </si>
  <si>
    <t xml:space="preserve">SV. BRUNIMENTO INT.CAMISA SEM REMV.FUNDO  </t>
  </si>
  <si>
    <t>MATRIZ</t>
  </si>
  <si>
    <t>MARQUISE</t>
  </si>
  <si>
    <t>GARANTIA</t>
  </si>
  <si>
    <t>ALUMINELA</t>
  </si>
  <si>
    <t>PYLA</t>
  </si>
  <si>
    <t>BRASLIMP</t>
  </si>
  <si>
    <t>TENTACULOS</t>
  </si>
  <si>
    <t>TECER</t>
  </si>
  <si>
    <t>UNILINK</t>
  </si>
  <si>
    <t>CILINDRO HASTE 52 CAMISA 65</t>
  </si>
  <si>
    <t>PHOENIX DO PECEM</t>
  </si>
  <si>
    <t>KIT DO CLIENTE</t>
  </si>
  <si>
    <t>MAKRO</t>
  </si>
  <si>
    <t>82-9</t>
  </si>
  <si>
    <t>780-9</t>
  </si>
  <si>
    <t>S/NF</t>
  </si>
  <si>
    <t xml:space="preserve">CILINDRO </t>
  </si>
  <si>
    <t>1339-9</t>
  </si>
  <si>
    <t>SO TESTAR</t>
  </si>
  <si>
    <t>VERTICAL</t>
  </si>
  <si>
    <t>PONTA DA SERRA</t>
  </si>
  <si>
    <t>036-0</t>
  </si>
  <si>
    <t>M3 PREMOLDADOS</t>
  </si>
  <si>
    <t>CBC CONSTRUTORA</t>
  </si>
  <si>
    <t>FORNECEDORA GERDAU</t>
  </si>
  <si>
    <t>VMJD</t>
  </si>
  <si>
    <t>NATASHA</t>
  </si>
  <si>
    <t>CILINDRO DA PATOLA</t>
  </si>
  <si>
    <t>ARIMATEIA LIMA</t>
  </si>
  <si>
    <t>DURAMETAL</t>
  </si>
  <si>
    <t>L AMORIM</t>
  </si>
  <si>
    <t>BASTOS JUNTAS</t>
  </si>
  <si>
    <t>BEMAX</t>
  </si>
  <si>
    <t>097-0</t>
  </si>
  <si>
    <t>CHB RENTAL</t>
  </si>
  <si>
    <t>ECOFOR ATERRO</t>
  </si>
  <si>
    <t>NORD BRITA</t>
  </si>
  <si>
    <t>CILINDRO HASTE 100 CAMISA 140</t>
  </si>
  <si>
    <t>CEAMAQ</t>
  </si>
  <si>
    <t>CILINDRO HASTE 50 CAMISA 100</t>
  </si>
  <si>
    <t>41-0</t>
  </si>
  <si>
    <t>CILINDRO HIDRAULICO LEVANTAMENTO ABOBODA  HASTE 195 CAMISA 400</t>
  </si>
  <si>
    <t>CILINDRO HASTE 85 CAMISA 120</t>
  </si>
  <si>
    <t>CORDEIRO</t>
  </si>
  <si>
    <t>252-0</t>
  </si>
  <si>
    <t>17-2</t>
  </si>
  <si>
    <t>ADEL COCO - ADELINO</t>
  </si>
  <si>
    <t>Ø 40 X 540</t>
  </si>
  <si>
    <t>CILINDRO DIRECIONAL HASTE 125 CAMISA 180</t>
  </si>
  <si>
    <t>161-0</t>
  </si>
  <si>
    <t>CEARA CERAMICA</t>
  </si>
  <si>
    <t>DANIEL TRANSPORTE</t>
  </si>
  <si>
    <t xml:space="preserve">SV. BRUNIMENTO INT.CAMISA C/ REMV. FUNDO  </t>
  </si>
  <si>
    <t>VALDIR DA SUCATA</t>
  </si>
  <si>
    <t>SV. CROMO DURO EM MATRIZ DE PANELA</t>
  </si>
  <si>
    <t>1272-9</t>
  </si>
  <si>
    <t>0274-0</t>
  </si>
  <si>
    <t>MILLS</t>
  </si>
  <si>
    <t>OCARA</t>
  </si>
  <si>
    <t>ELETRA</t>
  </si>
  <si>
    <t>KIT CLIENTE</t>
  </si>
  <si>
    <t>FORNECEDORA PECEM</t>
  </si>
  <si>
    <t>1091-9</t>
  </si>
  <si>
    <t>377-0</t>
  </si>
  <si>
    <t>CILINDRO HASTE 45 CAMISA 100</t>
  </si>
  <si>
    <t>FORTMUNCK</t>
  </si>
  <si>
    <t>GENIVALDO NEGAO</t>
  </si>
  <si>
    <t>CG CONSTRUÇOES</t>
  </si>
  <si>
    <t>522-0</t>
  </si>
  <si>
    <t>COMANDO HIDRAULICO</t>
  </si>
  <si>
    <t>348-1</t>
  </si>
  <si>
    <t>Ø 90 X 280</t>
  </si>
  <si>
    <t>GRENDENE</t>
  </si>
  <si>
    <t>GRENDENE CRATO</t>
  </si>
  <si>
    <t>ITATIBA</t>
  </si>
  <si>
    <t>0613-0</t>
  </si>
  <si>
    <t>J F HIDRAULICA</t>
  </si>
  <si>
    <t>ROGER TORNO</t>
  </si>
  <si>
    <t>CILINDRO HASTE 80 CAMISA 160</t>
  </si>
  <si>
    <t>JUVENAL SOBRAL</t>
  </si>
  <si>
    <t>CILINDRO HASTE 35 CAMISA 63</t>
  </si>
  <si>
    <t>CILINDRO HASTE 50 CAMISA 90</t>
  </si>
  <si>
    <t>CILINDRO INCLINAÇÃO</t>
  </si>
  <si>
    <t>862-0</t>
  </si>
  <si>
    <t>861-0</t>
  </si>
  <si>
    <t>1016-0</t>
  </si>
  <si>
    <t>492-1</t>
  </si>
  <si>
    <t>718-0</t>
  </si>
  <si>
    <t>MECESA</t>
  </si>
  <si>
    <t>1055-9</t>
  </si>
  <si>
    <t>1052-9</t>
  </si>
  <si>
    <t>1122-0</t>
  </si>
  <si>
    <t>FORNECEDORA BR 116</t>
  </si>
  <si>
    <t xml:space="preserve">SV. USINAGEM CAMISA RETIFICAR ENTRADA     </t>
  </si>
  <si>
    <t>NETO PARAIBA</t>
  </si>
  <si>
    <t>AGROCERA RUSSAS</t>
  </si>
  <si>
    <t>CILINDRO DA GARRA HASTE 50 CAMISA 65</t>
  </si>
  <si>
    <t>PAULO MUNCK</t>
  </si>
  <si>
    <t>0826-0</t>
  </si>
  <si>
    <t>1092-9</t>
  </si>
  <si>
    <t>154-1</t>
  </si>
  <si>
    <t>POLIMATEC</t>
  </si>
  <si>
    <t>PROJEART</t>
  </si>
  <si>
    <t>667-1</t>
  </si>
  <si>
    <t>BRANDAO FILHO</t>
  </si>
  <si>
    <t>USB</t>
  </si>
  <si>
    <t>CILINDRO DA CABINE HASTE 32 CAMISA 45</t>
  </si>
  <si>
    <t>SANTANA TEXTIL</t>
  </si>
  <si>
    <t>TERMACO</t>
  </si>
  <si>
    <t>SV. USINAGEM HASTE RETIFICAR ENCHIM.SOLDA</t>
  </si>
  <si>
    <t xml:space="preserve">SV. USINAGEM HASTE NA EXTREMIDADE      </t>
  </si>
  <si>
    <t>828-0</t>
  </si>
  <si>
    <t>TECBRITA</t>
  </si>
  <si>
    <t>1095-9</t>
  </si>
  <si>
    <t>CILINDRO HASTE 76,20 CAMISA 165,10</t>
  </si>
  <si>
    <t>SV. MANUTENÇÃO MACACO HIDRAULICO</t>
  </si>
  <si>
    <t>KIT NC</t>
  </si>
  <si>
    <t>190-1</t>
  </si>
  <si>
    <t>637-1</t>
  </si>
  <si>
    <t>1325-9</t>
  </si>
  <si>
    <t>TM MANUTENÇÃO</t>
  </si>
  <si>
    <t>VALDECIR DEPOSITO</t>
  </si>
  <si>
    <t>1155-0</t>
  </si>
  <si>
    <t>USIMETAL</t>
  </si>
  <si>
    <t>CILINDRO GARRA HASTE 50 CAMISA 65</t>
  </si>
  <si>
    <t>XRM</t>
  </si>
  <si>
    <t>Ø 100 X 370</t>
  </si>
  <si>
    <t>1128-1</t>
  </si>
  <si>
    <t>1177-1</t>
  </si>
  <si>
    <t>SERMEC</t>
  </si>
  <si>
    <t>HYDROSTEC</t>
  </si>
  <si>
    <t>Ø 100 X 740</t>
  </si>
  <si>
    <t>1242-1</t>
  </si>
  <si>
    <t>1268-1</t>
  </si>
  <si>
    <t>1236-1</t>
  </si>
  <si>
    <t>1117-1</t>
  </si>
  <si>
    <t>1342-1</t>
  </si>
  <si>
    <t>CILINDRO DE INCLINAÇÃO HASTE 44,45 CAMISA 101,6</t>
  </si>
  <si>
    <t>1341-1</t>
  </si>
  <si>
    <t>1235-1</t>
  </si>
  <si>
    <t>MAKRO PECEM</t>
  </si>
  <si>
    <t>Ø 80 X 1930</t>
  </si>
  <si>
    <t>1301-1</t>
  </si>
  <si>
    <t>1585-1</t>
  </si>
  <si>
    <t>1565-1</t>
  </si>
  <si>
    <t>SV. CROMO HASTE HIDRAULICA</t>
  </si>
  <si>
    <t>1566-1</t>
  </si>
  <si>
    <t>MAKRO BR 116</t>
  </si>
  <si>
    <t>EXPRESSO GRAFICA</t>
  </si>
  <si>
    <t>1712-1</t>
  </si>
  <si>
    <t>CILINDRO DA GARRA HASTE 50 CAMISA 70</t>
  </si>
  <si>
    <t>USIFAN</t>
  </si>
  <si>
    <t>VAREJÃO DA SUCATA</t>
  </si>
  <si>
    <t>EDVAN</t>
  </si>
  <si>
    <t>CILINDRO HIDRAULICO HASTE 50 CAMISA 70</t>
  </si>
  <si>
    <t>CILINDRO HASTE 54 CAMISA 90</t>
  </si>
  <si>
    <t>CILINDRO DE INCLINAÇÃO HASTE 76.2 CAMISA 165.1</t>
  </si>
  <si>
    <t>TRANSNACIONAL</t>
  </si>
  <si>
    <t>FALTA A NOTA ( NÃO VAZOU)</t>
  </si>
  <si>
    <t>40-2</t>
  </si>
  <si>
    <t>CILINDRO NCR CASE HASTE 100 CAMISA 145</t>
  </si>
  <si>
    <t>CAX 5 9179</t>
  </si>
  <si>
    <t>36-2</t>
  </si>
  <si>
    <t>1838-1</t>
  </si>
  <si>
    <t>ADEL COCO</t>
  </si>
  <si>
    <t>1791-1</t>
  </si>
  <si>
    <t>CILINDRO DE ELEVAÇÃO LD HYSTER HASTE 34.92 CAMISA 47.62</t>
  </si>
  <si>
    <t>1812-1</t>
  </si>
  <si>
    <t>1740-1</t>
  </si>
  <si>
    <t>CILINDRO DE MONTAGEM DAS GAIOLAS HASTE 134 CAMISA 186</t>
  </si>
  <si>
    <t>1843-1</t>
  </si>
  <si>
    <t>Ø 63.50 x 395</t>
  </si>
  <si>
    <t>1849-1</t>
  </si>
  <si>
    <t>CILINDRO HASTE 65 CAMISA 85</t>
  </si>
  <si>
    <t>46-2</t>
  </si>
  <si>
    <t>FCO RODRIGUES PEÇA</t>
  </si>
  <si>
    <t>Ø 169 X 1200</t>
  </si>
  <si>
    <t xml:space="preserve">SV. SOLDA HASTE ENCHIM. CORPO           </t>
  </si>
  <si>
    <t>Ø 191 X 1200</t>
  </si>
  <si>
    <t>1632-1</t>
  </si>
  <si>
    <t>66-2</t>
  </si>
  <si>
    <t>MATRIZ DE PANELA</t>
  </si>
  <si>
    <t>CILINDRO DIREÇÃO HASTE 50,80 CAMISA 70</t>
  </si>
  <si>
    <t>GARANTIA - DANOS NA CAMISA</t>
  </si>
  <si>
    <t>Ø 40 X 350</t>
  </si>
  <si>
    <t xml:space="preserve">SV. FRESA HASTE FURAÇÃO DO OLEO           </t>
  </si>
  <si>
    <t xml:space="preserve">CILINDRO TELESCOPIO </t>
  </si>
  <si>
    <t xml:space="preserve">GARANTIA </t>
  </si>
  <si>
    <t>Ø 25 X 250</t>
  </si>
  <si>
    <t>Ø 50 X 300</t>
  </si>
  <si>
    <t>Ø 50 X 320</t>
  </si>
  <si>
    <t>Ø 80 X 270</t>
  </si>
  <si>
    <t>Ø 85 X 1350</t>
  </si>
  <si>
    <t>Ø 50.8 X 520</t>
  </si>
  <si>
    <t>DEVOLVER</t>
  </si>
  <si>
    <t>CILINDRO DE CORTE DA CR HASTE 108 CAMISA 192</t>
  </si>
  <si>
    <t>Ø 70 X 260</t>
  </si>
  <si>
    <t>769-0</t>
  </si>
  <si>
    <t>03331659</t>
  </si>
  <si>
    <t>156-2</t>
  </si>
  <si>
    <t>MALLORY</t>
  </si>
  <si>
    <t>200-0</t>
  </si>
  <si>
    <t>POH0270 POH0271</t>
  </si>
  <si>
    <t>664-1</t>
  </si>
  <si>
    <t>737-1</t>
  </si>
  <si>
    <t>022711 022706</t>
  </si>
  <si>
    <t>161-2</t>
  </si>
  <si>
    <t>NÃO AUTORIZADO</t>
  </si>
  <si>
    <t>023531 023529</t>
  </si>
  <si>
    <t>CILINDRO DO STICK VOLVO 240  HASTE 100 CAMISA 140</t>
  </si>
  <si>
    <t>GARANTIA - KIT NC</t>
  </si>
  <si>
    <t>216-2</t>
  </si>
  <si>
    <t>Ø 125 X 715</t>
  </si>
  <si>
    <t xml:space="preserve">MATERIAL CLIENTE </t>
  </si>
  <si>
    <t>1093-9</t>
  </si>
  <si>
    <t>Ø 60 X 550</t>
  </si>
  <si>
    <t>RC INDUSTRIA</t>
  </si>
  <si>
    <t>1551-1</t>
  </si>
  <si>
    <t>1563-1</t>
  </si>
  <si>
    <t>1570-1</t>
  </si>
  <si>
    <t>1571-1</t>
  </si>
  <si>
    <t>687-0</t>
  </si>
  <si>
    <t>1608-1</t>
  </si>
  <si>
    <t>1604-1</t>
  </si>
  <si>
    <t>1658-1</t>
  </si>
  <si>
    <t>1665-1</t>
  </si>
  <si>
    <t>1664-1</t>
  </si>
  <si>
    <t>1662-1</t>
  </si>
  <si>
    <t>1651-1</t>
  </si>
  <si>
    <t>PINO + MANCAL</t>
  </si>
  <si>
    <t>FROTA 11899</t>
  </si>
  <si>
    <t>1713-1</t>
  </si>
  <si>
    <t>1737-1</t>
  </si>
  <si>
    <t>FROTA 716</t>
  </si>
  <si>
    <t>25579-10</t>
  </si>
  <si>
    <t>1815-1</t>
  </si>
  <si>
    <t>58-2</t>
  </si>
  <si>
    <t>NETO ACARAU</t>
  </si>
  <si>
    <t>SV CONSTRUTORA</t>
  </si>
  <si>
    <t>1813-1</t>
  </si>
  <si>
    <t>R. FURLANI</t>
  </si>
  <si>
    <t>POH0102</t>
  </si>
  <si>
    <t>28-2</t>
  </si>
  <si>
    <t>1816-1</t>
  </si>
  <si>
    <t>1814-1</t>
  </si>
  <si>
    <t>1845-1</t>
  </si>
  <si>
    <t>1851-1</t>
  </si>
  <si>
    <t>1-2</t>
  </si>
  <si>
    <t>70-2</t>
  </si>
  <si>
    <t>5-2</t>
  </si>
  <si>
    <t>6-2</t>
  </si>
  <si>
    <t>7-2</t>
  </si>
  <si>
    <t>8-2</t>
  </si>
  <si>
    <t>41-2</t>
  </si>
  <si>
    <t>33-2</t>
  </si>
  <si>
    <t>1772-1</t>
  </si>
  <si>
    <t>9-2</t>
  </si>
  <si>
    <t>54-2</t>
  </si>
  <si>
    <t>53-2</t>
  </si>
  <si>
    <t>49-2</t>
  </si>
  <si>
    <t>TRANSLIMP</t>
  </si>
  <si>
    <t>022707 022704</t>
  </si>
  <si>
    <t>52-2</t>
  </si>
  <si>
    <t>42-2</t>
  </si>
  <si>
    <t>213462/1</t>
  </si>
  <si>
    <t>24-2</t>
  </si>
  <si>
    <t>38-2</t>
  </si>
  <si>
    <t>J F SOUSA UNIMETAIS</t>
  </si>
  <si>
    <t>43-2</t>
  </si>
  <si>
    <t>10-2</t>
  </si>
  <si>
    <t>11-2</t>
  </si>
  <si>
    <t>23433
23437</t>
  </si>
  <si>
    <t>12-2</t>
  </si>
  <si>
    <t>16-2</t>
  </si>
  <si>
    <t>051/2022</t>
  </si>
  <si>
    <t>141-2</t>
  </si>
  <si>
    <t>CILINDRO  HASTE 15.8X 220</t>
  </si>
  <si>
    <t>1844-1</t>
  </si>
  <si>
    <t>14-2</t>
  </si>
  <si>
    <t>GARANTIA - GAXETA CORTADA DO EMBOLO</t>
  </si>
  <si>
    <t>73-2</t>
  </si>
  <si>
    <t>CILINDRO HASTE 55 CAMISA 85</t>
  </si>
  <si>
    <t>18-2</t>
  </si>
  <si>
    <t>Ø 165 X 750</t>
  </si>
  <si>
    <t>022713</t>
  </si>
  <si>
    <t>15-2</t>
  </si>
  <si>
    <t>Ø 24.95 X 370</t>
  </si>
  <si>
    <t>106-2</t>
  </si>
  <si>
    <t>ANDRE REBOQUE</t>
  </si>
  <si>
    <t>SV. CROMO DURO BOLA DE ROQUE</t>
  </si>
  <si>
    <t>89-2</t>
  </si>
  <si>
    <t>CIINDRO HASTE 35 CAMISA 90</t>
  </si>
  <si>
    <t>CILINDRO DA CONCHA EH 83 HASTE 80 CAMISA 120</t>
  </si>
  <si>
    <t>KIT NC 14820</t>
  </si>
  <si>
    <t xml:space="preserve">CILINDRO DE DIREÇÃO PC 18 </t>
  </si>
  <si>
    <t>KIT NC 7317 CAX 1</t>
  </si>
  <si>
    <t>75-2</t>
  </si>
  <si>
    <t xml:space="preserve">FIDENCIO VIEIRA </t>
  </si>
  <si>
    <t>Ø 57,15 X 970</t>
  </si>
  <si>
    <t>22-2</t>
  </si>
  <si>
    <t>Ø 80 X 250</t>
  </si>
  <si>
    <t>88-2</t>
  </si>
  <si>
    <t>30-2</t>
  </si>
  <si>
    <t>31-2</t>
  </si>
  <si>
    <t>27-2</t>
  </si>
  <si>
    <t>32-2</t>
  </si>
  <si>
    <t>CILINDRO MT 032 HASTE 50 CAMISA 100</t>
  </si>
  <si>
    <t>13-2</t>
  </si>
  <si>
    <t>23-2</t>
  </si>
  <si>
    <t>19-2</t>
  </si>
  <si>
    <t>1607-1</t>
  </si>
  <si>
    <t>CILINDRO DE LEVANTAMENTO PC 15  HASTE 76.2 CAMISA 133.35</t>
  </si>
  <si>
    <t>CILINDRO ED39</t>
  </si>
  <si>
    <t>GARANTIA, ( RECLAMAÇÃO PINTURA, ABERTURA DE FURO)</t>
  </si>
  <si>
    <t>25-2</t>
  </si>
  <si>
    <t>118-2</t>
  </si>
  <si>
    <t>CILINDRO HASTE 16 CAMISA 40</t>
  </si>
  <si>
    <t>CILINDRO DIRECIONAL HASTE 50 CAMISA 71</t>
  </si>
  <si>
    <t>82.55 X 940</t>
  </si>
  <si>
    <t>FAB. HASTE Ø 50.8 X 710</t>
  </si>
  <si>
    <t>4-2</t>
  </si>
  <si>
    <t>CILINDRO DO TWIST LOCK SPREADER HASTE 20 CAMISA 32</t>
  </si>
  <si>
    <t>PROROG. 31/01/2022</t>
  </si>
  <si>
    <t>44-2</t>
  </si>
  <si>
    <t>CILINDRO AZ DE ELEVAÇÃO DO BERCO DA PH HASTE 95 CAMISA 152</t>
  </si>
  <si>
    <t>45-2</t>
  </si>
  <si>
    <t>033/2022</t>
  </si>
  <si>
    <t>87-2</t>
  </si>
  <si>
    <t>CILINDRO HASTE 45 CAMISA 70</t>
  </si>
  <si>
    <t>81-2</t>
  </si>
  <si>
    <t>CILINDRO HASTE 76,20 CAMISA 127</t>
  </si>
  <si>
    <t>PROROG. 28/01/2022</t>
  </si>
  <si>
    <t>80-2</t>
  </si>
  <si>
    <t>79-2</t>
  </si>
  <si>
    <t>PROROG. 28/01/22</t>
  </si>
  <si>
    <t>054062/1 054063/1</t>
  </si>
  <si>
    <t>48-2</t>
  </si>
  <si>
    <t>CILINDRO DE ELEVAÇÃO DO MUNCK HASTE 127 CAMISA 241.3</t>
  </si>
  <si>
    <t>CILINDRO DE DESLOCAMENTO LATERAL HASTE 63 CAMISA 100</t>
  </si>
  <si>
    <t>130-2</t>
  </si>
  <si>
    <t>50-2</t>
  </si>
  <si>
    <t>RENATO MOMBAÇA</t>
  </si>
  <si>
    <t>2-2</t>
  </si>
  <si>
    <t>Ø 57,12 x 225</t>
  </si>
  <si>
    <t>20-2</t>
  </si>
  <si>
    <t>51-2</t>
  </si>
  <si>
    <t>CILINDRO DE ELEVAÇÃO MOINHO HASTE 37 CAMISA 41</t>
  </si>
  <si>
    <t>CILINDRO CASE - HASTE 57.15 CAMISA 82.55</t>
  </si>
  <si>
    <t>61-2</t>
  </si>
  <si>
    <t>26-2</t>
  </si>
  <si>
    <t>022705 022718 022709</t>
  </si>
  <si>
    <t>132-2</t>
  </si>
  <si>
    <t>CILINDRO DE LEVANTAMENTO PC 18  HASTE 76.2 CAMISA 120.65</t>
  </si>
  <si>
    <t>CILINDRO DA PATOLA 416 E HATE 55 CAMISA 100</t>
  </si>
  <si>
    <t>CILINDRO DE DIREÇÃO RC 48 HASTE 35 CAMISA 90</t>
  </si>
  <si>
    <t>29-2</t>
  </si>
  <si>
    <t>CILINDRO PATOLA HASTE 55 CAMISA 100</t>
  </si>
  <si>
    <t>59-2</t>
  </si>
  <si>
    <t>CILINDRO  DA PATOLA HASTE 76.2 CAMISA 110</t>
  </si>
  <si>
    <t>55-2</t>
  </si>
  <si>
    <t xml:space="preserve">CILINDRO DA PATOLA FROTA 365 HASTE 300 </t>
  </si>
  <si>
    <t>CILINDRO DO BRITADOR HP 200</t>
  </si>
  <si>
    <t>84-2</t>
  </si>
  <si>
    <t xml:space="preserve">FAB. PORCA Ø </t>
  </si>
  <si>
    <t>CILINDRO DESLOCAMENO EG 131 HASTE 20 CAMISA 47</t>
  </si>
  <si>
    <t>10492960
10492961</t>
  </si>
  <si>
    <t>CILINDRO DA LANÇA EH 79 HASTE 95 CAMISA 135</t>
  </si>
  <si>
    <t>PROROG. 01/2/2022</t>
  </si>
  <si>
    <t>77-2</t>
  </si>
  <si>
    <t>CILINDRO COMPENSAÇÃO MT31 - HASTE 60 CAMISA 115</t>
  </si>
  <si>
    <t>199-2</t>
  </si>
  <si>
    <t>ALBERTINO</t>
  </si>
  <si>
    <t>CILINDRO DA LAMINA DA TRATOR D30 HASTE 45 CAMISA 70</t>
  </si>
  <si>
    <t>159-2</t>
  </si>
  <si>
    <t>64-2</t>
  </si>
  <si>
    <t>63-2</t>
  </si>
  <si>
    <t>3-2</t>
  </si>
  <si>
    <t>FAB. BUCHA OLHAL HASTE Ø 73 X 86 X 105</t>
  </si>
  <si>
    <t>SV. FRESA DO PINO FURAÇÃO</t>
  </si>
  <si>
    <t>CILINDRO HASTE 69.85 CAMISA 82.55</t>
  </si>
  <si>
    <t>CILINDRO DO MOINHO HASTE 220 CAMISA 351,5</t>
  </si>
  <si>
    <t>TROCAR OMK - GARANTIA</t>
  </si>
  <si>
    <t>72-2</t>
  </si>
  <si>
    <t>93-0</t>
  </si>
  <si>
    <t>CILINDRO DESLOCADOR EG 124 HASTE 20 CAMISA 47</t>
  </si>
  <si>
    <t>PROROG. 01/2/2022. SO TESTAR</t>
  </si>
  <si>
    <t>CILINDRO TRAVA BRITADOR HP 20 HASTE 50 CAMISA 50.8</t>
  </si>
  <si>
    <t>PINO 106 X 250</t>
  </si>
  <si>
    <t>Ø 119.5 X 285</t>
  </si>
  <si>
    <t>CILINDRO TRAVA DO BRITADOR HP 20 HASTE 50 CAMISA 50.8</t>
  </si>
  <si>
    <t>CILINDRO HASTE 60 CAMISA 88.8</t>
  </si>
  <si>
    <t>Ø 129 X 330</t>
  </si>
  <si>
    <t>207-2</t>
  </si>
  <si>
    <t>PROROG. 09/02/2022</t>
  </si>
  <si>
    <t>CILINDRO DE DIREÇÃO HASTE 25.54 CAMISA 50.8</t>
  </si>
  <si>
    <t>CILINDRO DO BRITADOR HP 200 HASTE 63.5 CAMISA 152.4</t>
  </si>
  <si>
    <t>CILINDRO DO BRITADOR HP 200 - HASTE 63.5 CAMISA 152.4</t>
  </si>
  <si>
    <t>CILINDRO DO BRITADOR HP 20 HASTE 63.5 CAMISA 152.4</t>
  </si>
  <si>
    <t>Ø 132 X 330</t>
  </si>
  <si>
    <t>CILINDRO HASTE 44.45 CAMISA 101.6</t>
  </si>
  <si>
    <t>56-2</t>
  </si>
  <si>
    <t>FROTA  365</t>
  </si>
  <si>
    <t>71-2</t>
  </si>
  <si>
    <t>CILINDRO DA PRENSA HASTE 101.6  CAMISA 184</t>
  </si>
  <si>
    <t>CILINDRO FRACIONADOR AUX. DA MHF COR VM MENOR - HASTE 90 CAMISA 180</t>
  </si>
  <si>
    <t>CILINDRO DA DESEMPENADEIRA  HASTE 110 CAMISA 220</t>
  </si>
  <si>
    <t>CILINDRO DE INCLINAÇÃO CLARK REF 32.00 HASTE 45 CAMISA 110.5</t>
  </si>
  <si>
    <t>CILINDRO DE ELEVAÇÃO CLARK HASTE 75 CAMISA 85.5</t>
  </si>
  <si>
    <t>22980, 23004</t>
  </si>
  <si>
    <t>121-2</t>
  </si>
  <si>
    <t>CILINDRO DE INCLINAÇÃO HASTE 80 CAMISA 160</t>
  </si>
  <si>
    <t>CILINDRO ELEVAÇÃO DA TORRE EMPILHADEIRA CLARK HASTE 60 CAMISA 75</t>
  </si>
  <si>
    <t>CILINDRO HASTE 29 X 63</t>
  </si>
  <si>
    <t>PROG. PARA 25/01/22</t>
  </si>
  <si>
    <t>Ø 70 X 330</t>
  </si>
  <si>
    <t>140-2</t>
  </si>
  <si>
    <t>CILINDRO HASTE 35 CAMISA 75</t>
  </si>
  <si>
    <t>91-2</t>
  </si>
  <si>
    <t>Ø 110 X 270</t>
  </si>
  <si>
    <t>138-2</t>
  </si>
  <si>
    <t>ANTONIO FABIANO</t>
  </si>
  <si>
    <t>CILINDRO PRENSA HASTE 63.5 CAMISA 114,3</t>
  </si>
  <si>
    <t>CILINDRO DA BASCULANTE CAMINHÃO HASTE 63.5 CAMISA 148.8</t>
  </si>
  <si>
    <t>CERAMICA BATURITE</t>
  </si>
  <si>
    <t>CILINDRO DA CONCHA HASTE 70 CAMISA 130</t>
  </si>
  <si>
    <t>85-2</t>
  </si>
  <si>
    <t>94-2</t>
  </si>
  <si>
    <t>CILINDRO PC 39 BR  HASTE 76.2 CAMISA 120.6</t>
  </si>
  <si>
    <t>PROG. PRAZO 04/02/22</t>
  </si>
  <si>
    <t>60-2</t>
  </si>
  <si>
    <t>USICON</t>
  </si>
  <si>
    <t>Ø 80.5 X 225</t>
  </si>
  <si>
    <t>CILINDRO DE INCLINAÇÃO CLARK REF 32.00 HASTE 45 CAMISA 11O</t>
  </si>
  <si>
    <t>PROG. PRAZO 04/02/2022</t>
  </si>
  <si>
    <t>CILINDRO DESLOCAMENO DA MESA CLARK HASTE 40 CAMISA 80</t>
  </si>
  <si>
    <t>CILINDRO DE ELEVAÇÃO DA EMPILHADEIRA ED 107 HASTE 69.85 CAMISA 88.9</t>
  </si>
  <si>
    <t>47-2</t>
  </si>
  <si>
    <t>116-2</t>
  </si>
  <si>
    <t>CILINDRO DA TESOURA  HASTE 130 CAMISA 190</t>
  </si>
  <si>
    <t>CILINDRO DO GIRO CLARK  HASTE 60 CAMISA 90</t>
  </si>
  <si>
    <t>CILINDRO DE LIMPEZA DAS PANELAS HASTE 44.45 CAMISA 102 ( GAVETA )</t>
  </si>
  <si>
    <t>NA NOTA FISCAL VEIO COM NOME LIMPEZA DAS PANELAS, CORRETO GAVETA</t>
  </si>
  <si>
    <t>Ø 40 x 820</t>
  </si>
  <si>
    <t>149-2</t>
  </si>
  <si>
    <t>EIXO DA JUNTA GIRATORIA</t>
  </si>
  <si>
    <t>CILINDRO DA PRENSA DA SUCATA HASTE 120.65 CAMISA 163</t>
  </si>
  <si>
    <t>054061/1 054060/1</t>
  </si>
  <si>
    <t>1776-1</t>
  </si>
  <si>
    <t>CILINDRO ELEVAÇÃO MUCK  HASTE 127 CAMISA 241.3</t>
  </si>
  <si>
    <t>082/2022</t>
  </si>
  <si>
    <t>217-2</t>
  </si>
  <si>
    <t>FABRICAR Ø 44.45 X 1410</t>
  </si>
  <si>
    <t>100-2</t>
  </si>
  <si>
    <t>MAURO ITAPAJÉ</t>
  </si>
  <si>
    <t>CILINDRO PRENSA SUCATA HASTE 100 CAMISA 180.5</t>
  </si>
  <si>
    <t>119-2</t>
  </si>
  <si>
    <t>82-2</t>
  </si>
  <si>
    <t>125-2</t>
  </si>
  <si>
    <t>LUIZ</t>
  </si>
  <si>
    <t>Ø 148,8 X 820 MAIS PONTO DE SOLDA</t>
  </si>
  <si>
    <t>CILINDRO DESLOCAMENTO LATERAL HASTE 63 CAMISA 100</t>
  </si>
  <si>
    <t>FAB. BUCHA 120 X 8 AÇO 1045</t>
  </si>
  <si>
    <t>109-2</t>
  </si>
  <si>
    <t>PANTICO</t>
  </si>
  <si>
    <t>CILINDRO DIREÇÃO HASTE 45 CAMISA 80</t>
  </si>
  <si>
    <t xml:space="preserve">KIT TH </t>
  </si>
  <si>
    <t>108-2</t>
  </si>
  <si>
    <t>86-2</t>
  </si>
  <si>
    <t>Ø 72 X 115 TUBO</t>
  </si>
  <si>
    <t>IMPLEMENTO DA TESOURA ROTAR - HASTE 220 CAMISA 360</t>
  </si>
  <si>
    <t>PROG. PRAZO 10/02/2022</t>
  </si>
  <si>
    <t>162-2</t>
  </si>
  <si>
    <t>CILINDRO DO FREIO DO GANTRY  HASTE 60 CAMISA 110</t>
  </si>
  <si>
    <t>KIT CX 5-1 13995</t>
  </si>
  <si>
    <t>164-2</t>
  </si>
  <si>
    <t>CILINDRO COMPENSAÇÃO  MT 23 HASTE 70 CAMISA 130</t>
  </si>
  <si>
    <t>PRORROG. 16/02/22</t>
  </si>
  <si>
    <t>CILINDRO DE DIREÇÃO HASTE 50.8 CAMISA 88.9</t>
  </si>
  <si>
    <t>POH0271</t>
  </si>
  <si>
    <t>833-1</t>
  </si>
  <si>
    <t xml:space="preserve">CILINDRO DE DIREÇÃO HASTE 88.9 CAMISA 158.75 </t>
  </si>
  <si>
    <t>103-2</t>
  </si>
  <si>
    <t>Ø 70 X 210</t>
  </si>
  <si>
    <t>Ø 60 x 100</t>
  </si>
  <si>
    <t>1296-0</t>
  </si>
  <si>
    <t>POH0398 POH0399</t>
  </si>
  <si>
    <t>93-2</t>
  </si>
  <si>
    <t>CILINDRO ELEVAÇÃO HASTE 40 CAMISA 63</t>
  </si>
  <si>
    <t>PROROG. 01/02/2022</t>
  </si>
  <si>
    <t>CIINDRO DO BASCULANTE DO RONDON AM</t>
  </si>
  <si>
    <t>GARANTIA KIT DO CLIENTE</t>
  </si>
  <si>
    <t>PROROG. 02/02/2022</t>
  </si>
  <si>
    <t>96-2</t>
  </si>
  <si>
    <t>172-2</t>
  </si>
  <si>
    <t>CILINDRO DA PATOLA MT 03 - HASTE 50.8 CAMISA 101.6</t>
  </si>
  <si>
    <t>185-2</t>
  </si>
  <si>
    <t>CILINDRO HASTE 34.9 CAMISA 47.62</t>
  </si>
  <si>
    <t>120-2</t>
  </si>
  <si>
    <t>107-2</t>
  </si>
  <si>
    <t>76-2</t>
  </si>
  <si>
    <t>CILINDRO ELEVAÇÃO HASTE 105 CAMISA 160</t>
  </si>
  <si>
    <t>117-2</t>
  </si>
  <si>
    <t>CILINDRO DA LANÇA HASTE 110 CAMISA 170</t>
  </si>
  <si>
    <t>111-2</t>
  </si>
  <si>
    <t>Ø 32 X 595</t>
  </si>
  <si>
    <t>Ø 38 X 545</t>
  </si>
  <si>
    <t>186-2</t>
  </si>
  <si>
    <t>104-2</t>
  </si>
  <si>
    <t>153-2</t>
  </si>
  <si>
    <t>CILINDRO HASTE 130 CAMISA 180</t>
  </si>
  <si>
    <t>PRORROG. 18/02/22</t>
  </si>
  <si>
    <t>Ø 36 X 590</t>
  </si>
  <si>
    <t>Ø 31,75X 490</t>
  </si>
  <si>
    <t>97-2</t>
  </si>
  <si>
    <t>Ø 19,05 X 190</t>
  </si>
  <si>
    <t>Ø 125 X 290</t>
  </si>
  <si>
    <t>122-2</t>
  </si>
  <si>
    <t>CILINDRO DA CONCHA HASTE 80 CAMISA 150</t>
  </si>
  <si>
    <t>92-2</t>
  </si>
  <si>
    <t>115-2</t>
  </si>
  <si>
    <t>JOAO SILVA VELOSO</t>
  </si>
  <si>
    <t>CILINDRO DIRECIONAL DAS REACH STACKER HASTE 125 CAMISA 180</t>
  </si>
  <si>
    <t>Ø 38,10 X 740</t>
  </si>
  <si>
    <t>FAB. PINO Ø 40 X 152</t>
  </si>
  <si>
    <t>23405
23315</t>
  </si>
  <si>
    <t>205-2</t>
  </si>
  <si>
    <t>CILINDRO DA CABINE HASTE 32 CAMISA 46</t>
  </si>
  <si>
    <t>Ø 119,50 X 290</t>
  </si>
  <si>
    <t>129-2</t>
  </si>
  <si>
    <t>123-2</t>
  </si>
  <si>
    <t>23406
23423</t>
  </si>
  <si>
    <t>CILINDRO DE DESLOCAMENTO DA MESA HASTE 20 CAMISA 47</t>
  </si>
  <si>
    <t>110-2</t>
  </si>
  <si>
    <t>USIMETAL/ CISMETAL</t>
  </si>
  <si>
    <t>Ø 35 X 220</t>
  </si>
  <si>
    <t>160-2</t>
  </si>
  <si>
    <t>CILINDRO DA GARRA MS 10 - HASTE 50 CAMISA 65</t>
  </si>
  <si>
    <t>PROROG. 18/02/2022</t>
  </si>
  <si>
    <t>CILINDRO HASTE 63.5 CAMISA 76.2</t>
  </si>
  <si>
    <t>190-2</t>
  </si>
  <si>
    <t>102-2</t>
  </si>
  <si>
    <t>152-2</t>
  </si>
  <si>
    <t>CILINDRO DE ELEVAÇÃO EH-100 HASTE 85 CAMISA 120</t>
  </si>
  <si>
    <t>144-2</t>
  </si>
  <si>
    <t>CILINDRO BRAÇO EH-100 MENOR HASTE 76.2 CAMISA 146,05</t>
  </si>
  <si>
    <t>KIT NC CAX 7736</t>
  </si>
  <si>
    <t>124-2</t>
  </si>
  <si>
    <t>J G G ROCHA TRANSPORTES</t>
  </si>
  <si>
    <t>PROROG. 07/02/2022</t>
  </si>
  <si>
    <t>CILINDRO HASTE 76.2 CAMISA 127</t>
  </si>
  <si>
    <t>114-2</t>
  </si>
  <si>
    <t>112-2</t>
  </si>
  <si>
    <t>113-2</t>
  </si>
  <si>
    <t>CILINDRO HIDRAULICO DO SPREADER BROMMA HASTE 20 CAMISA 32</t>
  </si>
  <si>
    <t>CILINDRO HIDRAULICO DO SPREADER  HASTE 20 CAMISA 32</t>
  </si>
  <si>
    <t>CILINDRO HIDRAULICO DO SPREADER HASTE 20 CAMISA 32</t>
  </si>
  <si>
    <t>Ø 50 X 660</t>
  </si>
  <si>
    <t>CILINDRO DE INCLINAÇÃO DA CAÇAMBA PC- 50 HASTE 100 CAMISA 140</t>
  </si>
  <si>
    <t>GARANTIA - VAZAMENTO PELO ORING DO CABEÇOTE</t>
  </si>
  <si>
    <t>FAB. EMBOLO Ø 127 X 50 MATERIAL CLIENTE</t>
  </si>
  <si>
    <t>126-2</t>
  </si>
  <si>
    <t>J B VIANA</t>
  </si>
  <si>
    <t>Ø 30 X 620</t>
  </si>
  <si>
    <t>142-2</t>
  </si>
  <si>
    <t>CILINDRO HIDRAULICO TL 27 HASTE 20 CMAISA 40</t>
  </si>
  <si>
    <t>EMBOLO Ø 127</t>
  </si>
  <si>
    <t>182-2</t>
  </si>
  <si>
    <t>Ø 137 X 480 CAMISA</t>
  </si>
  <si>
    <t>150-2</t>
  </si>
  <si>
    <t xml:space="preserve">CILINDRO DA PATOLA ARGOS </t>
  </si>
  <si>
    <t>PROG. PRAZO 02/02/2022 / 08/02/22</t>
  </si>
  <si>
    <t>143-2</t>
  </si>
  <si>
    <t>155-2</t>
  </si>
  <si>
    <t>CILINDRO FROTA 12097 HASTE 22 CAMISA 55</t>
  </si>
  <si>
    <t>223-2</t>
  </si>
  <si>
    <t>CILINDRO DIREIONAL HASTE 85 CAMISA 115</t>
  </si>
  <si>
    <t>151-2</t>
  </si>
  <si>
    <t>CILINDRO DE DIREÇÃO HASTE 25.4 CAMISA 50.8</t>
  </si>
  <si>
    <t>154-2</t>
  </si>
  <si>
    <t>055963/1 055959/1</t>
  </si>
  <si>
    <t>157-2</t>
  </si>
  <si>
    <t>127-2</t>
  </si>
  <si>
    <t>128-2</t>
  </si>
  <si>
    <t>145-2</t>
  </si>
  <si>
    <t>CILINDRO DA PATOLA HASTE 80 CAMISA 100 FROTA 286</t>
  </si>
  <si>
    <t>135-2</t>
  </si>
  <si>
    <t>NOELIO</t>
  </si>
  <si>
    <t>FAB. 2 BUCHAS, FAB. 2 TAMPAS P/ TUBO, FACIAR 1 CANO 2 ESTREMIDADES.</t>
  </si>
  <si>
    <t>95-2</t>
  </si>
  <si>
    <t>83-2</t>
  </si>
  <si>
    <t>74-2</t>
  </si>
  <si>
    <t>CIINDRO ESTERNSIVA PATOLA HASTE 80 CAMISA 100</t>
  </si>
  <si>
    <t>133-2</t>
  </si>
  <si>
    <t>CILINDRO HASTE 50.8 CAMISA 102</t>
  </si>
  <si>
    <t>Ø118 X 270</t>
  </si>
  <si>
    <t>Ø 50 X 535</t>
  </si>
  <si>
    <t>136-2</t>
  </si>
  <si>
    <t>176-2</t>
  </si>
  <si>
    <t>146-2</t>
  </si>
  <si>
    <t>LOMACON</t>
  </si>
  <si>
    <t>Ø 90,80 X 1200 + PONTO DE SOLDA</t>
  </si>
  <si>
    <t>Ø 76.2 X 590</t>
  </si>
  <si>
    <t>Ø 63.5 X 715</t>
  </si>
  <si>
    <t>CILINDRO HASTE 63 CAMISA 96</t>
  </si>
  <si>
    <t>PROROG. 18/02/22 - FORNECEDOR NÃO TEM CAMISA PRONTA ENTREGA</t>
  </si>
  <si>
    <t>221-2</t>
  </si>
  <si>
    <t>CILINDRO DE ELEVAÇÃO PC -13 HASTE 76.2 CAMISA 133,35</t>
  </si>
  <si>
    <t xml:space="preserve">CILINDRO DO LOCK KALMAR DRF/DRT </t>
  </si>
  <si>
    <t>CILINDRO DA SNAP LAMINAÇÃO HASTE 44.45 CAMISA 101.6</t>
  </si>
  <si>
    <t>KIT NC 15304</t>
  </si>
  <si>
    <t>Ø 69 X 640</t>
  </si>
  <si>
    <t>Ø 119.7 X 270</t>
  </si>
  <si>
    <t>137-2</t>
  </si>
  <si>
    <t>44.45 X 1400</t>
  </si>
  <si>
    <t>239-2</t>
  </si>
  <si>
    <t>Ø 63.5 X1040 - PONTO DE SOLDA</t>
  </si>
  <si>
    <t>CILINDRO DE ELEVAÇÃO HASTE 37 CAMISA 41</t>
  </si>
  <si>
    <t>GARANTIA - AJUSTAR CANAL DA ORING NA HASTE</t>
  </si>
  <si>
    <t>220-2</t>
  </si>
  <si>
    <t>FABRICIO MARCIEL</t>
  </si>
  <si>
    <t>CILINDRO HASTE 35 CAMISA 90</t>
  </si>
  <si>
    <t xml:space="preserve">Ø 200 X 1130 </t>
  </si>
  <si>
    <t>Ø 160 X 840</t>
  </si>
  <si>
    <t>Ø 90 X 1390</t>
  </si>
  <si>
    <t>CILINDRO DO ESTABILAZADOR MT 05 
HASTE 70 CAMISA 120</t>
  </si>
  <si>
    <t>CILINDRO HASTE 50 CAMISA 70</t>
  </si>
  <si>
    <t>CILINDRO DA PRENSA Ø 69.85 X 950</t>
  </si>
  <si>
    <t>FORNECEDORA ANEL VIARIO</t>
  </si>
  <si>
    <t>CILINDRO HASTE 76.2 CAMISA 177.8</t>
  </si>
  <si>
    <t>CILINDRO DA PRENSA CLPR 0005 HASTE 69.85 CAMISA 88.9</t>
  </si>
  <si>
    <t>148-2</t>
  </si>
  <si>
    <t>Ø 88.9 X 1150</t>
  </si>
  <si>
    <t xml:space="preserve">CILINDRO DA PATOLA ESTENSIVA </t>
  </si>
  <si>
    <t>POH0182</t>
  </si>
  <si>
    <t>177-2</t>
  </si>
  <si>
    <t>CILINDRO DA FORMA HASTE 31,75 CAMISA 50,8</t>
  </si>
  <si>
    <t>279-2</t>
  </si>
  <si>
    <t>NETO CATOLE DO ROCHA</t>
  </si>
  <si>
    <t>163-2</t>
  </si>
  <si>
    <t>181-2</t>
  </si>
  <si>
    <t>FROTA 594</t>
  </si>
  <si>
    <t>183-2</t>
  </si>
  <si>
    <t>184-2</t>
  </si>
  <si>
    <t>198-2</t>
  </si>
  <si>
    <t>195-2</t>
  </si>
  <si>
    <t>Ø 100 X 700</t>
  </si>
  <si>
    <t>179-2</t>
  </si>
  <si>
    <t>CILINDRO MESTRE DE FREIO EP27 HASTE 28.5 CAMISA 28</t>
  </si>
  <si>
    <t>313-2</t>
  </si>
  <si>
    <t>FAB. HASTE Ø 25,40 X 595</t>
  </si>
  <si>
    <t>009563</t>
  </si>
  <si>
    <t>194-2</t>
  </si>
  <si>
    <t>192-2</t>
  </si>
  <si>
    <t>189-2</t>
  </si>
  <si>
    <t>196-2</t>
  </si>
  <si>
    <t>CILINDRO MESTRE DE FREIO EP 27 HASTE 28.5 CAMISA 28</t>
  </si>
  <si>
    <t>180-2</t>
  </si>
  <si>
    <t>191-2</t>
  </si>
  <si>
    <t>193-2</t>
  </si>
  <si>
    <t>212-2</t>
  </si>
  <si>
    <t>CILINDRO DA PATOLA EXTENSIVA HASTE 50 CAMISA 63</t>
  </si>
  <si>
    <t>187-2</t>
  </si>
  <si>
    <t>188-2</t>
  </si>
  <si>
    <t>CILINDRO HASTE 88,90 CAMISA 184,15</t>
  </si>
  <si>
    <t>23316
23404</t>
  </si>
  <si>
    <t>206-2</t>
  </si>
  <si>
    <t>CILINDRO DE ELEVAÇÃO DA CONCHA PC- 50 HASTE 76,2 CAMISA 46,05</t>
  </si>
  <si>
    <t>CILINDRO RETENÇÃO DOS FEIXES HASTE 25 CAMISA 80</t>
  </si>
  <si>
    <t>KIT TH I5080</t>
  </si>
  <si>
    <t>CILINDRO DA CARREGADEIRA - HASTE 90 CAMISA 132</t>
  </si>
  <si>
    <t>CILINDRO DO BASCULAMENTO DO FORNO HASTE 101.6 CAMISA 177.8</t>
  </si>
  <si>
    <t>173-2</t>
  </si>
  <si>
    <t>175-2</t>
  </si>
  <si>
    <t>174-2</t>
  </si>
  <si>
    <t>214-2</t>
  </si>
  <si>
    <t>215-2</t>
  </si>
  <si>
    <t>262-2</t>
  </si>
  <si>
    <t>SV. USI RETIFICAR SOLDA</t>
  </si>
  <si>
    <t>FUSO DA INJETORA</t>
  </si>
  <si>
    <t>222-2</t>
  </si>
  <si>
    <t>CILINDRO ELEVAÇÃO HASTE 46 CAMISA 50</t>
  </si>
  <si>
    <t>POH0183  POH0184</t>
  </si>
  <si>
    <t>171-2</t>
  </si>
  <si>
    <t>203-2</t>
  </si>
  <si>
    <t>213-2</t>
  </si>
  <si>
    <t>208-2</t>
  </si>
  <si>
    <t>209-2</t>
  </si>
  <si>
    <t>210-2</t>
  </si>
  <si>
    <t>CILINDRO DIRECIONAL HASTE 50 CAMISA 80</t>
  </si>
  <si>
    <t>201-2</t>
  </si>
  <si>
    <t>CILINDRO HASTE 45 CAMISA50</t>
  </si>
  <si>
    <t>CILINDRO ACENTADOR DESBATE PNEUMATICO HASTE 50.8 CAMISA 152.4</t>
  </si>
  <si>
    <t>PRORROG. 04/03/2022</t>
  </si>
  <si>
    <t>CILINDRO PNEUMATICO DO OXICORTE HASTE 35 CAMISA 203.2</t>
  </si>
  <si>
    <t>PRORROG. 25/02/22</t>
  </si>
  <si>
    <t>211-2</t>
  </si>
  <si>
    <t>218-2</t>
  </si>
  <si>
    <t>CILINDRO DA GARRA DO TORCEDOR HASTE 25.4 CAMISA 63.5</t>
  </si>
  <si>
    <t>COMPRADO RETENFIX 31/01/22</t>
  </si>
  <si>
    <t>Ø 80 X 930</t>
  </si>
  <si>
    <t>CILINDRO PNEUMATICO DO OXICORTE HASTE 34,93 CAMISA 203</t>
  </si>
  <si>
    <t>COMPRADO RETENFIX 10/02/22</t>
  </si>
  <si>
    <t>23407
23425</t>
  </si>
  <si>
    <t>204-2</t>
  </si>
  <si>
    <t>RELIFE EMBALAGENS</t>
  </si>
  <si>
    <t>Ø30 X 320</t>
  </si>
  <si>
    <t>CILINDRO DE LEVANTAMENTO HASTE 120 CAMISA 130.17</t>
  </si>
  <si>
    <t>CILINDRO FORMADOR DE LAÇO HASTE 44.45 CAMISA 152.4</t>
  </si>
  <si>
    <t>NC 15227 CX 7</t>
  </si>
  <si>
    <t>EMBOLO Ø 127 X 60 + KIT</t>
  </si>
  <si>
    <t>023527 023530</t>
  </si>
  <si>
    <t>CILINDRO DO CAÇAMBEIRO HASTE 35 CAMISA 82.55</t>
  </si>
  <si>
    <t>NC 12514 CX 7</t>
  </si>
  <si>
    <t>Ø 57.15 X 335</t>
  </si>
  <si>
    <t>CILINDRO MAQ ACIARIA HASTE 22 CAMISA 32</t>
  </si>
  <si>
    <t>NC 14459 CX 7</t>
  </si>
  <si>
    <t>Ø 55 X 580</t>
  </si>
  <si>
    <t>023526 023534</t>
  </si>
  <si>
    <t>Ø 160 X 375 
Ø 140 X 320</t>
  </si>
  <si>
    <t>224-2</t>
  </si>
  <si>
    <t>023528 023532</t>
  </si>
  <si>
    <t>023529 023531</t>
  </si>
  <si>
    <t>321-2</t>
  </si>
  <si>
    <t>ARIMATEIA</t>
  </si>
  <si>
    <t>CILINDRO DA CABINE HASTE 40 CAMISA 51</t>
  </si>
  <si>
    <t>REPROG. 16/02/2022</t>
  </si>
  <si>
    <t>JEAN JUAZEIRO</t>
  </si>
  <si>
    <t>SV. CROMO MATRIZ DE PANELA</t>
  </si>
  <si>
    <t>232-2</t>
  </si>
  <si>
    <t>251-2</t>
  </si>
  <si>
    <t>JUNGHEINRICH</t>
  </si>
  <si>
    <t>FAB. CABEÇOTE Ø 95 X 115 FF</t>
  </si>
  <si>
    <t>CILINDRO PNEUMATICO HASTE 16 CAMISA 40 FROTA 212</t>
  </si>
  <si>
    <t>CILINDRO DA CONCHA FRONTAL HASTE 50 CAMISA 90</t>
  </si>
  <si>
    <t>CILINDRO DESLOCAMENTO HAST E 20 CAMISA 50</t>
  </si>
  <si>
    <t>COMANDO HIDRAULICO FROTA 780</t>
  </si>
  <si>
    <t>NC 14198 CX 7</t>
  </si>
  <si>
    <t>PHO0090</t>
  </si>
  <si>
    <t>VALVULA DE RETENÇÃO RK2</t>
  </si>
  <si>
    <t>CILINDRO DE TOMBAMENTO HASTE 95.25 CAMISA 96,85</t>
  </si>
  <si>
    <t>KIT CLIENTE O CLIENTE TRAZER O KIT.</t>
  </si>
  <si>
    <t>CILINDRO ELEVAÇÃO USADO HASTE 88.9 CAMISA 158.75</t>
  </si>
  <si>
    <t>CILINDROR BRITADOR HASTE 76,20 CAMISA 177,80</t>
  </si>
  <si>
    <t>CILINDRO COR BR HASTE 35 CAMISA 63</t>
  </si>
  <si>
    <t>PRORROG. 21/02/22</t>
  </si>
  <si>
    <t>Ø 350 X 650</t>
  </si>
  <si>
    <t>CILINDRO DE EXTENSAO DA LANÇA HASTE 180 CAMISA 215</t>
  </si>
  <si>
    <t>PROG. PRAZO 25/02/2022</t>
  </si>
  <si>
    <t>FOI PARA BARRÃO</t>
  </si>
  <si>
    <t>FABRICAR CAÇOTE</t>
  </si>
  <si>
    <t>315-2</t>
  </si>
  <si>
    <t>CILINDRO DE INCLINAÇÃO HASTE 50,80 CAMISA 110</t>
  </si>
  <si>
    <t>316-2</t>
  </si>
  <si>
    <t>CILINDRO MEGATRACK FROTA 594</t>
  </si>
  <si>
    <t>236-2</t>
  </si>
  <si>
    <t>Ø 390 X 290</t>
  </si>
  <si>
    <t>CILINDRO ESCAVADEIRA DE ELEVAÇÃO DA VOLVO 360</t>
  </si>
  <si>
    <t>GARANTIA - POSIÇÃO FUNDO SOLDADA ERRADA</t>
  </si>
  <si>
    <t>Ø 60 X 26</t>
  </si>
  <si>
    <t>231-2</t>
  </si>
  <si>
    <t>Ø 350 X 290</t>
  </si>
  <si>
    <t>CILINDRO GIRO SL 142 - 03 - HASTE 50 CAMISA 100</t>
  </si>
  <si>
    <t>249-2</t>
  </si>
  <si>
    <t>225-2</t>
  </si>
  <si>
    <t>CILINDRO DA CONCHA 330 D - HASTE 110 CAMISA 160</t>
  </si>
  <si>
    <t>KIT NC 6145 CAX 3 - GARANTIA</t>
  </si>
  <si>
    <t>CILINDRO DE INCLINAÇÃO HYSTER</t>
  </si>
  <si>
    <t>POH0383  POH0384</t>
  </si>
  <si>
    <t>234-2</t>
  </si>
  <si>
    <t>235-2</t>
  </si>
  <si>
    <t>009616</t>
  </si>
  <si>
    <t>009613</t>
  </si>
  <si>
    <t>009617</t>
  </si>
  <si>
    <t>009611</t>
  </si>
  <si>
    <t>226-2</t>
  </si>
  <si>
    <t>009614</t>
  </si>
  <si>
    <t>227-2</t>
  </si>
  <si>
    <t>009618</t>
  </si>
  <si>
    <t>009620</t>
  </si>
  <si>
    <t>CILINDRO DE INCLINAÇÃO HYSTER HASTE 31,75 CAMISA 70</t>
  </si>
  <si>
    <t>CILINDRO DE ELEVAÇÃO LE HASTE 34.92 CAMISA 47.62</t>
  </si>
  <si>
    <t>238-2</t>
  </si>
  <si>
    <t>FROTA 718</t>
  </si>
  <si>
    <t>CILINDRO DE ELEVAÇÃO HYSTER HASTE 44.45 CAMIS 73,02</t>
  </si>
  <si>
    <t>Ø 290 X 280</t>
  </si>
  <si>
    <t>CILINDRO DE  ELEVAÇÃO HYSTER HASTE 44.45 CAMISA 73.02</t>
  </si>
  <si>
    <t>213560 - 213561</t>
  </si>
  <si>
    <t>247-2</t>
  </si>
  <si>
    <t>CILINDRO DE ELEVAÇÃO LE HYSTER HASTE 34,92 CAMISA 47.62</t>
  </si>
  <si>
    <t>243-2</t>
  </si>
  <si>
    <t>WAGNER LEONCIO</t>
  </si>
  <si>
    <t>CILINDRO DE ELEVAÇÃO LD HYSTER HASTE 34,92 CAMISA 47.62</t>
  </si>
  <si>
    <t>246-2</t>
  </si>
  <si>
    <t>233-2</t>
  </si>
  <si>
    <t>135655</t>
  </si>
  <si>
    <t>268-2</t>
  </si>
  <si>
    <t>CILINDRO DESLOCAMENTO HAST E 20 CAMISA 47</t>
  </si>
  <si>
    <t>228-2</t>
  </si>
  <si>
    <t>Ø 44.45 X 330</t>
  </si>
  <si>
    <t>229-2</t>
  </si>
  <si>
    <t>230-2</t>
  </si>
  <si>
    <t>1005750 1005749</t>
  </si>
  <si>
    <t>261-2</t>
  </si>
  <si>
    <t>1005913</t>
  </si>
  <si>
    <t>278-2</t>
  </si>
  <si>
    <t>1005824</t>
  </si>
  <si>
    <t>CILINDRO VALVULA PEDAL FREIOS HASTE 25 CAMISA 25</t>
  </si>
  <si>
    <t>CILINDRO DA SUSPENSÃO HASTE 70 CAMISA 360</t>
  </si>
  <si>
    <t>250-2</t>
  </si>
  <si>
    <t>CILINDRO DE DIREÇÃO HASTE 35 CAMISA 55</t>
  </si>
  <si>
    <t>305-2</t>
  </si>
  <si>
    <t>CILINDRO DE ELEVAÇÃO M15 HASTE 70 CAMISA 110</t>
  </si>
  <si>
    <t>CILINDRO DA PRENSA DO QUEIJO HASTE 180 CAMISA 305</t>
  </si>
  <si>
    <t>241-2</t>
  </si>
  <si>
    <t>Ø 70 X500</t>
  </si>
  <si>
    <t>CILINDRO DE ELEVAÇÃO EG 89 HASTE 44.45 CAMISA 69,85</t>
  </si>
  <si>
    <t>265-2</t>
  </si>
  <si>
    <t>JMA ESCAVAÇOES</t>
  </si>
  <si>
    <t>1005843</t>
  </si>
  <si>
    <t>282-2</t>
  </si>
  <si>
    <t>CILINDRO DA EMPILHADEIRA HASTE 63.5 CAMISA 76.2</t>
  </si>
  <si>
    <t xml:space="preserve">CILINDRO DA CABINE </t>
  </si>
  <si>
    <t xml:space="preserve">FROTA 334 </t>
  </si>
  <si>
    <t xml:space="preserve">Ø 50.8 x 200 </t>
  </si>
  <si>
    <t>CILINDRO DO BASCULANTE HASTE 63.5 CAMISA 63.5</t>
  </si>
  <si>
    <t>CILINDRO HASTE 25,4 CAMISA 50.8</t>
  </si>
  <si>
    <t>CILINDRO DA CABINE HASTE 38 CAMISA 50</t>
  </si>
  <si>
    <t>TELESCOPIO SOPRANO</t>
  </si>
  <si>
    <t>CILINDRO DIRECIONAL HASTE 63.5 CAMISA 63,5</t>
  </si>
  <si>
    <t>CILINDRO DE ELEVAÇÃO HASTE 70 CAMISA 100</t>
  </si>
  <si>
    <t>CILINDRO HASTE 63,5 X 2770</t>
  </si>
  <si>
    <t>FROTA 12573</t>
  </si>
  <si>
    <t>309-2</t>
  </si>
  <si>
    <t>275-2</t>
  </si>
  <si>
    <t>JRC LOCACOES</t>
  </si>
  <si>
    <t>Ø 85 X 780</t>
  </si>
  <si>
    <t>Ø 90 X 280 GARANTIA</t>
  </si>
  <si>
    <t>325-2</t>
  </si>
  <si>
    <t>CLAUDIO SANFORTE</t>
  </si>
  <si>
    <t>BUCHA BRONZE CAB. Ø 95 X 100 X 30 NC</t>
  </si>
  <si>
    <t>Ø 95 X 1750</t>
  </si>
  <si>
    <t>Ø 76.2 X 1830</t>
  </si>
  <si>
    <t>FAB. EMBOLO Ø 80 X110 AÇO1045</t>
  </si>
  <si>
    <t>POH0148</t>
  </si>
  <si>
    <t>318-2</t>
  </si>
  <si>
    <t>CILINDRO DE DIREÇÃO HASTE 36 CAMISA 65</t>
  </si>
  <si>
    <t>431</t>
  </si>
  <si>
    <t>277-2</t>
  </si>
  <si>
    <t>Ø 156 X 420</t>
  </si>
  <si>
    <t>CILINDRO DA MOTO NIVELADORA HASTE 44.45CAMISA 76.2</t>
  </si>
  <si>
    <t>266-2</t>
  </si>
  <si>
    <t>RDJ CAJUEIRO</t>
  </si>
  <si>
    <t>HASTE + CABEÇOTE + EMBOLO - CILINDRO DO GIRO - CHAFRAR</t>
  </si>
  <si>
    <t>288-2</t>
  </si>
  <si>
    <t>CILINDRO DE INCLINAÇÃO HASTE 44.45 CAMISA 102,2</t>
  </si>
  <si>
    <t>FROTA 12924</t>
  </si>
  <si>
    <t>269-2</t>
  </si>
  <si>
    <t>J LOCAÇOES</t>
  </si>
  <si>
    <t>289-2</t>
  </si>
  <si>
    <t>270-2</t>
  </si>
  <si>
    <t>TGA MOBILIDADE</t>
  </si>
  <si>
    <t>CAMIISA E EMBOLO</t>
  </si>
  <si>
    <t>326-2</t>
  </si>
  <si>
    <t>CILINDRO PAA 19 HASTE 60 CAMISA 80</t>
  </si>
  <si>
    <t>297-2</t>
  </si>
  <si>
    <t>CILINDRO HASTE 30 CAMISA 45</t>
  </si>
  <si>
    <t>308-2</t>
  </si>
  <si>
    <t>CILINDRO DE INCLINAÇÃO HASTE 56 CMAISA 110</t>
  </si>
  <si>
    <t>633-0</t>
  </si>
  <si>
    <t>CILINDRO DESLOCAMENTO DA MESA HASTE 80 CAMISA 160</t>
  </si>
  <si>
    <t>FAB. HASTE 80 X 100</t>
  </si>
  <si>
    <t>MATERIAL CLIENTE - VE C/ SEU CLAUDIO</t>
  </si>
  <si>
    <t>634-0</t>
  </si>
  <si>
    <t>CILINDRO DE DIREÇÃO DCE 150 HASTE 80 CAMISA 125</t>
  </si>
  <si>
    <t>CILINDRO HASTE 60,3 CAMISA 101.6</t>
  </si>
  <si>
    <t>MONTAR ATE 10 HORAS</t>
  </si>
  <si>
    <t>307-2</t>
  </si>
  <si>
    <t>MAX MOLDE</t>
  </si>
  <si>
    <t>Ø 45 X 185</t>
  </si>
  <si>
    <t>287-2</t>
  </si>
  <si>
    <t>CILINDRO DA PRENSA HASTE 110 CAMISA 180</t>
  </si>
  <si>
    <t>Ø 190 X 845</t>
  </si>
  <si>
    <t>310-2</t>
  </si>
  <si>
    <t>NETO PARAIABA</t>
  </si>
  <si>
    <t>219-2</t>
  </si>
  <si>
    <t>CILINDRO DO ANTIBALANÇO HASTE 56 CAMISA 100</t>
  </si>
  <si>
    <t>KIT NC 9878 CX 2</t>
  </si>
  <si>
    <t>KIT FERNANDO</t>
  </si>
  <si>
    <t>CILINDRO DA RETA ESCAVADEIRA HASTE 40 CAMISA 70</t>
  </si>
  <si>
    <t>CILINDRO DIRECIONAL KALMAR HASTE 125 CAMISA 180</t>
  </si>
  <si>
    <t>293-2</t>
  </si>
  <si>
    <t xml:space="preserve">CILINDRO HASTE 40 CAMISA 76,30 </t>
  </si>
  <si>
    <t>338-2</t>
  </si>
  <si>
    <t>ANTONIO CARNEIRO</t>
  </si>
  <si>
    <t>CILINDRO HASTE 25.4 CAMISA 31.75</t>
  </si>
  <si>
    <t>CILINDRO ROTACIONADRO PAA 28 HASTE 54,55 CAMISA 92</t>
  </si>
  <si>
    <t>COMPRADO REAL 4/2/22.</t>
  </si>
  <si>
    <t>Ø 170 X 2020</t>
  </si>
  <si>
    <t>FAB. EMBOLO 170 X 125 AÇO 1045</t>
  </si>
  <si>
    <t>CILINDRO DE GIRO HASTE 44.45 CAMISA 82.55</t>
  </si>
  <si>
    <t>CILINDRO HIRAULICO SUSPENSAO SEM TRAÇÃO HASTE 70 CAMISA 140</t>
  </si>
  <si>
    <t>CILINDRO DIREÇÃO HASTE 44,45 CAMISAC82,55</t>
  </si>
  <si>
    <t>CILINDRO SUSPENSAO SEM TRAÇÃO HASTE 70 CAMISA 14</t>
  </si>
  <si>
    <t>CILINDRO HIDRAULICO DE SUSPENSAO SEM TRAÇÃO HASTE 70 CAMIS 140</t>
  </si>
  <si>
    <t>CILINDRO HIDRAULICO DE SUSPENSAO SEM TRAÇÃO HASTE 70 CAMISA 140</t>
  </si>
  <si>
    <t>CILINDRO DE ELEVAÇÃO DA LANÇA HASTE 180 CAMISA 250</t>
  </si>
  <si>
    <t>GAXETA DO EMBOLO REAL 28/02/22 CHEGOU 07/02/22</t>
  </si>
  <si>
    <t>Vendedor</t>
  </si>
  <si>
    <t>Almir</t>
  </si>
  <si>
    <t>North Cromo</t>
  </si>
  <si>
    <t>Aelio</t>
  </si>
  <si>
    <t>Garantia</t>
  </si>
  <si>
    <t>Pedido</t>
  </si>
  <si>
    <t>Origem Solicitação</t>
  </si>
  <si>
    <t>Garantia Procedente</t>
  </si>
  <si>
    <t>Orçamento</t>
  </si>
  <si>
    <t>Status Entrega</t>
  </si>
  <si>
    <t>Status Produção</t>
  </si>
  <si>
    <t>Status da Solicitação</t>
  </si>
  <si>
    <t>Mês</t>
  </si>
  <si>
    <t>Ano</t>
  </si>
  <si>
    <t>Orç. Aprovado</t>
  </si>
  <si>
    <t>Orç. Ñ Aprovado</t>
  </si>
  <si>
    <t>Dt
Entrega</t>
  </si>
  <si>
    <t>Garantia ÑP</t>
  </si>
  <si>
    <t>Rótulos de Linha</t>
  </si>
  <si>
    <t>Total Geral</t>
  </si>
  <si>
    <t>(Tudo)</t>
  </si>
  <si>
    <t>Contagem de ORÇ</t>
  </si>
  <si>
    <t>Origem</t>
  </si>
  <si>
    <t>Status Orçamento</t>
  </si>
  <si>
    <t>Produzido em Atraso</t>
  </si>
  <si>
    <t>Entrega no Prazo</t>
  </si>
  <si>
    <t>Produzido No Prazo</t>
  </si>
  <si>
    <t>Entrega em Atraso</t>
  </si>
  <si>
    <t>Orç. Garantia ÑP</t>
  </si>
  <si>
    <t>Produzido Em atraso</t>
  </si>
  <si>
    <t>Contagem de Status Produção</t>
  </si>
  <si>
    <t>Entrega No Prazo</t>
  </si>
  <si>
    <t>Contagem de Status Entrega</t>
  </si>
  <si>
    <t>Contagem de NC</t>
  </si>
  <si>
    <t>Contagem de Vendedor</t>
  </si>
  <si>
    <t>Contagem de Origem Solicitação</t>
  </si>
  <si>
    <t>NF Ent.</t>
  </si>
  <si>
    <t>CLIENTE TESTE</t>
  </si>
  <si>
    <t>CILINDRO</t>
  </si>
  <si>
    <t>ALMIR</t>
  </si>
  <si>
    <t>Produto / Serviço</t>
  </si>
  <si>
    <t>CPF / CNPJ</t>
  </si>
  <si>
    <t>888-3</t>
  </si>
  <si>
    <t>777-3</t>
  </si>
  <si>
    <t>999-3</t>
  </si>
  <si>
    <t>Entrega Pendente</t>
  </si>
  <si>
    <t>STATUS DE PRODUÇÃO</t>
  </si>
  <si>
    <t>STATUS DE ENTREGA</t>
  </si>
  <si>
    <t>TOTAL ORÇAMENTOS</t>
  </si>
  <si>
    <t>TOTAL O.S.</t>
  </si>
  <si>
    <t>O.S. POR VENDEDOR</t>
  </si>
  <si>
    <t>O.S. X ORIGEM SOLICITAÇÃO</t>
  </si>
  <si>
    <t>Entrega Em atraso</t>
  </si>
  <si>
    <t>L.T. Prod.</t>
  </si>
  <si>
    <t>L.T. Ent.</t>
  </si>
  <si>
    <t>Produção Pendente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</si>
</sst>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FF00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3">
    <xf numFmtId="0" fontId="0" fillId="0" borderId="0" xfId="0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vertical="center"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164" fontId="3" fillId="3" borderId="0" xfId="0" applyNumberFormat="1" applyFont="1" applyFill="1" applyAlignment="1">
      <alignment horizontal="left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4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3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10" fontId="0" fillId="0" borderId="0" xfId="0" applyNumberFormat="1"/>
    <xf numFmtId="164" fontId="3" fillId="2" borderId="0" xfId="0" applyNumberFormat="1" applyFont="1" applyFill="1" applyAlignment="1">
      <alignment vertical="center" wrapText="1"/>
    </xf>
    <xf numFmtId="164" fontId="2" fillId="0" borderId="0" xfId="0" applyNumberFormat="1" applyFont="1" applyAlignment="1"/>
    <xf numFmtId="164" fontId="7" fillId="0" borderId="0" xfId="0" applyNumberFormat="1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164" fontId="7" fillId="0" borderId="0" xfId="0" applyNumberFormat="1" applyFont="1" applyAlignment="1">
      <alignment horizontal="center"/>
    </xf>
    <xf numFmtId="0" fontId="1" fillId="4" borderId="0" xfId="0" applyFont="1" applyFill="1" applyAlignment="1"/>
    <xf numFmtId="0" fontId="3" fillId="3" borderId="0" xfId="0" applyNumberFormat="1" applyFont="1" applyFill="1" applyAlignment="1">
      <alignment horizontal="center" vertical="center" wrapText="1"/>
    </xf>
    <xf numFmtId="0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dd/mm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dd/mm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dd/mm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dd/mm/yy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dd/mm/yy;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theme="0" tint="-0.24994659260841701"/>
        </patternFill>
      </fill>
    </dxf>
  </dxfs>
  <tableStyles count="1" defaultTableStyle="TableStyleMedium2" defaultPivotStyle="PivotStyleLight16">
    <tableStyle name="Estilo de Segmentação de Dados 2" pivot="0" table="0" count="2" xr9:uid="{07F8D6B1-A8FE-487C-AC60-649ED05E873F}">
      <tableStyleElement type="wholeTable" dxfId="29"/>
    </tableStyle>
  </tableStyles>
  <extLst>
    <ext xmlns:x14="http://schemas.microsoft.com/office/spreadsheetml/2009/9/main" uri="{46F421CA-312F-682f-3DD2-61675219B42D}">
      <x14:dxfs count="1">
        <dxf>
          <fill>
            <patternFill>
              <bgColor rgb="FFFF0000"/>
            </patternFill>
          </fill>
          <border>
            <left style="medium">
              <color auto="1"/>
            </left>
            <right style="medium">
              <color auto="1"/>
            </right>
            <top style="medium">
              <color auto="1"/>
            </top>
            <bottom style="medium">
              <color auto="1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2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pivotCacheDefinition" Target="pivotCache/pivotCacheDefinition1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5.xml"/><Relationship Id="rId4" Type="http://schemas.openxmlformats.org/officeDocument/2006/relationships/externalLink" Target="externalLinks/externalLink1.xml"/><Relationship Id="rId9" Type="http://schemas.microsoft.com/office/2007/relationships/slicerCache" Target="slicerCaches/slicerCache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844238687310795"/>
          <c:y val="0"/>
          <c:w val="0.60437541847245069"/>
          <c:h val="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F8-4F14-BE34-FA9F4C8707F9}"/>
              </c:ext>
            </c:extLst>
          </c:dPt>
          <c:dPt>
            <c:idx val="1"/>
            <c:bubble3D val="0"/>
            <c:explosion val="2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BF8-4F14-BE34-FA9F4C8707F9}"/>
              </c:ext>
            </c:extLst>
          </c:dPt>
          <c:dLbls>
            <c:dLbl>
              <c:idx val="0"/>
              <c:layout>
                <c:manualLayout>
                  <c:x val="-0.19444444444444445"/>
                  <c:y val="-0.1863710265383493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77777777777777"/>
                      <c:h val="0.1273148148148148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BF8-4F14-BE34-FA9F4C8707F9}"/>
                </c:ext>
              </c:extLst>
            </c:dLbl>
            <c:dLbl>
              <c:idx val="1"/>
              <c:layout>
                <c:manualLayout>
                  <c:x val="0.21789985191593275"/>
                  <c:y val="0.2294470485537108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5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46133681947383"/>
                      <c:h val="0.1910987682218439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ABF8-4F14-BE34-FA9F4C8707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Dash_Com!$BI$1:$BI$2</c:f>
              <c:numCache>
                <c:formatCode>0.00%</c:formatCode>
                <c:ptCount val="2"/>
                <c:pt idx="0">
                  <c:v>0.72246696035242286</c:v>
                </c:pt>
                <c:pt idx="1">
                  <c:v>0.27753303964757708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8-4F14-BE34-FA9F4C870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7227123377578"/>
          <c:y val="0"/>
          <c:w val="0.5444444444444444"/>
          <c:h val="0.9074074074074074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D4-47EE-B5A0-16C7D068F6BE}"/>
              </c:ext>
            </c:extLst>
          </c:dPt>
          <c:dPt>
            <c:idx val="1"/>
            <c:bubble3D val="0"/>
            <c:explosion val="1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D4-47EE-B5A0-16C7D068F6BE}"/>
              </c:ext>
            </c:extLst>
          </c:dPt>
          <c:dLbls>
            <c:dLbl>
              <c:idx val="0"/>
              <c:layout>
                <c:manualLayout>
                  <c:x val="-0.21402252843394576"/>
                  <c:y val="1.31452318460192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D4-47EE-B5A0-16C7D068F6BE}"/>
                </c:ext>
              </c:extLst>
            </c:dLbl>
            <c:dLbl>
              <c:idx val="1"/>
              <c:layout>
                <c:manualLayout>
                  <c:x val="0.23971522309711285"/>
                  <c:y val="3.854549431321084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D4-47EE-B5A0-16C7D068F6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Dash_Com!$BN$2:$BN$3</c:f>
              <c:numCache>
                <c:formatCode>0.00%</c:formatCode>
                <c:ptCount val="2"/>
                <c:pt idx="0">
                  <c:v>0.46035242290748901</c:v>
                </c:pt>
                <c:pt idx="1">
                  <c:v>0.53964757709251099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4-47EE-B5A0-16C7D068F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1.svg"/><Relationship Id="rId3" Type="http://schemas.openxmlformats.org/officeDocument/2006/relationships/image" Target="../media/image3.svg"/><Relationship Id="rId7" Type="http://schemas.openxmlformats.org/officeDocument/2006/relationships/image" Target="../media/image6.png"/><Relationship Id="rId12" Type="http://schemas.openxmlformats.org/officeDocument/2006/relationships/image" Target="../media/image10.png"/><Relationship Id="rId17" Type="http://schemas.openxmlformats.org/officeDocument/2006/relationships/image" Target="../media/image15.svg"/><Relationship Id="rId2" Type="http://schemas.openxmlformats.org/officeDocument/2006/relationships/image" Target="../media/image2.png"/><Relationship Id="rId16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5" Type="http://schemas.openxmlformats.org/officeDocument/2006/relationships/image" Target="../media/image13.svg"/><Relationship Id="rId10" Type="http://schemas.openxmlformats.org/officeDocument/2006/relationships/image" Target="../media/image8.png"/><Relationship Id="rId4" Type="http://schemas.openxmlformats.org/officeDocument/2006/relationships/hyperlink" Target="B_Cad_Cliente_Vendedores.xlsx" TargetMode="External"/><Relationship Id="rId9" Type="http://schemas.openxmlformats.org/officeDocument/2006/relationships/hyperlink" Target="#Dash_Com!A1"/><Relationship Id="rId14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Comercial!A1"/><Relationship Id="rId3" Type="http://schemas.openxmlformats.org/officeDocument/2006/relationships/image" Target="../media/image2.png"/><Relationship Id="rId7" Type="http://schemas.openxmlformats.org/officeDocument/2006/relationships/image" Target="../media/image18.png"/><Relationship Id="rId12" Type="http://schemas.openxmlformats.org/officeDocument/2006/relationships/chart" Target="../charts/chart2.xml"/><Relationship Id="rId2" Type="http://schemas.openxmlformats.org/officeDocument/2006/relationships/image" Target="../media/image15.svg"/><Relationship Id="rId1" Type="http://schemas.openxmlformats.org/officeDocument/2006/relationships/image" Target="../media/image14.png"/><Relationship Id="rId6" Type="http://schemas.openxmlformats.org/officeDocument/2006/relationships/image" Target="../media/image17.svg"/><Relationship Id="rId11" Type="http://schemas.openxmlformats.org/officeDocument/2006/relationships/chart" Target="../charts/chart1.xml"/><Relationship Id="rId5" Type="http://schemas.openxmlformats.org/officeDocument/2006/relationships/image" Target="../media/image16.png"/><Relationship Id="rId10" Type="http://schemas.openxmlformats.org/officeDocument/2006/relationships/image" Target="../media/image20.svg"/><Relationship Id="rId4" Type="http://schemas.openxmlformats.org/officeDocument/2006/relationships/image" Target="../media/image3.svg"/><Relationship Id="rId9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91440</xdr:colOff>
      <xdr:row>0</xdr:row>
      <xdr:rowOff>0</xdr:rowOff>
    </xdr:from>
    <xdr:to>
      <xdr:col>7</xdr:col>
      <xdr:colOff>49529</xdr:colOff>
      <xdr:row>0</xdr:row>
      <xdr:rowOff>937260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Vendedor">
              <a:extLst>
                <a:ext uri="{FF2B5EF4-FFF2-40B4-BE49-F238E27FC236}">
                  <a16:creationId xmlns:a16="http://schemas.microsoft.com/office/drawing/2014/main" id="{8D10105E-A5F3-416F-82FE-A1375574DE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35186" y="0"/>
              <a:ext cx="2003613" cy="937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107801</xdr:colOff>
      <xdr:row>0</xdr:row>
      <xdr:rowOff>0</xdr:rowOff>
    </xdr:from>
    <xdr:to>
      <xdr:col>10</xdr:col>
      <xdr:colOff>206637</xdr:colOff>
      <xdr:row>0</xdr:row>
      <xdr:rowOff>944879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tatus Produção">
              <a:extLst>
                <a:ext uri="{FF2B5EF4-FFF2-40B4-BE49-F238E27FC236}">
                  <a16:creationId xmlns:a16="http://schemas.microsoft.com/office/drawing/2014/main" id="{15BA66BE-0F8F-400B-B3D6-65C067E0AE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 Produç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55385" y="0"/>
              <a:ext cx="2977627" cy="9448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967740</xdr:rowOff>
    </xdr:from>
    <xdr:to>
      <xdr:col>11</xdr:col>
      <xdr:colOff>1254385</xdr:colOff>
      <xdr:row>1</xdr:row>
      <xdr:rowOff>502024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Mês">
              <a:extLst>
                <a:ext uri="{FF2B5EF4-FFF2-40B4-BE49-F238E27FC236}">
                  <a16:creationId xmlns:a16="http://schemas.microsoft.com/office/drawing/2014/main" id="{EE5FD6CB-2AB5-4D96-9CF6-1D0D17C2A8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67740"/>
              <a:ext cx="10452846" cy="411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510541</xdr:colOff>
      <xdr:row>0</xdr:row>
      <xdr:rowOff>31569</xdr:rowOff>
    </xdr:from>
    <xdr:to>
      <xdr:col>17</xdr:col>
      <xdr:colOff>225983</xdr:colOff>
      <xdr:row>1</xdr:row>
      <xdr:rowOff>369618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6C594037-F403-4B3F-84F6-F0CBD5FB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60581" y="31569"/>
          <a:ext cx="1490902" cy="145818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974463</xdr:colOff>
      <xdr:row>0</xdr:row>
      <xdr:rowOff>510540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C0ED7296-7417-4985-B060-FEAB9A4B5D16}"/>
            </a:ext>
          </a:extLst>
        </xdr:cNvPr>
        <xdr:cNvGrpSpPr/>
      </xdr:nvGrpSpPr>
      <xdr:grpSpPr>
        <a:xfrm>
          <a:off x="0" y="0"/>
          <a:ext cx="1822188" cy="510540"/>
          <a:chOff x="701040" y="0"/>
          <a:chExt cx="1836420" cy="510540"/>
        </a:xfrm>
      </xdr:grpSpPr>
      <xdr:sp macro="" textlink="">
        <xdr:nvSpPr>
          <xdr:cNvPr id="7" name="Retângulo 6">
            <a:extLst>
              <a:ext uri="{FF2B5EF4-FFF2-40B4-BE49-F238E27FC236}">
                <a16:creationId xmlns:a16="http://schemas.microsoft.com/office/drawing/2014/main" id="{861EEAD1-7C65-441A-A46C-F4F4E30F913E}"/>
              </a:ext>
            </a:extLst>
          </xdr:cNvPr>
          <xdr:cNvSpPr/>
        </xdr:nvSpPr>
        <xdr:spPr>
          <a:xfrm>
            <a:off x="746760" y="53340"/>
            <a:ext cx="1790700" cy="388620"/>
          </a:xfrm>
          <a:prstGeom prst="rect">
            <a:avLst/>
          </a:prstGeom>
          <a:solidFill>
            <a:srgbClr val="FFFF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100" b="1">
                <a:solidFill>
                  <a:sysClr val="windowText" lastClr="000000"/>
                </a:solidFill>
              </a:rPr>
              <a:t>PROGRAMAÇÃO</a:t>
            </a:r>
          </a:p>
        </xdr:txBody>
      </xdr:sp>
      <xdr:pic>
        <xdr:nvPicPr>
          <xdr:cNvPr id="12" name="Gráfico 11" descr="Engrenagem única">
            <a:extLst>
              <a:ext uri="{FF2B5EF4-FFF2-40B4-BE49-F238E27FC236}">
                <a16:creationId xmlns:a16="http://schemas.microsoft.com/office/drawing/2014/main" id="{078119B4-F7AE-4C9C-A85A-8E49A6758F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701040" y="0"/>
            <a:ext cx="510540" cy="51054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44823</xdr:colOff>
      <xdr:row>0</xdr:row>
      <xdr:rowOff>502920</xdr:rowOff>
    </xdr:from>
    <xdr:to>
      <xdr:col>1</xdr:col>
      <xdr:colOff>966843</xdr:colOff>
      <xdr:row>0</xdr:row>
      <xdr:rowOff>929640</xdr:rowOff>
    </xdr:to>
    <xdr:grpSp>
      <xdr:nvGrpSpPr>
        <xdr:cNvPr id="31" name="Agrupar 3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EED5320-80A4-46FA-8BBA-B3989E07D003}"/>
            </a:ext>
          </a:extLst>
        </xdr:cNvPr>
        <xdr:cNvGrpSpPr/>
      </xdr:nvGrpSpPr>
      <xdr:grpSpPr>
        <a:xfrm>
          <a:off x="44823" y="502920"/>
          <a:ext cx="1769745" cy="426720"/>
          <a:chOff x="731520" y="502920"/>
          <a:chExt cx="1798320" cy="426720"/>
        </a:xfrm>
      </xdr:grpSpPr>
      <xdr:sp macro="" textlink="">
        <xdr:nvSpPr>
          <xdr:cNvPr id="16" name="Retângulo 15">
            <a:extLst>
              <a:ext uri="{FF2B5EF4-FFF2-40B4-BE49-F238E27FC236}">
                <a16:creationId xmlns:a16="http://schemas.microsoft.com/office/drawing/2014/main" id="{75FE9C6C-0B7E-4EC8-BE54-B101F27A04C4}"/>
              </a:ext>
            </a:extLst>
          </xdr:cNvPr>
          <xdr:cNvSpPr/>
        </xdr:nvSpPr>
        <xdr:spPr>
          <a:xfrm>
            <a:off x="746760" y="518160"/>
            <a:ext cx="1783080" cy="388620"/>
          </a:xfrm>
          <a:prstGeom prst="rect">
            <a:avLst/>
          </a:prstGeom>
          <a:solidFill>
            <a:srgbClr val="FFFF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000" b="1">
                <a:solidFill>
                  <a:sysClr val="windowText" lastClr="000000"/>
                </a:solidFill>
              </a:rPr>
              <a:t>BACK UP PROGRAMAÇÃO</a:t>
            </a:r>
          </a:p>
        </xdr:txBody>
      </xdr:sp>
      <xdr:pic>
        <xdr:nvPicPr>
          <xdr:cNvPr id="23" name="Gráfico 22" descr="Engrenagens">
            <a:extLst>
              <a:ext uri="{FF2B5EF4-FFF2-40B4-BE49-F238E27FC236}">
                <a16:creationId xmlns:a16="http://schemas.microsoft.com/office/drawing/2014/main" id="{BF767460-2411-4053-9281-CFF8B6E9DD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731520" y="502920"/>
            <a:ext cx="426720" cy="42672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1012563</xdr:colOff>
      <xdr:row>0</xdr:row>
      <xdr:rowOff>7620</xdr:rowOff>
    </xdr:from>
    <xdr:to>
      <xdr:col>4</xdr:col>
      <xdr:colOff>37203</xdr:colOff>
      <xdr:row>0</xdr:row>
      <xdr:rowOff>457200</xdr:rowOff>
    </xdr:to>
    <xdr:grpSp>
      <xdr:nvGrpSpPr>
        <xdr:cNvPr id="33" name="Agrupar 3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C19383D-5BE8-45EA-8C07-C36C8B531C5C}"/>
            </a:ext>
          </a:extLst>
        </xdr:cNvPr>
        <xdr:cNvGrpSpPr/>
      </xdr:nvGrpSpPr>
      <xdr:grpSpPr>
        <a:xfrm>
          <a:off x="1860288" y="7620"/>
          <a:ext cx="1463040" cy="449580"/>
          <a:chOff x="2575560" y="7620"/>
          <a:chExt cx="1684020" cy="449580"/>
        </a:xfrm>
      </xdr:grpSpPr>
      <xdr:sp macro="" textlink="">
        <xdr:nvSpPr>
          <xdr:cNvPr id="17" name="Retângulo 16">
            <a:extLst>
              <a:ext uri="{FF2B5EF4-FFF2-40B4-BE49-F238E27FC236}">
                <a16:creationId xmlns:a16="http://schemas.microsoft.com/office/drawing/2014/main" id="{E8541FEE-E50D-477B-8E86-B6DFBAE6C5F2}"/>
              </a:ext>
            </a:extLst>
          </xdr:cNvPr>
          <xdr:cNvSpPr/>
        </xdr:nvSpPr>
        <xdr:spPr>
          <a:xfrm>
            <a:off x="2575560" y="53340"/>
            <a:ext cx="1684020" cy="388620"/>
          </a:xfrm>
          <a:prstGeom prst="rect">
            <a:avLst/>
          </a:prstGeom>
          <a:solidFill>
            <a:srgbClr val="FFFF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100" b="1">
                <a:solidFill>
                  <a:sysClr val="windowText" lastClr="000000"/>
                </a:solidFill>
              </a:rPr>
              <a:t>CAD_CLIENTE</a:t>
            </a:r>
          </a:p>
        </xdr:txBody>
      </xdr:sp>
      <xdr:pic>
        <xdr:nvPicPr>
          <xdr:cNvPr id="27" name="Gráfico 26" descr="Usuário">
            <a:extLst>
              <a:ext uri="{FF2B5EF4-FFF2-40B4-BE49-F238E27FC236}">
                <a16:creationId xmlns:a16="http://schemas.microsoft.com/office/drawing/2014/main" id="{64ED5838-A1FD-41EA-BCBB-0535FD34E6D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598420" y="7620"/>
            <a:ext cx="449580" cy="44958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974015</xdr:colOff>
      <xdr:row>0</xdr:row>
      <xdr:rowOff>441960</xdr:rowOff>
    </xdr:from>
    <xdr:to>
      <xdr:col>4</xdr:col>
      <xdr:colOff>29583</xdr:colOff>
      <xdr:row>0</xdr:row>
      <xdr:rowOff>929640</xdr:rowOff>
    </xdr:to>
    <xdr:grpSp>
      <xdr:nvGrpSpPr>
        <xdr:cNvPr id="34" name="Agrupar 3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869B21B-F934-4436-BE18-AA6DF163BF8D}"/>
            </a:ext>
          </a:extLst>
        </xdr:cNvPr>
        <xdr:cNvGrpSpPr/>
      </xdr:nvGrpSpPr>
      <xdr:grpSpPr>
        <a:xfrm>
          <a:off x="1821740" y="441960"/>
          <a:ext cx="1493968" cy="487680"/>
          <a:chOff x="1852556" y="441960"/>
          <a:chExt cx="1718086" cy="487680"/>
        </a:xfrm>
      </xdr:grpSpPr>
      <xdr:sp macro="" textlink="">
        <xdr:nvSpPr>
          <xdr:cNvPr id="18" name="Retângulo 17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22930F1D-286B-4069-8A1C-0FAAD1E5EB72}"/>
              </a:ext>
            </a:extLst>
          </xdr:cNvPr>
          <xdr:cNvSpPr/>
        </xdr:nvSpPr>
        <xdr:spPr>
          <a:xfrm>
            <a:off x="1891104" y="510540"/>
            <a:ext cx="1679538" cy="388620"/>
          </a:xfrm>
          <a:prstGeom prst="rect">
            <a:avLst/>
          </a:prstGeom>
          <a:solidFill>
            <a:srgbClr val="FFFF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100" b="1">
                <a:solidFill>
                  <a:sysClr val="windowText" lastClr="000000"/>
                </a:solidFill>
              </a:rPr>
              <a:t>IND.</a:t>
            </a:r>
            <a:r>
              <a:rPr lang="pt-BR" sz="1100" b="1" baseline="0">
                <a:solidFill>
                  <a:sysClr val="windowText" lastClr="000000"/>
                </a:solidFill>
              </a:rPr>
              <a:t> COMERCIAIS</a:t>
            </a:r>
            <a:endParaRPr lang="pt-BR" sz="1100" b="1">
              <a:solidFill>
                <a:sysClr val="windowText" lastClr="000000"/>
              </a:solidFill>
            </a:endParaRPr>
          </a:p>
        </xdr:txBody>
      </xdr:sp>
      <xdr:pic>
        <xdr:nvPicPr>
          <xdr:cNvPr id="30" name="Gráfico 29" descr="Gráfico de barras">
            <a:extLst>
              <a:ext uri="{FF2B5EF4-FFF2-40B4-BE49-F238E27FC236}">
                <a16:creationId xmlns:a16="http://schemas.microsoft.com/office/drawing/2014/main" id="{DCDEEEA0-3096-4050-B7A2-8FFE1F4D58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1852556" y="441960"/>
            <a:ext cx="487680" cy="487680"/>
          </a:xfrm>
          <a:prstGeom prst="rect">
            <a:avLst/>
          </a:prstGeom>
        </xdr:spPr>
      </xdr:pic>
    </xdr:grpSp>
    <xdr:clientData/>
  </xdr:twoCellAnchor>
  <xdr:twoCellAnchor editAs="absolute">
    <xdr:from>
      <xdr:col>11</xdr:col>
      <xdr:colOff>1271840</xdr:colOff>
      <xdr:row>0</xdr:row>
      <xdr:rowOff>965408</xdr:rowOff>
    </xdr:from>
    <xdr:to>
      <xdr:col>13</xdr:col>
      <xdr:colOff>220630</xdr:colOff>
      <xdr:row>1</xdr:row>
      <xdr:rowOff>489859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9" name="Ano">
              <a:extLst>
                <a:ext uri="{FF2B5EF4-FFF2-40B4-BE49-F238E27FC236}">
                  <a16:creationId xmlns:a16="http://schemas.microsoft.com/office/drawing/2014/main" id="{2CCA7FC2-5890-4706-83C3-BA710D2356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50130" y="965408"/>
              <a:ext cx="1377665" cy="6445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274320</xdr:colOff>
      <xdr:row>0</xdr:row>
      <xdr:rowOff>0</xdr:rowOff>
    </xdr:from>
    <xdr:to>
      <xdr:col>13</xdr:col>
      <xdr:colOff>219075</xdr:colOff>
      <xdr:row>0</xdr:row>
      <xdr:rowOff>944880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Status Entrega">
              <a:extLst>
                <a:ext uri="{FF2B5EF4-FFF2-40B4-BE49-F238E27FC236}">
                  <a16:creationId xmlns:a16="http://schemas.microsoft.com/office/drawing/2014/main" id="{86F38027-23E1-4483-9D2B-E5CBB0168D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 Entreg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86800" y="0"/>
              <a:ext cx="3139440" cy="944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>
    <xdr:from>
      <xdr:col>8</xdr:col>
      <xdr:colOff>1051561</xdr:colOff>
      <xdr:row>0</xdr:row>
      <xdr:rowOff>456780</xdr:rowOff>
    </xdr:from>
    <xdr:to>
      <xdr:col>10</xdr:col>
      <xdr:colOff>65760</xdr:colOff>
      <xdr:row>0</xdr:row>
      <xdr:rowOff>967320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9C393ADD-172B-4AB7-88EC-709DA17477B5}"/>
            </a:ext>
          </a:extLst>
        </xdr:cNvPr>
        <xdr:cNvGrpSpPr/>
      </xdr:nvGrpSpPr>
      <xdr:grpSpPr>
        <a:xfrm>
          <a:off x="7319011" y="456780"/>
          <a:ext cx="919199" cy="510540"/>
          <a:chOff x="7414261" y="456780"/>
          <a:chExt cx="949679" cy="510540"/>
        </a:xfrm>
      </xdr:grpSpPr>
      <xdr:pic>
        <xdr:nvPicPr>
          <xdr:cNvPr id="10" name="Gráfico 9" descr="Engrenagens">
            <a:extLst>
              <a:ext uri="{FF2B5EF4-FFF2-40B4-BE49-F238E27FC236}">
                <a16:creationId xmlns:a16="http://schemas.microsoft.com/office/drawing/2014/main" id="{BBA99292-299D-49D0-BE24-5D675D4D38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 rot="2547304">
            <a:off x="7414261" y="456780"/>
            <a:ext cx="510540" cy="510540"/>
          </a:xfrm>
          <a:prstGeom prst="rect">
            <a:avLst/>
          </a:prstGeom>
        </xdr:spPr>
      </xdr:pic>
      <xdr:pic>
        <xdr:nvPicPr>
          <xdr:cNvPr id="13" name="Gráfico 12" descr="Usuários">
            <a:extLst>
              <a:ext uri="{FF2B5EF4-FFF2-40B4-BE49-F238E27FC236}">
                <a16:creationId xmlns:a16="http://schemas.microsoft.com/office/drawing/2014/main" id="{909120B4-A0E0-4289-A5C0-632054B7AE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7970520" y="541020"/>
            <a:ext cx="393420" cy="393420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297180</xdr:colOff>
      <xdr:row>0</xdr:row>
      <xdr:rowOff>480060</xdr:rowOff>
    </xdr:from>
    <xdr:to>
      <xdr:col>6</xdr:col>
      <xdr:colOff>779640</xdr:colOff>
      <xdr:row>0</xdr:row>
      <xdr:rowOff>962520</xdr:rowOff>
    </xdr:to>
    <xdr:pic>
      <xdr:nvPicPr>
        <xdr:cNvPr id="15" name="Gráfico 14" descr="Crescimento da Empresa">
          <a:extLst>
            <a:ext uri="{FF2B5EF4-FFF2-40B4-BE49-F238E27FC236}">
              <a16:creationId xmlns:a16="http://schemas.microsoft.com/office/drawing/2014/main" id="{CAC13052-DB01-4A84-8684-423554270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4815840" y="480060"/>
          <a:ext cx="482460" cy="482460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381000</xdr:colOff>
      <xdr:row>0</xdr:row>
      <xdr:rowOff>457620</xdr:rowOff>
    </xdr:from>
    <xdr:to>
      <xdr:col>12</xdr:col>
      <xdr:colOff>935355</xdr:colOff>
      <xdr:row>0</xdr:row>
      <xdr:rowOff>1036740</xdr:rowOff>
    </xdr:to>
    <xdr:pic>
      <xdr:nvPicPr>
        <xdr:cNvPr id="20" name="Gráfico 19" descr="Caminhão">
          <a:extLst>
            <a:ext uri="{FF2B5EF4-FFF2-40B4-BE49-F238E27FC236}">
              <a16:creationId xmlns:a16="http://schemas.microsoft.com/office/drawing/2014/main" id="{989B76B5-2638-450D-9BFF-E2A1693A9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645140" y="457620"/>
          <a:ext cx="579120" cy="5791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305556</xdr:colOff>
      <xdr:row>29</xdr:row>
      <xdr:rowOff>107344</xdr:rowOff>
    </xdr:from>
    <xdr:to>
      <xdr:col>53</xdr:col>
      <xdr:colOff>1791788</xdr:colOff>
      <xdr:row>36</xdr:row>
      <xdr:rowOff>17416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Ano 1">
              <a:extLst>
                <a:ext uri="{FF2B5EF4-FFF2-40B4-BE49-F238E27FC236}">
                  <a16:creationId xmlns:a16="http://schemas.microsoft.com/office/drawing/2014/main" id="{0077A019-7ECE-47BD-B923-FF4BF37D41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685203" y="5665462"/>
              <a:ext cx="2821973" cy="11651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52</xdr:col>
      <xdr:colOff>345834</xdr:colOff>
      <xdr:row>17</xdr:row>
      <xdr:rowOff>59019</xdr:rowOff>
    </xdr:from>
    <xdr:to>
      <xdr:col>54</xdr:col>
      <xdr:colOff>17418</xdr:colOff>
      <xdr:row>25</xdr:row>
      <xdr:rowOff>115389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ês 1">
              <a:extLst>
                <a:ext uri="{FF2B5EF4-FFF2-40B4-BE49-F238E27FC236}">
                  <a16:creationId xmlns:a16="http://schemas.microsoft.com/office/drawing/2014/main" id="{D577A8B1-7917-43F5-B5E1-1595A826C3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725481" y="3465607"/>
              <a:ext cx="3060243" cy="14907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42334</xdr:colOff>
      <xdr:row>0</xdr:row>
      <xdr:rowOff>0</xdr:rowOff>
    </xdr:from>
    <xdr:to>
      <xdr:col>34</xdr:col>
      <xdr:colOff>465667</xdr:colOff>
      <xdr:row>46</xdr:row>
      <xdr:rowOff>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16AE36BD-BE0D-4B0A-BCA6-322F33908811}"/>
            </a:ext>
          </a:extLst>
        </xdr:cNvPr>
        <xdr:cNvSpPr/>
      </xdr:nvSpPr>
      <xdr:spPr>
        <a:xfrm>
          <a:off x="42334" y="0"/>
          <a:ext cx="21149733" cy="856826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184678</xdr:colOff>
      <xdr:row>4</xdr:row>
      <xdr:rowOff>118536</xdr:rowOff>
    </xdr:from>
    <xdr:to>
      <xdr:col>12</xdr:col>
      <xdr:colOff>111031</xdr:colOff>
      <xdr:row>12</xdr:row>
      <xdr:rowOff>142116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A5AECEF5-EE48-455D-AC4D-F3D9D990B0E4}"/>
            </a:ext>
          </a:extLst>
        </xdr:cNvPr>
        <xdr:cNvGrpSpPr/>
      </xdr:nvGrpSpPr>
      <xdr:grpSpPr>
        <a:xfrm>
          <a:off x="3867678" y="880536"/>
          <a:ext cx="3609353" cy="1547580"/>
          <a:chOff x="54049" y="2763859"/>
          <a:chExt cx="3583953" cy="1503942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F623C474-AB16-4C1B-BEF9-13DEA98994CC}"/>
              </a:ext>
            </a:extLst>
          </xdr:cNvPr>
          <xdr:cNvGrpSpPr/>
        </xdr:nvGrpSpPr>
        <xdr:grpSpPr>
          <a:xfrm>
            <a:off x="54049" y="2763859"/>
            <a:ext cx="3583953" cy="1010854"/>
            <a:chOff x="208126" y="2569188"/>
            <a:chExt cx="3589760" cy="970272"/>
          </a:xfrm>
        </xdr:grpSpPr>
        <xdr:sp macro="" textlink="">
          <xdr:nvSpPr>
            <xdr:cNvPr id="2" name="Retângulo 1">
              <a:extLst>
                <a:ext uri="{FF2B5EF4-FFF2-40B4-BE49-F238E27FC236}">
                  <a16:creationId xmlns:a16="http://schemas.microsoft.com/office/drawing/2014/main" id="{D9D14D28-6FED-4ED9-B762-45FAF4D6EB2A}"/>
                </a:ext>
              </a:extLst>
            </xdr:cNvPr>
            <xdr:cNvSpPr/>
          </xdr:nvSpPr>
          <xdr:spPr>
            <a:xfrm>
              <a:off x="225087" y="3085942"/>
              <a:ext cx="2348754" cy="453518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  <a:effectLst>
              <a:outerShdw blurRad="44450" dist="27940" dir="5400000" algn="ctr">
                <a:srgbClr val="000000">
                  <a:alpha val="32000"/>
                </a:srgb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lang="en-US" sz="2000" b="1">
                  <a:solidFill>
                    <a:sysClr val="windowText" lastClr="000000"/>
                  </a:solidFill>
                </a:rPr>
                <a:t>TOTAL ORÇAM. </a:t>
              </a:r>
            </a:p>
          </xdr:txBody>
        </xdr:sp>
        <xdr:sp macro="" textlink="$AM$5">
          <xdr:nvSpPr>
            <xdr:cNvPr id="3" name="Retângulo 2">
              <a:extLst>
                <a:ext uri="{FF2B5EF4-FFF2-40B4-BE49-F238E27FC236}">
                  <a16:creationId xmlns:a16="http://schemas.microsoft.com/office/drawing/2014/main" id="{0027EDB6-A9A0-4BFA-9667-2F1575594493}"/>
                </a:ext>
              </a:extLst>
            </xdr:cNvPr>
            <xdr:cNvSpPr/>
          </xdr:nvSpPr>
          <xdr:spPr>
            <a:xfrm>
              <a:off x="2629050" y="3077867"/>
              <a:ext cx="1168836" cy="445443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  <a:effectLst>
              <a:outerShdw blurRad="44450" dist="27940" dir="5400000" algn="ctr">
                <a:srgbClr val="000000">
                  <a:alpha val="32000"/>
                </a:srgb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C941612E-545F-4965-B4D5-5D9EFDBC7570}" type="TxLink">
                <a:rPr lang="en-US" sz="20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ctr"/>
                <a:t>449</a:t>
              </a:fld>
              <a:endParaRPr lang="en-US" sz="2000" b="1" i="0" u="none" strike="noStrike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sp macro="" textlink="">
          <xdr:nvSpPr>
            <xdr:cNvPr id="40" name="Retângulo 39">
              <a:extLst>
                <a:ext uri="{FF2B5EF4-FFF2-40B4-BE49-F238E27FC236}">
                  <a16:creationId xmlns:a16="http://schemas.microsoft.com/office/drawing/2014/main" id="{11A58387-3F7C-4772-A2DD-B73840165259}"/>
                </a:ext>
              </a:extLst>
            </xdr:cNvPr>
            <xdr:cNvSpPr/>
          </xdr:nvSpPr>
          <xdr:spPr>
            <a:xfrm>
              <a:off x="208126" y="2569188"/>
              <a:ext cx="3564565" cy="440721"/>
            </a:xfrm>
            <a:prstGeom prst="rect">
              <a:avLst/>
            </a:prstGeom>
            <a:solidFill>
              <a:srgbClr val="FFC000"/>
            </a:solidFill>
            <a:ln>
              <a:noFill/>
            </a:ln>
            <a:effectLst>
              <a:outerShdw blurRad="44450" dist="27940" dir="5400000" algn="ctr">
                <a:srgbClr val="000000">
                  <a:alpha val="32000"/>
                </a:srgb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2000" b="1">
                  <a:solidFill>
                    <a:sysClr val="windowText" lastClr="000000"/>
                  </a:solidFill>
                </a:rPr>
                <a:t>TOTAL DE ORÇAMENTOS E O.S.</a:t>
              </a:r>
            </a:p>
          </xdr:txBody>
        </xdr:sp>
      </xdr:grpSp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769701E9-3CD2-406A-BD3D-89B09250A34F}"/>
              </a:ext>
            </a:extLst>
          </xdr:cNvPr>
          <xdr:cNvGrpSpPr/>
        </xdr:nvGrpSpPr>
        <xdr:grpSpPr>
          <a:xfrm>
            <a:off x="90539" y="3806950"/>
            <a:ext cx="3545290" cy="460851"/>
            <a:chOff x="238014" y="3700748"/>
            <a:chExt cx="4456548" cy="445082"/>
          </a:xfrm>
        </xdr:grpSpPr>
        <xdr:sp macro="" textlink="">
          <xdr:nvSpPr>
            <xdr:cNvPr id="6" name="Retângulo 5">
              <a:extLst>
                <a:ext uri="{FF2B5EF4-FFF2-40B4-BE49-F238E27FC236}">
                  <a16:creationId xmlns:a16="http://schemas.microsoft.com/office/drawing/2014/main" id="{B7B5F53D-B724-4F53-98BD-3E89B2F5027B}"/>
                </a:ext>
              </a:extLst>
            </xdr:cNvPr>
            <xdr:cNvSpPr/>
          </xdr:nvSpPr>
          <xdr:spPr>
            <a:xfrm>
              <a:off x="238014" y="3716994"/>
              <a:ext cx="2937656" cy="416953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  <a:effectLst>
              <a:outerShdw blurRad="44450" dist="27940" dir="5400000" algn="ctr">
                <a:srgbClr val="000000">
                  <a:alpha val="32000"/>
                </a:srgb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lang="en-US" sz="2000" b="1">
                  <a:solidFill>
                    <a:sysClr val="windowText" lastClr="000000"/>
                  </a:solidFill>
                </a:rPr>
                <a:t>TOTAL O.S.</a:t>
              </a:r>
              <a:r>
                <a:rPr lang="en-US" sz="2000" b="1" baseline="0">
                  <a:solidFill>
                    <a:sysClr val="windowText" lastClr="000000"/>
                  </a:solidFill>
                </a:rPr>
                <a:t> (NC)</a:t>
              </a:r>
              <a:r>
                <a:rPr lang="en-US" sz="2000" b="1">
                  <a:solidFill>
                    <a:sysClr val="windowText" lastClr="000000"/>
                  </a:solidFill>
                </a:rPr>
                <a:t> </a:t>
              </a:r>
            </a:p>
          </xdr:txBody>
        </xdr:sp>
        <xdr:sp macro="" textlink="$AQ$5">
          <xdr:nvSpPr>
            <xdr:cNvPr id="7" name="Retângulo 6">
              <a:extLst>
                <a:ext uri="{FF2B5EF4-FFF2-40B4-BE49-F238E27FC236}">
                  <a16:creationId xmlns:a16="http://schemas.microsoft.com/office/drawing/2014/main" id="{0A425B47-F6FB-4BE0-9FFF-7589C93D3137}"/>
                </a:ext>
              </a:extLst>
            </xdr:cNvPr>
            <xdr:cNvSpPr/>
          </xdr:nvSpPr>
          <xdr:spPr>
            <a:xfrm>
              <a:off x="3234691" y="3700748"/>
              <a:ext cx="1459871" cy="44508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  <a:effectLst>
              <a:outerShdw blurRad="44450" dist="27940" dir="5400000" algn="ctr">
                <a:srgbClr val="000000">
                  <a:alpha val="32000"/>
                </a:srgb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BC0DD967-4538-4112-B35E-638B99116216}" type="TxLink">
                <a:rPr lang="en-US" sz="20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ctr"/>
                <a:t>457</a:t>
              </a:fld>
              <a:endParaRPr lang="en-US" sz="2000" b="1" i="0" u="none" strike="noStrike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</xdr:grpSp>
    </xdr:grpSp>
    <xdr:clientData/>
  </xdr:twoCellAnchor>
  <xdr:twoCellAnchor>
    <xdr:from>
      <xdr:col>0</xdr:col>
      <xdr:colOff>108857</xdr:colOff>
      <xdr:row>17</xdr:row>
      <xdr:rowOff>92206</xdr:rowOff>
    </xdr:from>
    <xdr:to>
      <xdr:col>6</xdr:col>
      <xdr:colOff>65314</xdr:colOff>
      <xdr:row>29</xdr:row>
      <xdr:rowOff>74283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CE9E870D-64C3-427F-A492-3413BD1E0468}"/>
            </a:ext>
          </a:extLst>
        </xdr:cNvPr>
        <xdr:cNvGrpSpPr/>
      </xdr:nvGrpSpPr>
      <xdr:grpSpPr>
        <a:xfrm>
          <a:off x="108857" y="3330706"/>
          <a:ext cx="3639457" cy="2268077"/>
          <a:chOff x="6230488" y="1663536"/>
          <a:chExt cx="3933928" cy="2208441"/>
        </a:xfrm>
      </xdr:grpSpPr>
      <xdr:sp macro="" textlink="">
        <xdr:nvSpPr>
          <xdr:cNvPr id="11" name="Retângulo 10">
            <a:extLst>
              <a:ext uri="{FF2B5EF4-FFF2-40B4-BE49-F238E27FC236}">
                <a16:creationId xmlns:a16="http://schemas.microsoft.com/office/drawing/2014/main" id="{9411872F-2EFA-42BE-8CF0-D75A2ABF00F9}"/>
              </a:ext>
            </a:extLst>
          </xdr:cNvPr>
          <xdr:cNvSpPr/>
        </xdr:nvSpPr>
        <xdr:spPr>
          <a:xfrm>
            <a:off x="6230488" y="1663536"/>
            <a:ext cx="2059527" cy="706264"/>
          </a:xfrm>
          <a:prstGeom prst="rect">
            <a:avLst/>
          </a:prstGeom>
          <a:solidFill>
            <a:srgbClr val="FFFF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500" b="1">
                <a:solidFill>
                  <a:sysClr val="windowText" lastClr="000000"/>
                </a:solidFill>
              </a:rPr>
              <a:t>ALMIR</a:t>
            </a:r>
          </a:p>
        </xdr:txBody>
      </xdr:sp>
      <xdr:sp macro="" textlink="$AW$1">
        <xdr:nvSpPr>
          <xdr:cNvPr id="12" name="Retângulo 11">
            <a:extLst>
              <a:ext uri="{FF2B5EF4-FFF2-40B4-BE49-F238E27FC236}">
                <a16:creationId xmlns:a16="http://schemas.microsoft.com/office/drawing/2014/main" id="{416BE5A4-75E1-4AA9-84A5-3A6C1BC620A3}"/>
              </a:ext>
            </a:extLst>
          </xdr:cNvPr>
          <xdr:cNvSpPr/>
        </xdr:nvSpPr>
        <xdr:spPr>
          <a:xfrm>
            <a:off x="8309891" y="1663536"/>
            <a:ext cx="855936" cy="706264"/>
          </a:xfrm>
          <a:prstGeom prst="rect">
            <a:avLst/>
          </a:prstGeom>
          <a:solidFill>
            <a:srgbClr val="FFFF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2007FE4-B0D8-44D8-A4A0-EAB0C6845E95}" type="TxLink">
              <a:rPr lang="en-US" sz="2000" b="1" i="0" u="none" strike="noStrike">
                <a:solidFill>
                  <a:srgbClr val="FF0000"/>
                </a:solidFill>
                <a:latin typeface="Calibri"/>
                <a:cs typeface="Calibri"/>
              </a:rPr>
              <a:pPr algn="ctr"/>
              <a:t>207</a:t>
            </a:fld>
            <a:endParaRPr lang="en-US" sz="2000" b="1" i="0" u="none" strike="noStrike">
              <a:solidFill>
                <a:srgbClr val="FF0000"/>
              </a:solidFill>
              <a:latin typeface="Calibri"/>
              <a:cs typeface="Calibri"/>
            </a:endParaRPr>
          </a:p>
        </xdr:txBody>
      </xdr:sp>
      <xdr:sp macro="" textlink="">
        <xdr:nvSpPr>
          <xdr:cNvPr id="14" name="Retângulo 13">
            <a:extLst>
              <a:ext uri="{FF2B5EF4-FFF2-40B4-BE49-F238E27FC236}">
                <a16:creationId xmlns:a16="http://schemas.microsoft.com/office/drawing/2014/main" id="{CD9566E9-B5A8-4855-BF40-EBB13C93856C}"/>
              </a:ext>
            </a:extLst>
          </xdr:cNvPr>
          <xdr:cNvSpPr/>
        </xdr:nvSpPr>
        <xdr:spPr>
          <a:xfrm>
            <a:off x="6230489" y="2420859"/>
            <a:ext cx="2059525" cy="700027"/>
          </a:xfrm>
          <a:prstGeom prst="rect">
            <a:avLst/>
          </a:prstGeom>
          <a:solidFill>
            <a:srgbClr val="FFFF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500" b="1">
                <a:solidFill>
                  <a:sysClr val="windowText" lastClr="000000"/>
                </a:solidFill>
              </a:rPr>
              <a:t>AELIO</a:t>
            </a:r>
          </a:p>
        </xdr:txBody>
      </xdr:sp>
      <xdr:sp macro="" textlink="$AW$2">
        <xdr:nvSpPr>
          <xdr:cNvPr id="15" name="Retângulo 14">
            <a:extLst>
              <a:ext uri="{FF2B5EF4-FFF2-40B4-BE49-F238E27FC236}">
                <a16:creationId xmlns:a16="http://schemas.microsoft.com/office/drawing/2014/main" id="{1A952A22-18E1-4825-AC97-52F07274D198}"/>
              </a:ext>
            </a:extLst>
          </xdr:cNvPr>
          <xdr:cNvSpPr/>
        </xdr:nvSpPr>
        <xdr:spPr>
          <a:xfrm>
            <a:off x="8309891" y="2420859"/>
            <a:ext cx="864900" cy="700027"/>
          </a:xfrm>
          <a:prstGeom prst="rect">
            <a:avLst/>
          </a:prstGeom>
          <a:solidFill>
            <a:srgbClr val="FFFF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D4C30FB-ADC4-4563-A7CE-A7F6EB05703F}" type="TxLink">
              <a:rPr lang="en-US" sz="2000" b="1" i="0" u="none" strike="noStrike">
                <a:solidFill>
                  <a:srgbClr val="FF0000"/>
                </a:solidFill>
                <a:latin typeface="Calibri"/>
                <a:cs typeface="Calibri"/>
              </a:rPr>
              <a:pPr algn="ctr"/>
              <a:t>165</a:t>
            </a:fld>
            <a:endParaRPr lang="en-US" sz="2000" b="1" i="0" u="none" strike="noStrike">
              <a:solidFill>
                <a:srgbClr val="FF0000"/>
              </a:solidFill>
              <a:latin typeface="Calibri"/>
              <a:cs typeface="Calibri"/>
            </a:endParaRPr>
          </a:p>
        </xdr:txBody>
      </xdr:sp>
      <xdr:sp macro="" textlink="">
        <xdr:nvSpPr>
          <xdr:cNvPr id="17" name="Retângulo 16">
            <a:extLst>
              <a:ext uri="{FF2B5EF4-FFF2-40B4-BE49-F238E27FC236}">
                <a16:creationId xmlns:a16="http://schemas.microsoft.com/office/drawing/2014/main" id="{17C2C4C9-D92F-469D-9EF4-F2855A63B73B}"/>
              </a:ext>
            </a:extLst>
          </xdr:cNvPr>
          <xdr:cNvSpPr/>
        </xdr:nvSpPr>
        <xdr:spPr>
          <a:xfrm>
            <a:off x="6230488" y="3171945"/>
            <a:ext cx="2059527" cy="700028"/>
          </a:xfrm>
          <a:prstGeom prst="rect">
            <a:avLst/>
          </a:prstGeom>
          <a:solidFill>
            <a:srgbClr val="FFFF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500" b="1">
                <a:solidFill>
                  <a:sysClr val="windowText" lastClr="000000"/>
                </a:solidFill>
              </a:rPr>
              <a:t>NORTH CROMO</a:t>
            </a:r>
          </a:p>
        </xdr:txBody>
      </xdr:sp>
      <xdr:sp macro="" textlink="$AW$3">
        <xdr:nvSpPr>
          <xdr:cNvPr id="18" name="Retângulo 17">
            <a:extLst>
              <a:ext uri="{FF2B5EF4-FFF2-40B4-BE49-F238E27FC236}">
                <a16:creationId xmlns:a16="http://schemas.microsoft.com/office/drawing/2014/main" id="{B46D6DB6-4704-4C9D-BDA4-3BCE5DF982F0}"/>
              </a:ext>
            </a:extLst>
          </xdr:cNvPr>
          <xdr:cNvSpPr/>
        </xdr:nvSpPr>
        <xdr:spPr>
          <a:xfrm>
            <a:off x="8309892" y="3171945"/>
            <a:ext cx="873865" cy="700028"/>
          </a:xfrm>
          <a:prstGeom prst="rect">
            <a:avLst/>
          </a:prstGeom>
          <a:solidFill>
            <a:srgbClr val="FFFF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7F7FBDD-57F8-4E40-86ED-E8B8B0DEE95F}" type="TxLink">
              <a:rPr lang="en-US" sz="2000" b="1" i="0" u="none" strike="noStrike">
                <a:solidFill>
                  <a:srgbClr val="FF0000"/>
                </a:solidFill>
                <a:latin typeface="Calibri"/>
                <a:cs typeface="Calibri"/>
              </a:rPr>
              <a:pPr algn="ctr"/>
              <a:t>85</a:t>
            </a:fld>
            <a:endParaRPr lang="en-US" sz="2000" b="1" i="0" u="none" strike="noStrike">
              <a:solidFill>
                <a:srgbClr val="FF0000"/>
              </a:solidFill>
              <a:latin typeface="Calibri"/>
              <a:cs typeface="Calibri"/>
            </a:endParaRPr>
          </a:p>
        </xdr:txBody>
      </xdr:sp>
      <xdr:sp macro="" textlink="$AX$1">
        <xdr:nvSpPr>
          <xdr:cNvPr id="23" name="Retângulo 22">
            <a:extLst>
              <a:ext uri="{FF2B5EF4-FFF2-40B4-BE49-F238E27FC236}">
                <a16:creationId xmlns:a16="http://schemas.microsoft.com/office/drawing/2014/main" id="{63EF56E1-2701-4063-B5D4-8A3229B93D62}"/>
              </a:ext>
            </a:extLst>
          </xdr:cNvPr>
          <xdr:cNvSpPr/>
        </xdr:nvSpPr>
        <xdr:spPr>
          <a:xfrm>
            <a:off x="9181805" y="1669774"/>
            <a:ext cx="982611" cy="700027"/>
          </a:xfrm>
          <a:prstGeom prst="rect">
            <a:avLst/>
          </a:prstGeom>
          <a:solidFill>
            <a:srgbClr val="FFFF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8588DE3-27A2-4195-AA5C-114EC150301E}" type="TxLink">
              <a:rPr lang="en-US" sz="2000" b="1" i="0" u="none" strike="noStrike">
                <a:solidFill>
                  <a:srgbClr val="FF0000"/>
                </a:solidFill>
                <a:latin typeface="Calibri"/>
                <a:cs typeface="Calibri"/>
              </a:rPr>
              <a:pPr algn="ctr"/>
              <a:t>45,30%</a:t>
            </a:fld>
            <a:endParaRPr lang="en-US" sz="2000" b="1" i="0" u="none" strike="noStrike">
              <a:solidFill>
                <a:srgbClr val="FF0000"/>
              </a:solidFill>
              <a:latin typeface="Calibri"/>
              <a:cs typeface="Calibri"/>
            </a:endParaRPr>
          </a:p>
        </xdr:txBody>
      </xdr:sp>
      <xdr:sp macro="" textlink="$AX$2">
        <xdr:nvSpPr>
          <xdr:cNvPr id="24" name="Retângulo 23">
            <a:extLst>
              <a:ext uri="{FF2B5EF4-FFF2-40B4-BE49-F238E27FC236}">
                <a16:creationId xmlns:a16="http://schemas.microsoft.com/office/drawing/2014/main" id="{FC9B884F-4456-4638-BBF5-BBA5CECDA59A}"/>
              </a:ext>
            </a:extLst>
          </xdr:cNvPr>
          <xdr:cNvSpPr/>
        </xdr:nvSpPr>
        <xdr:spPr>
          <a:xfrm>
            <a:off x="9190771" y="2429827"/>
            <a:ext cx="967020" cy="700027"/>
          </a:xfrm>
          <a:prstGeom prst="rect">
            <a:avLst/>
          </a:prstGeom>
          <a:solidFill>
            <a:srgbClr val="FFFF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52CB4D5-59BD-4AF2-A086-708D9E5B2074}" type="TxLink">
              <a:rPr lang="en-US" sz="2000" b="1" i="0" u="none" strike="noStrike">
                <a:solidFill>
                  <a:srgbClr val="FF0000"/>
                </a:solidFill>
                <a:latin typeface="Calibri"/>
                <a:cs typeface="Calibri"/>
              </a:rPr>
              <a:pPr algn="ctr"/>
              <a:t>36,11%</a:t>
            </a:fld>
            <a:endParaRPr lang="en-US" sz="2000" b="1" i="0" u="none" strike="noStrike">
              <a:solidFill>
                <a:srgbClr val="FF0000"/>
              </a:solidFill>
              <a:latin typeface="Calibri"/>
              <a:cs typeface="Calibri"/>
            </a:endParaRPr>
          </a:p>
        </xdr:txBody>
      </xdr:sp>
      <xdr:sp macro="" textlink="$AX$3">
        <xdr:nvSpPr>
          <xdr:cNvPr id="25" name="Retângulo 24">
            <a:extLst>
              <a:ext uri="{FF2B5EF4-FFF2-40B4-BE49-F238E27FC236}">
                <a16:creationId xmlns:a16="http://schemas.microsoft.com/office/drawing/2014/main" id="{A707ABBC-5D81-4F27-9AA1-F1213622E1E3}"/>
              </a:ext>
            </a:extLst>
          </xdr:cNvPr>
          <xdr:cNvSpPr/>
        </xdr:nvSpPr>
        <xdr:spPr>
          <a:xfrm>
            <a:off x="9190771" y="3171949"/>
            <a:ext cx="967020" cy="700028"/>
          </a:xfrm>
          <a:prstGeom prst="rect">
            <a:avLst/>
          </a:prstGeom>
          <a:solidFill>
            <a:srgbClr val="FFFF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18088A7-5AEA-4516-92CC-A7AE3C6E8FC2}" type="TxLink">
              <a:rPr lang="en-US" sz="2000" b="1" i="0" u="none" strike="noStrike">
                <a:solidFill>
                  <a:srgbClr val="FF0000"/>
                </a:solidFill>
                <a:latin typeface="Calibri"/>
                <a:cs typeface="Calibri"/>
              </a:rPr>
              <a:pPr algn="ctr"/>
              <a:t>18,60%</a:t>
            </a:fld>
            <a:endParaRPr lang="en-US" sz="2000" b="1" i="0" u="none" strike="noStrike">
              <a:solidFill>
                <a:srgbClr val="FF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>
    <xdr:from>
      <xdr:col>6</xdr:col>
      <xdr:colOff>237609</xdr:colOff>
      <xdr:row>17</xdr:row>
      <xdr:rowOff>91727</xdr:rowOff>
    </xdr:from>
    <xdr:to>
      <xdr:col>12</xdr:col>
      <xdr:colOff>167085</xdr:colOff>
      <xdr:row>29</xdr:row>
      <xdr:rowOff>73804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26E8E874-72AD-4FE0-A312-E77F1F28CFF2}"/>
            </a:ext>
          </a:extLst>
        </xdr:cNvPr>
        <xdr:cNvGrpSpPr/>
      </xdr:nvGrpSpPr>
      <xdr:grpSpPr>
        <a:xfrm>
          <a:off x="3920609" y="3330227"/>
          <a:ext cx="3612476" cy="2268077"/>
          <a:chOff x="16261817" y="1756301"/>
          <a:chExt cx="3411034" cy="2208441"/>
        </a:xfrm>
      </xdr:grpSpPr>
      <xdr:sp macro="" textlink="">
        <xdr:nvSpPr>
          <xdr:cNvPr id="29" name="Retângulo 28">
            <a:extLst>
              <a:ext uri="{FF2B5EF4-FFF2-40B4-BE49-F238E27FC236}">
                <a16:creationId xmlns:a16="http://schemas.microsoft.com/office/drawing/2014/main" id="{DC79F1D4-78F9-49AA-A787-CE12FC6A900D}"/>
              </a:ext>
            </a:extLst>
          </xdr:cNvPr>
          <xdr:cNvSpPr/>
        </xdr:nvSpPr>
        <xdr:spPr>
          <a:xfrm>
            <a:off x="16261817" y="1756301"/>
            <a:ext cx="1536635" cy="706264"/>
          </a:xfrm>
          <a:prstGeom prst="rect">
            <a:avLst/>
          </a:prstGeom>
          <a:solidFill>
            <a:srgbClr val="FFFF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500" b="1">
                <a:solidFill>
                  <a:sysClr val="windowText" lastClr="000000"/>
                </a:solidFill>
              </a:rPr>
              <a:t>ORÇAMENTO</a:t>
            </a:r>
          </a:p>
        </xdr:txBody>
      </xdr:sp>
      <xdr:sp macro="" textlink="$BC$3">
        <xdr:nvSpPr>
          <xdr:cNvPr id="30" name="Retângulo 29">
            <a:extLst>
              <a:ext uri="{FF2B5EF4-FFF2-40B4-BE49-F238E27FC236}">
                <a16:creationId xmlns:a16="http://schemas.microsoft.com/office/drawing/2014/main" id="{DE1BE08F-65F7-4F30-B655-0BA6B0A9AE97}"/>
              </a:ext>
            </a:extLst>
          </xdr:cNvPr>
          <xdr:cNvSpPr/>
        </xdr:nvSpPr>
        <xdr:spPr>
          <a:xfrm>
            <a:off x="17818326" y="1756301"/>
            <a:ext cx="855936" cy="706264"/>
          </a:xfrm>
          <a:prstGeom prst="rect">
            <a:avLst/>
          </a:prstGeom>
          <a:solidFill>
            <a:srgbClr val="FFFF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1417D0B-0BF6-4BA3-9EDC-548DC5029F1A}" type="TxLink">
              <a:rPr lang="en-US" sz="2000" b="1" i="0" u="none" strike="noStrike">
                <a:solidFill>
                  <a:srgbClr val="FF0000"/>
                </a:solidFill>
                <a:latin typeface="Calibri"/>
                <a:cs typeface="Calibri"/>
              </a:rPr>
              <a:pPr algn="ctr"/>
              <a:t>437</a:t>
            </a:fld>
            <a:endParaRPr lang="en-US" sz="2000" b="1" i="0" u="none" strike="noStrike">
              <a:solidFill>
                <a:srgbClr val="FF0000"/>
              </a:solidFill>
              <a:latin typeface="Calibri"/>
              <a:cs typeface="Calibri"/>
            </a:endParaRPr>
          </a:p>
        </xdr:txBody>
      </xdr:sp>
      <xdr:sp macro="" textlink="">
        <xdr:nvSpPr>
          <xdr:cNvPr id="31" name="Retângulo 30">
            <a:extLst>
              <a:ext uri="{FF2B5EF4-FFF2-40B4-BE49-F238E27FC236}">
                <a16:creationId xmlns:a16="http://schemas.microsoft.com/office/drawing/2014/main" id="{1CA1A818-6C65-4905-897A-AC66D6C6C157}"/>
              </a:ext>
            </a:extLst>
          </xdr:cNvPr>
          <xdr:cNvSpPr/>
        </xdr:nvSpPr>
        <xdr:spPr>
          <a:xfrm>
            <a:off x="16269352" y="2513624"/>
            <a:ext cx="1529101" cy="700027"/>
          </a:xfrm>
          <a:prstGeom prst="rect">
            <a:avLst/>
          </a:prstGeom>
          <a:solidFill>
            <a:srgbClr val="FFFF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500" b="1">
                <a:solidFill>
                  <a:sysClr val="windowText" lastClr="000000"/>
                </a:solidFill>
              </a:rPr>
              <a:t>GARANTIA</a:t>
            </a:r>
          </a:p>
        </xdr:txBody>
      </xdr:sp>
      <xdr:sp macro="" textlink="$BC$1">
        <xdr:nvSpPr>
          <xdr:cNvPr id="32" name="Retângulo 31">
            <a:extLst>
              <a:ext uri="{FF2B5EF4-FFF2-40B4-BE49-F238E27FC236}">
                <a16:creationId xmlns:a16="http://schemas.microsoft.com/office/drawing/2014/main" id="{D81A87EA-1F78-4DF1-AC87-03E913A4CA27}"/>
              </a:ext>
            </a:extLst>
          </xdr:cNvPr>
          <xdr:cNvSpPr/>
        </xdr:nvSpPr>
        <xdr:spPr>
          <a:xfrm>
            <a:off x="17818326" y="2513624"/>
            <a:ext cx="864900" cy="700027"/>
          </a:xfrm>
          <a:prstGeom prst="rect">
            <a:avLst/>
          </a:prstGeom>
          <a:solidFill>
            <a:srgbClr val="FFFF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1934471-E550-407D-A723-CF0D8E9F000F}" type="TxLink">
              <a:rPr lang="en-US" sz="2000" b="1" i="0" u="none" strike="noStrike">
                <a:solidFill>
                  <a:srgbClr val="FF0000"/>
                </a:solidFill>
                <a:latin typeface="Calibri"/>
                <a:cs typeface="Calibri"/>
              </a:rPr>
              <a:pPr algn="ctr"/>
              <a:t>17</a:t>
            </a:fld>
            <a:endParaRPr lang="en-US" sz="2000" b="1" i="0" u="none" strike="noStrike">
              <a:solidFill>
                <a:srgbClr val="FF0000"/>
              </a:solidFill>
              <a:latin typeface="Calibri"/>
              <a:cs typeface="Calibri"/>
            </a:endParaRPr>
          </a:p>
        </xdr:txBody>
      </xdr:sp>
      <xdr:sp macro="" textlink="">
        <xdr:nvSpPr>
          <xdr:cNvPr id="33" name="Retângulo 32">
            <a:extLst>
              <a:ext uri="{FF2B5EF4-FFF2-40B4-BE49-F238E27FC236}">
                <a16:creationId xmlns:a16="http://schemas.microsoft.com/office/drawing/2014/main" id="{2365B72E-1487-4F2E-88B5-C1AA5BC1ADF7}"/>
              </a:ext>
            </a:extLst>
          </xdr:cNvPr>
          <xdr:cNvSpPr/>
        </xdr:nvSpPr>
        <xdr:spPr>
          <a:xfrm>
            <a:off x="16277403" y="3264710"/>
            <a:ext cx="1521046" cy="700028"/>
          </a:xfrm>
          <a:prstGeom prst="rect">
            <a:avLst/>
          </a:prstGeom>
          <a:solidFill>
            <a:srgbClr val="FFFF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500" b="1">
                <a:solidFill>
                  <a:sysClr val="windowText" lastClr="000000"/>
                </a:solidFill>
              </a:rPr>
              <a:t>ORÇAMENTO GARANTIA</a:t>
            </a:r>
            <a:r>
              <a:rPr lang="en-US" sz="1500" b="1" baseline="0">
                <a:solidFill>
                  <a:sysClr val="windowText" lastClr="000000"/>
                </a:solidFill>
              </a:rPr>
              <a:t> ÑP</a:t>
            </a:r>
            <a:endParaRPr lang="en-US" sz="1500" b="1">
              <a:solidFill>
                <a:sysClr val="windowText" lastClr="000000"/>
              </a:solidFill>
            </a:endParaRPr>
          </a:p>
        </xdr:txBody>
      </xdr:sp>
      <xdr:sp macro="" textlink="$BC$2">
        <xdr:nvSpPr>
          <xdr:cNvPr id="34" name="Retângulo 33">
            <a:extLst>
              <a:ext uri="{FF2B5EF4-FFF2-40B4-BE49-F238E27FC236}">
                <a16:creationId xmlns:a16="http://schemas.microsoft.com/office/drawing/2014/main" id="{BC482E3E-0AF6-4EA9-BB18-A0816FC540A0}"/>
              </a:ext>
            </a:extLst>
          </xdr:cNvPr>
          <xdr:cNvSpPr/>
        </xdr:nvSpPr>
        <xdr:spPr>
          <a:xfrm>
            <a:off x="17818327" y="3264710"/>
            <a:ext cx="873865" cy="700028"/>
          </a:xfrm>
          <a:prstGeom prst="rect">
            <a:avLst/>
          </a:prstGeom>
          <a:solidFill>
            <a:srgbClr val="FFFF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0768393-9610-454A-8A18-F42E2ECEBDF7}" type="TxLink">
              <a:rPr lang="en-US" sz="2000" b="1" i="0" u="none" strike="noStrike">
                <a:solidFill>
                  <a:srgbClr val="FF0000"/>
                </a:solidFill>
                <a:latin typeface="Calibri"/>
                <a:cs typeface="Calibri"/>
              </a:rPr>
              <a:pPr algn="ctr"/>
              <a:t>1</a:t>
            </a:fld>
            <a:endParaRPr lang="en-US" sz="2000" b="1" i="0" u="none" strike="noStrike">
              <a:solidFill>
                <a:srgbClr val="FF0000"/>
              </a:solidFill>
              <a:latin typeface="Calibri"/>
              <a:cs typeface="Calibri"/>
            </a:endParaRPr>
          </a:p>
        </xdr:txBody>
      </xdr:sp>
      <xdr:sp macro="" textlink="$BD$3">
        <xdr:nvSpPr>
          <xdr:cNvPr id="35" name="Retângulo 34">
            <a:extLst>
              <a:ext uri="{FF2B5EF4-FFF2-40B4-BE49-F238E27FC236}">
                <a16:creationId xmlns:a16="http://schemas.microsoft.com/office/drawing/2014/main" id="{67B78FFD-4673-4452-BA15-F4262465B932}"/>
              </a:ext>
            </a:extLst>
          </xdr:cNvPr>
          <xdr:cNvSpPr/>
        </xdr:nvSpPr>
        <xdr:spPr>
          <a:xfrm>
            <a:off x="18690240" y="1762539"/>
            <a:ext cx="982611" cy="700027"/>
          </a:xfrm>
          <a:prstGeom prst="rect">
            <a:avLst/>
          </a:prstGeom>
          <a:solidFill>
            <a:srgbClr val="FFFF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3B5D43A-9E85-4B53-8A0D-8EF7EB666D19}" type="TxLink">
              <a:rPr lang="en-US" sz="2000" b="1" i="0" u="none" strike="noStrike">
                <a:solidFill>
                  <a:srgbClr val="FF0000"/>
                </a:solidFill>
                <a:latin typeface="Calibri"/>
                <a:cs typeface="Calibri"/>
              </a:rPr>
              <a:pPr algn="ctr"/>
              <a:t>96,04%</a:t>
            </a:fld>
            <a:endParaRPr lang="en-US" sz="2000" b="1" i="0" u="none" strike="noStrike">
              <a:solidFill>
                <a:srgbClr val="FF0000"/>
              </a:solidFill>
              <a:latin typeface="Calibri"/>
              <a:cs typeface="Calibri"/>
            </a:endParaRPr>
          </a:p>
        </xdr:txBody>
      </xdr:sp>
      <xdr:sp macro="" textlink="$BD$1">
        <xdr:nvSpPr>
          <xdr:cNvPr id="36" name="Retângulo 35">
            <a:extLst>
              <a:ext uri="{FF2B5EF4-FFF2-40B4-BE49-F238E27FC236}">
                <a16:creationId xmlns:a16="http://schemas.microsoft.com/office/drawing/2014/main" id="{F279734A-F3E4-4D47-9C21-C1BDB6765085}"/>
              </a:ext>
            </a:extLst>
          </xdr:cNvPr>
          <xdr:cNvSpPr/>
        </xdr:nvSpPr>
        <xdr:spPr>
          <a:xfrm>
            <a:off x="18699206" y="2522592"/>
            <a:ext cx="967020" cy="700027"/>
          </a:xfrm>
          <a:prstGeom prst="rect">
            <a:avLst/>
          </a:prstGeom>
          <a:solidFill>
            <a:srgbClr val="FFFF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F648EBD-43F7-4BAE-93FB-7B1A5B4E1B61}" type="TxLink">
              <a:rPr lang="en-US" sz="2000" b="1" i="0" u="none" strike="noStrike">
                <a:solidFill>
                  <a:srgbClr val="FF0000"/>
                </a:solidFill>
                <a:latin typeface="Calibri"/>
                <a:cs typeface="Calibri"/>
              </a:rPr>
              <a:pPr algn="ctr"/>
              <a:t>3,74%</a:t>
            </a:fld>
            <a:endParaRPr lang="en-US" sz="2000" b="1" i="0" u="none" strike="noStrike">
              <a:solidFill>
                <a:srgbClr val="FF0000"/>
              </a:solidFill>
              <a:latin typeface="Calibri"/>
              <a:cs typeface="Calibri"/>
            </a:endParaRPr>
          </a:p>
        </xdr:txBody>
      </xdr:sp>
      <xdr:sp macro="" textlink="$BD$2">
        <xdr:nvSpPr>
          <xdr:cNvPr id="37" name="Retângulo 36">
            <a:extLst>
              <a:ext uri="{FF2B5EF4-FFF2-40B4-BE49-F238E27FC236}">
                <a16:creationId xmlns:a16="http://schemas.microsoft.com/office/drawing/2014/main" id="{8E7CF763-49C6-4B9F-9E0B-94FCE6918927}"/>
              </a:ext>
            </a:extLst>
          </xdr:cNvPr>
          <xdr:cNvSpPr/>
        </xdr:nvSpPr>
        <xdr:spPr>
          <a:xfrm>
            <a:off x="18699206" y="3264714"/>
            <a:ext cx="967020" cy="700028"/>
          </a:xfrm>
          <a:prstGeom prst="rect">
            <a:avLst/>
          </a:prstGeom>
          <a:solidFill>
            <a:srgbClr val="FFFF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CBFBAAC-568A-420B-BD56-DE4EC0DAB9B0}" type="TxLink">
              <a:rPr lang="en-US" sz="2000" b="1" i="0" u="none" strike="noStrike">
                <a:solidFill>
                  <a:srgbClr val="FF0000"/>
                </a:solidFill>
                <a:latin typeface="Calibri"/>
                <a:cs typeface="Calibri"/>
              </a:rPr>
              <a:pPr algn="ctr"/>
              <a:t>0,22%</a:t>
            </a:fld>
            <a:endParaRPr lang="en-US" sz="2000" b="1" i="0" u="none" strike="noStrike">
              <a:solidFill>
                <a:srgbClr val="FF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 editAs="oneCell">
    <xdr:from>
      <xdr:col>0</xdr:col>
      <xdr:colOff>112488</xdr:colOff>
      <xdr:row>0</xdr:row>
      <xdr:rowOff>174170</xdr:rowOff>
    </xdr:from>
    <xdr:to>
      <xdr:col>3</xdr:col>
      <xdr:colOff>395516</xdr:colOff>
      <xdr:row>12</xdr:row>
      <xdr:rowOff>152399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8" name="Mês Produção">
              <a:extLst>
                <a:ext uri="{FF2B5EF4-FFF2-40B4-BE49-F238E27FC236}">
                  <a16:creationId xmlns:a16="http://schemas.microsoft.com/office/drawing/2014/main" id="{E59D5014-80B5-4CB8-AC3E-04E528A3ED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oduç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488" y="174170"/>
              <a:ext cx="2111828" cy="22134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469172</xdr:colOff>
      <xdr:row>0</xdr:row>
      <xdr:rowOff>172420</xdr:rowOff>
    </xdr:from>
    <xdr:to>
      <xdr:col>6</xdr:col>
      <xdr:colOff>54427</xdr:colOff>
      <xdr:row>12</xdr:row>
      <xdr:rowOff>141514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9" name="Ano Produção">
              <a:extLst>
                <a:ext uri="{FF2B5EF4-FFF2-40B4-BE49-F238E27FC236}">
                  <a16:creationId xmlns:a16="http://schemas.microsoft.com/office/drawing/2014/main" id="{69681824-64EF-4C77-BA91-2E1E697826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oduç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97972" y="351714"/>
              <a:ext cx="1414055" cy="21206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110066</xdr:colOff>
      <xdr:row>13</xdr:row>
      <xdr:rowOff>21772</xdr:rowOff>
    </xdr:from>
    <xdr:to>
      <xdr:col>6</xdr:col>
      <xdr:colOff>76199</xdr:colOff>
      <xdr:row>16</xdr:row>
      <xdr:rowOff>176414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91C38B92-ED20-40C2-9D15-7DC01054BCA8}"/>
            </a:ext>
          </a:extLst>
        </xdr:cNvPr>
        <xdr:cNvSpPr/>
      </xdr:nvSpPr>
      <xdr:spPr>
        <a:xfrm>
          <a:off x="110066" y="2443239"/>
          <a:ext cx="3623733" cy="713442"/>
        </a:xfrm>
        <a:prstGeom prst="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600" b="1">
              <a:solidFill>
                <a:sysClr val="windowText" lastClr="000000"/>
              </a:solidFill>
            </a:rPr>
            <a:t>TOTAL DE O.S.</a:t>
          </a:r>
          <a:r>
            <a:rPr lang="en-US" sz="1600" b="1" baseline="0">
              <a:solidFill>
                <a:sysClr val="windowText" lastClr="000000"/>
              </a:solidFill>
            </a:rPr>
            <a:t> X VENDEDOR</a:t>
          </a:r>
          <a:endParaRPr 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228600</xdr:colOff>
      <xdr:row>13</xdr:row>
      <xdr:rowOff>6506</xdr:rowOff>
    </xdr:from>
    <xdr:to>
      <xdr:col>12</xdr:col>
      <xdr:colOff>179294</xdr:colOff>
      <xdr:row>16</xdr:row>
      <xdr:rowOff>169791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id="{6C2D2940-6558-403C-BF16-2F5B87852F43}"/>
            </a:ext>
          </a:extLst>
        </xdr:cNvPr>
        <xdr:cNvSpPr/>
      </xdr:nvSpPr>
      <xdr:spPr>
        <a:xfrm>
          <a:off x="3886200" y="2427973"/>
          <a:ext cx="3608294" cy="722085"/>
        </a:xfrm>
        <a:prstGeom prst="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600" b="1">
              <a:solidFill>
                <a:sysClr val="windowText" lastClr="000000"/>
              </a:solidFill>
            </a:rPr>
            <a:t>TOTAL O.S. X ORIGEM</a:t>
          </a:r>
          <a:r>
            <a:rPr lang="en-US" sz="1600" b="1" baseline="0">
              <a:solidFill>
                <a:sysClr val="windowText" lastClr="000000"/>
              </a:solidFill>
            </a:rPr>
            <a:t> SOLICITAÇÃO</a:t>
          </a:r>
          <a:endParaRPr 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313266</xdr:colOff>
      <xdr:row>13</xdr:row>
      <xdr:rowOff>0</xdr:rowOff>
    </xdr:from>
    <xdr:to>
      <xdr:col>18</xdr:col>
      <xdr:colOff>179105</xdr:colOff>
      <xdr:row>16</xdr:row>
      <xdr:rowOff>149959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id="{13D99107-A9DD-49B5-A164-B32DD93AA2C7}"/>
            </a:ext>
          </a:extLst>
        </xdr:cNvPr>
        <xdr:cNvSpPr/>
      </xdr:nvSpPr>
      <xdr:spPr>
        <a:xfrm>
          <a:off x="7628466" y="2421467"/>
          <a:ext cx="3523439" cy="708759"/>
        </a:xfrm>
        <a:prstGeom prst="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2000" b="1" baseline="0">
              <a:solidFill>
                <a:sysClr val="windowText" lastClr="000000"/>
              </a:solidFill>
            </a:rPr>
            <a:t>STATUS PRODUÇÃO</a:t>
          </a:r>
          <a:endParaRPr lang="en-US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286870</xdr:colOff>
      <xdr:row>13</xdr:row>
      <xdr:rowOff>8965</xdr:rowOff>
    </xdr:from>
    <xdr:to>
      <xdr:col>24</xdr:col>
      <xdr:colOff>143435</xdr:colOff>
      <xdr:row>16</xdr:row>
      <xdr:rowOff>158925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E6AE92B8-316C-41E1-899F-5660AC47414C}"/>
            </a:ext>
          </a:extLst>
        </xdr:cNvPr>
        <xdr:cNvSpPr/>
      </xdr:nvSpPr>
      <xdr:spPr>
        <a:xfrm>
          <a:off x="11259670" y="2698377"/>
          <a:ext cx="3514165" cy="687842"/>
        </a:xfrm>
        <a:prstGeom prst="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2000" b="1" baseline="0">
              <a:solidFill>
                <a:sysClr val="windowText" lastClr="000000"/>
              </a:solidFill>
            </a:rPr>
            <a:t>STATUS ENTREGA</a:t>
          </a:r>
          <a:endParaRPr lang="en-US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330200</xdr:colOff>
      <xdr:row>17</xdr:row>
      <xdr:rowOff>89736</xdr:rowOff>
    </xdr:from>
    <xdr:to>
      <xdr:col>18</xdr:col>
      <xdr:colOff>203699</xdr:colOff>
      <xdr:row>29</xdr:row>
      <xdr:rowOff>71813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3A5D3C37-6F0E-47B2-BCBA-046A8C4DFD99}"/>
            </a:ext>
          </a:extLst>
        </xdr:cNvPr>
        <xdr:cNvGrpSpPr/>
      </xdr:nvGrpSpPr>
      <xdr:grpSpPr>
        <a:xfrm>
          <a:off x="7696200" y="3328236"/>
          <a:ext cx="3556499" cy="2268077"/>
          <a:chOff x="16249703" y="1756301"/>
          <a:chExt cx="3423148" cy="2208441"/>
        </a:xfrm>
      </xdr:grpSpPr>
      <xdr:sp macro="" textlink="">
        <xdr:nvSpPr>
          <xdr:cNvPr id="47" name="Retângulo 46">
            <a:extLst>
              <a:ext uri="{FF2B5EF4-FFF2-40B4-BE49-F238E27FC236}">
                <a16:creationId xmlns:a16="http://schemas.microsoft.com/office/drawing/2014/main" id="{E602ADB1-9432-4FC3-9A20-58332721036A}"/>
              </a:ext>
            </a:extLst>
          </xdr:cNvPr>
          <xdr:cNvSpPr/>
        </xdr:nvSpPr>
        <xdr:spPr>
          <a:xfrm>
            <a:off x="16261817" y="1756301"/>
            <a:ext cx="1536635" cy="706264"/>
          </a:xfrm>
          <a:prstGeom prst="rect">
            <a:avLst/>
          </a:prstGeom>
          <a:solidFill>
            <a:srgbClr val="FFFF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500" b="1">
                <a:solidFill>
                  <a:sysClr val="windowText" lastClr="000000"/>
                </a:solidFill>
              </a:rPr>
              <a:t>O.S PENDENTE</a:t>
            </a:r>
          </a:p>
        </xdr:txBody>
      </xdr:sp>
      <xdr:sp macro="" textlink="$BH$3">
        <xdr:nvSpPr>
          <xdr:cNvPr id="48" name="Retângulo 47">
            <a:extLst>
              <a:ext uri="{FF2B5EF4-FFF2-40B4-BE49-F238E27FC236}">
                <a16:creationId xmlns:a16="http://schemas.microsoft.com/office/drawing/2014/main" id="{53DD6A0B-D21A-43D8-B4D8-7B9999A6999C}"/>
              </a:ext>
            </a:extLst>
          </xdr:cNvPr>
          <xdr:cNvSpPr/>
        </xdr:nvSpPr>
        <xdr:spPr>
          <a:xfrm>
            <a:off x="17818326" y="1756301"/>
            <a:ext cx="855936" cy="706264"/>
          </a:xfrm>
          <a:prstGeom prst="rect">
            <a:avLst/>
          </a:prstGeom>
          <a:solidFill>
            <a:srgbClr val="FFFF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E126315-AA16-421E-9532-D2CFC5E9F65E}" type="TxLink">
              <a:rPr lang="en-US" sz="2000" b="1" i="0" u="none" strike="noStrike">
                <a:solidFill>
                  <a:srgbClr val="FF0000"/>
                </a:solidFill>
                <a:latin typeface="Calibri"/>
                <a:cs typeface="Calibri"/>
              </a:rPr>
              <a:pPr algn="ctr"/>
              <a:t>#REF!</a:t>
            </a:fld>
            <a:endParaRPr lang="en-US" sz="2000" b="1" i="0" u="none" strike="noStrike">
              <a:solidFill>
                <a:srgbClr val="FF0000"/>
              </a:solidFill>
              <a:latin typeface="Calibri"/>
              <a:cs typeface="Calibri"/>
            </a:endParaRPr>
          </a:p>
        </xdr:txBody>
      </xdr:sp>
      <xdr:sp macro="" textlink="">
        <xdr:nvSpPr>
          <xdr:cNvPr id="49" name="Retângulo 48">
            <a:extLst>
              <a:ext uri="{FF2B5EF4-FFF2-40B4-BE49-F238E27FC236}">
                <a16:creationId xmlns:a16="http://schemas.microsoft.com/office/drawing/2014/main" id="{7C32462A-A6EB-489C-B768-53AA1106EDC5}"/>
              </a:ext>
            </a:extLst>
          </xdr:cNvPr>
          <xdr:cNvSpPr/>
        </xdr:nvSpPr>
        <xdr:spPr>
          <a:xfrm>
            <a:off x="16249703" y="2513624"/>
            <a:ext cx="1548750" cy="700027"/>
          </a:xfrm>
          <a:prstGeom prst="rect">
            <a:avLst/>
          </a:prstGeom>
          <a:solidFill>
            <a:srgbClr val="FFFF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500" b="1">
                <a:solidFill>
                  <a:schemeClr val="tx2"/>
                </a:solidFill>
              </a:rPr>
              <a:t>PROD. NO PRAZO</a:t>
            </a:r>
          </a:p>
        </xdr:txBody>
      </xdr:sp>
      <xdr:sp macro="" textlink="$BH$1">
        <xdr:nvSpPr>
          <xdr:cNvPr id="50" name="Retângulo 49">
            <a:extLst>
              <a:ext uri="{FF2B5EF4-FFF2-40B4-BE49-F238E27FC236}">
                <a16:creationId xmlns:a16="http://schemas.microsoft.com/office/drawing/2014/main" id="{F93E7CB2-05C3-4C4C-8E9A-F6738E03C5AC}"/>
              </a:ext>
            </a:extLst>
          </xdr:cNvPr>
          <xdr:cNvSpPr/>
        </xdr:nvSpPr>
        <xdr:spPr>
          <a:xfrm>
            <a:off x="17818326" y="2513624"/>
            <a:ext cx="864900" cy="700027"/>
          </a:xfrm>
          <a:prstGeom prst="rect">
            <a:avLst/>
          </a:prstGeom>
          <a:solidFill>
            <a:srgbClr val="FFFF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7D5E541-389A-45D4-9157-FE62E943677F}" type="TxLink">
              <a:rPr lang="en-US" sz="2000" b="1" i="0" u="none" strike="noStrike">
                <a:solidFill>
                  <a:schemeClr val="tx2"/>
                </a:solidFill>
                <a:latin typeface="Calibri"/>
                <a:cs typeface="Calibri"/>
              </a:rPr>
              <a:pPr algn="ctr"/>
              <a:t>328</a:t>
            </a:fld>
            <a:endParaRPr lang="en-US" sz="2000" b="1" i="0" u="none" strike="noStrike">
              <a:solidFill>
                <a:schemeClr val="tx2"/>
              </a:solidFill>
              <a:latin typeface="Calibri"/>
              <a:cs typeface="Calibri"/>
            </a:endParaRPr>
          </a:p>
        </xdr:txBody>
      </xdr:sp>
      <xdr:sp macro="" textlink="">
        <xdr:nvSpPr>
          <xdr:cNvPr id="51" name="Retângulo 50">
            <a:extLst>
              <a:ext uri="{FF2B5EF4-FFF2-40B4-BE49-F238E27FC236}">
                <a16:creationId xmlns:a16="http://schemas.microsoft.com/office/drawing/2014/main" id="{C76A9C78-1823-45E5-ABC4-54CF17241FE9}"/>
              </a:ext>
            </a:extLst>
          </xdr:cNvPr>
          <xdr:cNvSpPr/>
        </xdr:nvSpPr>
        <xdr:spPr>
          <a:xfrm>
            <a:off x="16249703" y="3264710"/>
            <a:ext cx="1548746" cy="700028"/>
          </a:xfrm>
          <a:prstGeom prst="rect">
            <a:avLst/>
          </a:prstGeom>
          <a:solidFill>
            <a:srgbClr val="FFFF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500" b="1">
                <a:solidFill>
                  <a:srgbClr val="C00000"/>
                </a:solidFill>
              </a:rPr>
              <a:t>PROD. EM ATRASO</a:t>
            </a:r>
          </a:p>
        </xdr:txBody>
      </xdr:sp>
      <xdr:sp macro="" textlink="$BH$2">
        <xdr:nvSpPr>
          <xdr:cNvPr id="52" name="Retângulo 51">
            <a:extLst>
              <a:ext uri="{FF2B5EF4-FFF2-40B4-BE49-F238E27FC236}">
                <a16:creationId xmlns:a16="http://schemas.microsoft.com/office/drawing/2014/main" id="{10918729-98F8-4F9B-BF95-36148FACE9F1}"/>
              </a:ext>
            </a:extLst>
          </xdr:cNvPr>
          <xdr:cNvSpPr/>
        </xdr:nvSpPr>
        <xdr:spPr>
          <a:xfrm>
            <a:off x="17818327" y="3264710"/>
            <a:ext cx="873865" cy="700028"/>
          </a:xfrm>
          <a:prstGeom prst="rect">
            <a:avLst/>
          </a:prstGeom>
          <a:solidFill>
            <a:srgbClr val="FFFF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220B3E2-1444-4897-BD62-B1C4D8BDC93F}" type="TxLink">
              <a:rPr lang="en-US" sz="2000" b="1" i="0" u="none" strike="noStrike">
                <a:solidFill>
                  <a:srgbClr val="C00000"/>
                </a:solidFill>
                <a:latin typeface="Calibri"/>
                <a:cs typeface="Calibri"/>
              </a:rPr>
              <a:pPr algn="ctr"/>
              <a:t>126</a:t>
            </a:fld>
            <a:endParaRPr lang="en-US" sz="2000" b="1" i="0" u="none" strike="noStrike">
              <a:solidFill>
                <a:srgbClr val="C00000"/>
              </a:solidFill>
              <a:latin typeface="Calibri"/>
              <a:cs typeface="Calibri"/>
            </a:endParaRPr>
          </a:p>
        </xdr:txBody>
      </xdr:sp>
      <xdr:sp macro="" textlink="$BI$3">
        <xdr:nvSpPr>
          <xdr:cNvPr id="53" name="Retângulo 52">
            <a:extLst>
              <a:ext uri="{FF2B5EF4-FFF2-40B4-BE49-F238E27FC236}">
                <a16:creationId xmlns:a16="http://schemas.microsoft.com/office/drawing/2014/main" id="{9D206453-0356-4457-85A3-5437AD8264E1}"/>
              </a:ext>
            </a:extLst>
          </xdr:cNvPr>
          <xdr:cNvSpPr/>
        </xdr:nvSpPr>
        <xdr:spPr>
          <a:xfrm>
            <a:off x="18690240" y="1762539"/>
            <a:ext cx="982611" cy="700027"/>
          </a:xfrm>
          <a:prstGeom prst="rect">
            <a:avLst/>
          </a:prstGeom>
          <a:solidFill>
            <a:srgbClr val="FFFF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012CB33-190E-4F78-9CB1-C771EBD6EAA3}" type="TxLink">
              <a:rPr lang="en-US" sz="2000" b="1" i="0" u="none" strike="noStrike">
                <a:solidFill>
                  <a:srgbClr val="FF0000"/>
                </a:solidFill>
                <a:latin typeface="Calibri"/>
                <a:cs typeface="Calibri"/>
              </a:rPr>
              <a:pPr algn="ctr"/>
              <a:t> </a:t>
            </a:fld>
            <a:endParaRPr lang="en-US" sz="2000" b="1" i="0" u="none" strike="noStrike">
              <a:solidFill>
                <a:srgbClr val="FF0000"/>
              </a:solidFill>
              <a:latin typeface="Calibri"/>
              <a:cs typeface="Calibri"/>
            </a:endParaRPr>
          </a:p>
        </xdr:txBody>
      </xdr:sp>
      <xdr:sp macro="" textlink="$BI$1">
        <xdr:nvSpPr>
          <xdr:cNvPr id="54" name="Retângulo 53">
            <a:extLst>
              <a:ext uri="{FF2B5EF4-FFF2-40B4-BE49-F238E27FC236}">
                <a16:creationId xmlns:a16="http://schemas.microsoft.com/office/drawing/2014/main" id="{9A220816-1312-41BA-A47D-E814E0ACEC10}"/>
              </a:ext>
            </a:extLst>
          </xdr:cNvPr>
          <xdr:cNvSpPr/>
        </xdr:nvSpPr>
        <xdr:spPr>
          <a:xfrm>
            <a:off x="18699206" y="2522592"/>
            <a:ext cx="967020" cy="700027"/>
          </a:xfrm>
          <a:prstGeom prst="rect">
            <a:avLst/>
          </a:prstGeom>
          <a:solidFill>
            <a:srgbClr val="FFFF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FD13724-A460-46C4-8CF5-539D72472DA3}" type="TxLink">
              <a:rPr lang="en-US" sz="2000" b="1" i="0" u="none" strike="noStrike">
                <a:solidFill>
                  <a:schemeClr val="tx2"/>
                </a:solidFill>
                <a:latin typeface="Calibri"/>
                <a:cs typeface="Calibri"/>
              </a:rPr>
              <a:pPr algn="ctr"/>
              <a:t>72,25%</a:t>
            </a:fld>
            <a:endParaRPr lang="en-US" sz="2000" b="1" i="0" u="none" strike="noStrike">
              <a:solidFill>
                <a:schemeClr val="tx2"/>
              </a:solidFill>
              <a:latin typeface="Calibri"/>
              <a:cs typeface="Calibri"/>
            </a:endParaRPr>
          </a:p>
        </xdr:txBody>
      </xdr:sp>
      <xdr:sp macro="" textlink="$BI$2">
        <xdr:nvSpPr>
          <xdr:cNvPr id="55" name="Retângulo 54">
            <a:extLst>
              <a:ext uri="{FF2B5EF4-FFF2-40B4-BE49-F238E27FC236}">
                <a16:creationId xmlns:a16="http://schemas.microsoft.com/office/drawing/2014/main" id="{6BD0CB1E-5E60-4B30-B147-C8CD24D9E4A5}"/>
              </a:ext>
            </a:extLst>
          </xdr:cNvPr>
          <xdr:cNvSpPr/>
        </xdr:nvSpPr>
        <xdr:spPr>
          <a:xfrm>
            <a:off x="18699206" y="3264714"/>
            <a:ext cx="967020" cy="700028"/>
          </a:xfrm>
          <a:prstGeom prst="rect">
            <a:avLst/>
          </a:prstGeom>
          <a:solidFill>
            <a:srgbClr val="FFFF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30FACF6-9C19-428D-81D1-187A108F24F2}" type="TxLink">
              <a:rPr lang="en-US" sz="2000" b="1" i="0" u="none" strike="noStrike">
                <a:solidFill>
                  <a:srgbClr val="C00000"/>
                </a:solidFill>
                <a:latin typeface="Calibri"/>
                <a:cs typeface="Calibri"/>
              </a:rPr>
              <a:pPr algn="ctr"/>
              <a:t>27,75%</a:t>
            </a:fld>
            <a:endParaRPr lang="en-US" sz="2000" b="1" i="0" u="none" strike="noStrike">
              <a:solidFill>
                <a:srgbClr val="C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>
    <xdr:from>
      <xdr:col>18</xdr:col>
      <xdr:colOff>291396</xdr:colOff>
      <xdr:row>17</xdr:row>
      <xdr:rowOff>99198</xdr:rowOff>
    </xdr:from>
    <xdr:to>
      <xdr:col>24</xdr:col>
      <xdr:colOff>152399</xdr:colOff>
      <xdr:row>29</xdr:row>
      <xdr:rowOff>81275</xdr:rowOff>
    </xdr:to>
    <xdr:grpSp>
      <xdr:nvGrpSpPr>
        <xdr:cNvPr id="56" name="Agrupar 55">
          <a:extLst>
            <a:ext uri="{FF2B5EF4-FFF2-40B4-BE49-F238E27FC236}">
              <a16:creationId xmlns:a16="http://schemas.microsoft.com/office/drawing/2014/main" id="{950DAA75-16C3-4C60-85CC-151DFD081C78}"/>
            </a:ext>
          </a:extLst>
        </xdr:cNvPr>
        <xdr:cNvGrpSpPr/>
      </xdr:nvGrpSpPr>
      <xdr:grpSpPr>
        <a:xfrm>
          <a:off x="11340396" y="3337698"/>
          <a:ext cx="3544003" cy="2268077"/>
          <a:chOff x="16261817" y="1756301"/>
          <a:chExt cx="3411034" cy="2208441"/>
        </a:xfrm>
      </xdr:grpSpPr>
      <xdr:sp macro="" textlink="">
        <xdr:nvSpPr>
          <xdr:cNvPr id="57" name="Retângulo 56">
            <a:extLst>
              <a:ext uri="{FF2B5EF4-FFF2-40B4-BE49-F238E27FC236}">
                <a16:creationId xmlns:a16="http://schemas.microsoft.com/office/drawing/2014/main" id="{F1A93253-5CE5-41BF-B647-3B99C57F9ED1}"/>
              </a:ext>
            </a:extLst>
          </xdr:cNvPr>
          <xdr:cNvSpPr/>
        </xdr:nvSpPr>
        <xdr:spPr>
          <a:xfrm>
            <a:off x="16261817" y="1756301"/>
            <a:ext cx="1536635" cy="706264"/>
          </a:xfrm>
          <a:prstGeom prst="rect">
            <a:avLst/>
          </a:prstGeom>
          <a:solidFill>
            <a:srgbClr val="FFFF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500" b="1">
                <a:solidFill>
                  <a:sysClr val="windowText" lastClr="000000"/>
                </a:solidFill>
              </a:rPr>
              <a:t>ENTREGA</a:t>
            </a:r>
            <a:r>
              <a:rPr lang="en-US" sz="1500" b="1" baseline="0">
                <a:solidFill>
                  <a:sysClr val="windowText" lastClr="000000"/>
                </a:solidFill>
              </a:rPr>
              <a:t> PENDENTE</a:t>
            </a:r>
            <a:endParaRPr lang="en-US" sz="1500" b="1">
              <a:solidFill>
                <a:sysClr val="windowText" lastClr="000000"/>
              </a:solidFill>
            </a:endParaRPr>
          </a:p>
        </xdr:txBody>
      </xdr:sp>
      <xdr:sp macro="" textlink="$BM$1">
        <xdr:nvSpPr>
          <xdr:cNvPr id="58" name="Retângulo 57">
            <a:extLst>
              <a:ext uri="{FF2B5EF4-FFF2-40B4-BE49-F238E27FC236}">
                <a16:creationId xmlns:a16="http://schemas.microsoft.com/office/drawing/2014/main" id="{CF827467-E1BE-4D6F-B7D9-62E7524795F4}"/>
              </a:ext>
            </a:extLst>
          </xdr:cNvPr>
          <xdr:cNvSpPr/>
        </xdr:nvSpPr>
        <xdr:spPr>
          <a:xfrm>
            <a:off x="17818326" y="1756301"/>
            <a:ext cx="855936" cy="706264"/>
          </a:xfrm>
          <a:prstGeom prst="rect">
            <a:avLst/>
          </a:prstGeom>
          <a:solidFill>
            <a:srgbClr val="FFFF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F3C6A99-B3B1-488F-A3A8-6E5D07C65E4C}" type="TxLink">
              <a:rPr lang="en-US" sz="2000" b="1" i="0" u="none" strike="noStrike">
                <a:solidFill>
                  <a:srgbClr val="FF0000"/>
                </a:solidFill>
                <a:latin typeface="Calibri"/>
                <a:cs typeface="Calibri"/>
              </a:rPr>
              <a:pPr algn="ctr"/>
              <a:t>3</a:t>
            </a:fld>
            <a:endParaRPr lang="en-US" sz="2000" b="1" i="0" u="none" strike="noStrike">
              <a:solidFill>
                <a:srgbClr val="FF0000"/>
              </a:solidFill>
              <a:latin typeface="Calibri"/>
              <a:cs typeface="Calibri"/>
            </a:endParaRPr>
          </a:p>
        </xdr:txBody>
      </xdr:sp>
      <xdr:sp macro="" textlink="">
        <xdr:nvSpPr>
          <xdr:cNvPr id="59" name="Retângulo 58">
            <a:extLst>
              <a:ext uri="{FF2B5EF4-FFF2-40B4-BE49-F238E27FC236}">
                <a16:creationId xmlns:a16="http://schemas.microsoft.com/office/drawing/2014/main" id="{18C2CCE3-494E-47CD-8983-E33C3D5B233F}"/>
              </a:ext>
            </a:extLst>
          </xdr:cNvPr>
          <xdr:cNvSpPr/>
        </xdr:nvSpPr>
        <xdr:spPr>
          <a:xfrm>
            <a:off x="16282517" y="2513624"/>
            <a:ext cx="1515936" cy="700027"/>
          </a:xfrm>
          <a:prstGeom prst="rect">
            <a:avLst/>
          </a:prstGeom>
          <a:solidFill>
            <a:srgbClr val="FFFF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500" b="1">
                <a:solidFill>
                  <a:schemeClr val="tx2"/>
                </a:solidFill>
              </a:rPr>
              <a:t>ENTREGUE NO PRAZO</a:t>
            </a:r>
          </a:p>
        </xdr:txBody>
      </xdr:sp>
      <xdr:sp macro="" textlink="$BM$2">
        <xdr:nvSpPr>
          <xdr:cNvPr id="60" name="Retângulo 59">
            <a:extLst>
              <a:ext uri="{FF2B5EF4-FFF2-40B4-BE49-F238E27FC236}">
                <a16:creationId xmlns:a16="http://schemas.microsoft.com/office/drawing/2014/main" id="{CA3DE7E3-E55B-4FCE-BA0E-31554B635F7E}"/>
              </a:ext>
            </a:extLst>
          </xdr:cNvPr>
          <xdr:cNvSpPr/>
        </xdr:nvSpPr>
        <xdr:spPr>
          <a:xfrm>
            <a:off x="17818326" y="2513624"/>
            <a:ext cx="864900" cy="700027"/>
          </a:xfrm>
          <a:prstGeom prst="rect">
            <a:avLst/>
          </a:prstGeom>
          <a:solidFill>
            <a:srgbClr val="FFFF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ECE1ED5-C281-4A8A-B63B-0A5F84DBC2AC}" type="TxLink">
              <a:rPr lang="en-US" sz="2000" b="1" i="0" u="none" strike="noStrike">
                <a:solidFill>
                  <a:schemeClr val="tx2"/>
                </a:solidFill>
                <a:latin typeface="Calibri"/>
                <a:cs typeface="Calibri"/>
              </a:rPr>
              <a:pPr algn="ctr"/>
              <a:t>209</a:t>
            </a:fld>
            <a:endParaRPr lang="en-US" sz="2000" b="1" i="0" u="none" strike="noStrike">
              <a:solidFill>
                <a:schemeClr val="tx2"/>
              </a:solidFill>
              <a:latin typeface="Calibri"/>
              <a:cs typeface="Calibri"/>
            </a:endParaRPr>
          </a:p>
        </xdr:txBody>
      </xdr:sp>
      <xdr:sp macro="" textlink="">
        <xdr:nvSpPr>
          <xdr:cNvPr id="61" name="Retângulo 60">
            <a:extLst>
              <a:ext uri="{FF2B5EF4-FFF2-40B4-BE49-F238E27FC236}">
                <a16:creationId xmlns:a16="http://schemas.microsoft.com/office/drawing/2014/main" id="{09B01E10-F7FE-4F09-A54A-9849420DAF69}"/>
              </a:ext>
            </a:extLst>
          </xdr:cNvPr>
          <xdr:cNvSpPr/>
        </xdr:nvSpPr>
        <xdr:spPr>
          <a:xfrm>
            <a:off x="16272167" y="3264710"/>
            <a:ext cx="1526283" cy="700028"/>
          </a:xfrm>
          <a:prstGeom prst="rect">
            <a:avLst/>
          </a:prstGeom>
          <a:solidFill>
            <a:srgbClr val="FFFF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500" b="1">
                <a:solidFill>
                  <a:srgbClr val="C00000"/>
                </a:solidFill>
              </a:rPr>
              <a:t>ENTREGUE EM ATRASO</a:t>
            </a:r>
          </a:p>
        </xdr:txBody>
      </xdr:sp>
      <xdr:sp macro="" textlink="$BM$3">
        <xdr:nvSpPr>
          <xdr:cNvPr id="62" name="Retângulo 61">
            <a:extLst>
              <a:ext uri="{FF2B5EF4-FFF2-40B4-BE49-F238E27FC236}">
                <a16:creationId xmlns:a16="http://schemas.microsoft.com/office/drawing/2014/main" id="{CCC89908-1117-4544-AF90-A7BB3B969BF6}"/>
              </a:ext>
            </a:extLst>
          </xdr:cNvPr>
          <xdr:cNvSpPr/>
        </xdr:nvSpPr>
        <xdr:spPr>
          <a:xfrm>
            <a:off x="17818327" y="3264710"/>
            <a:ext cx="873865" cy="700028"/>
          </a:xfrm>
          <a:prstGeom prst="rect">
            <a:avLst/>
          </a:prstGeom>
          <a:solidFill>
            <a:srgbClr val="FFFF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11A824C-2071-4704-A9EE-7478F9A982E4}" type="TxLink">
              <a:rPr lang="en-US" sz="2000" b="1" i="0" u="none" strike="noStrike">
                <a:solidFill>
                  <a:srgbClr val="C00000"/>
                </a:solidFill>
                <a:latin typeface="Calibri"/>
                <a:cs typeface="Calibri"/>
              </a:rPr>
              <a:pPr algn="ctr"/>
              <a:t>245</a:t>
            </a:fld>
            <a:endParaRPr lang="en-US" sz="2000" b="1" i="0" u="none" strike="noStrike">
              <a:solidFill>
                <a:srgbClr val="C00000"/>
              </a:solidFill>
              <a:latin typeface="Calibri"/>
              <a:cs typeface="Calibri"/>
            </a:endParaRPr>
          </a:p>
        </xdr:txBody>
      </xdr:sp>
      <xdr:sp macro="" textlink="$BN$3">
        <xdr:nvSpPr>
          <xdr:cNvPr id="63" name="Retângulo 62">
            <a:extLst>
              <a:ext uri="{FF2B5EF4-FFF2-40B4-BE49-F238E27FC236}">
                <a16:creationId xmlns:a16="http://schemas.microsoft.com/office/drawing/2014/main" id="{2B55C201-EE68-4D38-8CBD-23156C8F7AAE}"/>
              </a:ext>
            </a:extLst>
          </xdr:cNvPr>
          <xdr:cNvSpPr/>
        </xdr:nvSpPr>
        <xdr:spPr>
          <a:xfrm>
            <a:off x="18690240" y="1762539"/>
            <a:ext cx="982611" cy="700027"/>
          </a:xfrm>
          <a:prstGeom prst="rect">
            <a:avLst/>
          </a:prstGeom>
          <a:solidFill>
            <a:srgbClr val="FFFF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2000" b="1" i="0" u="none" strike="noStrike">
              <a:solidFill>
                <a:srgbClr val="FF0000"/>
              </a:solidFill>
              <a:latin typeface="Calibri"/>
              <a:cs typeface="Calibri"/>
            </a:endParaRPr>
          </a:p>
        </xdr:txBody>
      </xdr:sp>
      <xdr:sp macro="" textlink="$BN$2">
        <xdr:nvSpPr>
          <xdr:cNvPr id="64" name="Retângulo 63">
            <a:extLst>
              <a:ext uri="{FF2B5EF4-FFF2-40B4-BE49-F238E27FC236}">
                <a16:creationId xmlns:a16="http://schemas.microsoft.com/office/drawing/2014/main" id="{C8644325-E8C3-4639-BC12-19A152B8C7AF}"/>
              </a:ext>
            </a:extLst>
          </xdr:cNvPr>
          <xdr:cNvSpPr/>
        </xdr:nvSpPr>
        <xdr:spPr>
          <a:xfrm>
            <a:off x="18699204" y="2522592"/>
            <a:ext cx="967020" cy="700027"/>
          </a:xfrm>
          <a:prstGeom prst="rect">
            <a:avLst/>
          </a:prstGeom>
          <a:solidFill>
            <a:srgbClr val="FFFF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3B7DE27-EA94-4B16-BE4B-059A34A432C5}" type="TxLink">
              <a:rPr lang="en-US" sz="2000" b="1" i="0" u="none" strike="noStrike">
                <a:solidFill>
                  <a:schemeClr val="tx2"/>
                </a:solidFill>
                <a:latin typeface="Calibri"/>
                <a:cs typeface="Calibri"/>
              </a:rPr>
              <a:pPr algn="ctr"/>
              <a:t>46,04%</a:t>
            </a:fld>
            <a:endParaRPr lang="en-US" sz="2000" b="1" i="0" u="none" strike="noStrike">
              <a:solidFill>
                <a:schemeClr val="tx2"/>
              </a:solidFill>
              <a:latin typeface="Calibri"/>
              <a:cs typeface="Calibri"/>
            </a:endParaRPr>
          </a:p>
        </xdr:txBody>
      </xdr:sp>
      <xdr:sp macro="" textlink="$BN$3">
        <xdr:nvSpPr>
          <xdr:cNvPr id="65" name="Retângulo 64">
            <a:extLst>
              <a:ext uri="{FF2B5EF4-FFF2-40B4-BE49-F238E27FC236}">
                <a16:creationId xmlns:a16="http://schemas.microsoft.com/office/drawing/2014/main" id="{50CBCDFB-36D1-42FB-91F7-F261086A4BE4}"/>
              </a:ext>
            </a:extLst>
          </xdr:cNvPr>
          <xdr:cNvSpPr/>
        </xdr:nvSpPr>
        <xdr:spPr>
          <a:xfrm>
            <a:off x="18699206" y="3264714"/>
            <a:ext cx="967020" cy="700028"/>
          </a:xfrm>
          <a:prstGeom prst="rect">
            <a:avLst/>
          </a:prstGeom>
          <a:solidFill>
            <a:srgbClr val="FFFF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FA5C455-1A15-4259-9869-7291A4130ECC}" type="TxLink">
              <a:rPr lang="en-US" sz="2000" b="1" i="0" u="none" strike="noStrike">
                <a:solidFill>
                  <a:srgbClr val="C00000"/>
                </a:solidFill>
                <a:latin typeface="Calibri"/>
                <a:cs typeface="Calibri"/>
              </a:rPr>
              <a:pPr algn="ctr"/>
              <a:t>53,96%</a:t>
            </a:fld>
            <a:endParaRPr lang="en-US" sz="2000" b="1" i="0" u="none" strike="noStrike">
              <a:solidFill>
                <a:srgbClr val="C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 editAs="oneCell">
    <xdr:from>
      <xdr:col>18</xdr:col>
      <xdr:colOff>573244</xdr:colOff>
      <xdr:row>12</xdr:row>
      <xdr:rowOff>76201</xdr:rowOff>
    </xdr:from>
    <xdr:to>
      <xdr:col>20</xdr:col>
      <xdr:colOff>268444</xdr:colOff>
      <xdr:row>17</xdr:row>
      <xdr:rowOff>94130</xdr:rowOff>
    </xdr:to>
    <xdr:pic>
      <xdr:nvPicPr>
        <xdr:cNvPr id="66" name="Gráfico 65" descr="Caminhão">
          <a:extLst>
            <a:ext uri="{FF2B5EF4-FFF2-40B4-BE49-F238E27FC236}">
              <a16:creationId xmlns:a16="http://schemas.microsoft.com/office/drawing/2014/main" id="{92C95A54-D466-4902-AFC0-4D3E41C03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546044" y="2311401"/>
          <a:ext cx="914400" cy="949262"/>
        </a:xfrm>
        <a:prstGeom prst="rect">
          <a:avLst/>
        </a:prstGeom>
      </xdr:spPr>
    </xdr:pic>
    <xdr:clientData/>
  </xdr:twoCellAnchor>
  <xdr:twoCellAnchor editAs="oneCell">
    <xdr:from>
      <xdr:col>12</xdr:col>
      <xdr:colOff>343649</xdr:colOff>
      <xdr:row>12</xdr:row>
      <xdr:rowOff>118534</xdr:rowOff>
    </xdr:from>
    <xdr:to>
      <xdr:col>13</xdr:col>
      <xdr:colOff>558800</xdr:colOff>
      <xdr:row>17</xdr:row>
      <xdr:rowOff>39842</xdr:rowOff>
    </xdr:to>
    <xdr:pic>
      <xdr:nvPicPr>
        <xdr:cNvPr id="67" name="Gráfico 66" descr="Engrenagem única">
          <a:extLst>
            <a:ext uri="{FF2B5EF4-FFF2-40B4-BE49-F238E27FC236}">
              <a16:creationId xmlns:a16="http://schemas.microsoft.com/office/drawing/2014/main" id="{31B4254D-8BA2-4CC9-818D-F5770E071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658849" y="2353734"/>
          <a:ext cx="824751" cy="852641"/>
        </a:xfrm>
        <a:prstGeom prst="rect">
          <a:avLst/>
        </a:prstGeom>
      </xdr:spPr>
    </xdr:pic>
    <xdr:clientData/>
  </xdr:twoCellAnchor>
  <xdr:twoCellAnchor editAs="oneCell">
    <xdr:from>
      <xdr:col>0</xdr:col>
      <xdr:colOff>193240</xdr:colOff>
      <xdr:row>12</xdr:row>
      <xdr:rowOff>160867</xdr:rowOff>
    </xdr:from>
    <xdr:to>
      <xdr:col>1</xdr:col>
      <xdr:colOff>354604</xdr:colOff>
      <xdr:row>17</xdr:row>
      <xdr:rowOff>28388</xdr:rowOff>
    </xdr:to>
    <xdr:pic>
      <xdr:nvPicPr>
        <xdr:cNvPr id="68" name="Gráfico 67" descr="Dinheiro">
          <a:extLst>
            <a:ext uri="{FF2B5EF4-FFF2-40B4-BE49-F238E27FC236}">
              <a16:creationId xmlns:a16="http://schemas.microsoft.com/office/drawing/2014/main" id="{405132F0-8EEA-4928-9957-70621D21B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93240" y="2396067"/>
          <a:ext cx="770964" cy="798854"/>
        </a:xfrm>
        <a:prstGeom prst="rect">
          <a:avLst/>
        </a:prstGeom>
      </xdr:spPr>
    </xdr:pic>
    <xdr:clientData/>
  </xdr:twoCellAnchor>
  <xdr:oneCellAnchor>
    <xdr:from>
      <xdr:col>22</xdr:col>
      <xdr:colOff>20732</xdr:colOff>
      <xdr:row>0</xdr:row>
      <xdr:rowOff>59267</xdr:rowOff>
    </xdr:from>
    <xdr:ext cx="2229500" cy="2142067"/>
    <xdr:pic>
      <xdr:nvPicPr>
        <xdr:cNvPr id="69" name="Imagem 68">
          <a:extLst>
            <a:ext uri="{FF2B5EF4-FFF2-40B4-BE49-F238E27FC236}">
              <a16:creationId xmlns:a16="http://schemas.microsoft.com/office/drawing/2014/main" id="{577B6FC2-75AC-488F-BD6B-126DF4E7F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1932" y="59267"/>
          <a:ext cx="2229500" cy="2142067"/>
        </a:xfrm>
        <a:prstGeom prst="rect">
          <a:avLst/>
        </a:prstGeom>
      </xdr:spPr>
    </xdr:pic>
    <xdr:clientData/>
  </xdr:oneCellAnchor>
  <xdr:twoCellAnchor>
    <xdr:from>
      <xdr:col>6</xdr:col>
      <xdr:colOff>209176</xdr:colOff>
      <xdr:row>0</xdr:row>
      <xdr:rowOff>0</xdr:rowOff>
    </xdr:from>
    <xdr:to>
      <xdr:col>12</xdr:col>
      <xdr:colOff>93133</xdr:colOff>
      <xdr:row>4</xdr:row>
      <xdr:rowOff>27889</xdr:rowOff>
    </xdr:to>
    <xdr:grpSp>
      <xdr:nvGrpSpPr>
        <xdr:cNvPr id="26" name="Agrupar 25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FAB5E66-B99B-4561-BCED-E1222DA5A0EC}"/>
            </a:ext>
          </a:extLst>
        </xdr:cNvPr>
        <xdr:cNvGrpSpPr/>
      </xdr:nvGrpSpPr>
      <xdr:grpSpPr>
        <a:xfrm>
          <a:off x="3892176" y="0"/>
          <a:ext cx="3566957" cy="789889"/>
          <a:chOff x="7727576" y="466165"/>
          <a:chExt cx="2411505" cy="744070"/>
        </a:xfrm>
      </xdr:grpSpPr>
      <xdr:sp macro="" textlink="">
        <xdr:nvSpPr>
          <xdr:cNvPr id="70" name="Retângulo 69">
            <a:extLst>
              <a:ext uri="{FF2B5EF4-FFF2-40B4-BE49-F238E27FC236}">
                <a16:creationId xmlns:a16="http://schemas.microsoft.com/office/drawing/2014/main" id="{AD5DE6A2-633A-4322-B877-67A01CBA5D8F}"/>
              </a:ext>
            </a:extLst>
          </xdr:cNvPr>
          <xdr:cNvSpPr/>
        </xdr:nvSpPr>
        <xdr:spPr>
          <a:xfrm>
            <a:off x="7736540" y="484093"/>
            <a:ext cx="2402541" cy="717177"/>
          </a:xfrm>
          <a:prstGeom prst="rect">
            <a:avLst/>
          </a:prstGeom>
          <a:solidFill>
            <a:srgbClr val="92D05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2000" b="1">
                <a:solidFill>
                  <a:srgbClr val="FF0000"/>
                </a:solidFill>
              </a:rPr>
              <a:t>REL. COMERCIAL</a:t>
            </a:r>
          </a:p>
        </xdr:txBody>
      </xdr:sp>
      <xdr:pic>
        <xdr:nvPicPr>
          <xdr:cNvPr id="21" name="Gráfico 20" descr="Documento">
            <a:extLst>
              <a:ext uri="{FF2B5EF4-FFF2-40B4-BE49-F238E27FC236}">
                <a16:creationId xmlns:a16="http://schemas.microsoft.com/office/drawing/2014/main" id="{E342EC8D-2133-4B66-A87E-69EF8F9505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7727576" y="466165"/>
            <a:ext cx="497494" cy="74407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372533</xdr:colOff>
      <xdr:row>1</xdr:row>
      <xdr:rowOff>59266</xdr:rowOff>
    </xdr:from>
    <xdr:to>
      <xdr:col>8</xdr:col>
      <xdr:colOff>296333</xdr:colOff>
      <xdr:row>3</xdr:row>
      <xdr:rowOff>9463</xdr:rowOff>
    </xdr:to>
    <xdr:sp macro="" textlink="">
      <xdr:nvSpPr>
        <xdr:cNvPr id="78" name="Seta: para a Direita Listrada 77">
          <a:extLst>
            <a:ext uri="{FF2B5EF4-FFF2-40B4-BE49-F238E27FC236}">
              <a16:creationId xmlns:a16="http://schemas.microsoft.com/office/drawing/2014/main" id="{7427858C-85E6-4744-A0AF-DAE57DFBDCDA}"/>
            </a:ext>
          </a:extLst>
        </xdr:cNvPr>
        <xdr:cNvSpPr/>
      </xdr:nvSpPr>
      <xdr:spPr>
        <a:xfrm rot="10800000">
          <a:off x="4639733" y="245533"/>
          <a:ext cx="533400" cy="322730"/>
        </a:xfrm>
        <a:prstGeom prst="striped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2000"/>
        </a:p>
      </xdr:txBody>
    </xdr:sp>
    <xdr:clientData/>
  </xdr:twoCellAnchor>
  <xdr:twoCellAnchor>
    <xdr:from>
      <xdr:col>11</xdr:col>
      <xdr:colOff>118535</xdr:colOff>
      <xdr:row>0</xdr:row>
      <xdr:rowOff>0</xdr:rowOff>
    </xdr:from>
    <xdr:to>
      <xdr:col>17</xdr:col>
      <xdr:colOff>270933</xdr:colOff>
      <xdr:row>12</xdr:row>
      <xdr:rowOff>169333</xdr:rowOff>
    </xdr:to>
    <xdr:graphicFrame macro="">
      <xdr:nvGraphicFramePr>
        <xdr:cNvPr id="81" name="Gráfico 80">
          <a:extLst>
            <a:ext uri="{FF2B5EF4-FFF2-40B4-BE49-F238E27FC236}">
              <a16:creationId xmlns:a16="http://schemas.microsoft.com/office/drawing/2014/main" id="{B6475984-A86A-45F1-A485-41BCF157D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16934</xdr:colOff>
      <xdr:row>0</xdr:row>
      <xdr:rowOff>0</xdr:rowOff>
    </xdr:from>
    <xdr:to>
      <xdr:col>23</xdr:col>
      <xdr:colOff>143936</xdr:colOff>
      <xdr:row>13</xdr:row>
      <xdr:rowOff>169333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737FD447-082A-42FF-B1C6-85D11DDF5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ORTH%20CROMO\25.03.22_REVIS&#195;O%20PROGRAMA&#199;&#195;O\1.PROGRAMA&#199;&#195;O%20GERAL_REVIS&#195;O_21.03.22_1023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 PROD."/>
      <sheetName val="Planilha2"/>
      <sheetName val="Planilha1"/>
      <sheetName val="Prog. Geral"/>
      <sheetName val="Prog.CRO"/>
      <sheetName val="ROT"/>
      <sheetName val="Cadastro Serviços"/>
      <sheetName val="LISTA PROD."/>
      <sheetName val="LISTA OP."/>
      <sheetName val="TAREFA"/>
      <sheetName val="Listas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>
            <v>564</v>
          </cell>
          <cell r="B3" t="str">
            <v>BRU</v>
          </cell>
          <cell r="C3" t="str">
            <v xml:space="preserve">SV. BRUNIMENTO INT.CAMISA SEM REMV.FUNDO  </v>
          </cell>
        </row>
        <row r="4">
          <cell r="A4">
            <v>6221</v>
          </cell>
          <cell r="B4" t="str">
            <v>BRU</v>
          </cell>
          <cell r="C4" t="str">
            <v xml:space="preserve">SV. BRUNIMENTO ESTAGIO 4º CAMISA          </v>
          </cell>
        </row>
        <row r="5">
          <cell r="A5">
            <v>6292</v>
          </cell>
          <cell r="B5" t="str">
            <v>BRU</v>
          </cell>
          <cell r="C5" t="str">
            <v xml:space="preserve">SV. BRUNIMENTO ESTAGIO 2º CAMISA          </v>
          </cell>
        </row>
        <row r="6">
          <cell r="A6">
            <v>6293</v>
          </cell>
          <cell r="B6" t="str">
            <v>BRU</v>
          </cell>
          <cell r="C6" t="str">
            <v xml:space="preserve">SV. BRUNIMENTO ESTAGIO 1º CAMISA          </v>
          </cell>
        </row>
        <row r="7">
          <cell r="A7">
            <v>6294</v>
          </cell>
          <cell r="B7" t="str">
            <v>BRU</v>
          </cell>
          <cell r="C7" t="str">
            <v xml:space="preserve">SV. BRUNIMENTO ESTAGIO 3º CAMISA         </v>
          </cell>
        </row>
        <row r="8">
          <cell r="A8">
            <v>6296</v>
          </cell>
          <cell r="B8" t="str">
            <v>BRU</v>
          </cell>
          <cell r="C8" t="str">
            <v xml:space="preserve">SV. BRUNIMENTO ESTAGIO 5º CAMISA          </v>
          </cell>
        </row>
        <row r="9">
          <cell r="A9">
            <v>6386</v>
          </cell>
          <cell r="B9" t="str">
            <v>BRU</v>
          </cell>
          <cell r="C9" t="str">
            <v>SV. POLIMENTO INTERNO NA CAMISA</v>
          </cell>
        </row>
        <row r="10">
          <cell r="A10">
            <v>7271</v>
          </cell>
          <cell r="B10" t="str">
            <v>BRU</v>
          </cell>
          <cell r="C10" t="str">
            <v xml:space="preserve">SV. BRUNIMENTO DA CAMISA PRINCIPAL       </v>
          </cell>
        </row>
        <row r="11">
          <cell r="A11">
            <v>7598</v>
          </cell>
          <cell r="B11" t="str">
            <v>BRU</v>
          </cell>
          <cell r="C11" t="str">
            <v xml:space="preserve">SV. BRUNIMENTO INT.CAMISA C/ REMV. FUNDO  </v>
          </cell>
        </row>
        <row r="12">
          <cell r="A12">
            <v>2</v>
          </cell>
          <cell r="B12" t="str">
            <v>CRO</v>
          </cell>
          <cell r="C12" t="str">
            <v xml:space="preserve">SV. CROMO DURO HASTE HIDRAULICA        </v>
          </cell>
        </row>
        <row r="13">
          <cell r="A13">
            <v>4056</v>
          </cell>
          <cell r="B13" t="str">
            <v>CRO</v>
          </cell>
          <cell r="C13" t="str">
            <v xml:space="preserve">SV. CROMO DURO HASTE 1º ESTAGIO         </v>
          </cell>
        </row>
        <row r="14">
          <cell r="A14">
            <v>4057</v>
          </cell>
          <cell r="B14" t="str">
            <v>CRO</v>
          </cell>
          <cell r="C14" t="str">
            <v xml:space="preserve">SV. CROMO DURO HASTE 2º ESTAGIO          </v>
          </cell>
        </row>
        <row r="15">
          <cell r="A15">
            <v>4058</v>
          </cell>
          <cell r="B15" t="str">
            <v>CRO</v>
          </cell>
          <cell r="C15" t="str">
            <v xml:space="preserve">SV. CROMO DURO HASTE 3º ESTAGIO           </v>
          </cell>
        </row>
        <row r="16">
          <cell r="A16">
            <v>4059</v>
          </cell>
          <cell r="B16" t="str">
            <v>CRO</v>
          </cell>
          <cell r="C16" t="str">
            <v xml:space="preserve">SV. CROMO DURO HASTE 4º ESTAGIO          </v>
          </cell>
        </row>
        <row r="17">
          <cell r="A17">
            <v>5076</v>
          </cell>
          <cell r="B17" t="str">
            <v>CRO</v>
          </cell>
          <cell r="C17" t="str">
            <v>SV. POLIMENTO HASTE HIDRAULICA</v>
          </cell>
        </row>
        <row r="18">
          <cell r="A18">
            <v>6187</v>
          </cell>
          <cell r="B18" t="str">
            <v>CRO</v>
          </cell>
          <cell r="C18" t="str">
            <v xml:space="preserve">SV. CROMO DURO HASTE 5º ESTAGIO          </v>
          </cell>
        </row>
        <row r="19">
          <cell r="A19">
            <v>9057</v>
          </cell>
          <cell r="B19" t="str">
            <v>CRO</v>
          </cell>
          <cell r="C19" t="str">
            <v>SV. CROMO DURO CAMISA</v>
          </cell>
        </row>
        <row r="20">
          <cell r="A20">
            <v>7290</v>
          </cell>
          <cell r="B20" t="str">
            <v>CRO</v>
          </cell>
          <cell r="C20" t="str">
            <v>SV. CROMO DURO EM ELEMENTO ESFERICO</v>
          </cell>
        </row>
        <row r="21">
          <cell r="A21">
            <v>9233</v>
          </cell>
          <cell r="B21" t="str">
            <v>CRO</v>
          </cell>
          <cell r="C21" t="str">
            <v>SV. CROMO DURO FUSO DE EXTRUSORA</v>
          </cell>
        </row>
        <row r="22">
          <cell r="A22">
            <v>7821</v>
          </cell>
          <cell r="B22" t="str">
            <v>CRO</v>
          </cell>
          <cell r="C22" t="str">
            <v>SV. CROMO DURO EM MATRIZ DE PANELA</v>
          </cell>
        </row>
        <row r="23">
          <cell r="A23">
            <v>668</v>
          </cell>
          <cell r="B23" t="str">
            <v>DES</v>
          </cell>
          <cell r="C23" t="str">
            <v xml:space="preserve">SV. DESMONTAGEM E MONTAGEM               </v>
          </cell>
        </row>
        <row r="24">
          <cell r="A24">
            <v>4061</v>
          </cell>
          <cell r="B24" t="str">
            <v>DES</v>
          </cell>
          <cell r="C24" t="str">
            <v xml:space="preserve">SV. DESMONTAGEM E MONTAGEM E TESTE       </v>
          </cell>
        </row>
        <row r="25">
          <cell r="A25">
            <v>7669</v>
          </cell>
          <cell r="B25" t="str">
            <v>DES</v>
          </cell>
          <cell r="C25" t="str">
            <v xml:space="preserve">CILINDRO </v>
          </cell>
        </row>
        <row r="26">
          <cell r="A26">
            <v>6429</v>
          </cell>
          <cell r="B26" t="str">
            <v>FRE</v>
          </cell>
          <cell r="C26" t="str">
            <v xml:space="preserve">SV. FRESA OLHAL CAMISA MANDRILHAR FURO   </v>
          </cell>
        </row>
        <row r="27">
          <cell r="A27">
            <v>6434</v>
          </cell>
          <cell r="B27" t="str">
            <v>FRE</v>
          </cell>
          <cell r="C27" t="str">
            <v xml:space="preserve">SV. FRESA CAMISA CANAL MANDRILHAR        </v>
          </cell>
        </row>
        <row r="28">
          <cell r="A28">
            <v>7927</v>
          </cell>
          <cell r="B28" t="str">
            <v>FRE</v>
          </cell>
          <cell r="C28" t="str">
            <v xml:space="preserve">SV. FRESA HASTE FURAÇÃO DO OLEO           </v>
          </cell>
        </row>
        <row r="29">
          <cell r="A29">
            <v>7931</v>
          </cell>
          <cell r="B29" t="str">
            <v>FRE</v>
          </cell>
          <cell r="C29" t="str">
            <v xml:space="preserve">SV. FRESA OLHAL HASTE MANDRILHAR FURO     </v>
          </cell>
        </row>
        <row r="30">
          <cell r="A30">
            <v>7934</v>
          </cell>
          <cell r="B30" t="str">
            <v>FRE</v>
          </cell>
          <cell r="C30" t="str">
            <v xml:space="preserve">SV. FRESA OLHAL HASTE FURO CENTRO        </v>
          </cell>
        </row>
        <row r="31">
          <cell r="A31">
            <v>7938</v>
          </cell>
          <cell r="B31" t="str">
            <v>FRE</v>
          </cell>
          <cell r="C31" t="str">
            <v xml:space="preserve">SV. FRESA CABEÇOTE FURO DA CHAVE         </v>
          </cell>
        </row>
        <row r="32">
          <cell r="A32">
            <v>7942</v>
          </cell>
          <cell r="B32" t="str">
            <v>FRE</v>
          </cell>
          <cell r="C32" t="str">
            <v xml:space="preserve">SV. FRESA EMBOLO FURO DA CHAVE           </v>
          </cell>
        </row>
        <row r="33">
          <cell r="A33">
            <v>8203</v>
          </cell>
          <cell r="B33" t="str">
            <v>FRE</v>
          </cell>
          <cell r="C33" t="str">
            <v xml:space="preserve">SV. USINAGEM CAMISA CONEXÕES RETIF.ROSCA  </v>
          </cell>
        </row>
        <row r="34">
          <cell r="A34">
            <v>8258</v>
          </cell>
          <cell r="B34" t="str">
            <v>FRE</v>
          </cell>
          <cell r="C34" t="str">
            <v xml:space="preserve">SV. USINAGEM CAMISA TOMADA DE OLEO       </v>
          </cell>
        </row>
        <row r="35">
          <cell r="A35">
            <v>8377</v>
          </cell>
          <cell r="B35" t="str">
            <v>FRE</v>
          </cell>
          <cell r="C35" t="str">
            <v xml:space="preserve">SV. FRESA NA PORCA                     </v>
          </cell>
        </row>
        <row r="36">
          <cell r="A36">
            <v>8441</v>
          </cell>
          <cell r="B36" t="str">
            <v>FRE</v>
          </cell>
          <cell r="C36" t="str">
            <v xml:space="preserve">SV. FRESA CAMISA FURO DA TOMADA DE OLEO  </v>
          </cell>
        </row>
        <row r="37">
          <cell r="A37">
            <v>8468</v>
          </cell>
          <cell r="B37" t="str">
            <v>FRE</v>
          </cell>
          <cell r="C37" t="str">
            <v xml:space="preserve">SV. FRESA CABEÇOTE RETIFICAR A ROSCA      </v>
          </cell>
        </row>
        <row r="38">
          <cell r="A38">
            <v>8996</v>
          </cell>
          <cell r="B38" t="str">
            <v>FRE</v>
          </cell>
          <cell r="C38" t="str">
            <v>SV. FRESA FLANGE</v>
          </cell>
        </row>
        <row r="39">
          <cell r="A39">
            <v>9004</v>
          </cell>
          <cell r="B39" t="str">
            <v>FRE</v>
          </cell>
          <cell r="C39" t="str">
            <v>SV. FRESA HASTE ALOJ. DA CHAVE</v>
          </cell>
        </row>
        <row r="40">
          <cell r="A40">
            <v>9004</v>
          </cell>
          <cell r="B40" t="str">
            <v>FRE</v>
          </cell>
          <cell r="C40" t="str">
            <v>SV. FRESA HASTE ALOJ. DA CHAVE</v>
          </cell>
        </row>
        <row r="41">
          <cell r="A41">
            <v>9040</v>
          </cell>
          <cell r="B41" t="str">
            <v>FRE</v>
          </cell>
          <cell r="C41" t="str">
            <v>SV. FRESA HASTE SEXTAVADO DA CHAVE</v>
          </cell>
        </row>
        <row r="42">
          <cell r="A42">
            <v>9056</v>
          </cell>
          <cell r="B42" t="str">
            <v>FRE</v>
          </cell>
          <cell r="C42" t="str">
            <v>SV. FRESA OLHAL CAMISA ALOJ PRESILHA</v>
          </cell>
        </row>
        <row r="43">
          <cell r="A43">
            <v>9094</v>
          </cell>
          <cell r="B43" t="str">
            <v>FRE</v>
          </cell>
          <cell r="C43" t="str">
            <v>SV. FRESA BLOCO HID RET. A ROSCA</v>
          </cell>
        </row>
        <row r="44">
          <cell r="A44">
            <v>9113</v>
          </cell>
          <cell r="B44" t="str">
            <v>FRE</v>
          </cell>
          <cell r="C44" t="str">
            <v>SV. FRESA OLHAL HASTE ALOJ PRESILHA</v>
          </cell>
        </row>
        <row r="45">
          <cell r="A45">
            <v>9153</v>
          </cell>
          <cell r="B45" t="str">
            <v>FRE</v>
          </cell>
          <cell r="C45" t="str">
            <v>SV. FRESA CAMISA FUNDO PASSAR MACHO</v>
          </cell>
        </row>
        <row r="46">
          <cell r="A46">
            <v>9264</v>
          </cell>
          <cell r="B46" t="str">
            <v>FRE</v>
          </cell>
          <cell r="C46" t="str">
            <v>SV. FRESA CABEÇOTE FURAÇÃO DO OLEO</v>
          </cell>
        </row>
        <row r="47">
          <cell r="A47">
            <v>3</v>
          </cell>
          <cell r="B47" t="str">
            <v>GAL</v>
          </cell>
          <cell r="C47" t="str">
            <v>PEÇAS DIVERSAS</v>
          </cell>
        </row>
        <row r="48">
          <cell r="A48">
            <v>611</v>
          </cell>
          <cell r="B48" t="str">
            <v>JAT</v>
          </cell>
          <cell r="C48" t="str">
            <v xml:space="preserve">SV. JATEAMENTO CAMISA HIDRAULICA          </v>
          </cell>
        </row>
        <row r="49">
          <cell r="A49">
            <v>6353</v>
          </cell>
          <cell r="B49" t="str">
            <v>MON</v>
          </cell>
          <cell r="C49" t="str">
            <v xml:space="preserve">SV. LIMPEZA QUIMICA NOS COMPONENT HIDRAL  </v>
          </cell>
        </row>
        <row r="50">
          <cell r="A50">
            <v>6538</v>
          </cell>
          <cell r="B50" t="str">
            <v>MON</v>
          </cell>
          <cell r="C50" t="str">
            <v>SV. MONTAGEM E TESTE</v>
          </cell>
        </row>
        <row r="51">
          <cell r="A51">
            <v>653</v>
          </cell>
          <cell r="B51" t="str">
            <v>PÇ</v>
          </cell>
          <cell r="C51" t="str">
            <v>KIT REPARO DE VEDAÇÃO CABEÇOTE E EMBOLO</v>
          </cell>
        </row>
        <row r="52">
          <cell r="A52">
            <v>7575</v>
          </cell>
          <cell r="B52" t="str">
            <v>PÇ</v>
          </cell>
          <cell r="C52" t="str">
            <v>ROTULA RADIAL GE100UK 2RS</v>
          </cell>
        </row>
        <row r="53">
          <cell r="A53">
            <v>7101</v>
          </cell>
          <cell r="B53" t="str">
            <v>PÇ</v>
          </cell>
          <cell r="C53" t="str">
            <v>PARAFUSO  ALEN M10 X 70MM</v>
          </cell>
        </row>
        <row r="54">
          <cell r="A54">
            <v>6022</v>
          </cell>
          <cell r="B54" t="str">
            <v>PÇ</v>
          </cell>
          <cell r="C54" t="str">
            <v>ROTULA RADIAL GE120UK 2RS</v>
          </cell>
        </row>
        <row r="55">
          <cell r="A55">
            <v>7577</v>
          </cell>
          <cell r="B55" t="str">
            <v>PÇ</v>
          </cell>
          <cell r="C55" t="str">
            <v>ROTULA RADIAL GE50DO 2RS</v>
          </cell>
        </row>
        <row r="56">
          <cell r="A56">
            <v>9096</v>
          </cell>
          <cell r="B56" t="str">
            <v>PÇ</v>
          </cell>
          <cell r="C56" t="str">
            <v>PARAFUSO SEXTAVADO M12 X 35MM</v>
          </cell>
        </row>
        <row r="57">
          <cell r="A57">
            <v>8987</v>
          </cell>
          <cell r="B57" t="str">
            <v>PÇ</v>
          </cell>
          <cell r="C57" t="str">
            <v>KIT REPARO DO CABEÇOTE</v>
          </cell>
        </row>
        <row r="58">
          <cell r="A58">
            <v>6966</v>
          </cell>
          <cell r="B58" t="str">
            <v>PÇ</v>
          </cell>
          <cell r="C58" t="str">
            <v>ROTULA RADIAL GE50UK 2RS</v>
          </cell>
        </row>
        <row r="59">
          <cell r="A59">
            <v>9229</v>
          </cell>
          <cell r="B59" t="str">
            <v>PÇ</v>
          </cell>
          <cell r="C59" t="str">
            <v>ROTULA RADIAL GE25DO 2RS</v>
          </cell>
        </row>
        <row r="60">
          <cell r="A60">
            <v>9244</v>
          </cell>
          <cell r="B60" t="str">
            <v>PÇ</v>
          </cell>
          <cell r="C60" t="str">
            <v>FITA GUIA EMBOLO 2,50 X 15 X 1288MM</v>
          </cell>
        </row>
        <row r="61">
          <cell r="A61">
            <v>9243</v>
          </cell>
          <cell r="B61" t="str">
            <v>PÇ</v>
          </cell>
          <cell r="C61" t="str">
            <v>FITA GUIA CABEÇOTE 2,50 X 15 X 1036MM</v>
          </cell>
        </row>
        <row r="62">
          <cell r="A62">
            <v>7576</v>
          </cell>
          <cell r="B62" t="str">
            <v>PÇ</v>
          </cell>
          <cell r="C62" t="str">
            <v>ROTULA RADIAL GE60DO 2RS</v>
          </cell>
        </row>
        <row r="63">
          <cell r="A63">
            <v>6766</v>
          </cell>
          <cell r="B63" t="str">
            <v>PÇ</v>
          </cell>
          <cell r="C63" t="str">
            <v>KIT REPARO DA VEDAÇÃO DO CABEÇOTE</v>
          </cell>
        </row>
        <row r="64">
          <cell r="A64">
            <v>7578</v>
          </cell>
          <cell r="B64" t="str">
            <v>PÇ</v>
          </cell>
          <cell r="C64" t="str">
            <v>ROTULA RADIAL GE40UK 2RS</v>
          </cell>
        </row>
        <row r="65">
          <cell r="A65">
            <v>7747</v>
          </cell>
          <cell r="B65" t="str">
            <v>PER</v>
          </cell>
          <cell r="C65" t="str">
            <v xml:space="preserve">SV. PIRITAGEM (INSPEÇÃO)                 </v>
          </cell>
        </row>
        <row r="66">
          <cell r="A66">
            <v>4168</v>
          </cell>
          <cell r="B66" t="str">
            <v>PTR</v>
          </cell>
          <cell r="C66" t="str">
            <v xml:space="preserve">SV. PINTURA ESMALTE PU NO CILINDRO        </v>
          </cell>
        </row>
        <row r="67">
          <cell r="A67">
            <v>5989</v>
          </cell>
          <cell r="B67" t="str">
            <v>SOL</v>
          </cell>
          <cell r="C67" t="str">
            <v xml:space="preserve">SV. SOLDA CAMISA ENCHIM. ROSCA           </v>
          </cell>
        </row>
        <row r="68">
          <cell r="A68">
            <v>6385</v>
          </cell>
          <cell r="B68" t="str">
            <v>SOL</v>
          </cell>
          <cell r="C68" t="str">
            <v xml:space="preserve">SV. SOLDA CABEÇOTE ENCHIM. ALOJ. ORING    </v>
          </cell>
        </row>
        <row r="69">
          <cell r="A69">
            <v>6860</v>
          </cell>
          <cell r="B69" t="str">
            <v>SOL</v>
          </cell>
          <cell r="C69" t="str">
            <v xml:space="preserve">SV. SOLDA CAMISA ENCHIM. ENTRADA         </v>
          </cell>
        </row>
        <row r="70">
          <cell r="A70">
            <v>7038</v>
          </cell>
          <cell r="B70" t="str">
            <v>SOL</v>
          </cell>
          <cell r="C70" t="str">
            <v xml:space="preserve">SV. SOLDA OLHAL HASTE ENCHIM.             </v>
          </cell>
        </row>
        <row r="71">
          <cell r="A71">
            <v>7258</v>
          </cell>
          <cell r="B71" t="str">
            <v>SOL</v>
          </cell>
          <cell r="C71" t="str">
            <v xml:space="preserve">SV. SOLDA OLHAL HASTE EXTREM. OLHAL      </v>
          </cell>
        </row>
        <row r="72">
          <cell r="A72">
            <v>7478</v>
          </cell>
          <cell r="B72" t="str">
            <v>SOL</v>
          </cell>
          <cell r="C72" t="str">
            <v xml:space="preserve">SV. SOLDA HASTE JUNÇÃO COM OLHAL         </v>
          </cell>
        </row>
        <row r="73">
          <cell r="A73">
            <v>7656</v>
          </cell>
          <cell r="B73" t="str">
            <v>SOL</v>
          </cell>
          <cell r="C73" t="str">
            <v xml:space="preserve">SV. SOLDA FLANGE DA HASTE JUNÇÃO         </v>
          </cell>
        </row>
        <row r="74">
          <cell r="A74">
            <v>7661</v>
          </cell>
          <cell r="B74" t="str">
            <v>SOL</v>
          </cell>
          <cell r="C74" t="str">
            <v xml:space="preserve">SV. SOLDA CAMISA ENCHIM. ALOJ. ORIG       </v>
          </cell>
        </row>
        <row r="75">
          <cell r="A75">
            <v>7664</v>
          </cell>
          <cell r="B75" t="str">
            <v>SOL</v>
          </cell>
          <cell r="C75" t="str">
            <v xml:space="preserve">SV. SOLDA EMBOLO ENCHIM. ROSCA           </v>
          </cell>
        </row>
        <row r="76">
          <cell r="A76">
            <v>7693</v>
          </cell>
          <cell r="B76" t="str">
            <v>SOL</v>
          </cell>
          <cell r="C76" t="str">
            <v xml:space="preserve">SV. SOLDA CAMISA JUNÇÃO DA CONEXÃO      </v>
          </cell>
        </row>
        <row r="77">
          <cell r="A77">
            <v>7706</v>
          </cell>
          <cell r="B77" t="str">
            <v>SOL</v>
          </cell>
          <cell r="C77" t="str">
            <v xml:space="preserve">SV. SOLDA CABEÇOTE JUNÇÃO  C/ CAMISA     </v>
          </cell>
        </row>
        <row r="78">
          <cell r="A78">
            <v>7707</v>
          </cell>
          <cell r="B78" t="str">
            <v>SOL</v>
          </cell>
          <cell r="C78" t="str">
            <v xml:space="preserve">SV. SOLDA EMBOLO ENCHIM. ALOJ. GAXETA     </v>
          </cell>
        </row>
        <row r="79">
          <cell r="A79">
            <v>7718</v>
          </cell>
          <cell r="B79" t="str">
            <v>SOL</v>
          </cell>
          <cell r="C79" t="str">
            <v xml:space="preserve">SV. SOLDA CAMISA JUNÇÃO DO OLHAL         </v>
          </cell>
        </row>
        <row r="80">
          <cell r="A80">
            <v>7727</v>
          </cell>
          <cell r="B80" t="str">
            <v>SOL</v>
          </cell>
          <cell r="C80" t="str">
            <v xml:space="preserve">SV. SOLDA CAMISA JUNÇÃO DO FUNDO          </v>
          </cell>
        </row>
        <row r="81">
          <cell r="A81">
            <v>7733</v>
          </cell>
          <cell r="B81" t="str">
            <v>SOL</v>
          </cell>
          <cell r="C81" t="str">
            <v xml:space="preserve">SV. SOLDA CAMISA ENCHIM. PART. INTERNA  </v>
          </cell>
        </row>
        <row r="82">
          <cell r="A82">
            <v>7746</v>
          </cell>
          <cell r="B82" t="str">
            <v>SOL</v>
          </cell>
          <cell r="C82" t="str">
            <v xml:space="preserve">SV. SOLDA CABEÇOTE ENCHIM. ROSCA         </v>
          </cell>
        </row>
        <row r="83">
          <cell r="A83">
            <v>7771</v>
          </cell>
          <cell r="B83" t="str">
            <v>SOL</v>
          </cell>
          <cell r="C83" t="str">
            <v xml:space="preserve">SV. SOLDA CABEÇOTE ENCHIM. ALOJ. GAXETA  </v>
          </cell>
        </row>
        <row r="84">
          <cell r="A84">
            <v>7785</v>
          </cell>
          <cell r="B84" t="str">
            <v>SOL</v>
          </cell>
          <cell r="C84" t="str">
            <v>SV. SOLDA CABEÇOTE ENCHIM. ALOJ. RASPADOR</v>
          </cell>
        </row>
        <row r="85">
          <cell r="A85">
            <v>7805</v>
          </cell>
          <cell r="B85" t="str">
            <v>SOL</v>
          </cell>
          <cell r="C85" t="str">
            <v xml:space="preserve">SV. SOLDA HASTE ENCHIM. CORPO           </v>
          </cell>
        </row>
        <row r="86">
          <cell r="A86">
            <v>7814</v>
          </cell>
          <cell r="B86" t="str">
            <v>SOL</v>
          </cell>
          <cell r="C86" t="str">
            <v xml:space="preserve">SV. SOLDA EMBOLO ENCHIM. ALOJ. GUIA       </v>
          </cell>
        </row>
        <row r="87">
          <cell r="A87">
            <v>7818</v>
          </cell>
          <cell r="B87" t="str">
            <v>SOL</v>
          </cell>
          <cell r="C87" t="str">
            <v xml:space="preserve">SV. SOLDA EMBOLO JUNÇÃO DA HASTE         </v>
          </cell>
        </row>
        <row r="88">
          <cell r="A88">
            <v>7860</v>
          </cell>
          <cell r="B88" t="str">
            <v>SOL</v>
          </cell>
          <cell r="C88" t="str">
            <v xml:space="preserve">SV. SOLDA FLANGE DA HASTE ENCHIM.       </v>
          </cell>
        </row>
        <row r="89">
          <cell r="A89">
            <v>7946</v>
          </cell>
          <cell r="B89" t="str">
            <v>SOL</v>
          </cell>
          <cell r="C89" t="str">
            <v xml:space="preserve">SV. SOLDA OLHAL CAMISA JUNÇÃO BUCHA     </v>
          </cell>
        </row>
        <row r="90">
          <cell r="A90">
            <v>7947</v>
          </cell>
          <cell r="B90" t="str">
            <v>SOL</v>
          </cell>
          <cell r="C90" t="str">
            <v xml:space="preserve">SV. SOLDA OLHAL HASTE JUNÇÃO BUCHA        </v>
          </cell>
        </row>
        <row r="91">
          <cell r="A91">
            <v>7951</v>
          </cell>
          <cell r="B91" t="str">
            <v>SOL</v>
          </cell>
          <cell r="C91" t="str">
            <v xml:space="preserve">SV. SOLDA ROSCA DA TAMPA ENCHIM.         </v>
          </cell>
        </row>
        <row r="92">
          <cell r="A92">
            <v>8045</v>
          </cell>
          <cell r="B92" t="str">
            <v>SOL</v>
          </cell>
          <cell r="C92" t="str">
            <v xml:space="preserve">SV. SOLDA CAMISA JUNÇÃO DA TOMADA OLEO   </v>
          </cell>
        </row>
        <row r="93">
          <cell r="A93">
            <v>8105</v>
          </cell>
          <cell r="B93" t="str">
            <v>SOL</v>
          </cell>
          <cell r="C93" t="str">
            <v xml:space="preserve">SV. SOLDA OLHAL CAMISA ENCHIM.            </v>
          </cell>
        </row>
        <row r="94">
          <cell r="A94">
            <v>8108</v>
          </cell>
          <cell r="B94" t="str">
            <v>SOL</v>
          </cell>
          <cell r="C94" t="str">
            <v xml:space="preserve">SV. SOLDA GRAXEIRO ENCHIM.                </v>
          </cell>
        </row>
        <row r="95">
          <cell r="A95">
            <v>8136</v>
          </cell>
          <cell r="B95" t="str">
            <v>SOL</v>
          </cell>
          <cell r="C95" t="str">
            <v xml:space="preserve">SV. SOLDA OLHAL CAMISA JUNÇÃO DO FUNDO  </v>
          </cell>
        </row>
        <row r="96">
          <cell r="A96">
            <v>8168</v>
          </cell>
          <cell r="B96" t="str">
            <v>SOL</v>
          </cell>
          <cell r="C96" t="str">
            <v xml:space="preserve">SV. SOLDA CAMISA JUNÇÃO DA TUBULAÇÃO     </v>
          </cell>
        </row>
        <row r="97">
          <cell r="A97">
            <v>8217</v>
          </cell>
          <cell r="B97" t="str">
            <v>SOL</v>
          </cell>
          <cell r="C97" t="str">
            <v xml:space="preserve">SV. SOLDA CAMISA JUNÇÃO DA FLANGE       </v>
          </cell>
        </row>
        <row r="98">
          <cell r="A98">
            <v>8231</v>
          </cell>
          <cell r="B98" t="str">
            <v>SOL</v>
          </cell>
          <cell r="C98" t="str">
            <v xml:space="preserve">SV. SOLDA PROTEÇÃO DO GRAXEIRO JUNÇÃO     </v>
          </cell>
        </row>
        <row r="99">
          <cell r="A99">
            <v>8245</v>
          </cell>
          <cell r="B99" t="str">
            <v>SOL</v>
          </cell>
          <cell r="C99" t="str">
            <v xml:space="preserve">SV. SOLDA CAMISA JUNÇÃO DO GARFO         </v>
          </cell>
        </row>
        <row r="100">
          <cell r="A100">
            <v>8275</v>
          </cell>
          <cell r="B100" t="str">
            <v>SOL</v>
          </cell>
          <cell r="C100" t="str">
            <v xml:space="preserve">SV. SOLDA TAMPA ENCHIM.NA ROSCA                  </v>
          </cell>
        </row>
        <row r="101">
          <cell r="A101">
            <v>8343</v>
          </cell>
          <cell r="B101" t="str">
            <v>SOL</v>
          </cell>
          <cell r="C101" t="str">
            <v xml:space="preserve">SV. SOLDA CAMISA JUNÇÃO DA CANALETA      </v>
          </cell>
        </row>
        <row r="102">
          <cell r="A102">
            <v>8390</v>
          </cell>
          <cell r="B102" t="str">
            <v>SOL</v>
          </cell>
          <cell r="C102" t="str">
            <v xml:space="preserve">SV. SOLDA EMBOLO JUNÇÃO DO TUBO          </v>
          </cell>
        </row>
        <row r="103">
          <cell r="A103">
            <v>8472</v>
          </cell>
          <cell r="B103" t="str">
            <v>SOL</v>
          </cell>
          <cell r="C103" t="str">
            <v xml:space="preserve">SV. SOLDA BUCHA DA HASTE ENCHIM.  </v>
          </cell>
        </row>
        <row r="104">
          <cell r="A104">
            <v>8568</v>
          </cell>
          <cell r="B104" t="str">
            <v>SOL</v>
          </cell>
          <cell r="C104" t="str">
            <v xml:space="preserve">SV. SOLDA CAMISA REMOVER CONEXÃO          </v>
          </cell>
        </row>
        <row r="105">
          <cell r="A105">
            <v>8570</v>
          </cell>
          <cell r="B105" t="str">
            <v>SOL</v>
          </cell>
          <cell r="C105" t="str">
            <v xml:space="preserve">SV. SOLDA HASTE ENCHIM. NA ROSCA          </v>
          </cell>
        </row>
        <row r="106">
          <cell r="A106">
            <v>8670</v>
          </cell>
          <cell r="B106" t="str">
            <v>SOL</v>
          </cell>
          <cell r="C106" t="str">
            <v xml:space="preserve">SV. SOLDA CAMISA ENCHIM. NA CAPA        </v>
          </cell>
        </row>
        <row r="107">
          <cell r="A107">
            <v>8718</v>
          </cell>
          <cell r="B107" t="str">
            <v>SOL</v>
          </cell>
          <cell r="C107" t="str">
            <v xml:space="preserve">SV. SOLDA PORCA DO EMBOLO ENCHIM.      </v>
          </cell>
        </row>
        <row r="108">
          <cell r="A108">
            <v>8823</v>
          </cell>
          <cell r="B108" t="str">
            <v>SOL</v>
          </cell>
          <cell r="C108" t="str">
            <v xml:space="preserve">SV. SOLDA CAMISA ENCHIM. PART. EXTERNA   </v>
          </cell>
        </row>
        <row r="109">
          <cell r="A109">
            <v>8884</v>
          </cell>
          <cell r="B109" t="str">
            <v>SOL</v>
          </cell>
          <cell r="C109" t="str">
            <v xml:space="preserve">SV. SOLDA HASTE ENCHIM.FIM DE CURSO      </v>
          </cell>
        </row>
        <row r="110">
          <cell r="A110">
            <v>8910</v>
          </cell>
          <cell r="B110" t="str">
            <v>SOL</v>
          </cell>
          <cell r="C110" t="str">
            <v xml:space="preserve">SV. SOLDA CABEÇOTE JUNÇÃO C/ BUCHA       </v>
          </cell>
        </row>
        <row r="111">
          <cell r="A111">
            <v>8966</v>
          </cell>
          <cell r="B111" t="str">
            <v>SOL</v>
          </cell>
          <cell r="C111" t="str">
            <v xml:space="preserve">SV. SOLDA CABEÇOTE ENCHIM. ALOJ.NO GUIA </v>
          </cell>
        </row>
        <row r="112">
          <cell r="A112">
            <v>8973</v>
          </cell>
          <cell r="B112" t="str">
            <v>SOL</v>
          </cell>
          <cell r="C112" t="str">
            <v xml:space="preserve">SV. SOLDA CABEÇOTE ENCHIM. FURO DA CHAVE  </v>
          </cell>
        </row>
        <row r="113">
          <cell r="A113">
            <v>8997</v>
          </cell>
          <cell r="B113" t="str">
            <v>SOL</v>
          </cell>
          <cell r="C113" t="str">
            <v>SV. SOLDA HASTE ENCHIM. ALOJ. GUIA</v>
          </cell>
        </row>
        <row r="114">
          <cell r="A114">
            <v>8998</v>
          </cell>
          <cell r="B114" t="str">
            <v>SOL</v>
          </cell>
          <cell r="C114" t="str">
            <v>SV. SOLDA HASTE ENCHIM. ALOJ. VEDAÇÃO</v>
          </cell>
        </row>
        <row r="115">
          <cell r="A115">
            <v>8999</v>
          </cell>
          <cell r="B115" t="str">
            <v>SOL</v>
          </cell>
          <cell r="C115" t="str">
            <v>SV. SOLDA CAMISA ENCHIM. ALOJ. VEDAÇÃO</v>
          </cell>
        </row>
        <row r="116">
          <cell r="A116">
            <v>9047</v>
          </cell>
          <cell r="B116" t="str">
            <v>SOL</v>
          </cell>
          <cell r="C116" t="str">
            <v>SV. SOLDA HASTE ENCHIM. EXTREMIDADE</v>
          </cell>
        </row>
        <row r="117">
          <cell r="A117">
            <v>9093</v>
          </cell>
          <cell r="B117" t="str">
            <v>SOL</v>
          </cell>
          <cell r="C117" t="str">
            <v>SV. SOLDA BLOCO HIDRAULICO PX A ROSCA</v>
          </cell>
        </row>
        <row r="118">
          <cell r="A118">
            <v>9105</v>
          </cell>
          <cell r="B118" t="str">
            <v>SOL</v>
          </cell>
          <cell r="C118" t="str">
            <v>SV. SOLDA OLHAL DA HASTE JUNÇÃO TUBULAÇÃO</v>
          </cell>
        </row>
        <row r="119">
          <cell r="A119">
            <v>9172</v>
          </cell>
          <cell r="B119" t="str">
            <v>SOL</v>
          </cell>
          <cell r="C119" t="str">
            <v>SV. SOLDA PINO JUNÇÃO C/ BASE</v>
          </cell>
        </row>
        <row r="120">
          <cell r="A120">
            <v>8439</v>
          </cell>
          <cell r="B120" t="str">
            <v>SOL</v>
          </cell>
          <cell r="C120" t="str">
            <v>SV. REMOVER TOMADA OLEO</v>
          </cell>
        </row>
        <row r="121">
          <cell r="A121">
            <v>9230</v>
          </cell>
          <cell r="B121" t="str">
            <v>SOL</v>
          </cell>
          <cell r="C121" t="str">
            <v>SV. SOLDA CAMISA JUNÇÃO DO MUNHÃO</v>
          </cell>
        </row>
        <row r="122">
          <cell r="A122">
            <v>9245</v>
          </cell>
          <cell r="B122" t="str">
            <v>SOL</v>
          </cell>
          <cell r="C122" t="str">
            <v>SV. SOLDA EMBOLO JUNÇÃO DA BUCHA</v>
          </cell>
        </row>
        <row r="123">
          <cell r="A123">
            <v>5612</v>
          </cell>
          <cell r="B123" t="str">
            <v>TES</v>
          </cell>
          <cell r="C123" t="str">
            <v xml:space="preserve">SV. TESTE ESTANQUEIDADE                 </v>
          </cell>
        </row>
        <row r="124">
          <cell r="A124">
            <v>4065</v>
          </cell>
          <cell r="B124" t="str">
            <v>USI</v>
          </cell>
          <cell r="C124" t="str">
            <v>FAB. CABEÇOTE</v>
          </cell>
        </row>
        <row r="125">
          <cell r="A125">
            <v>4461</v>
          </cell>
          <cell r="B125" t="str">
            <v>USI</v>
          </cell>
          <cell r="C125" t="str">
            <v>FAB. OLHAL CAMISA</v>
          </cell>
        </row>
        <row r="126">
          <cell r="A126">
            <v>5012</v>
          </cell>
          <cell r="B126" t="str">
            <v>USI</v>
          </cell>
          <cell r="C126" t="str">
            <v>FAB. CAMISA HIDRAULICA</v>
          </cell>
        </row>
        <row r="127">
          <cell r="A127">
            <v>5075</v>
          </cell>
          <cell r="B127" t="str">
            <v>USI</v>
          </cell>
          <cell r="C127" t="str">
            <v>FAB. PORCA</v>
          </cell>
        </row>
        <row r="128">
          <cell r="A128">
            <v>5828</v>
          </cell>
          <cell r="B128" t="str">
            <v>USI</v>
          </cell>
          <cell r="C128" t="str">
            <v>FAB. CILINDRO HIDRAULICO</v>
          </cell>
        </row>
        <row r="129">
          <cell r="A129">
            <v>5870</v>
          </cell>
          <cell r="B129" t="str">
            <v>USI</v>
          </cell>
          <cell r="C129" t="str">
            <v>FAB. OLHAL HASTE</v>
          </cell>
        </row>
        <row r="130">
          <cell r="A130">
            <v>5990</v>
          </cell>
          <cell r="B130" t="str">
            <v>USI</v>
          </cell>
          <cell r="C130" t="str">
            <v xml:space="preserve">SV. USINAGEM CABEÇOTE RETIFICAR ROSCA     </v>
          </cell>
        </row>
        <row r="131">
          <cell r="A131">
            <v>6028</v>
          </cell>
          <cell r="B131" t="str">
            <v>USI</v>
          </cell>
          <cell r="C131" t="str">
            <v>SV. USINAGEM EMBOLO</v>
          </cell>
        </row>
        <row r="132">
          <cell r="A132">
            <v>6457</v>
          </cell>
          <cell r="B132" t="str">
            <v>USI</v>
          </cell>
          <cell r="C132" t="str">
            <v>FAB. BUCHA P/ OLHAL DA CAMISA</v>
          </cell>
        </row>
        <row r="133">
          <cell r="A133">
            <v>6489</v>
          </cell>
          <cell r="B133" t="str">
            <v>USI</v>
          </cell>
          <cell r="C133" t="str">
            <v>FAB. BUCHA P/ OLHAL DA HASTE</v>
          </cell>
        </row>
        <row r="134">
          <cell r="A134">
            <v>6489</v>
          </cell>
          <cell r="B134" t="str">
            <v>USI</v>
          </cell>
          <cell r="C134" t="str">
            <v>FAB. BUCHA OLHAL DA HASTE</v>
          </cell>
        </row>
        <row r="135">
          <cell r="A135">
            <v>6594</v>
          </cell>
          <cell r="B135" t="str">
            <v>USI</v>
          </cell>
          <cell r="C135" t="str">
            <v xml:space="preserve">SV. USINAGEM HASTE NA EXTREMIDADE      </v>
          </cell>
        </row>
        <row r="136">
          <cell r="A136">
            <v>6597</v>
          </cell>
          <cell r="B136" t="str">
            <v>USI</v>
          </cell>
          <cell r="C136" t="str">
            <v>FAB. HASTE HIDRAULICA</v>
          </cell>
        </row>
        <row r="137">
          <cell r="A137">
            <v>6859</v>
          </cell>
          <cell r="B137" t="str">
            <v>USI</v>
          </cell>
          <cell r="C137" t="str">
            <v xml:space="preserve">SV. USINAGEM CAMISA RETIFICAR ENTRADA     </v>
          </cell>
        </row>
        <row r="138">
          <cell r="A138">
            <v>7432</v>
          </cell>
          <cell r="B138" t="str">
            <v>USI</v>
          </cell>
          <cell r="C138" t="str">
            <v xml:space="preserve">SV. USINAGEM CABEÇOTE ALOJ. DA GAXETA   </v>
          </cell>
        </row>
        <row r="139">
          <cell r="A139">
            <v>7433</v>
          </cell>
          <cell r="B139" t="str">
            <v>USI</v>
          </cell>
          <cell r="C139" t="str">
            <v xml:space="preserve">SV. USINAGEM CABEÇOTE ALOJ. DO ORING     </v>
          </cell>
        </row>
        <row r="140">
          <cell r="A140">
            <v>7495</v>
          </cell>
          <cell r="B140" t="str">
            <v>USI</v>
          </cell>
          <cell r="C140" t="str">
            <v>FAB. TOMADA  DE OLEO</v>
          </cell>
        </row>
        <row r="141">
          <cell r="A141">
            <v>7562</v>
          </cell>
          <cell r="B141" t="str">
            <v>USI</v>
          </cell>
          <cell r="C141" t="str">
            <v xml:space="preserve">SV. USINAGEM CABEÇOTE ALOJ. DO GUIA    </v>
          </cell>
        </row>
        <row r="142">
          <cell r="A142">
            <v>7622</v>
          </cell>
          <cell r="B142" t="str">
            <v>USI</v>
          </cell>
          <cell r="C142" t="str">
            <v xml:space="preserve">SV. USINAGEM EMBOLO ALOJ. ORING          </v>
          </cell>
        </row>
        <row r="143">
          <cell r="A143">
            <v>7623</v>
          </cell>
          <cell r="B143" t="str">
            <v>USI</v>
          </cell>
          <cell r="C143" t="str">
            <v xml:space="preserve">SV. USINAGEM CABEÇOTE ALOJ. DO RASPADOR   </v>
          </cell>
        </row>
        <row r="144">
          <cell r="A144">
            <v>7638</v>
          </cell>
          <cell r="B144" t="str">
            <v>USI</v>
          </cell>
          <cell r="C144" t="str">
            <v xml:space="preserve">SV. USINAGEM EMBOLO RETIFICAR A ROSCA    </v>
          </cell>
        </row>
        <row r="145">
          <cell r="A145">
            <v>7639</v>
          </cell>
          <cell r="B145" t="str">
            <v>USI</v>
          </cell>
          <cell r="C145" t="str">
            <v xml:space="preserve">SV. USINAGEM EMBOLO ALOJ. GUIA          </v>
          </cell>
        </row>
        <row r="146">
          <cell r="A146">
            <v>7655</v>
          </cell>
          <cell r="B146" t="str">
            <v>USI</v>
          </cell>
          <cell r="C146" t="str">
            <v xml:space="preserve">SV. USINAGEM HASTE REMOVER A FLANGE    </v>
          </cell>
        </row>
        <row r="147">
          <cell r="A147">
            <v>7673</v>
          </cell>
          <cell r="B147" t="str">
            <v>USI</v>
          </cell>
          <cell r="C147" t="str">
            <v xml:space="preserve">SV. USINAGEM HASTE RETIFICAR O CROMO     </v>
          </cell>
        </row>
        <row r="148">
          <cell r="A148">
            <v>7708</v>
          </cell>
          <cell r="B148" t="str">
            <v>USI</v>
          </cell>
          <cell r="C148" t="str">
            <v xml:space="preserve">SV. USINAGEM EMBOLO ALOJ. GAXETA          </v>
          </cell>
        </row>
        <row r="149">
          <cell r="A149">
            <v>7717</v>
          </cell>
          <cell r="B149" t="str">
            <v>USI</v>
          </cell>
          <cell r="C149" t="str">
            <v xml:space="preserve">SV. USINAGEM CAMISA REMOVER FUNDO         </v>
          </cell>
        </row>
        <row r="150">
          <cell r="A150">
            <v>7728</v>
          </cell>
          <cell r="B150" t="str">
            <v>USI</v>
          </cell>
          <cell r="C150" t="str">
            <v>FAB. ANEL DE SEGMENTO</v>
          </cell>
        </row>
        <row r="151">
          <cell r="A151">
            <v>7735</v>
          </cell>
          <cell r="B151" t="str">
            <v>USI</v>
          </cell>
          <cell r="C151" t="str">
            <v xml:space="preserve">SV. USINAGEM CAMISA RETIFICAR INTERNA     </v>
          </cell>
        </row>
        <row r="152">
          <cell r="A152">
            <v>7819</v>
          </cell>
          <cell r="B152" t="str">
            <v>USI</v>
          </cell>
          <cell r="C152" t="str">
            <v xml:space="preserve">SV. USINAGEM OLHAL DA HASTE REMOVER      </v>
          </cell>
        </row>
        <row r="153">
          <cell r="A153">
            <v>7897</v>
          </cell>
          <cell r="B153" t="str">
            <v>USI</v>
          </cell>
          <cell r="C153" t="str">
            <v>FAB. TUBULAÇÃO</v>
          </cell>
        </row>
        <row r="154">
          <cell r="A154">
            <v>7930</v>
          </cell>
          <cell r="B154" t="str">
            <v>USI</v>
          </cell>
          <cell r="C154" t="str">
            <v xml:space="preserve">SV. USINAGEM CABEÇOTE ALOJ. DA PRESILHA   </v>
          </cell>
        </row>
        <row r="155">
          <cell r="A155">
            <v>7933</v>
          </cell>
          <cell r="B155" t="str">
            <v>USI</v>
          </cell>
          <cell r="C155" t="str">
            <v>SV. USINAGEM EMBOLO DESBAST. ENCHIM SOLD</v>
          </cell>
        </row>
        <row r="156">
          <cell r="A156">
            <v>7949</v>
          </cell>
          <cell r="B156" t="str">
            <v>USI</v>
          </cell>
          <cell r="C156" t="str">
            <v>SV. USINAGEM TAMPA DESBAST. ENCHIM SOLDA</v>
          </cell>
        </row>
        <row r="157">
          <cell r="A157">
            <v>7950</v>
          </cell>
          <cell r="B157" t="str">
            <v>USI</v>
          </cell>
          <cell r="C157" t="str">
            <v xml:space="preserve">SV. USINAGEM TAMPA RETIFICAR A ROSCA     </v>
          </cell>
        </row>
        <row r="158">
          <cell r="A158">
            <v>8006</v>
          </cell>
          <cell r="B158" t="str">
            <v>USI</v>
          </cell>
          <cell r="C158" t="str">
            <v xml:space="preserve">SV. USINAGEM CAMISA REMOVER CABEÇOTE      </v>
          </cell>
        </row>
        <row r="159">
          <cell r="A159">
            <v>8024</v>
          </cell>
          <cell r="B159" t="str">
            <v>USI</v>
          </cell>
          <cell r="C159" t="str">
            <v xml:space="preserve">SV. USINAGEM CAMISA RETIFICAR ROSCA       </v>
          </cell>
        </row>
        <row r="160">
          <cell r="A160">
            <v>8025</v>
          </cell>
          <cell r="B160" t="str">
            <v>USI</v>
          </cell>
          <cell r="C160" t="str">
            <v xml:space="preserve">SV. USINAGEM PORCA RETIFICAR A ROSCA      </v>
          </cell>
        </row>
        <row r="161">
          <cell r="A161">
            <v>8086</v>
          </cell>
          <cell r="B161" t="str">
            <v>USI</v>
          </cell>
          <cell r="C161" t="str">
            <v>SV. USINAGEM HASTE DESBAST. ENCHIM. SOLD</v>
          </cell>
        </row>
        <row r="162">
          <cell r="A162">
            <v>8087</v>
          </cell>
          <cell r="B162" t="str">
            <v>USI</v>
          </cell>
          <cell r="C162" t="str">
            <v xml:space="preserve">SV. USINAGEM HASTE RETIFICAR A ROSCA      </v>
          </cell>
        </row>
        <row r="163">
          <cell r="A163">
            <v>8135</v>
          </cell>
          <cell r="B163" t="str">
            <v>USI</v>
          </cell>
          <cell r="C163" t="str">
            <v xml:space="preserve">SV. USINAGEM OLHAL DA CAMISA REMOVER      </v>
          </cell>
        </row>
        <row r="164">
          <cell r="A164">
            <v>8375</v>
          </cell>
          <cell r="B164" t="str">
            <v>USI</v>
          </cell>
          <cell r="C164" t="str">
            <v xml:space="preserve">SV. USINAGEM OLHAL HASTE RETIFICAR ROSCA  </v>
          </cell>
        </row>
        <row r="165">
          <cell r="A165">
            <v>8384</v>
          </cell>
          <cell r="B165" t="str">
            <v>USI</v>
          </cell>
          <cell r="C165" t="str">
            <v>FAB. MUNHÃO</v>
          </cell>
        </row>
        <row r="166">
          <cell r="A166">
            <v>8389</v>
          </cell>
          <cell r="B166" t="str">
            <v>USI</v>
          </cell>
          <cell r="C166" t="str">
            <v xml:space="preserve">SV. USINAGEM EMBOLO NO TUBO          </v>
          </cell>
        </row>
        <row r="167">
          <cell r="A167">
            <v>8440</v>
          </cell>
          <cell r="B167" t="str">
            <v>USI</v>
          </cell>
          <cell r="C167" t="str">
            <v xml:space="preserve">SV. USINAGEM CAMISA REMOVER MUNHÃO        </v>
          </cell>
        </row>
        <row r="168">
          <cell r="A168">
            <v>8452</v>
          </cell>
          <cell r="B168" t="str">
            <v>USI</v>
          </cell>
          <cell r="C168" t="str">
            <v xml:space="preserve">SV. USINAGEM CAMISA REMOVER FLANGE        </v>
          </cell>
        </row>
        <row r="169">
          <cell r="A169">
            <v>8578</v>
          </cell>
          <cell r="B169" t="str">
            <v>USI</v>
          </cell>
          <cell r="C169" t="str">
            <v>SV. USINAGEM HASTE RETIFICAR ENCHIM.SOLDA</v>
          </cell>
        </row>
        <row r="170">
          <cell r="A170">
            <v>8664</v>
          </cell>
          <cell r="B170" t="str">
            <v>USI</v>
          </cell>
          <cell r="C170" t="str">
            <v xml:space="preserve">SV. USINAGEM CAMISA ALOJ. RASPADOR        </v>
          </cell>
        </row>
        <row r="171">
          <cell r="A171">
            <v>8687</v>
          </cell>
          <cell r="B171" t="str">
            <v>USI</v>
          </cell>
          <cell r="C171" t="str">
            <v xml:space="preserve">SV. USINAGEM TAMPA DA CAMISA RETIF. ROSC  </v>
          </cell>
        </row>
        <row r="172">
          <cell r="A172">
            <v>8705</v>
          </cell>
          <cell r="B172" t="str">
            <v>USI</v>
          </cell>
          <cell r="C172" t="str">
            <v>SV. USINAGEM NO ROLO</v>
          </cell>
        </row>
        <row r="173">
          <cell r="A173">
            <v>8952</v>
          </cell>
          <cell r="B173" t="str">
            <v>USI</v>
          </cell>
          <cell r="C173" t="str">
            <v>SV. USINAGEM CAMISA DESBAST. ENCHIM SOLD</v>
          </cell>
        </row>
        <row r="174">
          <cell r="A174">
            <v>8995</v>
          </cell>
          <cell r="B174" t="str">
            <v>USI</v>
          </cell>
          <cell r="C174" t="str">
            <v>FAB. EMBOLO</v>
          </cell>
        </row>
        <row r="175">
          <cell r="A175">
            <v>9000</v>
          </cell>
          <cell r="B175" t="str">
            <v>USI</v>
          </cell>
          <cell r="C175" t="str">
            <v>SV. USINAGEM EMBOLO ALOJ. DA OMK</v>
          </cell>
        </row>
        <row r="176">
          <cell r="A176">
            <v>9001</v>
          </cell>
          <cell r="B176" t="str">
            <v>USI</v>
          </cell>
          <cell r="C176" t="str">
            <v>SV. USINAGEM HASTE P/ ALOJ. GUIA</v>
          </cell>
        </row>
        <row r="177">
          <cell r="A177">
            <v>9002</v>
          </cell>
          <cell r="B177" t="str">
            <v>USI</v>
          </cell>
          <cell r="C177" t="str">
            <v>SV. USINAGEM HASTE P/ ALOJ. VEDAÇÃO</v>
          </cell>
        </row>
        <row r="178">
          <cell r="A178">
            <v>9039</v>
          </cell>
          <cell r="B178" t="str">
            <v>USI</v>
          </cell>
          <cell r="C178" t="str">
            <v>FAB. HASTE HID. Ø 55 X 740MM</v>
          </cell>
        </row>
        <row r="179">
          <cell r="A179">
            <v>8571</v>
          </cell>
          <cell r="B179" t="str">
            <v>USI</v>
          </cell>
          <cell r="C179" t="str">
            <v>FAB. HASTE HID. Ø 125 X 1780MM</v>
          </cell>
        </row>
        <row r="180">
          <cell r="A180">
            <v>7932</v>
          </cell>
          <cell r="B180" t="str">
            <v>USI</v>
          </cell>
          <cell r="C180" t="str">
            <v>SV. USINAGEM CABEÇ. DESBAST. EMCHIM SOLD</v>
          </cell>
        </row>
        <row r="181">
          <cell r="A181">
            <v>9050</v>
          </cell>
          <cell r="B181" t="str">
            <v>USI</v>
          </cell>
          <cell r="C181" t="str">
            <v>FAB. CABEÇOTE Ø 150 X 64MM</v>
          </cell>
        </row>
        <row r="182">
          <cell r="A182">
            <v>9051</v>
          </cell>
          <cell r="B182" t="str">
            <v>USI</v>
          </cell>
          <cell r="C182" t="str">
            <v>FAB. EMBOLO Ø 160 X 55MM</v>
          </cell>
        </row>
        <row r="183">
          <cell r="A183">
            <v>9058</v>
          </cell>
          <cell r="B183" t="str">
            <v>USI</v>
          </cell>
          <cell r="C183" t="str">
            <v>FAB. CABEÇOTE Ø 133 X 85MM</v>
          </cell>
        </row>
        <row r="184">
          <cell r="A184">
            <v>8819</v>
          </cell>
          <cell r="B184" t="str">
            <v>USI</v>
          </cell>
          <cell r="C184" t="str">
            <v>FAB. HASTE HID. Ø 57,15 X 1230MM</v>
          </cell>
        </row>
        <row r="185">
          <cell r="A185">
            <v>9063</v>
          </cell>
          <cell r="B185" t="str">
            <v>USI</v>
          </cell>
          <cell r="C185" t="str">
            <v>FAB. CABEÇOTE Ø 95 X 80MM</v>
          </cell>
        </row>
        <row r="186">
          <cell r="A186">
            <v>8306</v>
          </cell>
          <cell r="B186" t="str">
            <v>USI</v>
          </cell>
          <cell r="C186" t="str">
            <v>FAB. EMBOLO Ø 80 X 45MM</v>
          </cell>
        </row>
        <row r="187">
          <cell r="A187">
            <v>9064</v>
          </cell>
          <cell r="B187" t="str">
            <v>USI</v>
          </cell>
          <cell r="C187" t="str">
            <v>FAB. EMBOLO Ø 70 X 37MM</v>
          </cell>
        </row>
        <row r="188">
          <cell r="A188">
            <v>7677</v>
          </cell>
          <cell r="B188" t="str">
            <v>USI</v>
          </cell>
          <cell r="C188" t="str">
            <v>FAB. CAMISA HID. 114,30 X 127 X 770</v>
          </cell>
        </row>
        <row r="189">
          <cell r="A189">
            <v>9067</v>
          </cell>
          <cell r="B189" t="str">
            <v>USI</v>
          </cell>
          <cell r="C189" t="str">
            <v>FAB. CABEÇOTE Ø 118 X 78MM</v>
          </cell>
        </row>
        <row r="190">
          <cell r="A190">
            <v>9071</v>
          </cell>
          <cell r="B190" t="str">
            <v>USI</v>
          </cell>
          <cell r="C190" t="str">
            <v>FAB. CABEÇOTE Ø 114 X 62MM</v>
          </cell>
        </row>
        <row r="191">
          <cell r="A191">
            <v>9072</v>
          </cell>
          <cell r="B191" t="str">
            <v>USI</v>
          </cell>
          <cell r="C191" t="str">
            <v>FAB. EMBOLO Ø 105 X 67MM</v>
          </cell>
        </row>
        <row r="192">
          <cell r="A192">
            <v>8278</v>
          </cell>
          <cell r="B192" t="str">
            <v>USI</v>
          </cell>
          <cell r="C192" t="str">
            <v>FAB. CABEÇOTE Ø 132 X 85MM</v>
          </cell>
        </row>
        <row r="193">
          <cell r="A193">
            <v>9077</v>
          </cell>
          <cell r="B193" t="str">
            <v>USI</v>
          </cell>
          <cell r="C193" t="str">
            <v>FAB. HASTE HID. Ø 35 X 885MM</v>
          </cell>
        </row>
        <row r="194">
          <cell r="A194">
            <v>9078</v>
          </cell>
          <cell r="B194" t="str">
            <v>USI</v>
          </cell>
          <cell r="C194" t="str">
            <v>FAB. HASTE HID. Ø 88,90 X 1365MM</v>
          </cell>
        </row>
        <row r="195">
          <cell r="A195">
            <v>7454</v>
          </cell>
          <cell r="B195" t="str">
            <v>USI</v>
          </cell>
          <cell r="C195" t="str">
            <v>FAB. FUNDO DA CAMISA</v>
          </cell>
        </row>
        <row r="196">
          <cell r="A196">
            <v>9090</v>
          </cell>
          <cell r="B196" t="str">
            <v>USI</v>
          </cell>
          <cell r="C196" t="str">
            <v xml:space="preserve">FAB. HASTE HID. Ø 80 X 325MM </v>
          </cell>
        </row>
        <row r="197">
          <cell r="A197">
            <v>9091</v>
          </cell>
          <cell r="B197" t="str">
            <v>USI</v>
          </cell>
          <cell r="C197" t="str">
            <v>FAB. HASTE HID. Ø 56 X 850MM</v>
          </cell>
        </row>
        <row r="198">
          <cell r="A198">
            <v>8016</v>
          </cell>
          <cell r="B198" t="str">
            <v>USI</v>
          </cell>
          <cell r="C198" t="str">
            <v>FAB. HASTE HID. Ø 20,00 X 620MM</v>
          </cell>
        </row>
        <row r="199">
          <cell r="A199">
            <v>9092</v>
          </cell>
          <cell r="B199" t="str">
            <v>USI</v>
          </cell>
          <cell r="C199" t="str">
            <v>FAB. EMBOLO Ø 50 X 32MM</v>
          </cell>
        </row>
        <row r="200">
          <cell r="A200">
            <v>9095</v>
          </cell>
          <cell r="B200" t="str">
            <v>USI</v>
          </cell>
          <cell r="C200" t="str">
            <v>FAB. PINO Ø 50 X 113MM</v>
          </cell>
        </row>
        <row r="201">
          <cell r="A201">
            <v>9103</v>
          </cell>
          <cell r="B201" t="str">
            <v>USI</v>
          </cell>
          <cell r="C201" t="str">
            <v>SV. USINAGEM HASTE P/  ALOJ ORING</v>
          </cell>
        </row>
        <row r="202">
          <cell r="A202">
            <v>9104</v>
          </cell>
          <cell r="B202" t="str">
            <v>USI</v>
          </cell>
          <cell r="C202" t="str">
            <v>FAB. CABEÇOTE Ø 115 X 80MM</v>
          </cell>
        </row>
        <row r="203">
          <cell r="A203">
            <v>9106</v>
          </cell>
          <cell r="B203" t="str">
            <v>USI</v>
          </cell>
          <cell r="C203" t="str">
            <v>FAB. HASTE HID. Ø 50 X 38 X 835MM</v>
          </cell>
        </row>
        <row r="204">
          <cell r="A204">
            <v>9107</v>
          </cell>
          <cell r="B204" t="str">
            <v>USI</v>
          </cell>
          <cell r="C204" t="str">
            <v>FAB. CABEÇOTE Ø 195 X 95MM</v>
          </cell>
        </row>
        <row r="205">
          <cell r="A205">
            <v>9109</v>
          </cell>
          <cell r="B205" t="str">
            <v>USI</v>
          </cell>
          <cell r="C205" t="str">
            <v>FAB. HASTE HID. Ø 125 X 114 X 1060MM</v>
          </cell>
        </row>
        <row r="206">
          <cell r="A206">
            <v>9110</v>
          </cell>
          <cell r="B206" t="str">
            <v>USI</v>
          </cell>
          <cell r="C206" t="str">
            <v>FAB. EMBOLO Ø 156 X 78MM</v>
          </cell>
        </row>
        <row r="207">
          <cell r="A207">
            <v>9116</v>
          </cell>
          <cell r="B207" t="str">
            <v>USI</v>
          </cell>
          <cell r="C207" t="str">
            <v>FAB. EMBOLO Ø 75 X 63MM</v>
          </cell>
        </row>
        <row r="208">
          <cell r="A208">
            <v>9117</v>
          </cell>
          <cell r="B208" t="str">
            <v>USI</v>
          </cell>
          <cell r="C208" t="str">
            <v>FAB. CABEÇOTE Ø 135 X 68MM</v>
          </cell>
        </row>
        <row r="209">
          <cell r="A209">
            <v>9122</v>
          </cell>
          <cell r="B209" t="str">
            <v>USI</v>
          </cell>
          <cell r="C209" t="str">
            <v>FAB. HASTE HID. Ø 50,80 X 695MM</v>
          </cell>
        </row>
        <row r="210">
          <cell r="A210">
            <v>9123</v>
          </cell>
          <cell r="B210" t="str">
            <v>USI</v>
          </cell>
          <cell r="C210" t="str">
            <v>FAB. HASTE HID. Ø 50,00 X 998MM</v>
          </cell>
        </row>
        <row r="211">
          <cell r="A211">
            <v>9124</v>
          </cell>
          <cell r="B211" t="str">
            <v>USI</v>
          </cell>
          <cell r="C211" t="str">
            <v>FAB. HASTE HID. Ø 50,00 X 1488MM</v>
          </cell>
        </row>
        <row r="212">
          <cell r="A212">
            <v>9128</v>
          </cell>
          <cell r="B212" t="str">
            <v>USI</v>
          </cell>
          <cell r="C212" t="str">
            <v>SV. USINAGEM HASTE RETIFICAR O CORPO</v>
          </cell>
        </row>
        <row r="213">
          <cell r="A213">
            <v>8128</v>
          </cell>
          <cell r="B213" t="str">
            <v>USI</v>
          </cell>
          <cell r="C213" t="str">
            <v>FAB. BUCHA DO CABEÇOTE FF</v>
          </cell>
        </row>
        <row r="214">
          <cell r="A214">
            <v>8534</v>
          </cell>
          <cell r="B214" t="str">
            <v>USI</v>
          </cell>
          <cell r="C214" t="str">
            <v>FAB. BUCHA DE BRONZE CABEÇOTE</v>
          </cell>
        </row>
        <row r="215">
          <cell r="A215">
            <v>9151</v>
          </cell>
          <cell r="B215" t="str">
            <v>USI</v>
          </cell>
          <cell r="C215" t="str">
            <v>SV. USINAGEM EMBOLO ALOJ. DA PRESILHA</v>
          </cell>
        </row>
        <row r="216">
          <cell r="A216">
            <v>9156</v>
          </cell>
          <cell r="B216" t="str">
            <v>USI</v>
          </cell>
          <cell r="C216" t="str">
            <v>FAB. TAMPA DO CABEÇOTE</v>
          </cell>
        </row>
        <row r="217">
          <cell r="A217">
            <v>9161</v>
          </cell>
          <cell r="B217" t="str">
            <v>USI</v>
          </cell>
          <cell r="C217" t="str">
            <v>FAB. HASTE HID. Ø 50,80 X 780MM</v>
          </cell>
        </row>
        <row r="218">
          <cell r="A218">
            <v>9162</v>
          </cell>
          <cell r="B218" t="str">
            <v>USI</v>
          </cell>
          <cell r="C218" t="str">
            <v>FAB. PINO Ø 80 X 250MM</v>
          </cell>
        </row>
        <row r="219">
          <cell r="A219">
            <v>9163</v>
          </cell>
          <cell r="B219" t="str">
            <v>USI</v>
          </cell>
          <cell r="C219" t="str">
            <v>FAB. CABEÇOTE Ø 135 X 75MM</v>
          </cell>
        </row>
        <row r="220">
          <cell r="A220">
            <v>8844</v>
          </cell>
          <cell r="B220" t="str">
            <v>USI</v>
          </cell>
          <cell r="C220" t="str">
            <v>FAB. EMBOLO Ø 118 X 55MM</v>
          </cell>
        </row>
        <row r="221">
          <cell r="A221">
            <v>9164</v>
          </cell>
          <cell r="B221" t="str">
            <v>USI</v>
          </cell>
          <cell r="C221" t="str">
            <v>FAB. HASTE HID. Ø 63,50 X 1430MM</v>
          </cell>
        </row>
        <row r="222">
          <cell r="A222">
            <v>9168</v>
          </cell>
          <cell r="B222" t="str">
            <v>USI</v>
          </cell>
          <cell r="C222" t="str">
            <v>FAB. CAMISA HID. 120,60 X 142,80 X 710MM</v>
          </cell>
        </row>
        <row r="223">
          <cell r="A223">
            <v>7374</v>
          </cell>
          <cell r="B223" t="str">
            <v>USI</v>
          </cell>
          <cell r="C223" t="str">
            <v>FAB. PINO DO OLHAL DA HASTE</v>
          </cell>
        </row>
        <row r="224">
          <cell r="A224">
            <v>8675</v>
          </cell>
          <cell r="B224" t="str">
            <v>USI</v>
          </cell>
          <cell r="C224" t="str">
            <v>FAB. EMBOLO Ø 145 X 80MM</v>
          </cell>
        </row>
        <row r="225">
          <cell r="A225">
            <v>8676</v>
          </cell>
          <cell r="B225" t="str">
            <v>USI</v>
          </cell>
          <cell r="C225" t="str">
            <v>FAB. CABEÇOTE Ø 130 X 60MM</v>
          </cell>
        </row>
        <row r="226">
          <cell r="A226">
            <v>8181</v>
          </cell>
          <cell r="B226" t="str">
            <v>USI</v>
          </cell>
          <cell r="C226" t="str">
            <v>FAB. EMBOLO Ø 130 X 60MM</v>
          </cell>
        </row>
        <row r="227">
          <cell r="A227">
            <v>9182</v>
          </cell>
          <cell r="B227" t="str">
            <v>USI</v>
          </cell>
          <cell r="C227" t="str">
            <v>FAB. CAMISA HID. 101,60 X 114,30 X 480MM</v>
          </cell>
        </row>
        <row r="228">
          <cell r="A228">
            <v>8309</v>
          </cell>
          <cell r="B228" t="str">
            <v>USI</v>
          </cell>
          <cell r="C228" t="str">
            <v>FAB. CABEÇOTE Ø 120 X 70MM</v>
          </cell>
        </row>
        <row r="229">
          <cell r="A229">
            <v>9183</v>
          </cell>
          <cell r="B229" t="str">
            <v>USI</v>
          </cell>
          <cell r="C229" t="str">
            <v>FAB. HASTE HID. Ø 50,00 X 2080MM</v>
          </cell>
        </row>
        <row r="230">
          <cell r="A230">
            <v>9184</v>
          </cell>
          <cell r="B230" t="str">
            <v>USI</v>
          </cell>
          <cell r="C230" t="str">
            <v>FAB. HASTE HID. Ø 50,80 X 630MM</v>
          </cell>
        </row>
        <row r="231">
          <cell r="A231">
            <v>9185</v>
          </cell>
          <cell r="B231" t="str">
            <v>USI</v>
          </cell>
          <cell r="C231" t="str">
            <v>FAB. CABEÇOTE Ø 107 X 65MM</v>
          </cell>
        </row>
        <row r="232">
          <cell r="A232">
            <v>9186</v>
          </cell>
          <cell r="B232" t="str">
            <v>USI</v>
          </cell>
          <cell r="C232" t="str">
            <v>FAB. EMBOLO Ø 95 X 50MM</v>
          </cell>
        </row>
        <row r="233">
          <cell r="A233">
            <v>9187</v>
          </cell>
          <cell r="B233" t="str">
            <v>USI</v>
          </cell>
          <cell r="C233" t="str">
            <v>FAB. CABEÇOTE Ø 115 X 56MM</v>
          </cell>
        </row>
        <row r="234">
          <cell r="A234">
            <v>9188</v>
          </cell>
          <cell r="B234" t="str">
            <v>USI</v>
          </cell>
          <cell r="C234" t="str">
            <v>FAB. EMBOLO Ø 105 X 66MM</v>
          </cell>
        </row>
        <row r="235">
          <cell r="A235">
            <v>9189</v>
          </cell>
          <cell r="B235" t="str">
            <v>USI</v>
          </cell>
          <cell r="C235" t="str">
            <v>FAB. HASTE HID. Ø 44,45 X 935MM</v>
          </cell>
        </row>
        <row r="236">
          <cell r="A236">
            <v>9190</v>
          </cell>
          <cell r="B236" t="str">
            <v>USI</v>
          </cell>
          <cell r="C236" t="str">
            <v>FAB. CAMISA HID. 101,60 X 114,30 X 910MM</v>
          </cell>
        </row>
        <row r="237">
          <cell r="A237">
            <v>9191</v>
          </cell>
          <cell r="B237" t="str">
            <v>USI</v>
          </cell>
          <cell r="C237" t="str">
            <v>FAB. HASTE HID. Ø 50,80 X 1260MM</v>
          </cell>
        </row>
        <row r="238">
          <cell r="A238">
            <v>9192</v>
          </cell>
          <cell r="B238" t="str">
            <v>USI</v>
          </cell>
          <cell r="C238" t="str">
            <v>FAB. CABEÇOTE Ø 126 X 85MM</v>
          </cell>
        </row>
        <row r="239">
          <cell r="A239">
            <v>9193</v>
          </cell>
          <cell r="B239" t="str">
            <v>USI</v>
          </cell>
          <cell r="C239" t="str">
            <v>FAB. EMBOLO Ø 145 X 120MM</v>
          </cell>
        </row>
        <row r="240">
          <cell r="A240">
            <v>9194</v>
          </cell>
          <cell r="B240" t="str">
            <v>USI</v>
          </cell>
          <cell r="C240" t="str">
            <v>FAB. GUIA EMBOLO Ø 102 X 30MM</v>
          </cell>
        </row>
        <row r="241">
          <cell r="A241">
            <v>9195</v>
          </cell>
          <cell r="B241" t="str">
            <v>USI</v>
          </cell>
          <cell r="C241" t="str">
            <v>FAB. GUIA EMBOLO Ø 125 X 30MM</v>
          </cell>
        </row>
        <row r="242">
          <cell r="A242">
            <v>9196</v>
          </cell>
          <cell r="B242" t="str">
            <v>USI</v>
          </cell>
          <cell r="C242" t="str">
            <v>FAB. GUIA EMBOLO Ø 140 X 30MM</v>
          </cell>
        </row>
        <row r="243">
          <cell r="A243">
            <v>9198</v>
          </cell>
          <cell r="B243" t="str">
            <v>USI</v>
          </cell>
          <cell r="C243" t="str">
            <v>FAB. HASTE HID. Ø 50 X 2400MM</v>
          </cell>
        </row>
        <row r="244">
          <cell r="A244">
            <v>9199</v>
          </cell>
          <cell r="B244" t="str">
            <v>USI</v>
          </cell>
          <cell r="C244" t="str">
            <v>FAB. CABEÇOTE Ø 90 X 70MM</v>
          </cell>
        </row>
        <row r="245">
          <cell r="A245">
            <v>9200</v>
          </cell>
          <cell r="B245" t="str">
            <v>USI</v>
          </cell>
          <cell r="C245" t="str">
            <v>FAB. EMBOLO Ø 80 X 90MM</v>
          </cell>
        </row>
        <row r="246">
          <cell r="A246">
            <v>9202</v>
          </cell>
          <cell r="B246" t="str">
            <v>USI</v>
          </cell>
          <cell r="C246" t="str">
            <v>FAB. EMBOLO Ø 110 X 90MM</v>
          </cell>
        </row>
        <row r="247">
          <cell r="A247">
            <v>9203</v>
          </cell>
          <cell r="B247" t="str">
            <v>USI</v>
          </cell>
          <cell r="C247" t="str">
            <v>FAB. HASTE HID. Ø 20,00 X 480MM</v>
          </cell>
        </row>
        <row r="248">
          <cell r="A248">
            <v>9204</v>
          </cell>
          <cell r="B248" t="str">
            <v>USI</v>
          </cell>
          <cell r="C248" t="str">
            <v>FAB. CABEÇOTE Ø 40 X 32MM</v>
          </cell>
        </row>
        <row r="249">
          <cell r="A249">
            <v>9205</v>
          </cell>
          <cell r="B249" t="str">
            <v>USI</v>
          </cell>
          <cell r="C249" t="str">
            <v>FAB. EMBOLO Ø 40 X 30MM</v>
          </cell>
        </row>
        <row r="250">
          <cell r="A250">
            <v>9211</v>
          </cell>
          <cell r="B250" t="str">
            <v>USI</v>
          </cell>
          <cell r="C250" t="str">
            <v>FAB. HASTE HID. Ø 70 X 255MM</v>
          </cell>
        </row>
        <row r="251">
          <cell r="A251">
            <v>9212</v>
          </cell>
          <cell r="B251" t="str">
            <v>USI</v>
          </cell>
          <cell r="C251" t="str">
            <v>FAB. CABEÇOTE Ø 180 X 95MM</v>
          </cell>
        </row>
        <row r="252">
          <cell r="A252">
            <v>9213</v>
          </cell>
          <cell r="B252" t="str">
            <v>USI</v>
          </cell>
          <cell r="C252" t="str">
            <v xml:space="preserve">SV. USINAGEM EMBOLO DIMINUIR DIÂMETRO </v>
          </cell>
        </row>
        <row r="253">
          <cell r="A253">
            <v>9214</v>
          </cell>
          <cell r="B253" t="str">
            <v>USI</v>
          </cell>
          <cell r="C253" t="str">
            <v>SV. USINAGEM CABEÇOTE DIMINUIR DIÂMETRO</v>
          </cell>
        </row>
        <row r="254">
          <cell r="A254">
            <v>9215</v>
          </cell>
          <cell r="B254" t="str">
            <v>USI</v>
          </cell>
          <cell r="C254" t="str">
            <v>FAB. CAMISA HID. 152,40 X 172 X 1070MM</v>
          </cell>
        </row>
        <row r="255">
          <cell r="A255">
            <v>9217</v>
          </cell>
          <cell r="B255" t="str">
            <v>USI</v>
          </cell>
          <cell r="C255" t="str">
            <v>FAB. HASTE HID. Ø 63,50 X 820MM</v>
          </cell>
        </row>
        <row r="256">
          <cell r="A256">
            <v>9218</v>
          </cell>
          <cell r="B256" t="str">
            <v>USI</v>
          </cell>
          <cell r="C256" t="str">
            <v>FAB. CABEÇOTE Ø 145 X 85MM</v>
          </cell>
        </row>
        <row r="257">
          <cell r="A257">
            <v>7970</v>
          </cell>
          <cell r="B257" t="str">
            <v>USI</v>
          </cell>
          <cell r="C257" t="str">
            <v>FAB. EMBOLO Ø 105 X 55MM</v>
          </cell>
        </row>
        <row r="258">
          <cell r="A258">
            <v>9222</v>
          </cell>
          <cell r="B258" t="str">
            <v>USI</v>
          </cell>
          <cell r="C258" t="str">
            <v>FAB. CAMISA HID. 100  X 115 X 825MM</v>
          </cell>
        </row>
        <row r="259">
          <cell r="A259">
            <v>5613</v>
          </cell>
          <cell r="B259" t="str">
            <v>USI</v>
          </cell>
          <cell r="C259" t="str">
            <v>FAB. TIRANTE</v>
          </cell>
        </row>
        <row r="260">
          <cell r="A260">
            <v>6630</v>
          </cell>
          <cell r="B260" t="str">
            <v>USI</v>
          </cell>
          <cell r="C260" t="str">
            <v>FAB. HASTE HID. Ø 55 X 725MM</v>
          </cell>
        </row>
        <row r="261">
          <cell r="A261">
            <v>6611</v>
          </cell>
          <cell r="B261" t="str">
            <v>USI</v>
          </cell>
          <cell r="C261" t="str">
            <v>FAB. TUBULAÇÃO P/ CAMISA EXTERNA</v>
          </cell>
        </row>
        <row r="262">
          <cell r="A262">
            <v>9224</v>
          </cell>
          <cell r="B262" t="str">
            <v>USI</v>
          </cell>
          <cell r="C262" t="str">
            <v>FAB. PINO</v>
          </cell>
        </row>
        <row r="263">
          <cell r="A263">
            <v>9226</v>
          </cell>
          <cell r="B263" t="str">
            <v>USI</v>
          </cell>
          <cell r="C263" t="str">
            <v>FAB. EMBOLO Ø 185 X 80MM</v>
          </cell>
        </row>
        <row r="264">
          <cell r="A264">
            <v>9227</v>
          </cell>
          <cell r="B264" t="str">
            <v>USI</v>
          </cell>
          <cell r="C264" t="str">
            <v>FAB. HASTE HID. Ø 25,40 X 835MM</v>
          </cell>
        </row>
        <row r="265">
          <cell r="A265">
            <v>9228</v>
          </cell>
          <cell r="B265" t="str">
            <v>USI</v>
          </cell>
          <cell r="C265" t="str">
            <v>FAB. CAMISA HID. 38,10 X 810MM</v>
          </cell>
        </row>
        <row r="266">
          <cell r="A266">
            <v>9234</v>
          </cell>
          <cell r="B266" t="str">
            <v>USI</v>
          </cell>
          <cell r="C266" t="str">
            <v>FAB. BUCHA DO EMBOLO</v>
          </cell>
        </row>
        <row r="267">
          <cell r="A267">
            <v>9235</v>
          </cell>
          <cell r="B267" t="str">
            <v>USI</v>
          </cell>
          <cell r="C267" t="str">
            <v>SV. USINAGEM CABEÇOTE FARCIAR</v>
          </cell>
        </row>
        <row r="268">
          <cell r="A268">
            <v>9237</v>
          </cell>
          <cell r="B268" t="str">
            <v>USI</v>
          </cell>
          <cell r="C268" t="str">
            <v>FAB. HASTE HID. Ø 154 X 169 X 1655MM</v>
          </cell>
        </row>
        <row r="269">
          <cell r="A269">
            <v>9238</v>
          </cell>
          <cell r="B269" t="str">
            <v>USI</v>
          </cell>
          <cell r="C269" t="str">
            <v>FAB. HASTE HID. Ø 175 X 191 X 1655MM</v>
          </cell>
        </row>
        <row r="270">
          <cell r="A270">
            <v>9239</v>
          </cell>
          <cell r="B270" t="str">
            <v>USI</v>
          </cell>
          <cell r="C270" t="str">
            <v>FAB. HASTE HID. Ø 135 X 149 X 1670MM</v>
          </cell>
        </row>
        <row r="271">
          <cell r="A271">
            <v>9241</v>
          </cell>
          <cell r="B271" t="str">
            <v>USI</v>
          </cell>
          <cell r="C271" t="str">
            <v>FAB. HASTE HID. Ø 69,85 X 57,15 X 815MM</v>
          </cell>
        </row>
        <row r="272">
          <cell r="A272">
            <v>9242</v>
          </cell>
          <cell r="B272" t="str">
            <v>USI</v>
          </cell>
          <cell r="C272" t="str">
            <v>SV. USINAGEM HASTE REMOVER EMBOLO</v>
          </cell>
        </row>
        <row r="273">
          <cell r="A273">
            <v>9249</v>
          </cell>
          <cell r="B273" t="str">
            <v>USI</v>
          </cell>
          <cell r="C273" t="str">
            <v>FAB. CABEÇOTE Ø 123 X 95MM</v>
          </cell>
        </row>
        <row r="274">
          <cell r="A274">
            <v>9250</v>
          </cell>
          <cell r="B274" t="str">
            <v>USI</v>
          </cell>
          <cell r="C274" t="str">
            <v>FAB. EMBOLO Ø 104 X 70MM</v>
          </cell>
        </row>
        <row r="275">
          <cell r="A275">
            <v>9251</v>
          </cell>
          <cell r="B275" t="str">
            <v>USI</v>
          </cell>
          <cell r="C275" t="str">
            <v>FAB. HASTE HID. Ø 56 X 930MM</v>
          </cell>
        </row>
        <row r="276">
          <cell r="A276">
            <v>9252</v>
          </cell>
          <cell r="B276" t="str">
            <v>USI</v>
          </cell>
          <cell r="C276" t="str">
            <v>FAB. HASTE HID. Ø 40 X 1025MM</v>
          </cell>
        </row>
        <row r="277">
          <cell r="A277">
            <v>9253</v>
          </cell>
          <cell r="B277" t="str">
            <v>USI</v>
          </cell>
          <cell r="C277" t="str">
            <v>FAB. CABEÇOTE Ø 100 X 70MM</v>
          </cell>
        </row>
        <row r="278">
          <cell r="A278">
            <v>9254</v>
          </cell>
          <cell r="B278" t="str">
            <v>USI</v>
          </cell>
          <cell r="C278" t="str">
            <v>FAB. EMBOLO Ø 90 X 58MM</v>
          </cell>
        </row>
        <row r="279">
          <cell r="A279">
            <v>9255</v>
          </cell>
          <cell r="B279" t="str">
            <v>USI</v>
          </cell>
          <cell r="C279" t="str">
            <v>FAB. HASTE HID. Ø 63,50 X 830MM</v>
          </cell>
        </row>
        <row r="280">
          <cell r="A280">
            <v>9256</v>
          </cell>
          <cell r="B280" t="str">
            <v>USI</v>
          </cell>
          <cell r="C280" t="str">
            <v>FAB. EMBOLO Ø 157 X 75MM</v>
          </cell>
        </row>
        <row r="281">
          <cell r="A281">
            <v>9257</v>
          </cell>
          <cell r="B281" t="str">
            <v>USI</v>
          </cell>
          <cell r="C281" t="str">
            <v>FAB. CABEÇOTE Ø 65 X 98MM</v>
          </cell>
        </row>
        <row r="282">
          <cell r="A282">
            <v>9261</v>
          </cell>
          <cell r="B282" t="str">
            <v>USI</v>
          </cell>
          <cell r="C282" t="str">
            <v>FAB. CABEÇOTE Ø 80 X 55MM</v>
          </cell>
        </row>
        <row r="283">
          <cell r="A283">
            <v>9262</v>
          </cell>
          <cell r="B283" t="str">
            <v>USI</v>
          </cell>
          <cell r="C283" t="str">
            <v>FAB. CABEÇOTE Ø 90 X 67MM</v>
          </cell>
        </row>
        <row r="284">
          <cell r="A284">
            <v>9263</v>
          </cell>
          <cell r="B284" t="str">
            <v>USI</v>
          </cell>
          <cell r="C284" t="str">
            <v>FAB. EMBOLO Ø 85 X 50MM</v>
          </cell>
        </row>
        <row r="285">
          <cell r="A285">
            <v>8348</v>
          </cell>
          <cell r="B285" t="str">
            <v>USI</v>
          </cell>
          <cell r="C285" t="str">
            <v>FAB. HASTE HID. Ø 100 X 255MM</v>
          </cell>
        </row>
        <row r="286">
          <cell r="A286">
            <v>9265</v>
          </cell>
          <cell r="B286" t="str">
            <v>USI</v>
          </cell>
          <cell r="C286" t="str">
            <v>FAB. HASTE HID. Ø 154 X 169 X 1450MM</v>
          </cell>
        </row>
        <row r="287">
          <cell r="A287">
            <v>9266</v>
          </cell>
          <cell r="B287" t="str">
            <v>USI</v>
          </cell>
          <cell r="C287" t="str">
            <v>FAB. ANEL GUIA Ø 160 X 35MM</v>
          </cell>
        </row>
        <row r="288">
          <cell r="A288">
            <v>9267</v>
          </cell>
          <cell r="B288" t="str">
            <v>USI</v>
          </cell>
          <cell r="C288" t="str">
            <v>FAB. ANEL GUIA Ø 180 X 35MM</v>
          </cell>
        </row>
        <row r="289">
          <cell r="A289">
            <v>9268</v>
          </cell>
          <cell r="B289" t="str">
            <v>USI</v>
          </cell>
          <cell r="C289" t="str">
            <v>FAB. HASTE HID. Ø 50,80 X 1040MM CROMADO</v>
          </cell>
        </row>
        <row r="290">
          <cell r="A290">
            <v>8133</v>
          </cell>
          <cell r="B290" t="str">
            <v>USI</v>
          </cell>
          <cell r="C290" t="str">
            <v>FAB. EMBOLO Ø 132 X 60MM</v>
          </cell>
        </row>
        <row r="291">
          <cell r="A291">
            <v>9269</v>
          </cell>
          <cell r="B291" t="str">
            <v>USI</v>
          </cell>
          <cell r="C291" t="str">
            <v>FAB. CAMISA HID. 101,60 X 114,30 X 1000MM</v>
          </cell>
        </row>
        <row r="292">
          <cell r="A292">
            <v>9270</v>
          </cell>
          <cell r="B292" t="str">
            <v>USI</v>
          </cell>
          <cell r="C292" t="str">
            <v>FAB. CABEÇOTE Ø 170 X 102MM</v>
          </cell>
        </row>
        <row r="293">
          <cell r="A293">
            <v>8678</v>
          </cell>
          <cell r="B293" t="str">
            <v>USI</v>
          </cell>
          <cell r="C293" t="str">
            <v>FAB. HASTE HID. Ø 50,80 X 1030MM CROMADO</v>
          </cell>
        </row>
        <row r="294">
          <cell r="A294">
            <v>9271</v>
          </cell>
          <cell r="B294" t="str">
            <v>USI</v>
          </cell>
          <cell r="C294" t="str">
            <v>FAB. CABEÇOTE Ø 145 X 76MM</v>
          </cell>
        </row>
        <row r="295">
          <cell r="A295">
            <v>9273</v>
          </cell>
          <cell r="B295" t="str">
            <v>USI</v>
          </cell>
          <cell r="C295" t="str">
            <v>FAB. CABEÇOTE Ø 107 X 63MM</v>
          </cell>
        </row>
        <row r="296">
          <cell r="A296">
            <v>9274</v>
          </cell>
          <cell r="B296" t="str">
            <v>USI</v>
          </cell>
          <cell r="C296" t="str">
            <v>FAB. CAMISA HID. 100  X 115 X 465MM</v>
          </cell>
        </row>
        <row r="297">
          <cell r="A297">
            <v>9280</v>
          </cell>
          <cell r="B297" t="str">
            <v>USI</v>
          </cell>
          <cell r="C297" t="str">
            <v>FAB. HASTE HID. Ø 60 X 440MM CROMADA</v>
          </cell>
        </row>
        <row r="298">
          <cell r="A298">
            <v>7396</v>
          </cell>
          <cell r="B298" t="str">
            <v>USI</v>
          </cell>
          <cell r="C298" t="str">
            <v>FAB. CABEÇOTE Ø 115 X 75MM</v>
          </cell>
        </row>
        <row r="299">
          <cell r="A299">
            <v>9281</v>
          </cell>
          <cell r="B299" t="str">
            <v>USI</v>
          </cell>
          <cell r="C299" t="str">
            <v>FAB. EMBOLO Ø 105 X 60MM</v>
          </cell>
        </row>
        <row r="300">
          <cell r="A300">
            <v>8820</v>
          </cell>
          <cell r="B300" t="str">
            <v>USI</v>
          </cell>
          <cell r="C300" t="str">
            <v>FAB. CABEÇOTE Ø 94 X 80MM</v>
          </cell>
        </row>
        <row r="301">
          <cell r="A301">
            <v>9284</v>
          </cell>
          <cell r="B301" t="str">
            <v>USI</v>
          </cell>
          <cell r="C301" t="str">
            <v>FAB. HASTE HID. Ø 57,15 X 1260MM</v>
          </cell>
        </row>
        <row r="302">
          <cell r="A302">
            <v>9285</v>
          </cell>
          <cell r="B302" t="str">
            <v>USI</v>
          </cell>
          <cell r="C302" t="str">
            <v>FAB. CABEÇOTE Ø 132 X 95MM</v>
          </cell>
        </row>
        <row r="303">
          <cell r="A303">
            <v>9286</v>
          </cell>
          <cell r="B303" t="str">
            <v>USI</v>
          </cell>
          <cell r="C303" t="str">
            <v>FAB. HASTE HID.INOX Ø 50 X 520MM CROMADO</v>
          </cell>
        </row>
        <row r="304">
          <cell r="A304">
            <v>9287</v>
          </cell>
          <cell r="B304" t="str">
            <v>USI</v>
          </cell>
          <cell r="C304" t="str">
            <v>FAB. CABEÇOTE Ø 65 X 30MM</v>
          </cell>
        </row>
        <row r="305">
          <cell r="A305">
            <v>9292</v>
          </cell>
          <cell r="B305" t="str">
            <v>USI</v>
          </cell>
          <cell r="C305" t="str">
            <v>FAB. HASTE HID. Ø 85 X 76,2 X 1000MM CROMADA</v>
          </cell>
        </row>
        <row r="306">
          <cell r="A306">
            <v>9293</v>
          </cell>
          <cell r="B306" t="str">
            <v>USI</v>
          </cell>
          <cell r="C306" t="str">
            <v>FAB. CABEÇOTE Ø 55 X 36MM</v>
          </cell>
        </row>
        <row r="307">
          <cell r="A307">
            <v>9294</v>
          </cell>
          <cell r="B307" t="str">
            <v>USI</v>
          </cell>
          <cell r="C307" t="str">
            <v>FAB. CABEÇOTE Ø 50 X 36MM</v>
          </cell>
        </row>
        <row r="308">
          <cell r="A308">
            <v>8861</v>
          </cell>
          <cell r="B308" t="str">
            <v>USI</v>
          </cell>
          <cell r="C308" t="str">
            <v>FAB. CABEÇOTE Ø 87 X 50MM</v>
          </cell>
        </row>
        <row r="309">
          <cell r="A309">
            <v>8860</v>
          </cell>
          <cell r="B309" t="str">
            <v>USI</v>
          </cell>
          <cell r="C309" t="str">
            <v>FAB. CABEÇOTE Ø 87 X 50MM</v>
          </cell>
        </row>
        <row r="310">
          <cell r="A310">
            <v>9297</v>
          </cell>
          <cell r="B310" t="str">
            <v>USI</v>
          </cell>
          <cell r="C310" t="str">
            <v>FAB. FLANGE P/ CABEÇOTE</v>
          </cell>
        </row>
        <row r="311">
          <cell r="A311">
            <v>9298</v>
          </cell>
          <cell r="B311" t="str">
            <v>SOL</v>
          </cell>
          <cell r="C311" t="str">
            <v>SV. SOLDA FLANGE NO CABEÇOTE</v>
          </cell>
        </row>
        <row r="312">
          <cell r="A312">
            <v>9299</v>
          </cell>
          <cell r="B312" t="str">
            <v>SOL</v>
          </cell>
          <cell r="C312" t="str">
            <v>SV. SOLDA FLANGE NA CAMISA</v>
          </cell>
        </row>
        <row r="313">
          <cell r="A313">
            <v>9300</v>
          </cell>
          <cell r="B313" t="str">
            <v>FRE</v>
          </cell>
          <cell r="C313" t="str">
            <v>SV. FRESA CABEÇOTE FURAÇÃO NA FLANGE</v>
          </cell>
        </row>
        <row r="314">
          <cell r="A314">
            <v>9301</v>
          </cell>
          <cell r="B314" t="str">
            <v>FRE</v>
          </cell>
          <cell r="C314" t="str">
            <v>SV. FRESA NA  FLANGE CAMISA FURAÇÃO</v>
          </cell>
        </row>
        <row r="315">
          <cell r="A315">
            <v>9302</v>
          </cell>
          <cell r="B315" t="str">
            <v>USI</v>
          </cell>
          <cell r="C315" t="str">
            <v>SV. USINAGEM FLANGE DA CAMISA</v>
          </cell>
        </row>
        <row r="316">
          <cell r="A316">
            <v>9303</v>
          </cell>
          <cell r="B316" t="str">
            <v>USI</v>
          </cell>
          <cell r="C316" t="str">
            <v>FAB. HASTE HID. Ø 50,80 X 175MM</v>
          </cell>
        </row>
        <row r="317">
          <cell r="A317">
            <v>6108</v>
          </cell>
          <cell r="B317" t="str">
            <v>MON</v>
          </cell>
          <cell r="C317" t="str">
            <v>SV. REVISÃO BLOCO MANIFOLD HIDRAULICO</v>
          </cell>
        </row>
        <row r="318">
          <cell r="A318">
            <v>9304</v>
          </cell>
          <cell r="B318" t="str">
            <v>USI</v>
          </cell>
          <cell r="C318" t="str">
            <v>FAB. CABEÇOTE Ø 50 X 38MM</v>
          </cell>
        </row>
        <row r="319">
          <cell r="A319">
            <v>9309</v>
          </cell>
          <cell r="B319" t="str">
            <v>USI</v>
          </cell>
          <cell r="C319" t="str">
            <v>FAB. HASTE HID. Ø 76.20 X 63,50 X 860MM</v>
          </cell>
        </row>
        <row r="320">
          <cell r="A320">
            <v>9310</v>
          </cell>
          <cell r="B320" t="str">
            <v>USI</v>
          </cell>
          <cell r="C320" t="str">
            <v>FAB. HASTE HID. Ø 101,60 X 88,90 X 815MM</v>
          </cell>
        </row>
        <row r="321">
          <cell r="A321">
            <v>9311</v>
          </cell>
          <cell r="B321" t="str">
            <v>USI</v>
          </cell>
          <cell r="C321" t="str">
            <v>FAB. HASTE HID. Ø 127 X 114,30  X 775MM</v>
          </cell>
        </row>
        <row r="322">
          <cell r="A322">
            <v>9313</v>
          </cell>
          <cell r="B322" t="str">
            <v>USI</v>
          </cell>
          <cell r="C322" t="str">
            <v>FAB. CABEÇOTE Ø 80 X 65MM</v>
          </cell>
        </row>
        <row r="323">
          <cell r="A323">
            <v>9316</v>
          </cell>
          <cell r="B323" t="str">
            <v>USI</v>
          </cell>
          <cell r="C323" t="str">
            <v>FAB. CABEÇOTE Ø 50 X 43MM</v>
          </cell>
        </row>
        <row r="324">
          <cell r="A324">
            <v>8831</v>
          </cell>
          <cell r="B324" t="str">
            <v>USI</v>
          </cell>
          <cell r="C324" t="str">
            <v>FAB. HASTE HID. Ø 139,70 X 158,75 X 725M</v>
          </cell>
        </row>
        <row r="325">
          <cell r="A325">
            <v>9320</v>
          </cell>
          <cell r="B325" t="str">
            <v>USI</v>
          </cell>
          <cell r="C325" t="str">
            <v>FAB. CABEÇOTE Ø 185 X 92MM</v>
          </cell>
        </row>
        <row r="326">
          <cell r="A326">
            <v>9321</v>
          </cell>
          <cell r="B326" t="str">
            <v>USI</v>
          </cell>
          <cell r="C326" t="str">
            <v>FAB. EMBOLO Ø 173 X 55MM</v>
          </cell>
        </row>
        <row r="327">
          <cell r="A327">
            <v>9325</v>
          </cell>
          <cell r="B327" t="str">
            <v>USI</v>
          </cell>
          <cell r="C327" t="str">
            <v>FAB. CABEÇOTE Ø 72 X 37MM</v>
          </cell>
        </row>
        <row r="328">
          <cell r="A328">
            <v>9323</v>
          </cell>
          <cell r="B328" t="str">
            <v>USI</v>
          </cell>
          <cell r="C328" t="str">
            <v>FAB. HASTE DO PUCH-UP REV 00</v>
          </cell>
        </row>
        <row r="329">
          <cell r="A329">
            <v>8183</v>
          </cell>
          <cell r="B329" t="str">
            <v>USI</v>
          </cell>
          <cell r="C329" t="str">
            <v>FAB. CABEÇOTE Ø 147 X 85MM</v>
          </cell>
        </row>
        <row r="330">
          <cell r="A330">
            <v>8829</v>
          </cell>
          <cell r="B330" t="str">
            <v>USI</v>
          </cell>
          <cell r="C330" t="str">
            <v>FAB. EMBOLO Ø 118 X 77MM</v>
          </cell>
        </row>
        <row r="331">
          <cell r="A331">
            <v>9329</v>
          </cell>
          <cell r="B331" t="str">
            <v>USI</v>
          </cell>
          <cell r="C331" t="str">
            <v>FAB. EMBOLO Ø 155 X 78MM</v>
          </cell>
        </row>
        <row r="332">
          <cell r="A332">
            <v>9331</v>
          </cell>
          <cell r="B332" t="str">
            <v>USI</v>
          </cell>
          <cell r="C332" t="str">
            <v>FAB. HASTE HID. Ø 44,45 X 1000MM CROMADA</v>
          </cell>
        </row>
        <row r="333">
          <cell r="A333">
            <v>9332</v>
          </cell>
          <cell r="B333" t="str">
            <v>USI</v>
          </cell>
          <cell r="C333" t="str">
            <v>FAB. CAMISA HID. 101,60 X 114,30 X 995MM</v>
          </cell>
        </row>
        <row r="334">
          <cell r="A334">
            <v>8091</v>
          </cell>
          <cell r="B334" t="str">
            <v>USI</v>
          </cell>
          <cell r="C334" t="str">
            <v>FAB. EMBOLO Ø 105 X 80MM</v>
          </cell>
        </row>
        <row r="335">
          <cell r="A335">
            <v>9335</v>
          </cell>
          <cell r="B335" t="str">
            <v>CRO</v>
          </cell>
          <cell r="C335" t="str">
            <v>SV. CROMO DURO HASTE Ø 17,00 X 108,00MM</v>
          </cell>
        </row>
        <row r="336">
          <cell r="A336">
            <v>9334</v>
          </cell>
          <cell r="B336" t="str">
            <v>USI</v>
          </cell>
          <cell r="C336" t="str">
            <v>FAB. PROTEÇÃO SANFONADA</v>
          </cell>
        </row>
        <row r="337">
          <cell r="A337">
            <v>9337</v>
          </cell>
          <cell r="B337" t="str">
            <v>USI</v>
          </cell>
          <cell r="C337" t="str">
            <v>FAB. HASTE HID. Ø 25,40 X 800MM</v>
          </cell>
        </row>
        <row r="338">
          <cell r="A338">
            <v>9342</v>
          </cell>
          <cell r="B338" t="str">
            <v>USI</v>
          </cell>
          <cell r="C338" t="str">
            <v>SV. USINAGEM EMBOLO FURO DA CHAVE</v>
          </cell>
        </row>
        <row r="339">
          <cell r="A339">
            <v>9343</v>
          </cell>
          <cell r="B339" t="str">
            <v>USI</v>
          </cell>
          <cell r="C339" t="str">
            <v>FAB. HASTE HID. Ø 75 X 63,50 X 860MM</v>
          </cell>
        </row>
        <row r="340">
          <cell r="A340">
            <v>9344</v>
          </cell>
          <cell r="B340" t="str">
            <v>USI</v>
          </cell>
          <cell r="C340" t="str">
            <v>FAB. CABEÇOTE Ø 145 X 87MM</v>
          </cell>
        </row>
        <row r="341">
          <cell r="A341">
            <v>9345</v>
          </cell>
          <cell r="B341" t="str">
            <v>USI</v>
          </cell>
          <cell r="C341" t="str">
            <v>FAB. EMBOLO Ø 143 X 55MM</v>
          </cell>
        </row>
        <row r="342">
          <cell r="A342">
            <v>8843</v>
          </cell>
          <cell r="B342" t="str">
            <v>USI</v>
          </cell>
          <cell r="C342" t="str">
            <v>FAB. EMBOLO Ø 92 X 55MM</v>
          </cell>
        </row>
        <row r="343">
          <cell r="A343">
            <v>9346</v>
          </cell>
          <cell r="B343" t="str">
            <v>USI</v>
          </cell>
          <cell r="C343" t="str">
            <v>FAB. HASTE HID. Ø 125 X 114,30 X 720MM</v>
          </cell>
        </row>
        <row r="344">
          <cell r="A344">
            <v>9347</v>
          </cell>
          <cell r="B344" t="str">
            <v>USI</v>
          </cell>
          <cell r="C344" t="str">
            <v>FAB. HASTE HID. Ø 158,70 X 139,70 X 765MM</v>
          </cell>
        </row>
        <row r="345">
          <cell r="A345">
            <v>9348</v>
          </cell>
          <cell r="B345" t="str">
            <v>USI</v>
          </cell>
          <cell r="C345" t="str">
            <v>FAB. EMBOLO Ø 165 X 90MM</v>
          </cell>
        </row>
        <row r="346">
          <cell r="A346">
            <v>6267</v>
          </cell>
          <cell r="B346" t="str">
            <v>USI</v>
          </cell>
          <cell r="C346" t="str">
            <v>FAB. LIMITADOR FIM DE CURSO</v>
          </cell>
        </row>
        <row r="347">
          <cell r="A347">
            <v>9350</v>
          </cell>
          <cell r="B347" t="str">
            <v>USI</v>
          </cell>
          <cell r="C347" t="str">
            <v>FAB. HASTE HID. Ø 70 X 1385MM CROMADA</v>
          </cell>
        </row>
        <row r="348">
          <cell r="A348">
            <v>9352</v>
          </cell>
          <cell r="B348" t="str">
            <v>USI</v>
          </cell>
          <cell r="C348" t="str">
            <v>FAB. EMBOLO Ø 175 X 97MM</v>
          </cell>
        </row>
        <row r="349">
          <cell r="A349">
            <v>8049</v>
          </cell>
          <cell r="B349" t="str">
            <v>USI</v>
          </cell>
          <cell r="C349" t="str">
            <v>FAB. CABEÇOTE Ø 145 X 80MM</v>
          </cell>
        </row>
        <row r="350">
          <cell r="A350">
            <v>8237</v>
          </cell>
          <cell r="B350" t="str">
            <v>USI</v>
          </cell>
          <cell r="C350" t="str">
            <v>FAB. HASTE HID. Ø 57,15 X 1165MM CROMADA</v>
          </cell>
        </row>
        <row r="351">
          <cell r="A351">
            <v>9356</v>
          </cell>
          <cell r="B351" t="str">
            <v>USI</v>
          </cell>
          <cell r="C351" t="str">
            <v>FAB. CABEÇOTE Ø 122 X 76MM</v>
          </cell>
        </row>
        <row r="352">
          <cell r="A352">
            <v>9357</v>
          </cell>
          <cell r="B352" t="str">
            <v>USI</v>
          </cell>
          <cell r="C352" t="str">
            <v>SV. SOLDA EMBOLO PARTIDO</v>
          </cell>
        </row>
        <row r="353">
          <cell r="A353">
            <v>9358</v>
          </cell>
          <cell r="B353" t="str">
            <v>USI</v>
          </cell>
          <cell r="C353" t="str">
            <v>FAB. EMBOLO Ø 139 X 100MM</v>
          </cell>
        </row>
        <row r="354">
          <cell r="A354">
            <v>9354</v>
          </cell>
          <cell r="B354" t="str">
            <v>USI</v>
          </cell>
          <cell r="C354" t="str">
            <v>FAB. CILINDRO AMORTECEDOR</v>
          </cell>
        </row>
        <row r="355">
          <cell r="A355">
            <v>9359</v>
          </cell>
          <cell r="B355" t="str">
            <v>USI</v>
          </cell>
          <cell r="C355" t="str">
            <v>FAB. HASTE HID. Ø 57,15 X 1225MM</v>
          </cell>
        </row>
        <row r="356">
          <cell r="A356">
            <v>9360</v>
          </cell>
          <cell r="B356" t="str">
            <v>USI</v>
          </cell>
          <cell r="C356" t="str">
            <v>FAB. CABEÇOTE Ø 185 X 90MM</v>
          </cell>
        </row>
        <row r="357">
          <cell r="A357">
            <v>9361</v>
          </cell>
          <cell r="B357" t="str">
            <v>USI</v>
          </cell>
          <cell r="C357" t="str">
            <v>FAB. CABEÇOTE Ø 195 X 100MM</v>
          </cell>
        </row>
        <row r="358">
          <cell r="A358">
            <v>9362</v>
          </cell>
          <cell r="B358" t="str">
            <v>USI</v>
          </cell>
          <cell r="C358" t="str">
            <v>FAB. HASTE HID. Ø 31,75 X 415MM CROMADA</v>
          </cell>
        </row>
        <row r="359">
          <cell r="A359">
            <v>9365</v>
          </cell>
          <cell r="B359" t="str">
            <v>USI</v>
          </cell>
          <cell r="C359" t="str">
            <v>FAB. CABEÇOTE Ø 230 X 85MM</v>
          </cell>
        </row>
        <row r="360">
          <cell r="A360">
            <v>9366</v>
          </cell>
          <cell r="B360" t="str">
            <v>USI</v>
          </cell>
          <cell r="C360" t="str">
            <v>FAB. EMBOLO Ø 208 X 105MM</v>
          </cell>
        </row>
        <row r="361">
          <cell r="A361">
            <v>9367</v>
          </cell>
          <cell r="B361" t="str">
            <v>PÇ</v>
          </cell>
          <cell r="C361" t="str">
            <v>ROTULA RADIAL GE32DO 2RS</v>
          </cell>
        </row>
        <row r="362">
          <cell r="A362">
            <v>8381</v>
          </cell>
          <cell r="B362" t="str">
            <v>MON</v>
          </cell>
          <cell r="C362" t="str">
            <v>SV. MANUT. COMANDO HID. LINDE - H2T-05</v>
          </cell>
        </row>
        <row r="363">
          <cell r="A363">
            <v>9377</v>
          </cell>
          <cell r="B363" t="str">
            <v>USI</v>
          </cell>
          <cell r="C363" t="str">
            <v>FAB. HASTE HID. Ø 90 X 100 X 1250MM</v>
          </cell>
        </row>
        <row r="364">
          <cell r="A364">
            <v>9378</v>
          </cell>
          <cell r="B364" t="str">
            <v>USI</v>
          </cell>
          <cell r="C364" t="str">
            <v>FAB. CABEÇOTE Ø 105 X 125MM</v>
          </cell>
        </row>
        <row r="365">
          <cell r="A365">
            <v>9379</v>
          </cell>
          <cell r="B365" t="str">
            <v>USI</v>
          </cell>
          <cell r="C365" t="str">
            <v>FAB. CABEÇOTE Ø 135 X 125MM</v>
          </cell>
        </row>
        <row r="366">
          <cell r="A366">
            <v>9380</v>
          </cell>
          <cell r="B366" t="str">
            <v>USI</v>
          </cell>
          <cell r="C366" t="str">
            <v>FAB. EMBOLO Ø 117 X 55MM</v>
          </cell>
        </row>
        <row r="367">
          <cell r="A367">
            <v>8883</v>
          </cell>
          <cell r="B367" t="str">
            <v>USI</v>
          </cell>
          <cell r="C367" t="str">
            <v>FAB. EMBOLO Ø 93 X 55MM</v>
          </cell>
        </row>
        <row r="368">
          <cell r="A368">
            <v>9381</v>
          </cell>
          <cell r="B368" t="str">
            <v>USI</v>
          </cell>
          <cell r="C368" t="str">
            <v>FAB. EMBOLO Ø 68 X 55MM</v>
          </cell>
        </row>
        <row r="369">
          <cell r="A369">
            <v>9382</v>
          </cell>
          <cell r="B369" t="str">
            <v>USI</v>
          </cell>
          <cell r="C369" t="str">
            <v>FAB. HASTE HID. Ø 63 X 73 X 1255MM</v>
          </cell>
        </row>
        <row r="370">
          <cell r="A370">
            <v>8204</v>
          </cell>
          <cell r="B370" t="str">
            <v>USI</v>
          </cell>
          <cell r="C370" t="str">
            <v>SV. USINAGEM ENTRADA DA CONEXÃO</v>
          </cell>
        </row>
        <row r="371">
          <cell r="A371">
            <v>9385</v>
          </cell>
          <cell r="B371" t="str">
            <v>USI</v>
          </cell>
          <cell r="C371" t="str">
            <v>FAB. HASTE HID. Ø 70 X 345MM</v>
          </cell>
        </row>
        <row r="372">
          <cell r="A372">
            <v>6968</v>
          </cell>
          <cell r="B372" t="str">
            <v>PÇ</v>
          </cell>
          <cell r="C372" t="str">
            <v>ROTULA RADIAL GE80UK 2RS</v>
          </cell>
        </row>
        <row r="373">
          <cell r="A373">
            <v>9220</v>
          </cell>
          <cell r="B373" t="str">
            <v>USI</v>
          </cell>
          <cell r="C373" t="str">
            <v>FAB. HASTE HID. Ø 85 X 1650MM CROMADA</v>
          </cell>
        </row>
        <row r="374">
          <cell r="A374">
            <v>9386</v>
          </cell>
          <cell r="B374" t="str">
            <v>USI</v>
          </cell>
          <cell r="C374" t="str">
            <v>FAB. HASTE HID. Ø 57,15 X 1250MM CROMADA</v>
          </cell>
        </row>
        <row r="375">
          <cell r="A375">
            <v>1768</v>
          </cell>
          <cell r="B375" t="str">
            <v>MON</v>
          </cell>
          <cell r="C375" t="str">
            <v>SV. MANUT. EM CILINDRO HIDRAÚLICO</v>
          </cell>
        </row>
        <row r="376">
          <cell r="A376">
            <v>9387</v>
          </cell>
          <cell r="B376" t="str">
            <v>USI</v>
          </cell>
          <cell r="C376" t="str">
            <v>FAB. CABEÇOTE Ø 125 X 75MM</v>
          </cell>
        </row>
        <row r="377">
          <cell r="A377">
            <v>9388</v>
          </cell>
          <cell r="B377" t="str">
            <v>USI</v>
          </cell>
          <cell r="C377" t="str">
            <v>FAB. CABEÇOTE Ø 155 X 78MM</v>
          </cell>
        </row>
        <row r="378">
          <cell r="A378">
            <v>8442</v>
          </cell>
          <cell r="B378" t="str">
            <v>USI</v>
          </cell>
          <cell r="C378" t="str">
            <v>FAB. CAMISA HID. 127,00 X 139,70  X 670M</v>
          </cell>
        </row>
        <row r="379">
          <cell r="A379">
            <v>8179</v>
          </cell>
          <cell r="B379" t="str">
            <v>USI</v>
          </cell>
          <cell r="C379" t="str">
            <v>FAB. EMBOLO Ø 125 X 97MM</v>
          </cell>
        </row>
        <row r="380">
          <cell r="A380">
            <v>9392</v>
          </cell>
          <cell r="B380" t="str">
            <v>USI</v>
          </cell>
          <cell r="C380" t="str">
            <v>FAB. BUCHA BZ CABEÇOTE 70 X 90 X 75MM</v>
          </cell>
        </row>
        <row r="381">
          <cell r="A381">
            <v>9393</v>
          </cell>
          <cell r="B381" t="str">
            <v>SOL</v>
          </cell>
          <cell r="C381" t="str">
            <v>SV. SOLDA HASTE P/ AUMENTAR 40MM</v>
          </cell>
        </row>
        <row r="382">
          <cell r="A382">
            <v>9395</v>
          </cell>
          <cell r="B382" t="str">
            <v>USI</v>
          </cell>
          <cell r="C382" t="str">
            <v>FAB. HASTE HID. Ø 50,80 X 1340MM CROMADA</v>
          </cell>
        </row>
        <row r="383">
          <cell r="A383">
            <v>8574</v>
          </cell>
          <cell r="B383" t="str">
            <v>USI</v>
          </cell>
          <cell r="C383" t="str">
            <v>SV. USINAGEM HASTE P/ DEIXAR MEDIDA 57,15</v>
          </cell>
        </row>
        <row r="384">
          <cell r="A384">
            <v>9400</v>
          </cell>
          <cell r="B384" t="str">
            <v>USI</v>
          </cell>
          <cell r="C384" t="str">
            <v>FAB. CABEÇOTE Ø 255 X 145MM</v>
          </cell>
        </row>
        <row r="385">
          <cell r="A385">
            <v>9023</v>
          </cell>
          <cell r="B385" t="str">
            <v>USI</v>
          </cell>
          <cell r="C385" t="str">
            <v>FAB. HASTE HID. Ø 50,80 X 550MM CROMADA</v>
          </cell>
        </row>
        <row r="386">
          <cell r="A386">
            <v>8673</v>
          </cell>
          <cell r="B386" t="str">
            <v>USI</v>
          </cell>
          <cell r="C386" t="str">
            <v>FAB. EMBOLO Ø 82 X 55MM</v>
          </cell>
        </row>
        <row r="387">
          <cell r="A387">
            <v>9408</v>
          </cell>
          <cell r="B387" t="str">
            <v>USI</v>
          </cell>
          <cell r="C387" t="str">
            <v>FAB. BUCHA P/ OLHAL DA CAPA</v>
          </cell>
        </row>
        <row r="388">
          <cell r="A388">
            <v>7328</v>
          </cell>
          <cell r="B388" t="str">
            <v>USI</v>
          </cell>
          <cell r="C388" t="str">
            <v>FAB. OLHAL DA CAPA DA CAMISA</v>
          </cell>
        </row>
        <row r="389">
          <cell r="A389">
            <v>9409</v>
          </cell>
          <cell r="B389" t="str">
            <v>FRE</v>
          </cell>
          <cell r="C389" t="str">
            <v>SV. FRESA NA CAPA DA CAMISA</v>
          </cell>
        </row>
        <row r="390">
          <cell r="A390">
            <v>9410</v>
          </cell>
          <cell r="B390" t="str">
            <v>SOL</v>
          </cell>
          <cell r="C390" t="str">
            <v>SV. SOLDA NA CAPA DA CAMISA</v>
          </cell>
        </row>
        <row r="391">
          <cell r="A391">
            <v>9411</v>
          </cell>
          <cell r="B391" t="str">
            <v>USI</v>
          </cell>
          <cell r="C391" t="str">
            <v>FAB. CABEÇOTE Ø 170 X 70MM</v>
          </cell>
        </row>
        <row r="392">
          <cell r="A392">
            <v>6656</v>
          </cell>
          <cell r="B392" t="str">
            <v>PÇ</v>
          </cell>
          <cell r="C392" t="str">
            <v>ROTULA RADIAL GE60UK 2RS</v>
          </cell>
        </row>
        <row r="393">
          <cell r="A393">
            <v>9417</v>
          </cell>
          <cell r="B393" t="str">
            <v>USI</v>
          </cell>
          <cell r="C393" t="str">
            <v>FAB. EMBOLO Ø 205 X 125MM</v>
          </cell>
        </row>
        <row r="394">
          <cell r="A394">
            <v>9418</v>
          </cell>
          <cell r="B394" t="str">
            <v>FRE</v>
          </cell>
          <cell r="C394" t="str">
            <v>SV. FRESA NA CHAPA FURAÇÃO Ø45MM</v>
          </cell>
        </row>
        <row r="395">
          <cell r="A395">
            <v>9419</v>
          </cell>
          <cell r="B395" t="str">
            <v>FRE</v>
          </cell>
          <cell r="C395" t="str">
            <v>SV. FRESA NA TAMPA DA CAMISA FURO DA CHAVE</v>
          </cell>
        </row>
        <row r="396">
          <cell r="A396">
            <v>9420</v>
          </cell>
          <cell r="B396" t="str">
            <v>USI</v>
          </cell>
          <cell r="C396" t="str">
            <v>FAB. CABEÇOTE Ø 60 X 55MM</v>
          </cell>
        </row>
        <row r="397">
          <cell r="A397">
            <v>9421</v>
          </cell>
          <cell r="B397" t="str">
            <v>USI</v>
          </cell>
          <cell r="C397" t="str">
            <v>FAB. EMBOLO Ø 55 X 65MM</v>
          </cell>
        </row>
        <row r="398">
          <cell r="A398">
            <v>8392</v>
          </cell>
          <cell r="B398" t="str">
            <v>USI</v>
          </cell>
          <cell r="C398" t="str">
            <v>FAB. TAMPA DA CAMISA</v>
          </cell>
        </row>
        <row r="399">
          <cell r="A399">
            <v>9425</v>
          </cell>
          <cell r="B399" t="str">
            <v>SOL</v>
          </cell>
          <cell r="C399" t="str">
            <v>SV. SOLDA LIMITADOR ENCHIM. FREIO</v>
          </cell>
        </row>
        <row r="400">
          <cell r="A400">
            <v>8244</v>
          </cell>
          <cell r="B400" t="str">
            <v>USI</v>
          </cell>
          <cell r="C400" t="str">
            <v>SV. USINAGEM LIMITADOR</v>
          </cell>
        </row>
        <row r="401">
          <cell r="A401">
            <v>9427</v>
          </cell>
          <cell r="B401" t="str">
            <v>SOL</v>
          </cell>
          <cell r="C401" t="str">
            <v>SV. SOLDA CAMISA JUNÇÃO CANELA</v>
          </cell>
        </row>
        <row r="402">
          <cell r="A402">
            <v>7533</v>
          </cell>
          <cell r="B402" t="str">
            <v>USI</v>
          </cell>
          <cell r="C402" t="str">
            <v>FAB. CANELA P/ CAMISA</v>
          </cell>
        </row>
        <row r="403">
          <cell r="A403">
            <v>6967</v>
          </cell>
          <cell r="B403" t="str">
            <v>PÇ</v>
          </cell>
          <cell r="C403" t="str">
            <v>ROTULA RADIAL GE20UK 2RS</v>
          </cell>
        </row>
        <row r="404">
          <cell r="A404">
            <v>9428</v>
          </cell>
          <cell r="B404" t="str">
            <v>USI</v>
          </cell>
          <cell r="C404" t="str">
            <v xml:space="preserve">FAB. CONEXÃO </v>
          </cell>
        </row>
        <row r="405">
          <cell r="A405">
            <v>9432</v>
          </cell>
          <cell r="B405" t="str">
            <v>USI</v>
          </cell>
          <cell r="C405" t="str">
            <v>FAB. HASTE HID. Ø 63,50 X 1160MM CROMADA</v>
          </cell>
        </row>
        <row r="406">
          <cell r="A406">
            <v>9439</v>
          </cell>
          <cell r="B406" t="str">
            <v>USI</v>
          </cell>
          <cell r="C406" t="str">
            <v>FAB. HASTE HID. Ø 56 X 830MM CROMADA</v>
          </cell>
        </row>
        <row r="407">
          <cell r="A407">
            <v>9442</v>
          </cell>
          <cell r="B407" t="str">
            <v>USI</v>
          </cell>
          <cell r="C407" t="str">
            <v>FAB. HASTE HID. Ø 25 X 645MM</v>
          </cell>
        </row>
        <row r="408">
          <cell r="A408">
            <v>9443</v>
          </cell>
          <cell r="B408" t="str">
            <v>USI</v>
          </cell>
          <cell r="C408" t="str">
            <v>FAB. CABEÇOTE Ø 57 X 32MM</v>
          </cell>
        </row>
        <row r="409">
          <cell r="A409">
            <v>9449</v>
          </cell>
          <cell r="B409" t="str">
            <v>USI</v>
          </cell>
          <cell r="C409" t="str">
            <v>FAB. HASTE HID. Ø 25,40 X 460MM</v>
          </cell>
        </row>
        <row r="410">
          <cell r="A410">
            <v>9462</v>
          </cell>
          <cell r="B410" t="str">
            <v>USI</v>
          </cell>
          <cell r="C410" t="str">
            <v>FAB. HASTE HID. Ø 140 X 2045MM</v>
          </cell>
        </row>
        <row r="411">
          <cell r="A411">
            <v>9463</v>
          </cell>
          <cell r="B411" t="str">
            <v>USI</v>
          </cell>
          <cell r="C411" t="str">
            <v>SV. USINAGEM OLHAL DESBAST. EMCHIM SOLDA</v>
          </cell>
        </row>
        <row r="412">
          <cell r="A412">
            <v>9464</v>
          </cell>
          <cell r="B412" t="str">
            <v>SOL</v>
          </cell>
          <cell r="C412" t="str">
            <v>SV. SOLDA OLHAL ENCHIM. ROSCA</v>
          </cell>
        </row>
        <row r="413">
          <cell r="A413">
            <v>9472</v>
          </cell>
          <cell r="B413" t="str">
            <v>USI</v>
          </cell>
          <cell r="C413" t="str">
            <v>SV. USINAGEM NA CAMISA ALOJ. PRESILHA</v>
          </cell>
        </row>
        <row r="414">
          <cell r="A414">
            <v>9473</v>
          </cell>
          <cell r="B414" t="str">
            <v>USI</v>
          </cell>
          <cell r="C414" t="str">
            <v>FAB. HASTE HID. Ø 100 X 260MM</v>
          </cell>
        </row>
        <row r="415">
          <cell r="A415">
            <v>9474</v>
          </cell>
          <cell r="B415" t="str">
            <v>SOL</v>
          </cell>
          <cell r="C415" t="str">
            <v>SV. USINAGEM CAMISA SOLDA EXTERNA</v>
          </cell>
        </row>
        <row r="416">
          <cell r="A416">
            <v>9475</v>
          </cell>
          <cell r="B416" t="str">
            <v>USI</v>
          </cell>
          <cell r="C416" t="str">
            <v>FAB. CAMISA HID. 100  X 120 X 1265MM</v>
          </cell>
        </row>
        <row r="417">
          <cell r="A417">
            <v>9485</v>
          </cell>
          <cell r="B417" t="str">
            <v>USI</v>
          </cell>
          <cell r="C417" t="str">
            <v>FAB. HASTE HID. Ø 100 X 1110MM</v>
          </cell>
        </row>
        <row r="418">
          <cell r="A418">
            <v>9486</v>
          </cell>
          <cell r="B418" t="str">
            <v>USI</v>
          </cell>
          <cell r="C418" t="str">
            <v>FAB. HASTE HID. Ø 44,45 X 1420MM</v>
          </cell>
        </row>
        <row r="419">
          <cell r="A419">
            <v>8461</v>
          </cell>
          <cell r="B419" t="str">
            <v>FRE</v>
          </cell>
          <cell r="C419" t="str">
            <v>SV. FRESA HASTE FURAÇÃO DA ROSCA</v>
          </cell>
        </row>
        <row r="420">
          <cell r="A420">
            <v>9489</v>
          </cell>
          <cell r="B420" t="str">
            <v>USI</v>
          </cell>
          <cell r="C420" t="str">
            <v>FAB. HASTE HID. Ø 140 X 1500MM</v>
          </cell>
        </row>
        <row r="421">
          <cell r="A421">
            <v>7542</v>
          </cell>
          <cell r="B421" t="str">
            <v>CRO</v>
          </cell>
          <cell r="C421" t="str">
            <v>SV. CROMO DURO MATRIZES TRAPEZI</v>
          </cell>
        </row>
        <row r="422">
          <cell r="A422">
            <v>9487</v>
          </cell>
          <cell r="B422" t="str">
            <v>SOL</v>
          </cell>
          <cell r="C422" t="str">
            <v>SV. ENCHIM C/ SOLDA MATRIZES TRAPEZI</v>
          </cell>
        </row>
        <row r="423">
          <cell r="A423">
            <v>9488</v>
          </cell>
          <cell r="B423" t="str">
            <v>SOL</v>
          </cell>
          <cell r="C423" t="str">
            <v>SV. RETIFICA NA  SOLDA MATRIZES TRAPEZI</v>
          </cell>
        </row>
        <row r="424">
          <cell r="A424">
            <v>9491</v>
          </cell>
          <cell r="B424" t="str">
            <v>USI</v>
          </cell>
          <cell r="C424" t="str">
            <v>FAB. HASTE HID. Ø 22 X 730MM</v>
          </cell>
        </row>
        <row r="425">
          <cell r="A425">
            <v>9492</v>
          </cell>
          <cell r="B425" t="str">
            <v>USI</v>
          </cell>
          <cell r="C425" t="str">
            <v>FAB. EMBOLO Ø 45 X 90MM</v>
          </cell>
        </row>
        <row r="426">
          <cell r="A426">
            <v>9494</v>
          </cell>
          <cell r="B426" t="str">
            <v>USI</v>
          </cell>
          <cell r="C426" t="str">
            <v>FAB. EMBOLO Ø 145 X 95MM</v>
          </cell>
        </row>
        <row r="427">
          <cell r="A427">
            <v>8196</v>
          </cell>
          <cell r="B427" t="str">
            <v>USI</v>
          </cell>
          <cell r="C427" t="str">
            <v>FAB. CABEÇOTE Ø 120 X 77MM</v>
          </cell>
        </row>
        <row r="428">
          <cell r="A428">
            <v>9495</v>
          </cell>
          <cell r="B428" t="str">
            <v>USI</v>
          </cell>
          <cell r="C428" t="str">
            <v>FAB. HASTE HID. Ø 50,80 X 960MM CROMADA</v>
          </cell>
        </row>
        <row r="429">
          <cell r="A429">
            <v>8684</v>
          </cell>
          <cell r="B429" t="str">
            <v>USI</v>
          </cell>
          <cell r="C429" t="str">
            <v>FAB. CABEÇOTE Ø 147 X 80MM</v>
          </cell>
        </row>
        <row r="430">
          <cell r="A430">
            <v>9496</v>
          </cell>
          <cell r="B430" t="str">
            <v>USI</v>
          </cell>
          <cell r="C430" t="str">
            <v>FAB. EMBOLO Ø 131 X 80MM</v>
          </cell>
        </row>
        <row r="431">
          <cell r="A431">
            <v>9498</v>
          </cell>
          <cell r="B431" t="str">
            <v>USI</v>
          </cell>
          <cell r="C431" t="str">
            <v>FAB. HASTE HID. Ø 63,50 X 1350MM CROMADA</v>
          </cell>
        </row>
        <row r="432">
          <cell r="A432">
            <v>8822</v>
          </cell>
          <cell r="B432" t="str">
            <v>USI</v>
          </cell>
          <cell r="C432" t="str">
            <v>FAB. CABEÇOTE Ø 147 X 105MM</v>
          </cell>
        </row>
        <row r="433">
          <cell r="A433">
            <v>9499</v>
          </cell>
          <cell r="B433" t="str">
            <v>USI</v>
          </cell>
          <cell r="C433" t="str">
            <v>FAB. CABEÇOTE BRONZE Ø 57 X 62MM</v>
          </cell>
        </row>
        <row r="434">
          <cell r="A434">
            <v>9506</v>
          </cell>
          <cell r="B434" t="str">
            <v>USI</v>
          </cell>
          <cell r="C434" t="str">
            <v>FAB. EMBOLO Ø 85 X 55MM</v>
          </cell>
        </row>
        <row r="435">
          <cell r="A435">
            <v>9507</v>
          </cell>
          <cell r="B435" t="str">
            <v>USI</v>
          </cell>
          <cell r="C435" t="str">
            <v>FAB. CABEÇOTE Ø 125 X 95MM</v>
          </cell>
        </row>
        <row r="436">
          <cell r="A436">
            <v>9128</v>
          </cell>
          <cell r="B436" t="str">
            <v>USI</v>
          </cell>
          <cell r="C436" t="str">
            <v>SV. USINAGEM HASTE RETIFICAR O CORPO</v>
          </cell>
        </row>
        <row r="437">
          <cell r="A437">
            <v>7239</v>
          </cell>
          <cell r="B437" t="str">
            <v>PÇ</v>
          </cell>
          <cell r="C437" t="str">
            <v>KIT REPARO DO EMBOLO</v>
          </cell>
        </row>
        <row r="438">
          <cell r="A438">
            <v>9512</v>
          </cell>
          <cell r="B438" t="str">
            <v>USI</v>
          </cell>
          <cell r="C438" t="str">
            <v>FAB. HASTE HID. Ø 55 X 355MM</v>
          </cell>
        </row>
        <row r="439">
          <cell r="A439">
            <v>9517</v>
          </cell>
          <cell r="B439" t="str">
            <v>FRE</v>
          </cell>
          <cell r="C439" t="str">
            <v>SV. FRESA FLANGE NAS ROSCAS</v>
          </cell>
        </row>
        <row r="440">
          <cell r="A440">
            <v>9518</v>
          </cell>
          <cell r="B440" t="str">
            <v>FRE</v>
          </cell>
          <cell r="C440" t="str">
            <v>SV. FRESA  EXTREMIDADE NA HASTE</v>
          </cell>
        </row>
        <row r="441">
          <cell r="A441">
            <v>9524</v>
          </cell>
          <cell r="B441" t="str">
            <v>USI</v>
          </cell>
          <cell r="C441" t="str">
            <v>FAB. EMBOLO Ø 75 X 35MM</v>
          </cell>
        </row>
        <row r="442">
          <cell r="A442">
            <v>9525</v>
          </cell>
          <cell r="B442" t="str">
            <v>USI</v>
          </cell>
          <cell r="C442" t="str">
            <v>FAB. HASTE HID. Ø 40 X 250MM CROMADO</v>
          </cell>
        </row>
        <row r="443">
          <cell r="A443">
            <v>8353</v>
          </cell>
          <cell r="B443" t="str">
            <v>USI</v>
          </cell>
          <cell r="C443" t="str">
            <v>FAB. CABEÇOTE Ø 75 X 45MM</v>
          </cell>
        </row>
        <row r="444">
          <cell r="A444">
            <v>8662</v>
          </cell>
          <cell r="B444" t="str">
            <v>USI</v>
          </cell>
          <cell r="C444" t="str">
            <v>FAB. EMBOLO Ø 70 X 45MM</v>
          </cell>
        </row>
        <row r="445">
          <cell r="A445">
            <v>7801</v>
          </cell>
          <cell r="B445" t="str">
            <v>CRO</v>
          </cell>
          <cell r="C445" t="str">
            <v>SV. CROMO DURO EM MATRIZ</v>
          </cell>
        </row>
        <row r="446">
          <cell r="A446">
            <v>9535</v>
          </cell>
          <cell r="B446" t="str">
            <v>CRO</v>
          </cell>
          <cell r="C446" t="str">
            <v>SV. CROMO DURO EM EIXO</v>
          </cell>
        </row>
        <row r="447">
          <cell r="A447">
            <v>9537</v>
          </cell>
          <cell r="B447" t="str">
            <v>USI</v>
          </cell>
          <cell r="C447" t="str">
            <v>FAB. EMBOLO Ø 106 X 70MM</v>
          </cell>
        </row>
        <row r="448">
          <cell r="A448">
            <v>9539</v>
          </cell>
          <cell r="B448" t="str">
            <v>USI</v>
          </cell>
          <cell r="C448" t="str">
            <v>ROTULA RADIAL GE30DO 2RS</v>
          </cell>
        </row>
        <row r="449">
          <cell r="A449">
            <v>9611</v>
          </cell>
          <cell r="B449" t="str">
            <v>USI</v>
          </cell>
          <cell r="C449" t="str">
            <v>FAB. HASTE HID. Ø 50 X 640MM CROMADA</v>
          </cell>
        </row>
        <row r="450">
          <cell r="A450">
            <v>9612</v>
          </cell>
          <cell r="B450" t="str">
            <v>USI</v>
          </cell>
          <cell r="C450" t="str">
            <v>ROTULA RADIAL GE40DO 2RS</v>
          </cell>
        </row>
        <row r="451">
          <cell r="A451">
            <v>9619</v>
          </cell>
          <cell r="B451" t="str">
            <v>USI</v>
          </cell>
          <cell r="C451" t="str">
            <v>FAB. HASTE HID. Ø 50 X 790MM CROMADA</v>
          </cell>
        </row>
        <row r="452">
          <cell r="A452">
            <v>9620</v>
          </cell>
          <cell r="B452" t="str">
            <v>USI</v>
          </cell>
          <cell r="C452" t="str">
            <v>FAB. HASTE HID. Ø 50,80 X 1025MM CROMADO</v>
          </cell>
        </row>
        <row r="453">
          <cell r="A453">
            <v>9621</v>
          </cell>
          <cell r="B453" t="str">
            <v>USI</v>
          </cell>
          <cell r="C453" t="str">
            <v>FAB. CABEÇOTE Ø 135 X 65MM</v>
          </cell>
        </row>
        <row r="454">
          <cell r="A454">
            <v>9622</v>
          </cell>
          <cell r="B454" t="str">
            <v>USI</v>
          </cell>
          <cell r="C454" t="str">
            <v>FAB. EMBOLO Ø 118 X 120MM</v>
          </cell>
        </row>
        <row r="455">
          <cell r="A455">
            <v>8681</v>
          </cell>
          <cell r="B455" t="str">
            <v>USI</v>
          </cell>
          <cell r="C455" t="str">
            <v>FAB. CABEÇOTE Ø 135 X 85MM</v>
          </cell>
        </row>
        <row r="456">
          <cell r="A456">
            <v>9628</v>
          </cell>
          <cell r="B456" t="str">
            <v>USI</v>
          </cell>
          <cell r="C456" t="str">
            <v>FAB. EMBOLO Ø 72 X 63MM</v>
          </cell>
        </row>
        <row r="457">
          <cell r="A457">
            <v>7944</v>
          </cell>
          <cell r="B457" t="str">
            <v>USI</v>
          </cell>
          <cell r="C457" t="str">
            <v>ROTULA RADIAL GE35DO 2RS</v>
          </cell>
        </row>
        <row r="458">
          <cell r="A458">
            <v>9631</v>
          </cell>
          <cell r="B458" t="str">
            <v>PÇ</v>
          </cell>
          <cell r="C458" t="str">
            <v>ROTULA GE45DO 2RS</v>
          </cell>
        </row>
        <row r="459">
          <cell r="A459">
            <v>9632</v>
          </cell>
          <cell r="B459" t="str">
            <v>PÇ</v>
          </cell>
          <cell r="C459" t="str">
            <v>PARAFUSO SEXTAVADO M10 X 65MM</v>
          </cell>
        </row>
        <row r="460">
          <cell r="A460">
            <v>9646</v>
          </cell>
          <cell r="B460" t="str">
            <v>USI</v>
          </cell>
          <cell r="C460" t="str">
            <v>FAB. HASTE HID. Ø 56 X 940MM CRAMADO</v>
          </cell>
        </row>
        <row r="461">
          <cell r="A461">
            <v>9651</v>
          </cell>
          <cell r="B461" t="str">
            <v>USI</v>
          </cell>
          <cell r="C461" t="str">
            <v>FAB. HASTE HID. Ø 70 X 1880MM CROMADO</v>
          </cell>
        </row>
        <row r="462">
          <cell r="A462">
            <v>9643</v>
          </cell>
          <cell r="B462" t="str">
            <v>USI</v>
          </cell>
          <cell r="C462" t="str">
            <v>FAB. HASTE HID. Ø 75 X 300MM CROMADO</v>
          </cell>
        </row>
        <row r="463">
          <cell r="A463">
            <v>9557</v>
          </cell>
          <cell r="B463" t="str">
            <v>PÇ</v>
          </cell>
          <cell r="C463" t="str">
            <v>PARAFUSO ALLEN M10 X 35MM</v>
          </cell>
        </row>
        <row r="464">
          <cell r="A464">
            <v>8277</v>
          </cell>
          <cell r="B464" t="str">
            <v>PÇ</v>
          </cell>
          <cell r="C464" t="str">
            <v>PARAFUSO M8 X 60MM</v>
          </cell>
        </row>
        <row r="465">
          <cell r="A465">
            <v>6560</v>
          </cell>
          <cell r="B465" t="str">
            <v>PÇ</v>
          </cell>
          <cell r="C465" t="str">
            <v>PARAFUSO ALLEN M12 X 110MM</v>
          </cell>
        </row>
        <row r="466">
          <cell r="A466">
            <v>6558</v>
          </cell>
          <cell r="B466" t="str">
            <v>PÇ</v>
          </cell>
          <cell r="C466" t="str">
            <v>PARAFUSO ALLEN M12 X 40MM</v>
          </cell>
        </row>
        <row r="467">
          <cell r="A467">
            <v>6557</v>
          </cell>
          <cell r="B467" t="str">
            <v>PÇ</v>
          </cell>
          <cell r="C467" t="str">
            <v>PARAFUSO ALLEN M10 X 35MM</v>
          </cell>
        </row>
        <row r="468">
          <cell r="A468">
            <v>8004</v>
          </cell>
          <cell r="B468" t="str">
            <v>PÇ</v>
          </cell>
          <cell r="C468" t="str">
            <v>PARAFUSO ALLEN M12 X 75MM</v>
          </cell>
        </row>
        <row r="469">
          <cell r="A469">
            <v>9660</v>
          </cell>
          <cell r="B469" t="str">
            <v>USI</v>
          </cell>
          <cell r="C469" t="str">
            <v>FAB. HASTE HID. Ø 20,00 X 465MM CROMADA</v>
          </cell>
        </row>
        <row r="470">
          <cell r="A470">
            <v>9664</v>
          </cell>
          <cell r="B470" t="str">
            <v>USI</v>
          </cell>
          <cell r="C470" t="str">
            <v>FAB. HASTE HID. Ø 58 X 460MM</v>
          </cell>
        </row>
        <row r="471">
          <cell r="A471">
            <v>8175</v>
          </cell>
          <cell r="B471" t="str">
            <v>SOL</v>
          </cell>
          <cell r="C471" t="str">
            <v>SV. SOLDA CAMISA JUNÇAO DA CAPA</v>
          </cell>
        </row>
        <row r="472">
          <cell r="A472">
            <v>9644</v>
          </cell>
          <cell r="B472" t="str">
            <v>USI</v>
          </cell>
          <cell r="C472" t="str">
            <v>FAB. CABEÇOTE Ø 50 X 25MM</v>
          </cell>
        </row>
        <row r="473">
          <cell r="A473">
            <v>7418</v>
          </cell>
          <cell r="B473" t="str">
            <v>USI</v>
          </cell>
          <cell r="C473" t="str">
            <v>FAB. BUCHA</v>
          </cell>
        </row>
        <row r="474">
          <cell r="A474">
            <v>9666</v>
          </cell>
          <cell r="B474" t="str">
            <v>USI</v>
          </cell>
          <cell r="C474" t="str">
            <v>FAB. HASTE HID. Ø 45 X 2080MM CROMADO</v>
          </cell>
        </row>
        <row r="475">
          <cell r="A475">
            <v>9667</v>
          </cell>
          <cell r="B475" t="str">
            <v>USI</v>
          </cell>
          <cell r="C475" t="str">
            <v>FAB. CABEÇOTE Ø 120 X 85MM</v>
          </cell>
        </row>
        <row r="476">
          <cell r="A476">
            <v>9668</v>
          </cell>
          <cell r="B476" t="str">
            <v>USI</v>
          </cell>
          <cell r="C476" t="str">
            <v>FAB. EMBOLO Ø 108 X 77MM</v>
          </cell>
        </row>
        <row r="477">
          <cell r="A477">
            <v>9669</v>
          </cell>
          <cell r="B477" t="str">
            <v>USI</v>
          </cell>
          <cell r="C477" t="str">
            <v>SV. SOLDA HASTE JUNÇÃO DA CONEXÃO</v>
          </cell>
        </row>
        <row r="478">
          <cell r="A478">
            <v>9670</v>
          </cell>
          <cell r="B478" t="str">
            <v>USI</v>
          </cell>
          <cell r="C478" t="str">
            <v>FAB. HASTE HID. Ø 60,3 X 120900MM</v>
          </cell>
        </row>
        <row r="479">
          <cell r="A479">
            <v>8138</v>
          </cell>
          <cell r="B479" t="str">
            <v>USI</v>
          </cell>
          <cell r="C479" t="str">
            <v>FAB. EMBOLO Ø 106 X 77MM</v>
          </cell>
        </row>
        <row r="480">
          <cell r="A480">
            <v>8139</v>
          </cell>
          <cell r="B480" t="str">
            <v>USI</v>
          </cell>
          <cell r="C480" t="str">
            <v>FAB. CABEÇOTE Ø 120 X 87MM</v>
          </cell>
        </row>
        <row r="481">
          <cell r="A481">
            <v>9671</v>
          </cell>
          <cell r="B481" t="str">
            <v>USI</v>
          </cell>
          <cell r="C481" t="str">
            <v>FAB. HASTE HID. Ø 44,45 X 1410MM CROMADA</v>
          </cell>
        </row>
        <row r="482">
          <cell r="A482">
            <v>9674</v>
          </cell>
          <cell r="B482" t="str">
            <v>USI</v>
          </cell>
          <cell r="C482" t="str">
            <v>FAB. CABEÇOTE Ø 132 X 75MM</v>
          </cell>
        </row>
        <row r="483">
          <cell r="A483">
            <v>9675</v>
          </cell>
          <cell r="B483" t="str">
            <v>USI</v>
          </cell>
          <cell r="C483" t="str">
            <v>FAB. CAMISA HID. 101,60 X 114,30 X 1150MM</v>
          </cell>
        </row>
        <row r="484">
          <cell r="A484">
            <v>9676</v>
          </cell>
          <cell r="B484" t="str">
            <v>USI</v>
          </cell>
          <cell r="C484" t="str">
            <v>FAB. EMBOLO Ø 60 X 105MM</v>
          </cell>
        </row>
        <row r="485">
          <cell r="A485">
            <v>9677</v>
          </cell>
          <cell r="B485" t="str">
            <v>USI</v>
          </cell>
          <cell r="C485" t="str">
            <v>FAB. CABEÇOTE Ø 106 X 75MM</v>
          </cell>
        </row>
        <row r="486">
          <cell r="A486">
            <v>9678</v>
          </cell>
          <cell r="B486" t="str">
            <v>USI</v>
          </cell>
          <cell r="C486" t="str">
            <v>FAB. EMBOLO Ø 60 X 93MM</v>
          </cell>
        </row>
        <row r="487">
          <cell r="A487">
            <v>9681</v>
          </cell>
          <cell r="B487" t="str">
            <v>USI</v>
          </cell>
          <cell r="C487" t="str">
            <v>FAB. EMBOLO Ø 50 X 105MM</v>
          </cell>
        </row>
        <row r="488">
          <cell r="A488">
            <v>8340</v>
          </cell>
          <cell r="B488" t="str">
            <v>USI</v>
          </cell>
          <cell r="C488" t="str">
            <v>FAB. CABEÇOTE Ø 118 X 75MM</v>
          </cell>
        </row>
        <row r="489">
          <cell r="A489">
            <v>9682</v>
          </cell>
          <cell r="B489" t="str">
            <v>USI</v>
          </cell>
          <cell r="C489" t="str">
            <v>FAB. EMBOLO Ø 92 X 50MM</v>
          </cell>
        </row>
        <row r="490">
          <cell r="A490">
            <v>8093</v>
          </cell>
          <cell r="B490" t="str">
            <v>USI</v>
          </cell>
          <cell r="C490" t="str">
            <v>FAB. CABEÇOTE Ø 105 X 75MM</v>
          </cell>
        </row>
        <row r="491">
          <cell r="A491">
            <v>9689</v>
          </cell>
          <cell r="B491" t="str">
            <v>USI</v>
          </cell>
          <cell r="C491" t="str">
            <v>FAB. HASTE HID. Ø 16,00 X 270MM</v>
          </cell>
        </row>
        <row r="492">
          <cell r="A492">
            <v>9690</v>
          </cell>
          <cell r="B492" t="str">
            <v>USI</v>
          </cell>
          <cell r="C492" t="str">
            <v>FAB. HASTE HID. Ø 44,45 X 1390MM</v>
          </cell>
        </row>
        <row r="493">
          <cell r="A493">
            <v>9692</v>
          </cell>
          <cell r="B493" t="str">
            <v>FRE</v>
          </cell>
          <cell r="C493" t="str">
            <v>SV. FRESA NA CHAPA ADAPTAÇÃO DA BOMBA</v>
          </cell>
        </row>
        <row r="494">
          <cell r="A494">
            <v>9694</v>
          </cell>
          <cell r="B494" t="str">
            <v>USI</v>
          </cell>
          <cell r="C494" t="str">
            <v>FAB. CAMISA HID. 63,50 X 73  X 275MM</v>
          </cell>
        </row>
        <row r="495">
          <cell r="A495">
            <v>9695</v>
          </cell>
          <cell r="B495" t="str">
            <v>USI</v>
          </cell>
          <cell r="C495" t="str">
            <v>FAB. EMBOLO Ø 68 X 35MM</v>
          </cell>
        </row>
        <row r="496">
          <cell r="A496">
            <v>9696</v>
          </cell>
          <cell r="B496" t="str">
            <v>USI</v>
          </cell>
          <cell r="C496" t="str">
            <v>FAB. CABEÇOTE Ø 112 X 60MM</v>
          </cell>
        </row>
        <row r="497">
          <cell r="A497">
            <v>9697</v>
          </cell>
          <cell r="B497" t="str">
            <v>USI</v>
          </cell>
          <cell r="C497" t="str">
            <v>FAB. CABEÇOTE Ø 165 X 50MM</v>
          </cell>
        </row>
        <row r="498">
          <cell r="A498">
            <v>9699</v>
          </cell>
          <cell r="B498" t="str">
            <v>FRE</v>
          </cell>
          <cell r="C498" t="str">
            <v>SV. DESEMPENAR FLANGE DO CABEÇOTE</v>
          </cell>
        </row>
        <row r="499">
          <cell r="A499">
            <v>6323</v>
          </cell>
          <cell r="B499" t="str">
            <v>FRE</v>
          </cell>
          <cell r="C499" t="str">
            <v>SV. EXTRAÇÃO DE PARAFUSOS</v>
          </cell>
        </row>
        <row r="500">
          <cell r="A500">
            <v>9658</v>
          </cell>
          <cell r="B500" t="str">
            <v>PÇ</v>
          </cell>
          <cell r="C500" t="str">
            <v>ROTULA RADIAL GE16UK 2RS</v>
          </cell>
        </row>
        <row r="501">
          <cell r="A501">
            <v>9715</v>
          </cell>
          <cell r="B501" t="str">
            <v>USI</v>
          </cell>
          <cell r="C501" t="str">
            <v>FAB. EMBOLO Ø 135 X 55MM</v>
          </cell>
        </row>
        <row r="502">
          <cell r="A502">
            <v>9747</v>
          </cell>
          <cell r="B502" t="str">
            <v>USI</v>
          </cell>
          <cell r="C502" t="str">
            <v>FAB. HASTE HID. Ø 45 X 1590MM CROMADA</v>
          </cell>
        </row>
        <row r="503">
          <cell r="A503">
            <v>9749</v>
          </cell>
          <cell r="B503" t="str">
            <v>USI</v>
          </cell>
          <cell r="C503" t="str">
            <v>FAB. HASTE HID. Ø 20,00 X 400MM</v>
          </cell>
        </row>
        <row r="504">
          <cell r="A504">
            <v>9761</v>
          </cell>
          <cell r="B504" t="str">
            <v>CRO</v>
          </cell>
          <cell r="C504" t="str">
            <v>SV. CROMO DURO EM PULSÃO</v>
          </cell>
        </row>
        <row r="505">
          <cell r="A505">
            <v>9338</v>
          </cell>
          <cell r="B505" t="str">
            <v>CRO</v>
          </cell>
          <cell r="C505" t="str">
            <v>SV. RECUP. PISTA DO ROLAMENTO</v>
          </cell>
        </row>
        <row r="506">
          <cell r="A506">
            <v>9781</v>
          </cell>
          <cell r="B506" t="str">
            <v>USI</v>
          </cell>
          <cell r="C506" t="str">
            <v>FAB. EIXO 40MM AUMENTAR LADO OLHAL DA HASTE</v>
          </cell>
        </row>
        <row r="507">
          <cell r="A507">
            <v>9782</v>
          </cell>
          <cell r="B507" t="str">
            <v>USI</v>
          </cell>
          <cell r="C507" t="str">
            <v>FAB. EIXO 40MM AUMENTAR LADO OLHAL DA CAMISA</v>
          </cell>
        </row>
        <row r="508">
          <cell r="A508">
            <v>9797</v>
          </cell>
          <cell r="B508" t="str">
            <v>USI</v>
          </cell>
          <cell r="C508" t="str">
            <v>FAB. HASTE HID. Ø 40 X 875MM</v>
          </cell>
        </row>
        <row r="509">
          <cell r="A509">
            <v>9798</v>
          </cell>
          <cell r="B509" t="str">
            <v>USI</v>
          </cell>
          <cell r="C509" t="str">
            <v>FAB. HASTE HID. Ø 35 X 1060MM</v>
          </cell>
        </row>
        <row r="510">
          <cell r="A510">
            <v>9807</v>
          </cell>
          <cell r="B510" t="str">
            <v>CRO</v>
          </cell>
          <cell r="C510" t="str">
            <v>SV. CROMO DURO EM CHAPA</v>
          </cell>
        </row>
        <row r="511">
          <cell r="A511">
            <v>9806</v>
          </cell>
          <cell r="B511" t="str">
            <v>USI</v>
          </cell>
          <cell r="C511" t="str">
            <v>FAB. HASTE HID. Ø 32 X 495MM</v>
          </cell>
        </row>
        <row r="512">
          <cell r="A512">
            <v>9812</v>
          </cell>
          <cell r="B512" t="str">
            <v>TES</v>
          </cell>
          <cell r="C512" t="str">
            <v>SV. TESTE LIQUIDO PENETRANTE</v>
          </cell>
        </row>
        <row r="513">
          <cell r="A513">
            <v>9813</v>
          </cell>
          <cell r="B513" t="str">
            <v>USI</v>
          </cell>
          <cell r="C513" t="str">
            <v xml:space="preserve">SV. USINAGEM NA BUCHA </v>
          </cell>
        </row>
        <row r="514">
          <cell r="A514">
            <v>9816</v>
          </cell>
          <cell r="B514" t="str">
            <v>USI</v>
          </cell>
          <cell r="C514" t="str">
            <v>FAB. EMBOLO Ø 135 X 50MM</v>
          </cell>
        </row>
        <row r="515">
          <cell r="A515">
            <v>9810</v>
          </cell>
          <cell r="B515" t="str">
            <v>USI</v>
          </cell>
          <cell r="C515" t="str">
            <v>FAB. CABEÇOTE Ø 295 X 95MM</v>
          </cell>
        </row>
        <row r="516">
          <cell r="A516">
            <v>9815</v>
          </cell>
          <cell r="B516" t="str">
            <v>USI</v>
          </cell>
          <cell r="C516" t="str">
            <v>FAB. CABEÇOTE Ø 165 X 47MM</v>
          </cell>
        </row>
        <row r="517">
          <cell r="A517">
            <v>5712</v>
          </cell>
          <cell r="B517" t="str">
            <v>USI</v>
          </cell>
          <cell r="C517" t="str">
            <v>FAB. BUCHA DE BRONZE OHAL DA HASTE</v>
          </cell>
        </row>
        <row r="518">
          <cell r="A518">
            <v>8131</v>
          </cell>
          <cell r="B518" t="str">
            <v>USI</v>
          </cell>
          <cell r="C518" t="str">
            <v>FAB. BUCHA DE BRONZE OHAL DA CAMISA</v>
          </cell>
        </row>
        <row r="519">
          <cell r="A519">
            <v>9819</v>
          </cell>
          <cell r="B519" t="str">
            <v>USI</v>
          </cell>
          <cell r="C519" t="str">
            <v>FAB. CABEÇOTE Ø 82 X 35MM</v>
          </cell>
        </row>
        <row r="520">
          <cell r="A520">
            <v>9788</v>
          </cell>
          <cell r="B520" t="str">
            <v>USI</v>
          </cell>
          <cell r="C520" t="str">
            <v>FAB. CABEÇOTE Ø 60 X 75MM</v>
          </cell>
        </row>
        <row r="521">
          <cell r="A521">
            <v>9789</v>
          </cell>
          <cell r="B521" t="str">
            <v>USI</v>
          </cell>
          <cell r="C521" t="str">
            <v>FAB. EMBOLO Ø 60 X 45MM</v>
          </cell>
        </row>
        <row r="522">
          <cell r="A522">
            <v>9824</v>
          </cell>
          <cell r="B522" t="str">
            <v>USI</v>
          </cell>
          <cell r="C522" t="str">
            <v>FAB. HASTE HID. Ø 50,80 X 710MM CROMADA</v>
          </cell>
        </row>
        <row r="523">
          <cell r="A523">
            <v>9836</v>
          </cell>
          <cell r="B523" t="str">
            <v>USI</v>
          </cell>
          <cell r="C523" t="str">
            <v>FAB. HASTE HID. Ø 90 X 2010MM</v>
          </cell>
        </row>
        <row r="524">
          <cell r="A524">
            <v>9837</v>
          </cell>
          <cell r="B524" t="str">
            <v>USI</v>
          </cell>
          <cell r="C524" t="str">
            <v>FAB. FLANGE P/ SEGUNDO RASPADOR</v>
          </cell>
        </row>
        <row r="525">
          <cell r="A525">
            <v>9845</v>
          </cell>
          <cell r="B525" t="str">
            <v>USI</v>
          </cell>
          <cell r="C525" t="str">
            <v>FAB. MANGUEIRA</v>
          </cell>
        </row>
        <row r="526">
          <cell r="A526">
            <v>9846</v>
          </cell>
          <cell r="B526" t="str">
            <v>FRE</v>
          </cell>
          <cell r="C526" t="str">
            <v>SV. DESEMPENO DA TRAVI DO POLE GUINDASTE</v>
          </cell>
        </row>
        <row r="527">
          <cell r="A527">
            <v>9839</v>
          </cell>
          <cell r="B527" t="str">
            <v>USI</v>
          </cell>
          <cell r="C527" t="str">
            <v>SV. USINAGEM EMBOLO AJUSTE DIMENSIONAL</v>
          </cell>
        </row>
        <row r="528">
          <cell r="A528">
            <v>7102</v>
          </cell>
          <cell r="B528" t="str">
            <v>USI</v>
          </cell>
          <cell r="C528" t="str">
            <v>FAB. HASTE HID. Ø 50 X 445MM</v>
          </cell>
        </row>
        <row r="529">
          <cell r="A529">
            <v>7091</v>
          </cell>
          <cell r="B529" t="str">
            <v>USI</v>
          </cell>
          <cell r="C529" t="str">
            <v>FAB. EIXO</v>
          </cell>
        </row>
        <row r="530">
          <cell r="A530">
            <v>9854</v>
          </cell>
          <cell r="B530" t="str">
            <v>USI</v>
          </cell>
          <cell r="C530" t="str">
            <v>FAB. HASTE HID. Ø 88,90 X 101,60 X 1090mm</v>
          </cell>
        </row>
        <row r="531">
          <cell r="A531">
            <v>9866</v>
          </cell>
          <cell r="B531" t="str">
            <v>USI</v>
          </cell>
          <cell r="C531" t="str">
            <v>FAB. CAMISA HID. 88,90 X 101,60 X 900mm</v>
          </cell>
        </row>
        <row r="532">
          <cell r="A532">
            <v>9868</v>
          </cell>
          <cell r="B532" t="str">
            <v>PÇ</v>
          </cell>
          <cell r="C532" t="str">
            <v>ROTULA RADIAL GE 2. 1/4 X 3. 9/16 DO</v>
          </cell>
        </row>
        <row r="533">
          <cell r="A533">
            <v>9856</v>
          </cell>
          <cell r="B533" t="str">
            <v>USI</v>
          </cell>
          <cell r="C533" t="str">
            <v>FAB. HASTE HID. Ø 32 X 38 X 1650MM</v>
          </cell>
        </row>
        <row r="534">
          <cell r="A534">
            <v>9857</v>
          </cell>
          <cell r="B534" t="str">
            <v>USI</v>
          </cell>
          <cell r="C534" t="str">
            <v>FAB. EMBOLO Ø 55 X 72MM</v>
          </cell>
        </row>
        <row r="535">
          <cell r="A535">
            <v>9858</v>
          </cell>
          <cell r="B535" t="str">
            <v>SOL</v>
          </cell>
          <cell r="C535" t="str">
            <v>SV. SOLDA TUBULAÇÃO JUNÇÃO EMBOLO</v>
          </cell>
        </row>
        <row r="536">
          <cell r="A536">
            <v>9874</v>
          </cell>
          <cell r="B536" t="str">
            <v>USI</v>
          </cell>
          <cell r="C536" t="str">
            <v>FAB. HASTE HID. Ø 130 X 145 X 500MM</v>
          </cell>
        </row>
        <row r="537">
          <cell r="A537">
            <v>9875</v>
          </cell>
          <cell r="B537" t="str">
            <v>USI</v>
          </cell>
          <cell r="C537" t="str">
            <v>FAB. CAMISA HID. Ø 150 X 170 X 490MM</v>
          </cell>
        </row>
        <row r="538">
          <cell r="A538">
            <v>9877</v>
          </cell>
          <cell r="B538" t="str">
            <v>USI</v>
          </cell>
          <cell r="C538" t="str">
            <v>FAB. HASTE HID. Ø 40 X 190MM</v>
          </cell>
        </row>
        <row r="539">
          <cell r="A539">
            <v>9851</v>
          </cell>
          <cell r="B539" t="str">
            <v>USI</v>
          </cell>
          <cell r="C539" t="str">
            <v>FAB. EMBOLO Ø 115 X 75MM</v>
          </cell>
        </row>
        <row r="540">
          <cell r="A540">
            <v>9870</v>
          </cell>
          <cell r="B540" t="str">
            <v>USI</v>
          </cell>
          <cell r="C540" t="str">
            <v>SV. RECUP. EIXO REGUA C/ SOLDA, USIN NA</v>
          </cell>
        </row>
        <row r="541">
          <cell r="A541">
            <v>9852</v>
          </cell>
          <cell r="B541" t="str">
            <v>USI</v>
          </cell>
          <cell r="C541" t="str">
            <v>FAB. HASTE HID. Ø 114,30 X 127 X 750MM</v>
          </cell>
        </row>
        <row r="542">
          <cell r="A542">
            <v>9853</v>
          </cell>
          <cell r="B542" t="str">
            <v>USI</v>
          </cell>
          <cell r="C542" t="str">
            <v>FAB. CABEÇOTE Ø 175 X 88MM</v>
          </cell>
        </row>
        <row r="543">
          <cell r="A543">
            <v>9900</v>
          </cell>
          <cell r="B543" t="str">
            <v>USI</v>
          </cell>
          <cell r="C543" t="str">
            <v>FAB. EMBOLO Ø 100 X 85MM</v>
          </cell>
        </row>
        <row r="544">
          <cell r="A544">
            <v>9904</v>
          </cell>
          <cell r="B544" t="str">
            <v>USI</v>
          </cell>
          <cell r="C544" t="str">
            <v>FAB. HASTE HID. Ø 57,15 X 970MM CROMADA</v>
          </cell>
        </row>
        <row r="545">
          <cell r="A545">
            <v>9905</v>
          </cell>
          <cell r="B545" t="str">
            <v>USI</v>
          </cell>
          <cell r="C545" t="str">
            <v>FAB. EMBOLO Ø 110 X 50MM</v>
          </cell>
        </row>
        <row r="546">
          <cell r="A546">
            <v>9906</v>
          </cell>
          <cell r="B546" t="str">
            <v>USI</v>
          </cell>
          <cell r="C546" t="str">
            <v>FAB. CABEÇOTE Ø 140 X 100MM</v>
          </cell>
        </row>
        <row r="547">
          <cell r="A547">
            <v>9913</v>
          </cell>
          <cell r="B547" t="str">
            <v xml:space="preserve">USI </v>
          </cell>
          <cell r="C547" t="str">
            <v>FAB. HASTE HID. Ø 25 X 360MM CROMADO</v>
          </cell>
        </row>
        <row r="548">
          <cell r="A548">
            <v>9920</v>
          </cell>
          <cell r="B548" t="str">
            <v>USI</v>
          </cell>
          <cell r="C548" t="str">
            <v>FAB. CAPA P/ ROLAMENTO TECNIL</v>
          </cell>
        </row>
        <row r="549">
          <cell r="A549">
            <v>9932</v>
          </cell>
          <cell r="B549" t="str">
            <v>USI</v>
          </cell>
          <cell r="C549" t="str">
            <v>FAB. HASTE HID. Ø 20,00 X 170MM</v>
          </cell>
        </row>
        <row r="550">
          <cell r="A550">
            <v>9933</v>
          </cell>
          <cell r="B550" t="str">
            <v>USI</v>
          </cell>
          <cell r="C550" t="str">
            <v>FAB. EMBOLO Ø 45 X 40MM</v>
          </cell>
        </row>
        <row r="551">
          <cell r="A551">
            <v>9945</v>
          </cell>
          <cell r="B551" t="str">
            <v>USI</v>
          </cell>
          <cell r="C551" t="str">
            <v>FAB. HASTE HID. Ø 100 X 1920MM</v>
          </cell>
        </row>
        <row r="552">
          <cell r="A552">
            <v>9910</v>
          </cell>
          <cell r="B552" t="str">
            <v>USI</v>
          </cell>
          <cell r="C552" t="str">
            <v>FAB. CILINDRO HID. PRESA TESTE PRESSAO V</v>
          </cell>
        </row>
        <row r="553">
          <cell r="A553">
            <v>9963</v>
          </cell>
          <cell r="B553" t="str">
            <v>USI</v>
          </cell>
          <cell r="C553" t="str">
            <v>FAB. HASTE HID. Ø 60 X 750MM</v>
          </cell>
        </row>
        <row r="554">
          <cell r="A554">
            <v>9946</v>
          </cell>
          <cell r="B554" t="str">
            <v>USI</v>
          </cell>
          <cell r="C554" t="str">
            <v>FAB. HASTE HID. Ø 30 X 365MM</v>
          </cell>
        </row>
        <row r="555">
          <cell r="A555">
            <v>9944</v>
          </cell>
          <cell r="B555" t="str">
            <v>USI</v>
          </cell>
          <cell r="C555" t="str">
            <v>FAB. HASTE HID. Ø 45 X 1580MM CROMADA</v>
          </cell>
        </row>
        <row r="556">
          <cell r="A556">
            <v>9981</v>
          </cell>
          <cell r="B556" t="str">
            <v>USI</v>
          </cell>
          <cell r="C556" t="str">
            <v>FAB. HASTE HID. Ø 40 X 725MM</v>
          </cell>
        </row>
        <row r="557">
          <cell r="A557">
            <v>9982</v>
          </cell>
          <cell r="B557" t="str">
            <v>USI</v>
          </cell>
          <cell r="C557" t="str">
            <v>FAB. HASTE HID. Ø 50 X 585MM</v>
          </cell>
        </row>
        <row r="558">
          <cell r="A558">
            <v>9931</v>
          </cell>
          <cell r="B558" t="str">
            <v xml:space="preserve">USI </v>
          </cell>
          <cell r="C558" t="str">
            <v>FAB. EMBOLO Ø 50 X 25MM</v>
          </cell>
        </row>
        <row r="559">
          <cell r="A559">
            <v>9948</v>
          </cell>
          <cell r="B559" t="str">
            <v>USI</v>
          </cell>
          <cell r="C559" t="str">
            <v>FAB. HASTE HID. Ø 101,60 X 114,30 X 1200MM</v>
          </cell>
        </row>
        <row r="560">
          <cell r="A560">
            <v>10018</v>
          </cell>
          <cell r="B560" t="str">
            <v>USI</v>
          </cell>
          <cell r="C560" t="str">
            <v>FAB. HASTE HID. Ø 38,10 X 650MM</v>
          </cell>
        </row>
        <row r="561">
          <cell r="A561">
            <v>1111</v>
          </cell>
          <cell r="B561" t="str">
            <v>XX</v>
          </cell>
          <cell r="C561" t="str">
            <v>XX</v>
          </cell>
        </row>
        <row r="562">
          <cell r="A562">
            <v>10479</v>
          </cell>
          <cell r="B562" t="str">
            <v>USI</v>
          </cell>
          <cell r="C562" t="str">
            <v>CABEÇOTE Ø 135 X 105MM FF</v>
          </cell>
        </row>
        <row r="563">
          <cell r="A563">
            <v>10478</v>
          </cell>
          <cell r="B563" t="str">
            <v>USI</v>
          </cell>
          <cell r="C563" t="str">
            <v>HASTE HID. Ø 63,50 X 1460MM</v>
          </cell>
        </row>
        <row r="564">
          <cell r="A564">
            <v>10480</v>
          </cell>
          <cell r="B564" t="str">
            <v>USI</v>
          </cell>
          <cell r="C564" t="str">
            <v>CABEÇOTE Ø 65 X 55MM AÇO</v>
          </cell>
        </row>
        <row r="565">
          <cell r="A565">
            <v>10482</v>
          </cell>
          <cell r="B565" t="str">
            <v>USI</v>
          </cell>
          <cell r="C565" t="str">
            <v>HASTE HID. Ø 63.50 X 560MM</v>
          </cell>
        </row>
        <row r="566">
          <cell r="A566">
            <v>10483</v>
          </cell>
          <cell r="B566" t="str">
            <v>USI</v>
          </cell>
          <cell r="C566" t="str">
            <v>EMBOLO Ø 130 X 75MM FF</v>
          </cell>
        </row>
        <row r="567">
          <cell r="A567">
            <v>8991</v>
          </cell>
          <cell r="B567" t="str">
            <v>USI</v>
          </cell>
          <cell r="C567" t="str">
            <v>CABEÇOTE Ø 120 X 75MM FF</v>
          </cell>
        </row>
        <row r="568">
          <cell r="A568">
            <v>8992</v>
          </cell>
          <cell r="B568" t="str">
            <v>USI</v>
          </cell>
          <cell r="C568" t="str">
            <v>EMBOLO Ø 110 X 70MM FF</v>
          </cell>
        </row>
        <row r="569">
          <cell r="A569">
            <v>9160</v>
          </cell>
          <cell r="B569" t="str">
            <v>USI</v>
          </cell>
          <cell r="C569" t="str">
            <v>BUCHA DE BRONZE PARA CABEÇOTE</v>
          </cell>
        </row>
        <row r="570">
          <cell r="A570">
            <v>10507</v>
          </cell>
          <cell r="B570" t="str">
            <v>USI</v>
          </cell>
          <cell r="C570" t="str">
            <v>BUCHA P/ OLHAL DA HASTE  Ø32 X 35MM FF</v>
          </cell>
        </row>
        <row r="571">
          <cell r="A571">
            <v>8456</v>
          </cell>
          <cell r="B571" t="str">
            <v>USI</v>
          </cell>
          <cell r="C571" t="str">
            <v>CABEÇOTE Ø 95 X 75MM FF</v>
          </cell>
        </row>
        <row r="572">
          <cell r="A572">
            <v>10509</v>
          </cell>
          <cell r="B572" t="str">
            <v>USI</v>
          </cell>
          <cell r="C572" t="str">
            <v>BUCHA P/ OLHAL DA CAMISA Ø30X38X65MM FF</v>
          </cell>
        </row>
        <row r="573">
          <cell r="A573">
            <v>10511</v>
          </cell>
          <cell r="B573" t="str">
            <v>USI</v>
          </cell>
          <cell r="C573" t="str">
            <v>BUCHA P/ OLHAL DA CAMISA Ø32X35MM FF</v>
          </cell>
        </row>
        <row r="574">
          <cell r="A574">
            <v>10510</v>
          </cell>
          <cell r="B574" t="str">
            <v>USI</v>
          </cell>
          <cell r="C574" t="str">
            <v>CABEÇOTE Ø 95 X 85MM FF</v>
          </cell>
        </row>
        <row r="575">
          <cell r="A575">
            <v>10513</v>
          </cell>
          <cell r="B575" t="str">
            <v>USI</v>
          </cell>
          <cell r="C575" t="str">
            <v>EMBOLO Ø 67 X 58MM FF</v>
          </cell>
        </row>
        <row r="576">
          <cell r="A576">
            <v>10514</v>
          </cell>
          <cell r="B576" t="str">
            <v>USI</v>
          </cell>
          <cell r="C576" t="str">
            <v>BUCHA P/ OLHAL DA HASTE  Ø33 X 10MM FF</v>
          </cell>
        </row>
        <row r="577">
          <cell r="A577">
            <v>10515</v>
          </cell>
          <cell r="B577" t="str">
            <v>USI</v>
          </cell>
          <cell r="C577" t="str">
            <v>BUCHA P/ OLHAL DA CAMISA Ø33X65MM FF</v>
          </cell>
        </row>
        <row r="578">
          <cell r="A578">
            <v>10482</v>
          </cell>
          <cell r="B578" t="str">
            <v>USI</v>
          </cell>
          <cell r="C578" t="str">
            <v>HASTE HID. Ø 63.50 X 560MM</v>
          </cell>
        </row>
        <row r="579">
          <cell r="A579">
            <v>10535</v>
          </cell>
          <cell r="B579" t="str">
            <v>USI</v>
          </cell>
          <cell r="C579" t="str">
            <v>HASTE HID. Ø 76,20 X 885MM</v>
          </cell>
        </row>
        <row r="580">
          <cell r="A580">
            <v>10556</v>
          </cell>
          <cell r="B580" t="str">
            <v>USI</v>
          </cell>
          <cell r="C580" t="str">
            <v>HASTE HID. Ø 50 X 360MM</v>
          </cell>
        </row>
        <row r="581">
          <cell r="A581">
            <v>10665</v>
          </cell>
          <cell r="B581" t="str">
            <v>USI</v>
          </cell>
          <cell r="C581" t="str">
            <v xml:space="preserve">HASTE HID. Ø 100 X 2020MM </v>
          </cell>
        </row>
        <row r="582">
          <cell r="A582">
            <v>10669</v>
          </cell>
          <cell r="B582" t="str">
            <v>USI</v>
          </cell>
          <cell r="C582" t="str">
            <v xml:space="preserve">HASTE HID. Ø 38,10 X 275MM </v>
          </cell>
        </row>
        <row r="583">
          <cell r="A583">
            <v>10675</v>
          </cell>
          <cell r="B583" t="str">
            <v>USI</v>
          </cell>
          <cell r="C583" t="str">
            <v>HASTE HID. Ø 69.85 X 1065MM</v>
          </cell>
        </row>
        <row r="584">
          <cell r="A584">
            <v>11066</v>
          </cell>
          <cell r="B584" t="str">
            <v>USI</v>
          </cell>
          <cell r="C584" t="str">
            <v>HASTE HID. Ø 52 X 440MM</v>
          </cell>
        </row>
        <row r="585">
          <cell r="A585">
            <v>11067</v>
          </cell>
          <cell r="B585" t="str">
            <v>USI</v>
          </cell>
          <cell r="C585" t="str">
            <v>FAB. EMB. Ø 70 X 50MM FF</v>
          </cell>
        </row>
        <row r="586">
          <cell r="A586">
            <v>11068</v>
          </cell>
          <cell r="B586" t="str">
            <v>PÇ</v>
          </cell>
          <cell r="C586" t="str">
            <v>ROTULA RADIAL GE36X63DO2RS</v>
          </cell>
        </row>
        <row r="587">
          <cell r="A587">
            <v>5782</v>
          </cell>
          <cell r="B587" t="str">
            <v>MON</v>
          </cell>
          <cell r="C587" t="str">
            <v>SV. MANUT. UNIDADE HIDRÁULICA</v>
          </cell>
        </row>
        <row r="588">
          <cell r="A588">
            <v>11079</v>
          </cell>
          <cell r="B588" t="str">
            <v>PÇ</v>
          </cell>
          <cell r="C588" t="str">
            <v>FAB. HASTE HID. Ø 63.50 X 580MM</v>
          </cell>
        </row>
        <row r="589">
          <cell r="A589">
            <v>11078</v>
          </cell>
          <cell r="B589" t="str">
            <v>PÇ</v>
          </cell>
          <cell r="C589" t="str">
            <v>FAB. CABEÇOTE</v>
          </cell>
        </row>
        <row r="590">
          <cell r="A590">
            <v>11285</v>
          </cell>
          <cell r="B590" t="str">
            <v>FAB</v>
          </cell>
          <cell r="C590" t="str">
            <v>BUCHA DE BZ SAE 68 - Ø 455 X 395 X 80MM</v>
          </cell>
        </row>
        <row r="591">
          <cell r="A591">
            <v>11286</v>
          </cell>
          <cell r="B591" t="str">
            <v>PÇ</v>
          </cell>
          <cell r="C591" t="str">
            <v>PARAFUSO SEXTAVADO M30X170MM</v>
          </cell>
        </row>
        <row r="592">
          <cell r="A592">
            <v>11287</v>
          </cell>
          <cell r="B592" t="str">
            <v>PÇ</v>
          </cell>
          <cell r="C592" t="str">
            <v>PARAFUSO SEXTAVADO M20 X 70MM</v>
          </cell>
        </row>
        <row r="593">
          <cell r="A593">
            <v>11321</v>
          </cell>
          <cell r="B593" t="str">
            <v>FAB</v>
          </cell>
          <cell r="C593" t="str">
            <v>EMBOLO Ø 450 X 110MM AÇO</v>
          </cell>
        </row>
        <row r="594">
          <cell r="A594">
            <v>13770</v>
          </cell>
          <cell r="B594" t="str">
            <v>USI</v>
          </cell>
          <cell r="C594" t="str">
            <v>FAB. CAMISA Ø 177,80 X 196,85 X 1275mm</v>
          </cell>
        </row>
        <row r="595">
          <cell r="A595">
            <v>9999</v>
          </cell>
          <cell r="B595" t="str">
            <v>USI</v>
          </cell>
          <cell r="C595" t="str">
            <v>FAB.</v>
          </cell>
        </row>
        <row r="596">
          <cell r="A596">
            <v>13022</v>
          </cell>
          <cell r="B596" t="str">
            <v>FRE</v>
          </cell>
          <cell r="C596" t="str">
            <v>SV. FRESA EMBOLO SEXTAVADO DA CHAVE</v>
          </cell>
        </row>
      </sheetData>
      <sheetData sheetId="7">
        <row r="1">
          <cell r="A1" t="str">
            <v>LISTA DE PRODUTOS</v>
          </cell>
        </row>
        <row r="2">
          <cell r="A2" t="str">
            <v>ALAVANCA</v>
          </cell>
        </row>
        <row r="3">
          <cell r="A3" t="str">
            <v>ANEL GUIA</v>
          </cell>
        </row>
        <row r="4">
          <cell r="A4" t="str">
            <v>CABEÇOTE</v>
          </cell>
        </row>
        <row r="5">
          <cell r="A5" t="str">
            <v>CAMISA</v>
          </cell>
        </row>
        <row r="6">
          <cell r="A6" t="str">
            <v>CILINDRO</v>
          </cell>
        </row>
        <row r="7">
          <cell r="A7" t="str">
            <v>EIXO</v>
          </cell>
        </row>
        <row r="8">
          <cell r="A8" t="str">
            <v>EMBULO</v>
          </cell>
        </row>
        <row r="9">
          <cell r="A9" t="str">
            <v>FUNDO</v>
          </cell>
        </row>
        <row r="10">
          <cell r="A10" t="str">
            <v>GANCHO</v>
          </cell>
        </row>
        <row r="11">
          <cell r="A11" t="str">
            <v>GUIA DA HASTE</v>
          </cell>
        </row>
        <row r="12">
          <cell r="A12" t="str">
            <v>HASTE</v>
          </cell>
        </row>
        <row r="13">
          <cell r="A13" t="str">
            <v>OLHAL</v>
          </cell>
        </row>
        <row r="14">
          <cell r="A14" t="str">
            <v>TAMPA</v>
          </cell>
        </row>
      </sheetData>
      <sheetData sheetId="8"/>
      <sheetData sheetId="9">
        <row r="2">
          <cell r="A2" t="str">
            <v>ACABAMENTO CROMO</v>
          </cell>
        </row>
        <row r="3">
          <cell r="A3" t="str">
            <v>AJUSTAR CABEÇOTE</v>
          </cell>
        </row>
        <row r="4">
          <cell r="A4" t="str">
            <v>AJUSTAR EMBULO</v>
          </cell>
        </row>
        <row r="5">
          <cell r="A5" t="str">
            <v>AJUSTAR HASTE</v>
          </cell>
        </row>
        <row r="6">
          <cell r="A6" t="str">
            <v>BRUNIR CAMISA</v>
          </cell>
        </row>
        <row r="7">
          <cell r="A7" t="str">
            <v>CHAVE - FABRICAR E SOLDAR</v>
          </cell>
        </row>
        <row r="8">
          <cell r="A8" t="str">
            <v>CROMAR</v>
          </cell>
        </row>
        <row r="9">
          <cell r="A9" t="str">
            <v>DESBASTAR HASTE</v>
          </cell>
        </row>
        <row r="10">
          <cell r="A10" t="str">
            <v>DESMONTAR</v>
          </cell>
        </row>
        <row r="11">
          <cell r="A11" t="str">
            <v>EMBALAR CAIXOTE</v>
          </cell>
        </row>
        <row r="12">
          <cell r="A12" t="str">
            <v>EMBALAR FILME / PAPELÃO</v>
          </cell>
        </row>
        <row r="13">
          <cell r="A13" t="str">
            <v>EMBUCHAR CABEÇOTE</v>
          </cell>
        </row>
        <row r="14">
          <cell r="A14" t="str">
            <v>EXTRAIR FUNDO</v>
          </cell>
        </row>
        <row r="15">
          <cell r="A15" t="str">
            <v>FABRICAR BUCHA</v>
          </cell>
        </row>
        <row r="16">
          <cell r="A16" t="str">
            <v>FABRICAR ALAVANCA</v>
          </cell>
        </row>
        <row r="17">
          <cell r="A17" t="str">
            <v>FABRICAR ANEL GUIA</v>
          </cell>
        </row>
        <row r="18">
          <cell r="A18" t="str">
            <v>FABRICAR CABEÇOTE</v>
          </cell>
        </row>
        <row r="19">
          <cell r="A19" t="str">
            <v>FABRICAR EIXO</v>
          </cell>
        </row>
        <row r="20">
          <cell r="A20" t="str">
            <v>FABRICAR EMBULO</v>
          </cell>
        </row>
        <row r="21">
          <cell r="A21" t="str">
            <v>FABRICAR GANCHO</v>
          </cell>
        </row>
        <row r="22">
          <cell r="A22" t="str">
            <v>FABRICAR GUIA HASTE</v>
          </cell>
        </row>
        <row r="23">
          <cell r="A23" t="str">
            <v>FABRICAR HASTE</v>
          </cell>
        </row>
        <row r="24">
          <cell r="A24" t="str">
            <v>FABRICAR OLHAL</v>
          </cell>
        </row>
        <row r="25">
          <cell r="A25" t="str">
            <v>FABRICAR OLHAL CAMISA</v>
          </cell>
        </row>
        <row r="26">
          <cell r="A26" t="str">
            <v>FABRICAR OLHAL HASTE</v>
          </cell>
        </row>
        <row r="27">
          <cell r="A27" t="str">
            <v>FABRICAR PINO</v>
          </cell>
        </row>
        <row r="28">
          <cell r="A28" t="str">
            <v>FURAR HASTE</v>
          </cell>
        </row>
        <row r="29">
          <cell r="A29" t="str">
            <v>FURAR TOMADA</v>
          </cell>
        </row>
        <row r="30">
          <cell r="A30" t="str">
            <v>INSPEÇÃO FINAL</v>
          </cell>
        </row>
        <row r="31">
          <cell r="A31" t="str">
            <v>JATEAMENTO</v>
          </cell>
        </row>
        <row r="32">
          <cell r="A32" t="str">
            <v>LIXAMENTO</v>
          </cell>
        </row>
        <row r="33">
          <cell r="A33" t="str">
            <v>MONTAGEM</v>
          </cell>
        </row>
        <row r="34">
          <cell r="A34" t="str">
            <v>MOTO TAXI</v>
          </cell>
        </row>
        <row r="35">
          <cell r="A35" t="str">
            <v>PALETIZAR</v>
          </cell>
        </row>
        <row r="36">
          <cell r="A36" t="str">
            <v>PERITAGEM</v>
          </cell>
        </row>
        <row r="37">
          <cell r="A37" t="str">
            <v>PINTURA ESPECIAL</v>
          </cell>
        </row>
        <row r="38">
          <cell r="A38" t="str">
            <v>PINTURA SPRAY</v>
          </cell>
        </row>
        <row r="39">
          <cell r="A39" t="str">
            <v>POLIMENTO CROMO</v>
          </cell>
        </row>
        <row r="40">
          <cell r="A40" t="str">
            <v>POLIR CAMISA</v>
          </cell>
        </row>
        <row r="41">
          <cell r="A41" t="str">
            <v>RABAIXAR HASTE</v>
          </cell>
        </row>
        <row r="42">
          <cell r="A42" t="str">
            <v>SERVIÇOS DIVERSOS</v>
          </cell>
        </row>
        <row r="43">
          <cell r="A43" t="str">
            <v>SOLDAR CABEÇOTE</v>
          </cell>
        </row>
        <row r="44">
          <cell r="A44" t="str">
            <v>SOLDAR CONEXÃO NA CAMISA</v>
          </cell>
        </row>
        <row r="45">
          <cell r="A45" t="str">
            <v>SOLDAR EMBOLO</v>
          </cell>
        </row>
        <row r="46">
          <cell r="A46" t="str">
            <v>SOLDAR FLANGE NA CAMISA</v>
          </cell>
        </row>
        <row r="47">
          <cell r="A47" t="str">
            <v>SOLDAR FUNDO</v>
          </cell>
        </row>
        <row r="48">
          <cell r="A48" t="str">
            <v>SOLDAR OLHAL CAMISA</v>
          </cell>
        </row>
        <row r="49">
          <cell r="A49" t="str">
            <v>SOLDAR OLHAL HASTE</v>
          </cell>
        </row>
        <row r="50">
          <cell r="A50" t="str">
            <v>TESTE VAZAMENTO</v>
          </cell>
        </row>
      </sheetData>
      <sheetData sheetId="1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onio Melo Magalhaes" refreshedDate="44751.77116689815" createdVersion="7" refreshedVersion="8" minRefreshableVersion="3" recordCount="457" xr:uid="{211BD4D5-179B-4B91-853A-8D0BDE5E864F}">
  <cacheSource type="worksheet">
    <worksheetSource name="tbl_Comercial"/>
  </cacheSource>
  <cacheFields count="22">
    <cacheField name="Dt. Entrada" numFmtId="164">
      <sharedItems containsNonDate="0" containsDate="1" containsString="0" containsBlank="1" minDate="2022-01-03T00:00:00" maxDate="2022-03-26T00:00:00"/>
    </cacheField>
    <cacheField name="Origem Solicitação" numFmtId="164">
      <sharedItems containsBlank="1" count="4">
        <s v="Orçamento"/>
        <s v="Garantia"/>
        <s v="Orç. Garantia ÑP"/>
        <m/>
      </sharedItems>
    </cacheField>
    <cacheField name="ORÇ" numFmtId="0">
      <sharedItems containsBlank="1" containsMixedTypes="1" containsNumber="1" containsInteger="1" minValue="7903" maxValue="999999"/>
    </cacheField>
    <cacheField name="Status da Solicitação" numFmtId="0">
      <sharedItems/>
    </cacheField>
    <cacheField name="Pedido" numFmtId="0">
      <sharedItems containsBlank="1" containsMixedTypes="1" containsNumber="1" containsInteger="1" minValue="32" maxValue="4700324221"/>
    </cacheField>
    <cacheField name="NC" numFmtId="0">
      <sharedItems containsMixedTypes="1" containsNumber="1" containsInteger="1" minValue="333" maxValue="2492"/>
    </cacheField>
    <cacheField name="CPF / CNPJ" numFmtId="0">
      <sharedItems containsNonDate="0" containsString="0" containsBlank="1"/>
    </cacheField>
    <cacheField name="Cliente" numFmtId="0">
      <sharedItems/>
    </cacheField>
    <cacheField name="Produto / Serviço" numFmtId="0">
      <sharedItems/>
    </cacheField>
    <cacheField name="Qtd." numFmtId="0">
      <sharedItems containsString="0" containsBlank="1" containsNumber="1" containsInteger="1" minValue="1" maxValue="4"/>
    </cacheField>
    <cacheField name="NF Ent." numFmtId="0">
      <sharedItems containsBlank="1" containsMixedTypes="1" containsNumber="1" containsInteger="1" minValue="295" maxValue="777702"/>
    </cacheField>
    <cacheField name="Obs." numFmtId="0">
      <sharedItems containsBlank="1"/>
    </cacheField>
    <cacheField name="Dt. Produção" numFmtId="164">
      <sharedItems containsNonDate="0" containsDate="1" containsString="0" containsBlank="1" minDate="2022-01-04T00:00:00" maxDate="2022-03-17T00:00:00"/>
    </cacheField>
    <cacheField name="Prazo Ent." numFmtId="164">
      <sharedItems containsSemiMixedTypes="0" containsNonDate="0" containsDate="1" containsString="0" minDate="2022-01-05T00:00:00" maxDate="2022-03-18T00:00:00"/>
    </cacheField>
    <cacheField name="Dt_x000a_Entrega" numFmtId="164">
      <sharedItems containsNonDate="0" containsDate="1" containsString="0" containsBlank="1" minDate="2022-01-04T00:00:00" maxDate="2022-03-17T00:00:00"/>
    </cacheField>
    <cacheField name="Vendedor" numFmtId="0">
      <sharedItems containsBlank="1" count="4">
        <s v="Aelio"/>
        <s v="Almir"/>
        <s v="North Cromo"/>
        <m u="1"/>
      </sharedItems>
    </cacheField>
    <cacheField name="Status Produção" numFmtId="0">
      <sharedItems containsBlank="1" count="5">
        <s v="Produzido No Prazo"/>
        <s v="Produzido Em atraso"/>
        <s v="Produção Pendente"/>
        <m u="1"/>
        <s v="Operação Pendente" u="1"/>
      </sharedItems>
    </cacheField>
    <cacheField name="Status Entrega" numFmtId="0">
      <sharedItems containsBlank="1" count="6">
        <s v="Entrega No Prazo"/>
        <s v="Entrega Em atraso"/>
        <s v="Entrega Pendente"/>
        <s v="" u="1"/>
        <m u="1"/>
        <s v="Entregue Em atraso" u="1"/>
      </sharedItems>
    </cacheField>
    <cacheField name="Mês" numFmtId="0">
      <sharedItems containsBlank="1" count="5">
        <s v="jan"/>
        <s v="fev"/>
        <s v="mar"/>
        <s v=""/>
        <m u="1"/>
      </sharedItems>
    </cacheField>
    <cacheField name="Ano" numFmtId="0">
      <sharedItems containsMixedTypes="1" containsNumber="1" containsInteger="1" minValue="2022" maxValue="2022" count="2">
        <n v="2022"/>
        <s v=""/>
      </sharedItems>
    </cacheField>
    <cacheField name="L.T. Prod." numFmtId="0">
      <sharedItems containsMixedTypes="1" containsNumber="1" containsInteger="1" minValue="0" maxValue="39"/>
    </cacheField>
    <cacheField name="L.T. Ent." numFmtId="0">
      <sharedItems containsMixedTypes="1" containsNumber="1" containsInteger="1" minValue="0" maxValue="40"/>
    </cacheField>
  </cacheFields>
  <extLst>
    <ext xmlns:x14="http://schemas.microsoft.com/office/spreadsheetml/2009/9/main" uri="{725AE2AE-9491-48be-B2B4-4EB974FC3084}">
      <x14:pivotCacheDefinition pivotCacheId="6196349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7">
  <r>
    <d v="2022-01-04T00:00:00"/>
    <x v="0"/>
    <n v="12128"/>
    <s v="Orç. Aprovado"/>
    <s v="N/A"/>
    <s v="17-2"/>
    <m/>
    <s v="ADEL COCO - ADELINO"/>
    <s v="SV. CROMO DURO HASTE HIDRAULICA        "/>
    <n v="1"/>
    <s v="S/NF"/>
    <s v="Ø 40 X 540"/>
    <d v="2022-01-06T00:00:00"/>
    <d v="2022-01-07T00:00:00"/>
    <d v="2022-01-07T00:00:00"/>
    <x v="0"/>
    <x v="0"/>
    <x v="0"/>
    <x v="0"/>
    <x v="0"/>
    <n v="2"/>
    <n v="3"/>
  </r>
  <r>
    <d v="2022-01-14T00:00:00"/>
    <x v="1"/>
    <s v="N/A"/>
    <s v="Garantia ÑP"/>
    <s v="N/A"/>
    <s v="780-9"/>
    <m/>
    <s v="APM"/>
    <s v="CILINDRO "/>
    <n v="1"/>
    <s v="S/NF"/>
    <s v="FALTA A NOTA ( NÃO VAZOU)"/>
    <d v="2022-01-18T00:00:00"/>
    <d v="2022-01-22T00:00:00"/>
    <d v="2022-01-19T00:00:00"/>
    <x v="1"/>
    <x v="0"/>
    <x v="0"/>
    <x v="0"/>
    <x v="0"/>
    <n v="4"/>
    <n v="5"/>
  </r>
  <r>
    <d v="2022-01-07T00:00:00"/>
    <x v="0"/>
    <n v="12181"/>
    <s v="Orç. Aprovado"/>
    <n v="104478"/>
    <s v="40-2"/>
    <m/>
    <s v="FORNECEDORA GERDAU"/>
    <s v="CILINDRO NCR CASE HASTE 100 CAMISA 145"/>
    <n v="1"/>
    <s v="S/NF"/>
    <s v="CAX 5 9179"/>
    <d v="2022-01-11T00:00:00"/>
    <d v="2022-01-12T00:00:00"/>
    <d v="2022-01-12T00:00:00"/>
    <x v="1"/>
    <x v="0"/>
    <x v="0"/>
    <x v="0"/>
    <x v="0"/>
    <n v="4"/>
    <n v="5"/>
  </r>
  <r>
    <d v="2022-01-07T00:00:00"/>
    <x v="0"/>
    <n v="12180"/>
    <s v="Orç. Aprovado"/>
    <n v="1004478"/>
    <s v="36-2"/>
    <m/>
    <s v="FORNECEDORA GERDAU"/>
    <s v="CILINDRO NCR CASE HASTE 100 CAMISA 145"/>
    <n v="1"/>
    <s v="S/NF"/>
    <s v="CAX 5 9179"/>
    <d v="2022-01-11T00:00:00"/>
    <d v="2022-01-12T00:00:00"/>
    <d v="2022-01-12T00:00:00"/>
    <x v="1"/>
    <x v="0"/>
    <x v="0"/>
    <x v="0"/>
    <x v="0"/>
    <n v="4"/>
    <n v="5"/>
  </r>
  <r>
    <d v="2022-01-04T00:00:00"/>
    <x v="0"/>
    <n v="12114"/>
    <s v="Orç. Aprovado"/>
    <s v="N/A"/>
    <s v="1838-1"/>
    <m/>
    <s v="CEARA CERAMICA"/>
    <s v="CILINDRO HASTE 100 CAMISA 140"/>
    <n v="1"/>
    <s v="S/NF"/>
    <s v="KIT CLIENTE"/>
    <d v="2022-01-17T00:00:00"/>
    <d v="2022-01-17T00:00:00"/>
    <d v="2022-01-18T00:00:00"/>
    <x v="2"/>
    <x v="0"/>
    <x v="1"/>
    <x v="0"/>
    <x v="0"/>
    <n v="13"/>
    <n v="14"/>
  </r>
  <r>
    <d v="2022-01-03T00:00:00"/>
    <x v="0"/>
    <n v="12074"/>
    <s v="Orç. Aprovado"/>
    <n v="3007867738"/>
    <s v="1740-1"/>
    <m/>
    <s v="GERDAU USINA"/>
    <s v="CILINDRO DE MONTAGEM DAS GAIOLAS HASTE 134 CAMISA 186"/>
    <n v="1"/>
    <n v="231141"/>
    <m/>
    <d v="2022-01-11T00:00:00"/>
    <d v="2022-01-12T00:00:00"/>
    <d v="2022-01-11T00:00:00"/>
    <x v="1"/>
    <x v="0"/>
    <x v="0"/>
    <x v="0"/>
    <x v="0"/>
    <n v="8"/>
    <n v="8"/>
  </r>
  <r>
    <d v="2022-01-04T00:00:00"/>
    <x v="0"/>
    <n v="12125"/>
    <s v="Orç. Aprovado"/>
    <s v="N/A"/>
    <s v="1843-1"/>
    <m/>
    <s v="BEMAX"/>
    <s v="SV. BRUNIMENTO INT.CAMISA SEM REMV.FUNDO  "/>
    <n v="1"/>
    <s v="S/NF"/>
    <s v="Ø 63.50 x 395"/>
    <d v="2022-01-06T00:00:00"/>
    <d v="2022-01-07T00:00:00"/>
    <d v="2022-01-19T00:00:00"/>
    <x v="2"/>
    <x v="0"/>
    <x v="1"/>
    <x v="0"/>
    <x v="0"/>
    <n v="2"/>
    <n v="15"/>
  </r>
  <r>
    <d v="2022-01-06T00:00:00"/>
    <x v="0"/>
    <n v="12133"/>
    <s v="Orç. Aprovado"/>
    <s v="N/A"/>
    <s v="1849-1"/>
    <m/>
    <s v="BRANDAO FILHO"/>
    <s v="CILINDRO HASTE 65 CAMISA 85"/>
    <n v="1"/>
    <s v="S/NF"/>
    <m/>
    <d v="2022-01-18T00:00:00"/>
    <d v="2022-01-17T00:00:00"/>
    <d v="2022-01-19T00:00:00"/>
    <x v="1"/>
    <x v="1"/>
    <x v="1"/>
    <x v="0"/>
    <x v="0"/>
    <n v="12"/>
    <n v="13"/>
  </r>
  <r>
    <d v="2022-01-12T00:00:00"/>
    <x v="0"/>
    <m/>
    <s v="Orç. Aprovado"/>
    <s v="N/A"/>
    <s v="46-2"/>
    <m/>
    <s v="FCO RODRIGUES PEÇA"/>
    <s v="SV. CROMO DURO HASTE HIDRAULICA        "/>
    <n v="1"/>
    <s v="S/NF"/>
    <s v="Ø 169 X 1200"/>
    <d v="2022-01-17T00:00:00"/>
    <d v="2022-01-19T00:00:00"/>
    <d v="2022-01-17T00:00:00"/>
    <x v="2"/>
    <x v="0"/>
    <x v="0"/>
    <x v="0"/>
    <x v="0"/>
    <n v="5"/>
    <n v="5"/>
  </r>
  <r>
    <d v="2022-01-12T00:00:00"/>
    <x v="0"/>
    <m/>
    <s v="Orç. Aprovado"/>
    <s v="N/A"/>
    <s v="46-2"/>
    <m/>
    <s v="FCO RODRIGUES PEÇA"/>
    <s v="SV. CROMO DURO HASTE HIDRAULICA        "/>
    <n v="1"/>
    <s v="S/NF"/>
    <s v="Ø 191 X 1200"/>
    <d v="2022-01-17T00:00:00"/>
    <d v="2022-01-19T00:00:00"/>
    <d v="2022-01-17T00:00:00"/>
    <x v="2"/>
    <x v="0"/>
    <x v="0"/>
    <x v="0"/>
    <x v="0"/>
    <n v="5"/>
    <n v="5"/>
  </r>
  <r>
    <d v="2022-01-12T00:00:00"/>
    <x v="0"/>
    <m/>
    <s v="Orç. Aprovado"/>
    <s v="N/A"/>
    <s v="46-2"/>
    <m/>
    <s v="FCO RODRIGUES PEÇA"/>
    <s v="SV. USINAGEM CAMISA RETIFICAR ENTRADA     "/>
    <n v="1"/>
    <s v="S/NF"/>
    <m/>
    <d v="2022-01-17T00:00:00"/>
    <d v="2022-01-19T00:00:00"/>
    <d v="2022-01-17T00:00:00"/>
    <x v="2"/>
    <x v="0"/>
    <x v="0"/>
    <x v="0"/>
    <x v="0"/>
    <n v="5"/>
    <n v="5"/>
  </r>
  <r>
    <d v="2022-01-12T00:00:00"/>
    <x v="0"/>
    <m/>
    <s v="Orç. Aprovado"/>
    <s v="N/A"/>
    <s v="46-2"/>
    <m/>
    <s v="FCO RODRIGUES PEÇA"/>
    <s v="SV. USINAGEM CAMISA RETIFICAR ENTRADA     "/>
    <n v="1"/>
    <s v="S/NF"/>
    <m/>
    <d v="2022-01-17T00:00:00"/>
    <d v="2022-01-19T00:00:00"/>
    <d v="2022-01-17T00:00:00"/>
    <x v="2"/>
    <x v="0"/>
    <x v="0"/>
    <x v="0"/>
    <x v="0"/>
    <n v="5"/>
    <n v="5"/>
  </r>
  <r>
    <d v="2022-01-12T00:00:00"/>
    <x v="0"/>
    <m/>
    <s v="Orç. Aprovado"/>
    <s v="N/A"/>
    <s v="46-2"/>
    <m/>
    <s v="FCO RODRIGUES PEÇA"/>
    <s v="SV. USINAGEM CAMISA RETIFICAR ENTRADA     "/>
    <n v="1"/>
    <s v="S/NF"/>
    <m/>
    <d v="2022-01-17T00:00:00"/>
    <d v="2022-01-19T00:00:00"/>
    <d v="2022-01-17T00:00:00"/>
    <x v="2"/>
    <x v="0"/>
    <x v="0"/>
    <x v="0"/>
    <x v="0"/>
    <n v="5"/>
    <n v="5"/>
  </r>
  <r>
    <d v="2022-01-12T00:00:00"/>
    <x v="0"/>
    <m/>
    <s v="Orç. Aprovado"/>
    <s v="N/A"/>
    <s v="46-2"/>
    <m/>
    <s v="FCO RODRIGUES PEÇA"/>
    <s v="SV. USINAGEM CAMISA RETIFICAR ENTRADA     "/>
    <n v="1"/>
    <s v="S/NF"/>
    <m/>
    <d v="2022-01-17T00:00:00"/>
    <d v="2022-01-19T00:00:00"/>
    <d v="2022-01-17T00:00:00"/>
    <x v="2"/>
    <x v="0"/>
    <x v="0"/>
    <x v="0"/>
    <x v="0"/>
    <n v="5"/>
    <n v="5"/>
  </r>
  <r>
    <d v="2022-01-12T00:00:00"/>
    <x v="0"/>
    <m/>
    <s v="Orç. Aprovado"/>
    <s v="N/A"/>
    <s v="46-2"/>
    <m/>
    <s v="FCO RODRIGUES PEÇA"/>
    <s v="SV. USINAGEM CAMISA RETIFICAR ENTRADA     "/>
    <n v="1"/>
    <s v="S/NF"/>
    <m/>
    <d v="2022-01-17T00:00:00"/>
    <d v="2022-01-19T00:00:00"/>
    <d v="2022-01-17T00:00:00"/>
    <x v="2"/>
    <x v="0"/>
    <x v="0"/>
    <x v="0"/>
    <x v="0"/>
    <n v="5"/>
    <n v="5"/>
  </r>
  <r>
    <d v="2022-01-15T00:00:00"/>
    <x v="0"/>
    <n v="12238"/>
    <s v="Orç. Aprovado"/>
    <n v="1004693"/>
    <s v="66-2"/>
    <m/>
    <s v="FORNECEDORA BR 116"/>
    <s v="CILINDRO HASTE 85 CAMISA 120"/>
    <n v="1"/>
    <s v="S/NF"/>
    <m/>
    <d v="2022-01-17T00:00:00"/>
    <d v="2022-01-17T00:00:00"/>
    <d v="2022-01-18T00:00:00"/>
    <x v="1"/>
    <x v="0"/>
    <x v="1"/>
    <x v="0"/>
    <x v="0"/>
    <n v="2"/>
    <n v="3"/>
  </r>
  <r>
    <d v="2022-01-28T00:00:00"/>
    <x v="1"/>
    <n v="12045"/>
    <s v="Garantia Procedente"/>
    <s v="GARANTIA"/>
    <s v="1791-1"/>
    <m/>
    <s v="ADEL COCO"/>
    <s v="CILINDRO DIREÇÃO HASTE 50,80 CAMISA 70"/>
    <n v="1"/>
    <n v="777702"/>
    <s v="GARANTIA - DANOS NA CAMISA"/>
    <d v="2022-02-02T00:00:00"/>
    <d v="2022-02-03T00:00:00"/>
    <d v="2022-02-04T00:00:00"/>
    <x v="1"/>
    <x v="0"/>
    <x v="1"/>
    <x v="1"/>
    <x v="0"/>
    <n v="5"/>
    <n v="7"/>
  </r>
  <r>
    <d v="2022-02-08T00:00:00"/>
    <x v="0"/>
    <n v="12405"/>
    <s v="Orç. Aprovado"/>
    <s v="N/A"/>
    <s v="161-2"/>
    <m/>
    <s v="ALUMINELA"/>
    <s v="SV. CROMO DURO HASTE HIDRAULICA        "/>
    <n v="1"/>
    <s v="S/NF"/>
    <s v="MATRIZ"/>
    <d v="2022-02-21T00:00:00"/>
    <d v="2022-02-16T00:00:00"/>
    <d v="2022-02-28T00:00:00"/>
    <x v="2"/>
    <x v="1"/>
    <x v="1"/>
    <x v="1"/>
    <x v="0"/>
    <n v="13"/>
    <n v="20"/>
  </r>
  <r>
    <d v="2022-02-22T00:00:00"/>
    <x v="1"/>
    <n v="11007"/>
    <s v="Garantia Procedente"/>
    <s v="GARANTIA"/>
    <s v="1128-1"/>
    <m/>
    <s v="ARIMATEIA LIMA"/>
    <s v="CILINDRO DO STICK VOLVO 240  HASTE 100 CAMISA 140"/>
    <n v="1"/>
    <s v="S/NF"/>
    <s v="GARANTIA - KIT NC"/>
    <d v="2022-02-23T00:00:00"/>
    <d v="2022-02-24T00:00:00"/>
    <d v="2022-02-23T00:00:00"/>
    <x v="0"/>
    <x v="0"/>
    <x v="0"/>
    <x v="1"/>
    <x v="0"/>
    <n v="1"/>
    <n v="1"/>
  </r>
  <r>
    <d v="2022-02-15T00:00:00"/>
    <x v="0"/>
    <n v="12478"/>
    <s v="Orç. Aprovado"/>
    <s v="N/A"/>
    <s v="216-2"/>
    <m/>
    <s v="CG CONSTRUÇOES"/>
    <s v="SV. BRUNIMENTO INT.CAMISA C/ REMV. FUNDO  "/>
    <n v="1"/>
    <s v="S/NF"/>
    <s v="Ø 125 X 715"/>
    <d v="2022-02-21T00:00:00"/>
    <d v="2022-02-22T00:00:00"/>
    <d v="2022-02-24T00:00:00"/>
    <x v="0"/>
    <x v="0"/>
    <x v="1"/>
    <x v="1"/>
    <x v="0"/>
    <n v="6"/>
    <n v="9"/>
  </r>
  <r>
    <d v="2022-01-17T00:00:00"/>
    <x v="0"/>
    <n v="12244"/>
    <s v="Orç. Aprovado"/>
    <s v="N/A"/>
    <s v="70-2"/>
    <m/>
    <s v="ITATIBA"/>
    <s v="SV. USINAGEM HASTE RETIFICAR ENCHIM.SOLDA"/>
    <n v="1"/>
    <s v="S/NF"/>
    <m/>
    <d v="2022-01-18T00:00:00"/>
    <d v="2022-01-18T00:00:00"/>
    <d v="2022-01-18T00:00:00"/>
    <x v="1"/>
    <x v="0"/>
    <x v="0"/>
    <x v="0"/>
    <x v="0"/>
    <n v="1"/>
    <n v="1"/>
  </r>
  <r>
    <d v="2022-02-02T00:00:00"/>
    <x v="0"/>
    <n v="12369"/>
    <s v="Orç. Aprovado"/>
    <s v="051/2022"/>
    <s v="141-2"/>
    <m/>
    <s v="CBC CONSTRUTORA"/>
    <s v="CILINDRO  HASTE 15.8X 220"/>
    <n v="1"/>
    <s v="S/NF"/>
    <m/>
    <d v="2022-02-03T00:00:00"/>
    <d v="2022-02-04T00:00:00"/>
    <d v="2022-02-04T00:00:00"/>
    <x v="1"/>
    <x v="0"/>
    <x v="0"/>
    <x v="1"/>
    <x v="0"/>
    <n v="1"/>
    <n v="2"/>
  </r>
  <r>
    <d v="2022-01-05T00:00:00"/>
    <x v="0"/>
    <n v="12149"/>
    <s v="Orç. Aprovado"/>
    <s v="N/A"/>
    <s v="1844-1"/>
    <m/>
    <s v="TECBRITA"/>
    <s v="SV. CROMO DURO HASTE HIDRAULICA        "/>
    <n v="1"/>
    <s v="S/NF"/>
    <s v="Ø 100 X 740"/>
    <d v="2022-01-07T00:00:00"/>
    <d v="2022-01-07T00:00:00"/>
    <d v="2022-01-07T00:00:00"/>
    <x v="0"/>
    <x v="0"/>
    <x v="0"/>
    <x v="0"/>
    <x v="0"/>
    <n v="2"/>
    <n v="2"/>
  </r>
  <r>
    <d v="2022-01-05T00:00:00"/>
    <x v="0"/>
    <n v="12149"/>
    <s v="Orç. Aprovado"/>
    <s v="N/A"/>
    <s v="1844-1"/>
    <m/>
    <s v="TECBRITA"/>
    <s v="SV. CROMO DURO HASTE HIDRAULICA        "/>
    <n v="1"/>
    <s v="S/NF"/>
    <s v="Ø 100 X 740"/>
    <d v="2022-01-07T00:00:00"/>
    <d v="2022-01-07T00:00:00"/>
    <d v="2022-01-07T00:00:00"/>
    <x v="0"/>
    <x v="0"/>
    <x v="0"/>
    <x v="0"/>
    <x v="0"/>
    <n v="2"/>
    <n v="2"/>
  </r>
  <r>
    <d v="2022-01-06T00:00:00"/>
    <x v="1"/>
    <n v="12133"/>
    <s v="Garantia Procedente"/>
    <s v="GARANTIA"/>
    <s v="1849-1"/>
    <m/>
    <s v="BRANDAO FILHO"/>
    <s v="CILINDRO HASTE 65 CAMISA 85"/>
    <n v="1"/>
    <s v="S/NF"/>
    <s v="GARANTIA - GAXETA CORTADA DO EMBOLO"/>
    <d v="2022-02-14T00:00:00"/>
    <d v="2022-02-14T00:00:00"/>
    <d v="2022-02-14T00:00:00"/>
    <x v="1"/>
    <x v="0"/>
    <x v="0"/>
    <x v="1"/>
    <x v="0"/>
    <n v="39"/>
    <n v="39"/>
  </r>
  <r>
    <d v="2022-01-31T00:00:00"/>
    <x v="0"/>
    <n v="12338"/>
    <s v="Orç. Aprovado"/>
    <s v="N/A"/>
    <s v="73-2"/>
    <m/>
    <s v="AGROCERA RUSSAS"/>
    <s v="CILINDRO HASTE 55 CAMISA 85"/>
    <n v="1"/>
    <s v="S/NF"/>
    <m/>
    <d v="2022-02-02T00:00:00"/>
    <d v="2022-02-07T00:00:00"/>
    <d v="2022-02-04T00:00:00"/>
    <x v="1"/>
    <x v="0"/>
    <x v="0"/>
    <x v="1"/>
    <x v="0"/>
    <n v="2"/>
    <n v="4"/>
  </r>
  <r>
    <d v="2022-01-07T00:00:00"/>
    <x v="0"/>
    <n v="12175"/>
    <s v="Orç. Aprovado"/>
    <s v="N/A"/>
    <s v="18-2"/>
    <m/>
    <s v="EXPRESSO GRAFICA"/>
    <s v="SV. CROMO DURO HASTE HIDRAULICA        "/>
    <n v="1"/>
    <s v="S/NF"/>
    <s v="Ø 165 X 750"/>
    <d v="2022-01-18T00:00:00"/>
    <d v="2022-01-18T00:00:00"/>
    <d v="2022-01-19T00:00:00"/>
    <x v="0"/>
    <x v="0"/>
    <x v="1"/>
    <x v="0"/>
    <x v="0"/>
    <n v="11"/>
    <n v="12"/>
  </r>
  <r>
    <d v="2022-01-04T00:00:00"/>
    <x v="0"/>
    <n v="12134"/>
    <s v="Orç. Aprovado"/>
    <s v="N/A"/>
    <s v="15-2"/>
    <m/>
    <s v="USIFAN"/>
    <s v="SV. CROMO DURO HASTE HIDRAULICA        "/>
    <n v="1"/>
    <s v="S/NF"/>
    <s v="Ø 24.95 X 370"/>
    <d v="2022-01-07T00:00:00"/>
    <d v="2022-01-11T00:00:00"/>
    <d v="2022-01-10T00:00:00"/>
    <x v="2"/>
    <x v="0"/>
    <x v="0"/>
    <x v="0"/>
    <x v="0"/>
    <n v="3"/>
    <n v="6"/>
  </r>
  <r>
    <d v="2022-01-04T00:00:00"/>
    <x v="0"/>
    <n v="12134"/>
    <s v="Orç. Aprovado"/>
    <s v="N/A"/>
    <s v="15-2"/>
    <m/>
    <s v="USIFAN"/>
    <s v="SV. CROMO DURO HASTE HIDRAULICA        "/>
    <n v="1"/>
    <s v="S/NF"/>
    <s v="Ø 24.95 X 370"/>
    <d v="2022-01-07T00:00:00"/>
    <d v="2022-01-11T00:00:00"/>
    <d v="2022-01-10T00:00:00"/>
    <x v="2"/>
    <x v="0"/>
    <x v="0"/>
    <x v="0"/>
    <x v="0"/>
    <n v="3"/>
    <n v="6"/>
  </r>
  <r>
    <d v="2022-01-26T00:00:00"/>
    <x v="0"/>
    <n v="12320"/>
    <s v="Orç. Aprovado"/>
    <s v="N/A"/>
    <s v="106-2"/>
    <m/>
    <s v="ANDRE REBOQUE"/>
    <s v="SV. CROMO DURO BOLA DE ROQUE"/>
    <n v="1"/>
    <s v="S/NF"/>
    <m/>
    <d v="2022-01-26T00:00:00"/>
    <d v="2022-01-27T00:00:00"/>
    <d v="2022-01-27T00:00:00"/>
    <x v="2"/>
    <x v="0"/>
    <x v="0"/>
    <x v="0"/>
    <x v="0"/>
    <n v="0"/>
    <n v="1"/>
  </r>
  <r>
    <d v="2022-01-21T00:00:00"/>
    <x v="0"/>
    <n v="12285"/>
    <s v="Orç. Aprovado"/>
    <n v="32"/>
    <s v="89-2"/>
    <m/>
    <s v="CBC CONSTRUTORA"/>
    <s v="CIINDRO HASTE 35 CAMISA 90"/>
    <n v="1"/>
    <s v="S/NF"/>
    <m/>
    <d v="2022-01-25T00:00:00"/>
    <d v="2022-01-25T00:00:00"/>
    <d v="2022-01-26T00:00:00"/>
    <x v="1"/>
    <x v="0"/>
    <x v="1"/>
    <x v="0"/>
    <x v="0"/>
    <n v="4"/>
    <n v="5"/>
  </r>
  <r>
    <d v="2022-01-13T00:00:00"/>
    <x v="0"/>
    <n v="12183"/>
    <s v="Orç. Aprovado"/>
    <n v="1004430"/>
    <s v="1339-9"/>
    <m/>
    <s v="FORNECEDORA BR 116"/>
    <s v="CILINDRO DA CONCHA EH 83 HASTE 80 CAMISA 120"/>
    <n v="1"/>
    <s v="S/NF"/>
    <s v="KIT NC 14820"/>
    <d v="2022-01-18T00:00:00"/>
    <d v="2022-01-21T00:00:00"/>
    <d v="2022-01-20T00:00:00"/>
    <x v="1"/>
    <x v="0"/>
    <x v="0"/>
    <x v="0"/>
    <x v="0"/>
    <n v="5"/>
    <n v="7"/>
  </r>
  <r>
    <d v="2022-01-13T00:00:00"/>
    <x v="0"/>
    <n v="11760"/>
    <s v="Orç. Aprovado"/>
    <n v="1004414"/>
    <s v="687-0"/>
    <m/>
    <s v="FORNECEDORA BR 116"/>
    <s v="CILINDRO DE DIREÇÃO PC 18 "/>
    <n v="1"/>
    <s v="S/NF"/>
    <s v="KIT NC 7317 CAX 1"/>
    <d v="2022-01-18T00:00:00"/>
    <d v="2022-01-21T00:00:00"/>
    <d v="2022-01-20T00:00:00"/>
    <x v="1"/>
    <x v="0"/>
    <x v="0"/>
    <x v="0"/>
    <x v="0"/>
    <n v="5"/>
    <n v="7"/>
  </r>
  <r>
    <d v="2022-01-19T00:00:00"/>
    <x v="0"/>
    <n v="12253"/>
    <s v="Orç. Aprovado"/>
    <s v="N/A"/>
    <s v="75-2"/>
    <m/>
    <s v="FIDENCIO VIEIRA "/>
    <s v="SV. CROMO DURO HASTE HIDRAULICA        "/>
    <n v="1"/>
    <s v="S/NF"/>
    <s v="Ø 57,15 X 970"/>
    <d v="2022-01-20T00:00:00"/>
    <d v="2022-01-21T00:00:00"/>
    <d v="2022-01-21T00:00:00"/>
    <x v="2"/>
    <x v="0"/>
    <x v="0"/>
    <x v="0"/>
    <x v="0"/>
    <n v="1"/>
    <n v="2"/>
  </r>
  <r>
    <d v="2022-01-19T00:00:00"/>
    <x v="0"/>
    <n v="12253"/>
    <s v="Orç. Aprovado"/>
    <s v="N/A"/>
    <s v="75-2"/>
    <m/>
    <s v="FIDENCIO VIEIRA "/>
    <s v="SV. CROMO DURO HASTE HIDRAULICA        "/>
    <n v="1"/>
    <s v="S/NF"/>
    <s v="Ø 57,15 X 970"/>
    <d v="2022-01-20T00:00:00"/>
    <d v="2022-01-21T00:00:00"/>
    <d v="2022-01-21T00:00:00"/>
    <x v="2"/>
    <x v="0"/>
    <x v="0"/>
    <x v="0"/>
    <x v="0"/>
    <n v="1"/>
    <n v="2"/>
  </r>
  <r>
    <d v="2022-01-21T00:00:00"/>
    <x v="0"/>
    <n v="12286"/>
    <s v="Orç. Aprovado"/>
    <n v="32"/>
    <s v="88-2"/>
    <m/>
    <s v="CBC CONSTRUTORA"/>
    <s v="CIINDRO HASTE 35 CAMISA 90"/>
    <n v="1"/>
    <s v="S/NF"/>
    <m/>
    <d v="2022-01-25T00:00:00"/>
    <d v="2022-01-25T00:00:00"/>
    <d v="2022-01-26T00:00:00"/>
    <x v="1"/>
    <x v="0"/>
    <x v="1"/>
    <x v="0"/>
    <x v="0"/>
    <n v="4"/>
    <n v="5"/>
  </r>
  <r>
    <d v="2022-01-13T00:00:00"/>
    <x v="0"/>
    <n v="11761"/>
    <s v="Orç. Aprovado"/>
    <n v="1004415"/>
    <s v="1604-1"/>
    <m/>
    <s v="FORNECEDORA BR 116"/>
    <s v="CILINDRO MT 032 HASTE 50 CAMISA 100"/>
    <n v="1"/>
    <s v="S/NF"/>
    <m/>
    <d v="2022-01-19T00:00:00"/>
    <d v="2022-01-21T00:00:00"/>
    <d v="2022-01-25T00:00:00"/>
    <x v="1"/>
    <x v="0"/>
    <x v="1"/>
    <x v="0"/>
    <x v="0"/>
    <n v="6"/>
    <n v="12"/>
  </r>
  <r>
    <d v="2022-01-13T00:00:00"/>
    <x v="0"/>
    <n v="11758"/>
    <s v="Orç. Aprovado"/>
    <n v="1004434"/>
    <s v="1607-1"/>
    <m/>
    <s v="FORNECEDORA BR 116"/>
    <s v="CILINDRO DE LEVANTAMENTO PC 15  HASTE 76.2 CAMISA 133.35"/>
    <n v="1"/>
    <s v="S/NF"/>
    <m/>
    <d v="2022-01-21T00:00:00"/>
    <d v="2022-01-25T00:00:00"/>
    <d v="2022-01-25T00:00:00"/>
    <x v="1"/>
    <x v="0"/>
    <x v="0"/>
    <x v="0"/>
    <x v="0"/>
    <n v="8"/>
    <n v="12"/>
  </r>
  <r>
    <d v="2022-01-19T00:00:00"/>
    <x v="1"/>
    <s v="N/A"/>
    <s v="Garantia Procedente"/>
    <s v="N/A"/>
    <s v="1632-1"/>
    <m/>
    <s v="FORNECEDORA BR 116"/>
    <s v="CILINDRO ED39"/>
    <n v="1"/>
    <s v="S/NF"/>
    <s v="GARANTIA, ( RECLAMAÇÃO PINTURA, ABERTURA DE FURO)"/>
    <d v="2022-01-21T00:00:00"/>
    <d v="2022-01-29T00:00:00"/>
    <d v="2022-01-25T00:00:00"/>
    <x v="1"/>
    <x v="0"/>
    <x v="0"/>
    <x v="0"/>
    <x v="0"/>
    <n v="2"/>
    <n v="6"/>
  </r>
  <r>
    <d v="2022-01-12T00:00:00"/>
    <x v="0"/>
    <n v="11900"/>
    <s v="Orç. Aprovado"/>
    <n v="1004410"/>
    <s v="1713-1"/>
    <m/>
    <s v="FORNECEDORA GERDAU"/>
    <s v="CILINDRO GARRA HASTE 50 CAMISA 65"/>
    <n v="1"/>
    <s v="S/NF"/>
    <m/>
    <d v="2022-01-19T00:00:00"/>
    <d v="2022-01-20T00:00:00"/>
    <d v="2022-01-24T00:00:00"/>
    <x v="1"/>
    <x v="0"/>
    <x v="1"/>
    <x v="0"/>
    <x v="0"/>
    <n v="7"/>
    <n v="12"/>
  </r>
  <r>
    <d v="2022-01-31T00:00:00"/>
    <x v="0"/>
    <n v="12337"/>
    <s v="Orç. Aprovado"/>
    <s v="N/A"/>
    <s v="118-2"/>
    <m/>
    <s v="AGROCERA RUSSAS"/>
    <s v="CILINDRO HASTE 16 CAMISA 40"/>
    <n v="1"/>
    <s v="S/NF"/>
    <m/>
    <d v="2022-02-03T00:00:00"/>
    <d v="2022-02-07T00:00:00"/>
    <d v="2022-02-04T00:00:00"/>
    <x v="1"/>
    <x v="0"/>
    <x v="0"/>
    <x v="1"/>
    <x v="0"/>
    <n v="3"/>
    <n v="4"/>
  </r>
  <r>
    <d v="2022-01-03T00:00:00"/>
    <x v="0"/>
    <n v="11952"/>
    <s v="Orç. Aprovado"/>
    <n v="134301"/>
    <n v="2346"/>
    <m/>
    <s v="MAKRO PECEM"/>
    <s v="CILINDRO DIRECIONAL HASTE 50 CAMISA 71"/>
    <n v="1"/>
    <s v="S/NF"/>
    <s v="FROTA 716"/>
    <d v="2022-01-14T00:00:00"/>
    <d v="2022-01-11T00:00:00"/>
    <d v="2022-01-17T00:00:00"/>
    <x v="1"/>
    <x v="1"/>
    <x v="1"/>
    <x v="0"/>
    <x v="0"/>
    <n v="11"/>
    <n v="14"/>
  </r>
  <r>
    <d v="2022-01-13T00:00:00"/>
    <x v="0"/>
    <n v="12229"/>
    <s v="Orç. Aprovado"/>
    <s v="N/A"/>
    <s v="58-2"/>
    <m/>
    <s v="NETO ACARAU"/>
    <s v="SV. BRUNIMENTO INT.CAMISA C/ REMV. FUNDO  "/>
    <n v="1"/>
    <s v="S/NF"/>
    <s v="82.55 X 940"/>
    <d v="2022-01-14T00:00:00"/>
    <d v="2022-01-14T00:00:00"/>
    <d v="2022-01-17T00:00:00"/>
    <x v="2"/>
    <x v="0"/>
    <x v="1"/>
    <x v="0"/>
    <x v="0"/>
    <n v="1"/>
    <n v="4"/>
  </r>
  <r>
    <d v="2022-01-13T00:00:00"/>
    <x v="0"/>
    <n v="12229"/>
    <s v="Orç. Aprovado"/>
    <s v="N/A"/>
    <s v="58-2"/>
    <m/>
    <s v="NETO ACARAU"/>
    <s v="FAB. HASTE Ø 50.8 X 710"/>
    <n v="1"/>
    <s v="S/NF"/>
    <m/>
    <d v="2022-01-14T00:00:00"/>
    <d v="2022-01-14T00:00:00"/>
    <d v="2022-01-17T00:00:00"/>
    <x v="2"/>
    <x v="0"/>
    <x v="1"/>
    <x v="0"/>
    <x v="0"/>
    <n v="1"/>
    <n v="4"/>
  </r>
  <r>
    <d v="2022-01-17T00:00:00"/>
    <x v="0"/>
    <n v="12243"/>
    <s v="Orç. Aprovado"/>
    <s v="N/A"/>
    <s v="4-2"/>
    <m/>
    <s v="APM"/>
    <s v="CILINDRO DO TWIST LOCK SPREADER HASTE 20 CAMISA 32"/>
    <n v="1"/>
    <n v="3825"/>
    <s v="PROROG. 31/01/2022"/>
    <d v="2022-01-26T00:00:00"/>
    <d v="2022-01-26T00:00:00"/>
    <d v="2022-02-04T00:00:00"/>
    <x v="1"/>
    <x v="0"/>
    <x v="1"/>
    <x v="0"/>
    <x v="0"/>
    <n v="9"/>
    <n v="18"/>
  </r>
  <r>
    <d v="2022-01-14T00:00:00"/>
    <x v="0"/>
    <n v="12225"/>
    <s v="Orç. Aprovado"/>
    <s v="N/A"/>
    <s v="44-2"/>
    <m/>
    <s v="HYDROSTEC"/>
    <s v="CILINDRO AZ DE ELEVAÇÃO DO BERCO DA PH HASTE 95 CAMISA 152"/>
    <n v="1"/>
    <s v="S/NF"/>
    <m/>
    <d v="2022-01-20T00:00:00"/>
    <d v="2022-01-26T00:00:00"/>
    <d v="2022-01-24T00:00:00"/>
    <x v="0"/>
    <x v="0"/>
    <x v="0"/>
    <x v="0"/>
    <x v="0"/>
    <n v="6"/>
    <n v="10"/>
  </r>
  <r>
    <d v="2022-01-14T00:00:00"/>
    <x v="0"/>
    <n v="12226"/>
    <s v="Orç. Aprovado"/>
    <s v="N/A"/>
    <s v="45-2"/>
    <m/>
    <s v="HYDROSTEC"/>
    <s v="CILINDRO AZ DE ELEVAÇÃO DO BERCO DA PH HASTE 95 CAMISA 152"/>
    <n v="1"/>
    <s v="S/NF"/>
    <m/>
    <d v="2022-01-20T00:00:00"/>
    <d v="2022-01-26T00:00:00"/>
    <d v="2022-01-24T00:00:00"/>
    <x v="0"/>
    <x v="0"/>
    <x v="0"/>
    <x v="0"/>
    <x v="0"/>
    <n v="6"/>
    <n v="10"/>
  </r>
  <r>
    <d v="2022-01-21T00:00:00"/>
    <x v="0"/>
    <n v="12287"/>
    <s v="Orç. Aprovado"/>
    <s v="033/2022"/>
    <s v="87-2"/>
    <m/>
    <s v="CBC CONSTRUTORA"/>
    <s v="CILINDRO HASTE 45 CAMISA 70"/>
    <n v="1"/>
    <s v="S/NF"/>
    <m/>
    <d v="2022-01-27T00:00:00"/>
    <d v="2022-01-27T00:00:00"/>
    <d v="2022-01-28T00:00:00"/>
    <x v="1"/>
    <x v="0"/>
    <x v="1"/>
    <x v="0"/>
    <x v="0"/>
    <n v="6"/>
    <n v="7"/>
  </r>
  <r>
    <d v="2022-01-20T00:00:00"/>
    <x v="0"/>
    <n v="12267"/>
    <s v="Orç. Aprovado"/>
    <s v="N/A"/>
    <s v="81-2"/>
    <m/>
    <s v="CEAMAQ"/>
    <s v="CILINDRO HASTE 76,20 CAMISA 127"/>
    <n v="1"/>
    <s v="S/NF"/>
    <s v="PROROG. 28/01/2022"/>
    <d v="2022-01-26T00:00:00"/>
    <d v="2022-01-27T00:00:00"/>
    <d v="2022-02-03T00:00:00"/>
    <x v="0"/>
    <x v="0"/>
    <x v="1"/>
    <x v="0"/>
    <x v="0"/>
    <n v="6"/>
    <n v="14"/>
  </r>
  <r>
    <d v="2022-01-20T00:00:00"/>
    <x v="0"/>
    <n v="12268"/>
    <s v="Orç. Aprovado"/>
    <s v="N/A"/>
    <s v="80-2"/>
    <m/>
    <s v="CEAMAQ"/>
    <s v="CILINDRO HASTE 76,20 CAMISA 127"/>
    <n v="1"/>
    <s v="S/NF"/>
    <s v="PROROG. 28/01/2022"/>
    <d v="2022-01-26T00:00:00"/>
    <d v="2022-01-27T00:00:00"/>
    <d v="2022-02-03T00:00:00"/>
    <x v="0"/>
    <x v="0"/>
    <x v="1"/>
    <x v="0"/>
    <x v="0"/>
    <n v="6"/>
    <n v="14"/>
  </r>
  <r>
    <d v="2022-01-20T00:00:00"/>
    <x v="0"/>
    <n v="12278"/>
    <s v="Orç. Aprovado"/>
    <s v="N/A"/>
    <s v="79-2"/>
    <m/>
    <s v="CEAMAQ"/>
    <s v="CILINDRO HASTE 76,20 CAMISA 165,10"/>
    <n v="1"/>
    <s v="S/NF"/>
    <s v="PROROG. 28/01/22"/>
    <d v="2022-01-27T00:00:00"/>
    <d v="2022-01-27T00:00:00"/>
    <d v="2022-02-03T00:00:00"/>
    <x v="0"/>
    <x v="0"/>
    <x v="1"/>
    <x v="0"/>
    <x v="0"/>
    <n v="7"/>
    <n v="14"/>
  </r>
  <r>
    <d v="2022-01-19T00:00:00"/>
    <x v="0"/>
    <n v="12237"/>
    <s v="Orç. Aprovado"/>
    <s v="054062/1 054063/1"/>
    <s v="48-2"/>
    <m/>
    <s v="CORDEIRO"/>
    <s v="CILINDRO DE ELEVAÇÃO DO MUNCK HASTE 127 CAMISA 241.3"/>
    <n v="1"/>
    <s v="S/NF"/>
    <s v="SO TESTAR"/>
    <d v="2022-02-02T00:00:00"/>
    <d v="2022-02-04T00:00:00"/>
    <d v="2022-02-02T00:00:00"/>
    <x v="1"/>
    <x v="0"/>
    <x v="0"/>
    <x v="1"/>
    <x v="0"/>
    <n v="14"/>
    <n v="14"/>
  </r>
  <r>
    <d v="2022-01-28T00:00:00"/>
    <x v="0"/>
    <n v="12330"/>
    <s v="Orç. Aprovado"/>
    <s v="N/A"/>
    <n v="1739"/>
    <m/>
    <s v="APM"/>
    <s v="CILINDRO DE DESLOCAMENTO LATERAL HASTE 63 CAMISA 100"/>
    <n v="1"/>
    <s v="S/NF"/>
    <m/>
    <d v="2022-02-03T00:00:00"/>
    <d v="2022-02-07T00:00:00"/>
    <d v="2022-02-04T00:00:00"/>
    <x v="1"/>
    <x v="0"/>
    <x v="0"/>
    <x v="1"/>
    <x v="0"/>
    <n v="6"/>
    <n v="7"/>
  </r>
  <r>
    <d v="2022-01-05T00:00:00"/>
    <x v="0"/>
    <n v="12137"/>
    <s v="Orç. Aprovado"/>
    <s v="N/A"/>
    <s v="1-2"/>
    <m/>
    <s v="NORD BRITA"/>
    <s v="SV. CROMO DURO HASTE HIDRAULICA        "/>
    <n v="1"/>
    <s v="S/NF"/>
    <s v="Ø 57,12 x 225"/>
    <d v="2022-01-11T00:00:00"/>
    <d v="2022-01-14T00:00:00"/>
    <d v="2022-01-18T00:00:00"/>
    <x v="0"/>
    <x v="0"/>
    <x v="1"/>
    <x v="0"/>
    <x v="0"/>
    <n v="6"/>
    <n v="13"/>
  </r>
  <r>
    <d v="2022-01-13T00:00:00"/>
    <x v="0"/>
    <n v="12217"/>
    <s v="Orç. Aprovado"/>
    <s v="N/A"/>
    <s v="53-2"/>
    <m/>
    <s v="VERTICAL"/>
    <s v="CILINDRO DE ELEVAÇÃO MOINHO HASTE 37 CAMISA 41"/>
    <n v="1"/>
    <s v="S/NF"/>
    <m/>
    <d v="2022-01-18T00:00:00"/>
    <d v="2022-01-20T00:00:00"/>
    <d v="2022-01-18T00:00:00"/>
    <x v="1"/>
    <x v="0"/>
    <x v="0"/>
    <x v="0"/>
    <x v="0"/>
    <n v="5"/>
    <n v="5"/>
  </r>
  <r>
    <d v="2022-01-04T00:00:00"/>
    <x v="0"/>
    <n v="12138"/>
    <s v="Orç. Aprovado"/>
    <s v="N/A"/>
    <s v="2-2"/>
    <m/>
    <s v="EDVAN"/>
    <s v="CILINDRO CASE - HASTE 57.15 CAMISA 82.55"/>
    <n v="1"/>
    <s v="S/NF"/>
    <s v="KIT CLIENTE"/>
    <d v="2022-01-04T00:00:00"/>
    <d v="2022-01-05T00:00:00"/>
    <d v="2022-01-04T00:00:00"/>
    <x v="0"/>
    <x v="0"/>
    <x v="0"/>
    <x v="0"/>
    <x v="0"/>
    <n v="0"/>
    <n v="0"/>
  </r>
  <r>
    <d v="2022-01-13T00:00:00"/>
    <x v="0"/>
    <n v="12213"/>
    <s v="Orç. Aprovado"/>
    <s v="N/A"/>
    <s v="54-2"/>
    <m/>
    <s v="VERTICAL"/>
    <s v="CILINDRO INCLINAÇÃO"/>
    <n v="1"/>
    <s v="S/NF"/>
    <m/>
    <d v="2022-01-18T00:00:00"/>
    <d v="2022-01-20T00:00:00"/>
    <d v="2022-01-18T00:00:00"/>
    <x v="1"/>
    <x v="0"/>
    <x v="0"/>
    <x v="0"/>
    <x v="0"/>
    <n v="5"/>
    <n v="5"/>
  </r>
  <r>
    <d v="2022-01-19T00:00:00"/>
    <x v="0"/>
    <n v="12235"/>
    <s v="Orç. Aprovado"/>
    <n v="189979"/>
    <s v="61-2"/>
    <m/>
    <s v="DURAMETAL"/>
    <s v="SV. CROMO DURO HASTE HIDRAULICA        "/>
    <n v="2"/>
    <s v="S/NF"/>
    <s v="Ø 80 X 1930"/>
    <d v="2022-01-25T00:00:00"/>
    <d v="2022-01-26T00:00:00"/>
    <d v="2022-01-28T00:00:00"/>
    <x v="1"/>
    <x v="0"/>
    <x v="1"/>
    <x v="0"/>
    <x v="0"/>
    <n v="6"/>
    <n v="9"/>
  </r>
  <r>
    <d v="2022-01-19T00:00:00"/>
    <x v="0"/>
    <n v="12235"/>
    <s v="Orç. Aprovado"/>
    <n v="189979"/>
    <s v="61-2"/>
    <m/>
    <s v="DURAMETAL"/>
    <s v="SV. CROMO DURO HASTE HIDRAULICA        "/>
    <n v="2"/>
    <s v="S/NF"/>
    <s v="Ø 80 X 1930"/>
    <d v="2022-01-25T00:00:00"/>
    <d v="2022-01-26T00:00:00"/>
    <d v="2022-01-28T00:00:00"/>
    <x v="1"/>
    <x v="0"/>
    <x v="1"/>
    <x v="0"/>
    <x v="0"/>
    <n v="6"/>
    <n v="9"/>
  </r>
  <r>
    <d v="2022-01-19T00:00:00"/>
    <x v="0"/>
    <n v="12235"/>
    <s v="Orç. Aprovado"/>
    <n v="189979"/>
    <s v="61-2"/>
    <m/>
    <s v="DURAMETAL"/>
    <s v="SV. CROMO DURO HASTE HIDRAULICA        "/>
    <n v="2"/>
    <s v="S/NF"/>
    <s v="Ø 80 X 1930"/>
    <d v="2022-01-25T00:00:00"/>
    <d v="2022-01-26T00:00:00"/>
    <d v="2022-01-28T00:00:00"/>
    <x v="1"/>
    <x v="0"/>
    <x v="1"/>
    <x v="0"/>
    <x v="0"/>
    <n v="6"/>
    <n v="9"/>
  </r>
  <r>
    <d v="2022-01-19T00:00:00"/>
    <x v="0"/>
    <n v="12235"/>
    <s v="Orç. Aprovado"/>
    <n v="189979"/>
    <s v="61-2"/>
    <m/>
    <s v="DURAMETAL"/>
    <s v="SV. CROMO DURO HASTE HIDRAULICA        "/>
    <n v="2"/>
    <s v="S/NF"/>
    <s v="Ø 80 X 1930"/>
    <d v="2022-01-27T00:00:00"/>
    <d v="2022-01-26T00:00:00"/>
    <d v="2022-01-28T00:00:00"/>
    <x v="1"/>
    <x v="1"/>
    <x v="1"/>
    <x v="0"/>
    <x v="0"/>
    <n v="8"/>
    <n v="9"/>
  </r>
  <r>
    <d v="2022-01-25T00:00:00"/>
    <x v="0"/>
    <n v="12228"/>
    <s v="Orç. Aprovado"/>
    <n v="80802"/>
    <s v="1272-9"/>
    <m/>
    <s v="ECOFOR ATERRO"/>
    <s v="CILINDRO DE INCLINAÇÃO HASTE 76.2 CAMISA 165.1"/>
    <n v="1"/>
    <s v="S/NF"/>
    <m/>
    <d v="2022-01-28T00:00:00"/>
    <d v="2022-02-01T00:00:00"/>
    <d v="2022-02-02T00:00:00"/>
    <x v="1"/>
    <x v="0"/>
    <x v="1"/>
    <x v="0"/>
    <x v="0"/>
    <n v="3"/>
    <n v="8"/>
  </r>
  <r>
    <d v="2022-01-28T00:00:00"/>
    <x v="0"/>
    <n v="12331"/>
    <s v="Orç. Aprovado"/>
    <s v="N/A"/>
    <s v="82-9"/>
    <m/>
    <s v="APM"/>
    <s v="CILINDRO DIRECIONAL HASTE 125 CAMISA 180"/>
    <n v="1"/>
    <s v="S/NF"/>
    <m/>
    <d v="2022-02-03T00:00:00"/>
    <d v="2022-02-07T00:00:00"/>
    <d v="2022-02-04T00:00:00"/>
    <x v="1"/>
    <x v="0"/>
    <x v="0"/>
    <x v="1"/>
    <x v="0"/>
    <n v="6"/>
    <n v="7"/>
  </r>
  <r>
    <d v="2022-01-13T00:00:00"/>
    <x v="0"/>
    <n v="11759"/>
    <s v="Orç. Aprovado"/>
    <n v="1004420"/>
    <s v="1608-1"/>
    <m/>
    <s v="FORNECEDORA BR 116"/>
    <s v="CILINDRO DE LEVANTAMENTO PC 18  HASTE 76.2 CAMISA 120.65"/>
    <n v="1"/>
    <s v="S/NF"/>
    <m/>
    <d v="2022-01-25T00:00:00"/>
    <d v="2022-01-25T00:00:00"/>
    <d v="2022-01-28T00:00:00"/>
    <x v="1"/>
    <x v="0"/>
    <x v="1"/>
    <x v="0"/>
    <x v="0"/>
    <n v="12"/>
    <n v="15"/>
  </r>
  <r>
    <d v="2022-01-12T00:00:00"/>
    <x v="0"/>
    <n v="12212"/>
    <s v="Orç. Aprovado"/>
    <s v="N/A"/>
    <s v="50-2"/>
    <m/>
    <s v="RENATO MOMBAÇA"/>
    <s v="CILINDRO DA PATOLA 416 E HATE 55 CAMISA 100"/>
    <n v="1"/>
    <s v="S/NF"/>
    <m/>
    <d v="2022-01-17T00:00:00"/>
    <d v="2022-01-20T00:00:00"/>
    <d v="2022-01-17T00:00:00"/>
    <x v="0"/>
    <x v="0"/>
    <x v="0"/>
    <x v="0"/>
    <x v="0"/>
    <n v="5"/>
    <n v="5"/>
  </r>
  <r>
    <d v="2022-01-07T00:00:00"/>
    <x v="0"/>
    <n v="12078"/>
    <s v="Orç. Aprovado"/>
    <n v="1004411"/>
    <s v="1815-1"/>
    <m/>
    <s v="FORNECEDORA PECEM"/>
    <s v="CILINDRO DE DIREÇÃO RC 48 HASTE 35 CAMISA 90"/>
    <n v="1"/>
    <s v="S/NF"/>
    <m/>
    <d v="2022-01-17T00:00:00"/>
    <d v="2022-01-20T00:00:00"/>
    <d v="2022-01-18T00:00:00"/>
    <x v="1"/>
    <x v="0"/>
    <x v="0"/>
    <x v="0"/>
    <x v="0"/>
    <n v="10"/>
    <n v="11"/>
  </r>
  <r>
    <d v="2022-01-12T00:00:00"/>
    <x v="0"/>
    <n v="12211"/>
    <s v="Orç. Aprovado"/>
    <s v="N/A"/>
    <s v="51-2"/>
    <m/>
    <s v="RENATO MOMBAÇA"/>
    <s v="CILINDRO PATOLA HASTE 55 CAMISA 100"/>
    <n v="1"/>
    <s v="S/NF"/>
    <m/>
    <d v="2022-01-17T00:00:00"/>
    <d v="2022-01-20T00:00:00"/>
    <d v="2022-01-17T00:00:00"/>
    <x v="0"/>
    <x v="0"/>
    <x v="0"/>
    <x v="0"/>
    <x v="0"/>
    <n v="5"/>
    <n v="5"/>
  </r>
  <r>
    <d v="2022-01-07T00:00:00"/>
    <x v="0"/>
    <n v="12163"/>
    <s v="Orç. Aprovado"/>
    <s v="N/A"/>
    <s v="20-2"/>
    <m/>
    <s v="TENTACULOS"/>
    <s v="CILINDRO  DA PATOLA HASTE 76.2 CAMISA 110"/>
    <n v="1"/>
    <s v="S/NF"/>
    <m/>
    <d v="2022-01-07T00:00:00"/>
    <d v="2022-01-08T00:00:00"/>
    <d v="2022-01-07T00:00:00"/>
    <x v="2"/>
    <x v="0"/>
    <x v="0"/>
    <x v="0"/>
    <x v="0"/>
    <n v="0"/>
    <n v="0"/>
  </r>
  <r>
    <d v="2022-01-13T00:00:00"/>
    <x v="0"/>
    <n v="12215"/>
    <s v="Orç. Aprovado"/>
    <n v="134657"/>
    <s v="55-2"/>
    <m/>
    <s v="MAKRO PECEM"/>
    <s v="CILINDRO DA PATOLA FROTA 365 HASTE 300 "/>
    <n v="1"/>
    <s v="S/NF"/>
    <m/>
    <d v="2022-01-21T00:00:00"/>
    <d v="2022-01-21T00:00:00"/>
    <d v="2022-01-24T00:00:00"/>
    <x v="1"/>
    <x v="0"/>
    <x v="1"/>
    <x v="0"/>
    <x v="0"/>
    <n v="8"/>
    <n v="11"/>
  </r>
  <r>
    <d v="2022-01-05T00:00:00"/>
    <x v="0"/>
    <n v="12136"/>
    <s v="Orç. Aprovado"/>
    <s v="N/A"/>
    <s v="1845-1"/>
    <m/>
    <s v="NORD BRITA"/>
    <s v="CILINDRO DO BRITADOR HP 200"/>
    <n v="1"/>
    <s v="S/NF"/>
    <s v="KIT CLIENTE"/>
    <d v="2022-01-12T00:00:00"/>
    <d v="2022-01-14T00:00:00"/>
    <d v="2022-01-18T00:00:00"/>
    <x v="0"/>
    <x v="0"/>
    <x v="1"/>
    <x v="0"/>
    <x v="0"/>
    <n v="7"/>
    <n v="13"/>
  </r>
  <r>
    <d v="2022-01-20T00:00:00"/>
    <x v="0"/>
    <n v="12250"/>
    <s v="Orç. Aprovado"/>
    <n v="4500032076"/>
    <s v="84-2"/>
    <m/>
    <s v="MALLORY"/>
    <s v="FAB. PORCA Ø "/>
    <n v="1"/>
    <s v="S/NF"/>
    <m/>
    <d v="2022-01-21T00:00:00"/>
    <d v="2022-01-21T00:00:00"/>
    <d v="2022-01-24T00:00:00"/>
    <x v="1"/>
    <x v="0"/>
    <x v="1"/>
    <x v="0"/>
    <x v="0"/>
    <n v="1"/>
    <n v="4"/>
  </r>
  <r>
    <d v="2022-01-13T00:00:00"/>
    <x v="0"/>
    <n v="11682"/>
    <s v="Orç. Aprovado"/>
    <n v="1004418"/>
    <s v="1563-1"/>
    <m/>
    <s v="FORNECEDORA BR 116"/>
    <s v="CILINDRO DESLOCAMENO EG 131 HASTE 20 CAMISA 47"/>
    <n v="1"/>
    <s v="S/NF"/>
    <s v="PROROG. 31/01/2022"/>
    <d v="2022-01-26T00:00:00"/>
    <d v="2022-01-25T00:00:00"/>
    <d v="2022-01-28T00:00:00"/>
    <x v="1"/>
    <x v="1"/>
    <x v="1"/>
    <x v="0"/>
    <x v="0"/>
    <n v="13"/>
    <n v="15"/>
  </r>
  <r>
    <d v="2022-01-18T00:00:00"/>
    <x v="0"/>
    <n v="12182"/>
    <s v="Orç. Aprovado"/>
    <n v="1004595"/>
    <s v="42-2"/>
    <m/>
    <s v="FORNECEDORA BR 116"/>
    <s v="CILINDRO DA LANÇA EH 79 HASTE 95 CAMISA 135"/>
    <n v="1"/>
    <s v="S/NF"/>
    <s v="PROROG. 01/2/2022"/>
    <d v="2022-01-28T00:00:00"/>
    <d v="2022-01-26T00:00:00"/>
    <d v="2022-02-07T00:00:00"/>
    <x v="1"/>
    <x v="1"/>
    <x v="1"/>
    <x v="0"/>
    <x v="0"/>
    <n v="10"/>
    <n v="20"/>
  </r>
  <r>
    <d v="2022-01-26T00:00:00"/>
    <x v="0"/>
    <n v="12271"/>
    <s v="Orç. Aprovado"/>
    <n v="1004765"/>
    <s v="77-2"/>
    <m/>
    <s v="FORNECEDORA BR 116"/>
    <s v="CILINDRO COMPENSAÇÃO MT31 - HASTE 60 CAMISA 115"/>
    <n v="1"/>
    <s v="S/NF"/>
    <m/>
    <d v="2022-01-28T00:00:00"/>
    <d v="2022-01-28T00:00:00"/>
    <d v="2022-02-03T00:00:00"/>
    <x v="1"/>
    <x v="0"/>
    <x v="1"/>
    <x v="0"/>
    <x v="0"/>
    <n v="2"/>
    <n v="8"/>
  </r>
  <r>
    <d v="2022-02-11T00:00:00"/>
    <x v="0"/>
    <n v="12465"/>
    <s v="Orç. Aprovado"/>
    <s v="N/A"/>
    <s v="199-2"/>
    <m/>
    <s v="ALBERTINO"/>
    <s v="CILINDRO DA LAMINA DA TRATOR D30 HASTE 45 CAMISA 70"/>
    <n v="1"/>
    <s v="S/NF"/>
    <m/>
    <d v="2022-02-16T00:00:00"/>
    <d v="2022-02-16T00:00:00"/>
    <d v="2022-02-16T00:00:00"/>
    <x v="0"/>
    <x v="0"/>
    <x v="0"/>
    <x v="1"/>
    <x v="0"/>
    <n v="5"/>
    <n v="5"/>
  </r>
  <r>
    <d v="2022-01-10T00:00:00"/>
    <x v="0"/>
    <n v="12170"/>
    <s v="Orç. Aprovado"/>
    <s v="N/A"/>
    <s v="3-2"/>
    <m/>
    <s v="VAREJÃO DA SUCATA"/>
    <s v="FAB. BUCHA OLHAL HASTE Ø 73 X 86 X 105"/>
    <n v="1"/>
    <s v="S/NF"/>
    <m/>
    <d v="2022-01-10T00:00:00"/>
    <d v="2022-01-18T00:00:00"/>
    <d v="2022-01-10T00:00:00"/>
    <x v="0"/>
    <x v="0"/>
    <x v="0"/>
    <x v="0"/>
    <x v="0"/>
    <n v="0"/>
    <n v="0"/>
  </r>
  <r>
    <d v="2022-01-10T00:00:00"/>
    <x v="0"/>
    <n v="12170"/>
    <s v="Orç. Aprovado"/>
    <s v="N/A"/>
    <s v="3-2"/>
    <m/>
    <s v="VAREJÃO DA SUCATA"/>
    <s v="SV. FRESA DO PINO FURAÇÃO"/>
    <n v="1"/>
    <s v="S/NF"/>
    <m/>
    <d v="2022-01-10T00:00:00"/>
    <d v="2022-01-18T00:00:00"/>
    <d v="2022-01-10T00:00:00"/>
    <x v="0"/>
    <x v="0"/>
    <x v="0"/>
    <x v="0"/>
    <x v="0"/>
    <n v="0"/>
    <n v="0"/>
  </r>
  <r>
    <d v="2022-01-12T00:00:00"/>
    <x v="0"/>
    <n v="12154"/>
    <s v="Orç. Aprovado"/>
    <s v="N/A"/>
    <s v="29-2"/>
    <m/>
    <s v="XRM"/>
    <s v="SV. CROMO DURO HASTE HIDRAULICA        "/>
    <n v="3"/>
    <s v="S/NF"/>
    <s v="Ø 50 X 300"/>
    <d v="2022-01-18T00:00:00"/>
    <d v="2022-01-20T00:00:00"/>
    <d v="2022-01-19T00:00:00"/>
    <x v="2"/>
    <x v="0"/>
    <x v="0"/>
    <x v="0"/>
    <x v="0"/>
    <n v="6"/>
    <n v="7"/>
  </r>
  <r>
    <d v="2022-02-11T00:00:00"/>
    <x v="0"/>
    <n v="12465"/>
    <s v="Orç. Aprovado"/>
    <s v="N/A"/>
    <s v="200-0"/>
    <m/>
    <s v="ALBERTINO"/>
    <s v="CILINDRO DA LAMINA DA TRATOR D30 HASTE 45 CAMISA 70"/>
    <n v="1"/>
    <s v="S/NF"/>
    <m/>
    <d v="2022-02-16T00:00:00"/>
    <d v="2022-02-16T00:00:00"/>
    <d v="2022-02-16T00:00:00"/>
    <x v="0"/>
    <x v="0"/>
    <x v="0"/>
    <x v="1"/>
    <x v="0"/>
    <n v="5"/>
    <n v="5"/>
  </r>
  <r>
    <d v="2022-02-09T00:00:00"/>
    <x v="1"/>
    <n v="11018"/>
    <s v="Garantia Procedente"/>
    <s v="GARANTIA"/>
    <s v="1117-1"/>
    <m/>
    <s v="DANIEL TRANSPORTE"/>
    <s v="CILINDRO HASTE 69.85 CAMISA 82.55"/>
    <n v="1"/>
    <s v="S/NF"/>
    <s v="GARANTIA"/>
    <d v="2022-02-11T00:00:00"/>
    <d v="2022-02-17T00:00:00"/>
    <d v="2022-02-14T00:00:00"/>
    <x v="1"/>
    <x v="0"/>
    <x v="0"/>
    <x v="1"/>
    <x v="0"/>
    <n v="2"/>
    <n v="5"/>
  </r>
  <r>
    <d v="2022-02-15T00:00:00"/>
    <x v="0"/>
    <n v="12478"/>
    <s v="Orç. Aprovado"/>
    <s v="N/A"/>
    <s v="216-2"/>
    <m/>
    <s v="CG CONSTRUÇOES"/>
    <s v="SV. BRUNIMENTO INT.CAMISA C/ REMV. FUNDO  "/>
    <n v="1"/>
    <s v="S/NF"/>
    <s v="Ø 125 X 715"/>
    <d v="2022-02-21T00:00:00"/>
    <d v="2022-02-22T00:00:00"/>
    <d v="2022-02-24T00:00:00"/>
    <x v="0"/>
    <x v="0"/>
    <x v="1"/>
    <x v="1"/>
    <x v="0"/>
    <n v="6"/>
    <n v="9"/>
  </r>
  <r>
    <d v="2022-01-14T00:00:00"/>
    <x v="0"/>
    <n v="12231"/>
    <s v="Orç. Aprovado"/>
    <s v="N/A"/>
    <s v="1301-1"/>
    <m/>
    <s v="SERMEC"/>
    <s v="CILINDRO DO MOINHO HASTE 220 CAMISA 351,5"/>
    <n v="1"/>
    <s v="S/NF"/>
    <m/>
    <d v="2022-01-21T00:00:00"/>
    <d v="2022-01-28T00:00:00"/>
    <d v="2022-01-24T00:00:00"/>
    <x v="0"/>
    <x v="0"/>
    <x v="0"/>
    <x v="0"/>
    <x v="0"/>
    <n v="7"/>
    <n v="10"/>
  </r>
  <r>
    <d v="2022-01-07T00:00:00"/>
    <x v="0"/>
    <n v="10826"/>
    <s v="Orç. Aprovado"/>
    <s v="GARANTIA"/>
    <s v="161-0"/>
    <m/>
    <s v="VAREJÃO DA SUCATA"/>
    <s v="CILINDRO DA GARRA HASTE 50 CAMISA 65"/>
    <n v="1"/>
    <s v="S/NF"/>
    <s v="TROCAR OMK - GARANTIA"/>
    <d v="2022-01-19T00:00:00"/>
    <d v="2022-01-18T00:00:00"/>
    <d v="2022-01-20T00:00:00"/>
    <x v="0"/>
    <x v="1"/>
    <x v="1"/>
    <x v="0"/>
    <x v="0"/>
    <n v="12"/>
    <n v="13"/>
  </r>
  <r>
    <d v="2022-01-13T00:00:00"/>
    <x v="0"/>
    <n v="11961"/>
    <s v="Orç. Aprovado"/>
    <n v="1004421"/>
    <s v="1737-1"/>
    <m/>
    <s v="FORNECEDORA BR 116"/>
    <s v="CILINDRO DESLOCADOR EG 124 HASTE 20 CAMISA 47"/>
    <n v="1"/>
    <s v="S/NF"/>
    <s v="PROROG. 01/2/2022. SO TESTAR"/>
    <d v="2022-01-31T00:00:00"/>
    <d v="2022-01-25T00:00:00"/>
    <d v="2022-02-03T00:00:00"/>
    <x v="1"/>
    <x v="1"/>
    <x v="1"/>
    <x v="0"/>
    <x v="0"/>
    <n v="18"/>
    <n v="21"/>
  </r>
  <r>
    <d v="2022-01-07T00:00:00"/>
    <x v="0"/>
    <n v="12155"/>
    <s v="Orç. Aprovado"/>
    <s v="N/A"/>
    <s v="11-2"/>
    <m/>
    <s v="NORD BRITA"/>
    <s v="CILINDRO TRAVA BRITADOR HP 20 HASTE 50 CAMISA 50.8"/>
    <n v="1"/>
    <s v="S/NF"/>
    <s v="KIT CLIENTE"/>
    <d v="2022-01-20T00:00:00"/>
    <d v="2022-01-14T00:00:00"/>
    <d v="2022-01-24T00:00:00"/>
    <x v="0"/>
    <x v="1"/>
    <x v="1"/>
    <x v="0"/>
    <x v="0"/>
    <n v="13"/>
    <n v="17"/>
  </r>
  <r>
    <d v="2022-01-10T00:00:00"/>
    <x v="0"/>
    <n v="12170"/>
    <s v="Orç. Aprovado"/>
    <s v="N/A"/>
    <s v="3-2"/>
    <m/>
    <s v="VAREJÃO DA SUCATA"/>
    <s v="PINO 106 X 250"/>
    <n v="1"/>
    <s v="S/NF"/>
    <m/>
    <d v="2022-01-13T00:00:00"/>
    <d v="2022-01-18T00:00:00"/>
    <d v="2022-01-20T00:00:00"/>
    <x v="0"/>
    <x v="0"/>
    <x v="1"/>
    <x v="0"/>
    <x v="0"/>
    <n v="3"/>
    <n v="10"/>
  </r>
  <r>
    <d v="2022-01-12T00:00:00"/>
    <x v="0"/>
    <n v="12154"/>
    <s v="Orç. Aprovado"/>
    <s v="N/A"/>
    <s v="29-2"/>
    <m/>
    <s v="XRM"/>
    <s v="SV. CROMO DURO HASTE HIDRAULICA        "/>
    <n v="3"/>
    <s v="S/NF"/>
    <s v="Ø 50 X 300"/>
    <d v="2022-01-18T00:00:00"/>
    <d v="2022-01-20T00:00:00"/>
    <d v="2022-01-19T00:00:00"/>
    <x v="2"/>
    <x v="0"/>
    <x v="0"/>
    <x v="0"/>
    <x v="0"/>
    <n v="6"/>
    <n v="7"/>
  </r>
  <r>
    <d v="2022-01-12T00:00:00"/>
    <x v="0"/>
    <n v="12154"/>
    <s v="Orç. Aprovado"/>
    <s v="N/A"/>
    <s v="29-2"/>
    <m/>
    <s v="XRM"/>
    <s v="SV. CROMO DURO HASTE HIDRAULICA        "/>
    <n v="1"/>
    <s v="S/NF"/>
    <s v="Ø 85 X 1350"/>
    <d v="2022-01-12T00:00:00"/>
    <d v="2022-01-12T00:00:00"/>
    <d v="2022-01-12T00:00:00"/>
    <x v="2"/>
    <x v="0"/>
    <x v="0"/>
    <x v="0"/>
    <x v="0"/>
    <n v="0"/>
    <n v="0"/>
  </r>
  <r>
    <d v="2022-01-12T00:00:00"/>
    <x v="0"/>
    <n v="12154"/>
    <s v="Orç. Aprovado"/>
    <s v="N/A"/>
    <s v="29-2"/>
    <m/>
    <s v="XRM"/>
    <s v="SV. CROMO DURO HASTE HIDRAULICA        "/>
    <n v="1"/>
    <s v="S/NF"/>
    <s v="Ø 119.5 X 285"/>
    <d v="2022-01-18T00:00:00"/>
    <d v="2022-01-20T00:00:00"/>
    <d v="2022-01-19T00:00:00"/>
    <x v="2"/>
    <x v="0"/>
    <x v="0"/>
    <x v="0"/>
    <x v="0"/>
    <n v="6"/>
    <n v="7"/>
  </r>
  <r>
    <d v="2022-01-07T00:00:00"/>
    <x v="0"/>
    <n v="12155"/>
    <s v="Orç. Aprovado"/>
    <s v="N/A"/>
    <s v="12-2"/>
    <m/>
    <s v="NORD BRITA"/>
    <s v="CILINDRO TRAVA DO BRITADOR HP 20 HASTE 50 CAMISA 50.8"/>
    <n v="1"/>
    <s v="S/NF"/>
    <s v="KIT CLIENTE"/>
    <d v="2022-01-20T00:00:00"/>
    <d v="2022-01-14T00:00:00"/>
    <d v="2022-01-24T00:00:00"/>
    <x v="0"/>
    <x v="1"/>
    <x v="1"/>
    <x v="0"/>
    <x v="0"/>
    <n v="13"/>
    <n v="17"/>
  </r>
  <r>
    <d v="2022-01-07T00:00:00"/>
    <x v="0"/>
    <n v="12155"/>
    <s v="Orç. Aprovado"/>
    <s v="N/A"/>
    <s v="5-2"/>
    <m/>
    <s v="NORD BRITA"/>
    <s v="CILINDRO TRAVA DO BRITADOR HP 20 HASTE 50 CAMISA 50.8"/>
    <n v="1"/>
    <s v="S/NF"/>
    <s v="KIT CLIENTE"/>
    <d v="2022-01-20T00:00:00"/>
    <d v="2022-01-14T00:00:00"/>
    <d v="2022-01-24T00:00:00"/>
    <x v="0"/>
    <x v="1"/>
    <x v="1"/>
    <x v="0"/>
    <x v="0"/>
    <n v="13"/>
    <n v="17"/>
  </r>
  <r>
    <d v="2022-01-17T00:00:00"/>
    <x v="0"/>
    <n v="12236"/>
    <s v="Orç. Aprovado"/>
    <s v="N/A"/>
    <s v="64-2"/>
    <m/>
    <s v="FORTMUNCK"/>
    <s v="CILINDRO HASTE 60 CAMISA 88.8"/>
    <n v="1"/>
    <s v="S/NF"/>
    <s v="PROROG. 28/01/2022"/>
    <d v="2022-01-27T00:00:00"/>
    <d v="2022-01-27T00:00:00"/>
    <d v="2022-02-02T00:00:00"/>
    <x v="1"/>
    <x v="0"/>
    <x v="1"/>
    <x v="0"/>
    <x v="0"/>
    <n v="10"/>
    <n v="16"/>
  </r>
  <r>
    <d v="2022-01-12T00:00:00"/>
    <x v="0"/>
    <n v="12154"/>
    <s v="Orç. Aprovado"/>
    <s v="N/A"/>
    <s v="29-2"/>
    <m/>
    <s v="XRM"/>
    <s v="SV. BRUNIMENTO INT.CAMISA SEM REMV.FUNDO  "/>
    <n v="1"/>
    <s v="S/NF"/>
    <s v="Ø 129 X 330"/>
    <d v="2022-01-20T00:00:00"/>
    <d v="2022-01-19T00:00:00"/>
    <d v="2022-01-21T00:00:00"/>
    <x v="2"/>
    <x v="1"/>
    <x v="1"/>
    <x v="0"/>
    <x v="0"/>
    <n v="8"/>
    <n v="9"/>
  </r>
  <r>
    <d v="2022-01-07T00:00:00"/>
    <x v="0"/>
    <n v="12155"/>
    <s v="Orç. Aprovado"/>
    <s v="N/A"/>
    <s v="6-2"/>
    <m/>
    <s v="NORD BRITA"/>
    <s v="CILINDRO TRAVA BRITADOR HP 20 HASTE 50 CAMISA 50.8"/>
    <n v="1"/>
    <s v="S/NF"/>
    <s v="KIT CLIENTE"/>
    <d v="2022-01-20T00:00:00"/>
    <d v="2022-01-14T00:00:00"/>
    <d v="2022-01-24T00:00:00"/>
    <x v="0"/>
    <x v="1"/>
    <x v="1"/>
    <x v="0"/>
    <x v="0"/>
    <n v="13"/>
    <n v="17"/>
  </r>
  <r>
    <d v="2022-01-13T00:00:00"/>
    <x v="0"/>
    <n v="12227"/>
    <s v="Orç. Aprovado"/>
    <n v="1177901"/>
    <s v="59-2"/>
    <m/>
    <s v="GRENDENE CRATO"/>
    <s v="SV. CROMO DURO HASTE HIDRAULICA        "/>
    <n v="1"/>
    <n v="1029"/>
    <s v="Ø 90 X 280"/>
    <d v="2022-01-28T00:00:00"/>
    <d v="2022-01-21T00:00:00"/>
    <d v="2022-02-02T00:00:00"/>
    <x v="2"/>
    <x v="1"/>
    <x v="1"/>
    <x v="0"/>
    <x v="0"/>
    <n v="15"/>
    <n v="20"/>
  </r>
  <r>
    <d v="2022-01-07T00:00:00"/>
    <x v="0"/>
    <n v="12155"/>
    <s v="Orç. Aprovado"/>
    <s v="N/A"/>
    <s v="9-2"/>
    <m/>
    <s v="NORD BRITA"/>
    <s v="CILINDRO TRAVA BRITADOR HP 20 HASTE 50 CAMISA 50.8"/>
    <n v="1"/>
    <s v="S/NF"/>
    <s v="KIT CLIENTE"/>
    <d v="2022-01-20T00:00:00"/>
    <d v="2022-01-14T00:00:00"/>
    <d v="2022-01-24T00:00:00"/>
    <x v="0"/>
    <x v="1"/>
    <x v="1"/>
    <x v="0"/>
    <x v="0"/>
    <n v="13"/>
    <n v="17"/>
  </r>
  <r>
    <d v="2022-01-07T00:00:00"/>
    <x v="0"/>
    <n v="12165"/>
    <s v="Orç. Aprovado"/>
    <s v="N/A"/>
    <s v="25-2"/>
    <m/>
    <s v="NORD BRITA"/>
    <s v="CILINDRO DE DIREÇÃO HASTE 25.54 CAMISA 50.8"/>
    <n v="1"/>
    <s v="S/NF"/>
    <m/>
    <d v="2022-01-20T00:00:00"/>
    <d v="2022-01-18T00:00:00"/>
    <d v="2022-01-24T00:00:00"/>
    <x v="0"/>
    <x v="1"/>
    <x v="1"/>
    <x v="0"/>
    <x v="0"/>
    <n v="13"/>
    <n v="17"/>
  </r>
  <r>
    <d v="2022-01-07T00:00:00"/>
    <x v="0"/>
    <n v="12155"/>
    <s v="Orç. Aprovado"/>
    <s v="N/A"/>
    <s v="7-2"/>
    <m/>
    <s v="NORD BRITA"/>
    <s v="CILINDRO TRAVA BRITADOR HP 20 HASTE 50 CAMISA 50.8"/>
    <n v="1"/>
    <s v="S/NF"/>
    <s v="KIT CLIENTE"/>
    <d v="2022-01-20T00:00:00"/>
    <d v="2022-01-14T00:00:00"/>
    <d v="2022-01-24T00:00:00"/>
    <x v="0"/>
    <x v="1"/>
    <x v="1"/>
    <x v="0"/>
    <x v="0"/>
    <n v="13"/>
    <n v="17"/>
  </r>
  <r>
    <d v="2022-01-07T00:00:00"/>
    <x v="0"/>
    <n v="12155"/>
    <s v="Orç. Aprovado"/>
    <s v="N/A"/>
    <s v="10-2"/>
    <m/>
    <s v="NORD BRITA"/>
    <s v="CILINDRO TRAVA BRITADOR HP 20 HASTE 50 CAMISA 50.8"/>
    <n v="1"/>
    <s v="S/NF"/>
    <s v="KIT CLIENTE"/>
    <d v="2022-01-20T00:00:00"/>
    <d v="2022-01-14T00:00:00"/>
    <d v="2022-01-24T00:00:00"/>
    <x v="0"/>
    <x v="1"/>
    <x v="1"/>
    <x v="0"/>
    <x v="0"/>
    <n v="13"/>
    <n v="17"/>
  </r>
  <r>
    <d v="2022-01-07T00:00:00"/>
    <x v="0"/>
    <n v="12155"/>
    <s v="Orç. Aprovado"/>
    <s v="N/A"/>
    <s v="8-2"/>
    <m/>
    <s v="NORD BRITA"/>
    <s v="CILINDRO TRAVA DO BRITADOR HP 20 HASTE 50 CAMISA 50.8"/>
    <n v="1"/>
    <s v="S/NF"/>
    <s v="KIT CLIENTE"/>
    <d v="2022-01-20T00:00:00"/>
    <d v="2022-01-14T00:00:00"/>
    <d v="2022-01-24T00:00:00"/>
    <x v="0"/>
    <x v="1"/>
    <x v="1"/>
    <x v="0"/>
    <x v="0"/>
    <n v="13"/>
    <n v="17"/>
  </r>
  <r>
    <d v="2022-01-07T00:00:00"/>
    <x v="0"/>
    <n v="12162"/>
    <s v="Orç. Aprovado"/>
    <s v="N/A"/>
    <s v="19-2"/>
    <m/>
    <s v="NORD BRITA"/>
    <s v="CILINDRO DO BRITADOR HP 200 HASTE 63.5 CAMISA 152.4"/>
    <n v="1"/>
    <s v="S/NF"/>
    <s v="KIT CLIENTE"/>
    <d v="2022-01-20T00:00:00"/>
    <d v="2022-01-18T00:00:00"/>
    <d v="2022-01-24T00:00:00"/>
    <x v="0"/>
    <x v="1"/>
    <x v="1"/>
    <x v="0"/>
    <x v="0"/>
    <n v="13"/>
    <n v="17"/>
  </r>
  <r>
    <d v="2022-01-07T00:00:00"/>
    <x v="0"/>
    <n v="12164"/>
    <s v="Orç. Aprovado"/>
    <s v="N/A"/>
    <s v="13-2"/>
    <m/>
    <s v="NORD BRITA"/>
    <s v="CILINDRO DO BRITADOR HP 200 - HASTE 63.5 CAMISA 152.4"/>
    <n v="1"/>
    <s v="S/NF"/>
    <s v="KIT CLIENTE"/>
    <d v="2022-01-20T00:00:00"/>
    <d v="2022-01-18T00:00:00"/>
    <d v="2022-01-24T00:00:00"/>
    <x v="0"/>
    <x v="1"/>
    <x v="1"/>
    <x v="0"/>
    <x v="0"/>
    <n v="13"/>
    <n v="17"/>
  </r>
  <r>
    <d v="2022-01-07T00:00:00"/>
    <x v="0"/>
    <n v="12157"/>
    <s v="Orç. Aprovado"/>
    <s v="N/A"/>
    <s v="23-2"/>
    <m/>
    <s v="NORD BRITA"/>
    <s v="CILINDRO DO BRITADOR HP 20 HASTE 63.5 CAMISA 152.4"/>
    <n v="1"/>
    <s v="S/NF"/>
    <s v="KIT CLIENTE"/>
    <d v="2022-01-20T00:00:00"/>
    <d v="2022-01-18T00:00:00"/>
    <d v="2022-01-24T00:00:00"/>
    <x v="0"/>
    <x v="1"/>
    <x v="1"/>
    <x v="0"/>
    <x v="0"/>
    <n v="13"/>
    <n v="17"/>
  </r>
  <r>
    <d v="2022-01-07T00:00:00"/>
    <x v="0"/>
    <n v="12161"/>
    <s v="Orç. Aprovado"/>
    <s v="N/A"/>
    <s v="16-2"/>
    <m/>
    <s v="NORD BRITA"/>
    <s v="CILINDRO DO BRITADOR HP 200 - HASTE 63.5 CAMISA 152.4"/>
    <n v="1"/>
    <s v="S/NF"/>
    <s v="KIT CLIENTE"/>
    <d v="2022-01-20T00:00:00"/>
    <d v="2022-01-18T00:00:00"/>
    <d v="2022-01-24T00:00:00"/>
    <x v="0"/>
    <x v="1"/>
    <x v="1"/>
    <x v="0"/>
    <x v="0"/>
    <n v="13"/>
    <n v="17"/>
  </r>
  <r>
    <d v="2022-01-12T00:00:00"/>
    <x v="0"/>
    <n v="12154"/>
    <s v="Orç. Aprovado"/>
    <s v="N/A"/>
    <s v="29-2"/>
    <m/>
    <s v="XRM"/>
    <s v="SV. BRUNIMENTO INT.CAMISA SEM REMV.FUNDO  "/>
    <n v="1"/>
    <s v="S/NF"/>
    <s v="Ø 132 X 330"/>
    <d v="2022-01-20T00:00:00"/>
    <d v="2022-01-19T00:00:00"/>
    <d v="2022-01-21T00:00:00"/>
    <x v="2"/>
    <x v="1"/>
    <x v="1"/>
    <x v="0"/>
    <x v="0"/>
    <n v="8"/>
    <n v="9"/>
  </r>
  <r>
    <d v="2022-01-12T00:00:00"/>
    <x v="0"/>
    <n v="12191"/>
    <s v="Orç. Aprovado"/>
    <s v="N/A"/>
    <s v="38-2"/>
    <m/>
    <s v="J F SOUSA UNIMETAIS"/>
    <s v="CILINDRO HASTE 44.45 CAMISA 101.6"/>
    <n v="1"/>
    <s v="S/NF"/>
    <m/>
    <d v="2022-01-25T00:00:00"/>
    <d v="2022-01-21T00:00:00"/>
    <d v="2022-01-26T00:00:00"/>
    <x v="0"/>
    <x v="1"/>
    <x v="1"/>
    <x v="0"/>
    <x v="0"/>
    <n v="13"/>
    <n v="14"/>
  </r>
  <r>
    <d v="2022-01-12T00:00:00"/>
    <x v="0"/>
    <n v="12203"/>
    <s v="Orç. Aprovado"/>
    <s v="N/A"/>
    <s v="43-2"/>
    <m/>
    <s v="J F SOUSA UNIMETAIS"/>
    <s v="CILINDRO DA PRENSA HASTE 101.6  CAMISA 184"/>
    <n v="1"/>
    <s v="S/NF"/>
    <m/>
    <d v="2022-01-25T00:00:00"/>
    <d v="2022-01-21T00:00:00"/>
    <d v="2022-01-26T00:00:00"/>
    <x v="0"/>
    <x v="1"/>
    <x v="1"/>
    <x v="0"/>
    <x v="0"/>
    <n v="13"/>
    <n v="14"/>
  </r>
  <r>
    <d v="2022-01-13T00:00:00"/>
    <x v="0"/>
    <n v="12190"/>
    <s v="Orç. Aprovado"/>
    <s v="N/A"/>
    <s v="33-2"/>
    <m/>
    <s v="HYDROSTEC"/>
    <s v="CILINDRO FRACIONADOR AUX. DA MHF COR VM MENOR - HASTE 90 CAMISA 180"/>
    <n v="1"/>
    <s v="S/NF"/>
    <m/>
    <d v="2022-01-24T00:00:00"/>
    <d v="2022-01-21T00:00:00"/>
    <d v="2022-01-25T00:00:00"/>
    <x v="0"/>
    <x v="1"/>
    <x v="1"/>
    <x v="0"/>
    <x v="0"/>
    <n v="11"/>
    <n v="12"/>
  </r>
  <r>
    <d v="2022-01-13T00:00:00"/>
    <x v="0"/>
    <n v="12186"/>
    <s v="Orç. Aprovado"/>
    <s v="N/A"/>
    <s v="32-2"/>
    <m/>
    <s v="HYDROSTEC"/>
    <s v="CILINDRO DA DESEMPENADEIRA  HASTE 110 CAMISA 220"/>
    <n v="1"/>
    <s v="S/NF"/>
    <m/>
    <d v="2022-01-25T00:00:00"/>
    <d v="2022-01-21T00:00:00"/>
    <d v="2022-01-25T00:00:00"/>
    <x v="0"/>
    <x v="1"/>
    <x v="1"/>
    <x v="0"/>
    <x v="0"/>
    <n v="12"/>
    <n v="12"/>
  </r>
  <r>
    <d v="2022-01-12T00:00:00"/>
    <x v="0"/>
    <n v="12208"/>
    <s v="Orç. Aprovado"/>
    <s v="N/A"/>
    <s v="862-0"/>
    <m/>
    <s v="TECER"/>
    <s v="CILINDRO DE INCLINAÇÃO CLARK REF 32.00 HASTE 45 CAMISA 110.5"/>
    <n v="1"/>
    <n v="3499"/>
    <m/>
    <d v="2022-01-24T00:00:00"/>
    <d v="2022-01-24T00:00:00"/>
    <d v="2022-01-25T00:00:00"/>
    <x v="1"/>
    <x v="0"/>
    <x v="1"/>
    <x v="0"/>
    <x v="0"/>
    <n v="12"/>
    <n v="13"/>
  </r>
  <r>
    <d v="2022-01-12T00:00:00"/>
    <x v="0"/>
    <n v="12206"/>
    <s v="Orç. Aprovado"/>
    <s v="022713"/>
    <n v="1123"/>
    <m/>
    <s v="TECER"/>
    <s v="CILINDRO DE ELEVAÇÃO CLARK HASTE 75 CAMISA 85.5"/>
    <n v="1"/>
    <n v="3499"/>
    <m/>
    <d v="2022-01-24T00:00:00"/>
    <d v="2022-01-24T00:00:00"/>
    <d v="2022-01-25T00:00:00"/>
    <x v="1"/>
    <x v="0"/>
    <x v="1"/>
    <x v="0"/>
    <x v="0"/>
    <n v="12"/>
    <n v="13"/>
  </r>
  <r>
    <d v="2022-01-07T00:00:00"/>
    <x v="0"/>
    <n v="12156"/>
    <s v="Orç. Aprovado"/>
    <s v="N/A"/>
    <s v="22-2"/>
    <m/>
    <s v="NORD BRITA"/>
    <s v="CILINDRO DO BRITADOR HP 200 HASTE 63.5 CAMISA 152.4"/>
    <n v="1"/>
    <s v="S/NF"/>
    <s v="KIT CLIENTE"/>
    <d v="2022-01-21T00:00:00"/>
    <d v="2022-01-18T00:00:00"/>
    <d v="2022-01-24T00:00:00"/>
    <x v="0"/>
    <x v="1"/>
    <x v="1"/>
    <x v="0"/>
    <x v="0"/>
    <n v="14"/>
    <n v="17"/>
  </r>
  <r>
    <d v="2022-01-20T00:00:00"/>
    <x v="0"/>
    <n v="12263"/>
    <s v="Orç. Aprovado"/>
    <s v="10492960_x000a_10492961"/>
    <s v="1052-9"/>
    <m/>
    <s v="TECER"/>
    <s v="CILINDRO DE INCLINAÇÃO HASTE 80 CAMISA 160"/>
    <n v="1"/>
    <n v="3511"/>
    <m/>
    <d v="2022-01-24T00:00:00"/>
    <d v="2022-01-26T00:00:00"/>
    <d v="2022-01-25T00:00:00"/>
    <x v="1"/>
    <x v="0"/>
    <x v="0"/>
    <x v="0"/>
    <x v="0"/>
    <n v="4"/>
    <n v="5"/>
  </r>
  <r>
    <d v="2022-01-18T00:00:00"/>
    <x v="1"/>
    <n v="12064"/>
    <s v="Garantia Procedente"/>
    <s v="GARANTIA"/>
    <s v="1812-1"/>
    <m/>
    <s v="UNILINK"/>
    <s v="CILINDRO ELEVAÇÃO DA TORRE EMPILHADEIRA CLARK HASTE 60 CAMISA 75"/>
    <n v="1"/>
    <s v="S/NF"/>
    <s v="GARANTIA"/>
    <d v="2022-01-20T00:00:00"/>
    <d v="2022-01-21T00:00:00"/>
    <d v="2022-01-21T00:00:00"/>
    <x v="1"/>
    <x v="0"/>
    <x v="0"/>
    <x v="0"/>
    <x v="0"/>
    <n v="2"/>
    <n v="3"/>
  </r>
  <r>
    <d v="2022-01-12T00:00:00"/>
    <x v="0"/>
    <n v="11982"/>
    <s v="Orç. Aprovado"/>
    <s v="25579-10"/>
    <n v="2108"/>
    <m/>
    <s v="MARQUISE"/>
    <s v="CILINDRO HASTE 29 X 63"/>
    <n v="1"/>
    <s v="S/NF"/>
    <s v="PROG. PARA 25/01/22"/>
    <d v="2022-01-24T00:00:00"/>
    <d v="2022-01-21T00:00:00"/>
    <d v="2022-01-26T00:00:00"/>
    <x v="1"/>
    <x v="1"/>
    <x v="1"/>
    <x v="0"/>
    <x v="0"/>
    <n v="12"/>
    <n v="14"/>
  </r>
  <r>
    <d v="2022-01-07T00:00:00"/>
    <x v="0"/>
    <n v="12174"/>
    <s v="Orç. Aprovado"/>
    <s v="N/A"/>
    <s v="14-2"/>
    <m/>
    <s v="NATASHA"/>
    <s v="SV. CROMO DURO HASTE HIDRAULICA        "/>
    <n v="1"/>
    <s v="S/NF"/>
    <s v="Ø 70 X 330"/>
    <d v="2022-01-25T00:00:00"/>
    <d v="2022-01-17T00:00:00"/>
    <d v="2022-01-26T00:00:00"/>
    <x v="0"/>
    <x v="1"/>
    <x v="1"/>
    <x v="0"/>
    <x v="0"/>
    <n v="18"/>
    <n v="19"/>
  </r>
  <r>
    <d v="2022-01-13T00:00:00"/>
    <x v="0"/>
    <n v="12189"/>
    <s v="Orç. Aprovado"/>
    <s v="N/A"/>
    <s v="41-2"/>
    <m/>
    <s v="HYDROSTEC"/>
    <s v="CILINDRO DA DESEMPENADEIRA  HASTE 110 CAMISA 220"/>
    <n v="1"/>
    <s v="S/NF"/>
    <m/>
    <d v="2022-01-25T00:00:00"/>
    <d v="2022-01-21T00:00:00"/>
    <d v="2022-01-25T00:00:00"/>
    <x v="0"/>
    <x v="1"/>
    <x v="1"/>
    <x v="0"/>
    <x v="0"/>
    <n v="12"/>
    <n v="12"/>
  </r>
  <r>
    <d v="2022-01-20T00:00:00"/>
    <x v="0"/>
    <n v="12263"/>
    <s v="Orç. Aprovado"/>
    <s v="10492960_x000a_10492961"/>
    <s v="1055-9"/>
    <m/>
    <s v="TECER"/>
    <s v="CILINDRO DE INCLINAÇÃO HASTE 80 CAMISA 160"/>
    <n v="1"/>
    <n v="3511"/>
    <m/>
    <d v="2022-01-24T00:00:00"/>
    <d v="2022-01-26T00:00:00"/>
    <d v="2022-01-25T00:00:00"/>
    <x v="1"/>
    <x v="0"/>
    <x v="0"/>
    <x v="0"/>
    <x v="0"/>
    <n v="4"/>
    <n v="5"/>
  </r>
  <r>
    <d v="2022-02-02T00:00:00"/>
    <x v="0"/>
    <n v="12363"/>
    <s v="Orç. Aprovado"/>
    <s v="N/A"/>
    <s v="1155-0"/>
    <m/>
    <s v="CEARA CERAMICA"/>
    <s v="CILINDRO HASTE 54 CAMISA 90"/>
    <n v="1"/>
    <s v="S/NF"/>
    <m/>
    <d v="2022-02-03T00:00:00"/>
    <d v="2022-02-04T00:00:00"/>
    <d v="2022-02-04T00:00:00"/>
    <x v="0"/>
    <x v="0"/>
    <x v="0"/>
    <x v="1"/>
    <x v="0"/>
    <n v="1"/>
    <n v="2"/>
  </r>
  <r>
    <d v="2022-02-02T00:00:00"/>
    <x v="0"/>
    <n v="12368"/>
    <s v="Orç. Aprovado"/>
    <s v="N/A"/>
    <s v="140-2"/>
    <m/>
    <s v="CIDADE LIMPA"/>
    <s v="CILINDRO HASTE 35 CAMISA 75"/>
    <n v="1"/>
    <s v="S/NF"/>
    <m/>
    <d v="2022-02-04T00:00:00"/>
    <d v="2022-02-04T00:00:00"/>
    <d v="2022-02-07T00:00:00"/>
    <x v="1"/>
    <x v="0"/>
    <x v="1"/>
    <x v="1"/>
    <x v="0"/>
    <n v="2"/>
    <n v="5"/>
  </r>
  <r>
    <d v="2022-01-24T00:00:00"/>
    <x v="0"/>
    <n v="12288"/>
    <s v="Orç. Aprovado"/>
    <s v="N/A"/>
    <s v="91-2"/>
    <m/>
    <s v="PROJEART"/>
    <s v="SV. CROMO DURO HASTE HIDRAULICA        "/>
    <n v="1"/>
    <s v="S/NF"/>
    <s v="Ø 110 X 270"/>
    <d v="2022-01-25T00:00:00"/>
    <d v="2022-01-26T00:00:00"/>
    <d v="2022-01-26T00:00:00"/>
    <x v="0"/>
    <x v="0"/>
    <x v="0"/>
    <x v="0"/>
    <x v="0"/>
    <n v="1"/>
    <n v="2"/>
  </r>
  <r>
    <d v="2022-02-02T00:00:00"/>
    <x v="0"/>
    <m/>
    <s v="Orç. Aprovado"/>
    <s v="N/A"/>
    <s v="138-2"/>
    <m/>
    <s v="ANTONIO FABIANO"/>
    <s v="CILINDRO PRENSA HASTE 63.5 CAMISA 114,3"/>
    <n v="1"/>
    <s v="S/NF"/>
    <m/>
    <d v="2022-02-08T00:00:00"/>
    <d v="2022-02-09T00:00:00"/>
    <d v="2022-02-09T00:00:00"/>
    <x v="0"/>
    <x v="0"/>
    <x v="0"/>
    <x v="1"/>
    <x v="0"/>
    <n v="6"/>
    <n v="7"/>
  </r>
  <r>
    <d v="2022-01-11T00:00:00"/>
    <x v="0"/>
    <n v="12198"/>
    <s v="Orç. Aprovado"/>
    <s v="N/A"/>
    <s v="49-2"/>
    <m/>
    <s v="TRANSLIMP"/>
    <s v="CILINDRO DA BASCULANTE CAMINHÃO HASTE 63.5 CAMISA 148.8"/>
    <n v="1"/>
    <s v="S/NF"/>
    <m/>
    <d v="2022-01-18T00:00:00"/>
    <d v="2022-01-20T00:00:00"/>
    <d v="2022-01-21T00:00:00"/>
    <x v="0"/>
    <x v="0"/>
    <x v="1"/>
    <x v="0"/>
    <x v="0"/>
    <n v="7"/>
    <n v="10"/>
  </r>
  <r>
    <d v="2022-02-07T00:00:00"/>
    <x v="0"/>
    <n v="12392"/>
    <s v="Orç. Aprovado"/>
    <s v="N/A"/>
    <s v="1585-1"/>
    <m/>
    <s v="CERAMICA BATURITE"/>
    <s v="CILINDRO DA CONCHA HASTE 70 CAMISA 130"/>
    <n v="1"/>
    <s v="S/NF"/>
    <m/>
    <d v="2022-02-07T00:00:00"/>
    <d v="2022-02-08T00:00:00"/>
    <d v="2022-02-09T00:00:00"/>
    <x v="0"/>
    <x v="0"/>
    <x v="1"/>
    <x v="1"/>
    <x v="0"/>
    <n v="0"/>
    <n v="2"/>
  </r>
  <r>
    <d v="2022-01-12T00:00:00"/>
    <x v="0"/>
    <n v="12205"/>
    <s v="Orç. Aprovado"/>
    <s v="022713"/>
    <n v="1124"/>
    <m/>
    <s v="TECER"/>
    <s v="CILINDRO DE ELEVAÇÃO CLARK HASTE 75 CAMISA 85.5"/>
    <n v="1"/>
    <n v="3499"/>
    <m/>
    <d v="2022-01-21T00:00:00"/>
    <d v="2022-01-24T00:00:00"/>
    <d v="2022-01-25T00:00:00"/>
    <x v="1"/>
    <x v="0"/>
    <x v="1"/>
    <x v="0"/>
    <x v="0"/>
    <n v="9"/>
    <n v="13"/>
  </r>
  <r>
    <d v="2022-01-28T00:00:00"/>
    <x v="0"/>
    <n v="12303"/>
    <s v="Orç. Aprovado"/>
    <n v="1005021"/>
    <s v="94-2"/>
    <m/>
    <s v="FORNECEDORA BR 116"/>
    <s v="CILINDRO PC 39 BR  HASTE 76.2 CAMISA 120.6"/>
    <n v="1"/>
    <s v="S/NF"/>
    <s v="PROG. PRAZO 04/02/22"/>
    <d v="2022-02-02T00:00:00"/>
    <d v="2022-02-10T00:00:00"/>
    <d v="2022-02-07T00:00:00"/>
    <x v="1"/>
    <x v="0"/>
    <x v="0"/>
    <x v="1"/>
    <x v="0"/>
    <n v="5"/>
    <n v="10"/>
  </r>
  <r>
    <d v="2022-01-13T00:00:00"/>
    <x v="0"/>
    <n v="12224"/>
    <s v="Orç. Aprovado"/>
    <s v="N/A"/>
    <s v="60-2"/>
    <m/>
    <s v="USICON"/>
    <s v="SV. CROMO DURO HASTE HIDRAULICA        "/>
    <n v="1"/>
    <s v="S/NF"/>
    <s v="Ø 80.5 X 225"/>
    <d v="2022-01-17T00:00:00"/>
    <d v="2022-01-18T00:00:00"/>
    <d v="2022-01-21T00:00:00"/>
    <x v="2"/>
    <x v="0"/>
    <x v="1"/>
    <x v="0"/>
    <x v="0"/>
    <n v="4"/>
    <n v="8"/>
  </r>
  <r>
    <d v="2022-01-12T00:00:00"/>
    <x v="0"/>
    <n v="12209"/>
    <s v="Orç. Aprovado"/>
    <s v="022705 022718 022709"/>
    <s v="861-0"/>
    <m/>
    <s v="TECER"/>
    <s v="CILINDRO DE INCLINAÇÃO CLARK REF 32.00 HASTE 45 CAMISA 11O"/>
    <n v="1"/>
    <n v="3499"/>
    <m/>
    <d v="2022-01-19T00:00:00"/>
    <d v="2022-01-19T00:00:00"/>
    <d v="2022-01-25T00:00:00"/>
    <x v="1"/>
    <x v="0"/>
    <x v="1"/>
    <x v="0"/>
    <x v="0"/>
    <n v="7"/>
    <n v="13"/>
  </r>
  <r>
    <d v="2022-01-18T00:00:00"/>
    <x v="0"/>
    <n v="12160"/>
    <s v="Orç. Aprovado"/>
    <n v="1004940"/>
    <s v="1341-1"/>
    <m/>
    <s v="FORNECEDORA GERDAU"/>
    <s v="CILINDRO DA GARRA HASTE 50 CAMISA 70"/>
    <n v="1"/>
    <s v="S/NF"/>
    <s v="PROROG. 31/01/2022"/>
    <d v="2022-01-28T00:00:00"/>
    <d v="2022-01-26T00:00:00"/>
    <d v="2022-02-04T00:00:00"/>
    <x v="1"/>
    <x v="1"/>
    <x v="1"/>
    <x v="0"/>
    <x v="0"/>
    <n v="10"/>
    <n v="17"/>
  </r>
  <r>
    <d v="2022-01-18T00:00:00"/>
    <x v="0"/>
    <n v="12159"/>
    <s v="Orç. Aprovado"/>
    <n v="1004939"/>
    <s v="1342-1"/>
    <m/>
    <s v="FORNECEDORA GERDAU"/>
    <s v="CILINDRO DA GARRA HASTE 50 CAMISA 70"/>
    <n v="1"/>
    <s v="S/NF"/>
    <s v="PROG. PRAZO 04/02/2022"/>
    <d v="2022-02-02T00:00:00"/>
    <d v="2022-01-26T00:00:00"/>
    <d v="2022-02-04T00:00:00"/>
    <x v="1"/>
    <x v="1"/>
    <x v="1"/>
    <x v="1"/>
    <x v="0"/>
    <n v="15"/>
    <n v="17"/>
  </r>
  <r>
    <d v="2022-01-12T00:00:00"/>
    <x v="0"/>
    <n v="12207"/>
    <s v="Orç. Aprovado"/>
    <s v="022707 022704"/>
    <s v="52-2"/>
    <m/>
    <s v="TECER"/>
    <s v="CILINDRO DESLOCAMENO DA MESA CLARK HASTE 40 CAMISA 80"/>
    <n v="1"/>
    <n v="3499"/>
    <m/>
    <d v="2022-01-19T00:00:00"/>
    <d v="2022-01-17T00:00:00"/>
    <d v="2022-01-25T00:00:00"/>
    <x v="1"/>
    <x v="1"/>
    <x v="1"/>
    <x v="0"/>
    <x v="0"/>
    <n v="7"/>
    <n v="13"/>
  </r>
  <r>
    <d v="2022-01-31T00:00:00"/>
    <x v="0"/>
    <n v="12349"/>
    <s v="Orç. Aprovado"/>
    <n v="1004941"/>
    <s v="1566-1"/>
    <m/>
    <s v="FORNECEDORA GERDAU"/>
    <s v="CILINDRO DE ELEVAÇÃO DA EMPILHADEIRA ED 107 HASTE 69.85 CAMISA 88.9"/>
    <n v="1"/>
    <s v="S/NF"/>
    <m/>
    <d v="2022-02-02T00:00:00"/>
    <d v="2022-02-07T00:00:00"/>
    <d v="2022-02-04T00:00:00"/>
    <x v="1"/>
    <x v="0"/>
    <x v="0"/>
    <x v="1"/>
    <x v="0"/>
    <n v="2"/>
    <n v="4"/>
  </r>
  <r>
    <d v="2022-01-31T00:00:00"/>
    <x v="0"/>
    <n v="12335"/>
    <s v="Orç. Aprovado"/>
    <s v="N/A"/>
    <s v="116-2"/>
    <m/>
    <s v="CHB RENTAL"/>
    <s v="CILINDRO DA TESOURA  HASTE 130 CAMISA 190"/>
    <n v="1"/>
    <s v="S/NF"/>
    <m/>
    <d v="2022-02-07T00:00:00"/>
    <d v="2022-02-04T00:00:00"/>
    <d v="2022-02-09T00:00:00"/>
    <x v="0"/>
    <x v="1"/>
    <x v="1"/>
    <x v="1"/>
    <x v="0"/>
    <n v="7"/>
    <n v="9"/>
  </r>
  <r>
    <d v="2022-01-12T00:00:00"/>
    <x v="0"/>
    <n v="12210"/>
    <s v="Orç. Aprovado"/>
    <s v="022711 022706"/>
    <s v="348-1"/>
    <m/>
    <s v="TECER"/>
    <s v="CILINDRO DO GIRO CLARK  HASTE 60 CAMISA 90"/>
    <n v="1"/>
    <n v="3499"/>
    <m/>
    <d v="2022-01-19T00:00:00"/>
    <d v="2022-01-19T00:00:00"/>
    <d v="2022-01-25T00:00:00"/>
    <x v="1"/>
    <x v="0"/>
    <x v="1"/>
    <x v="0"/>
    <x v="0"/>
    <n v="7"/>
    <n v="13"/>
  </r>
  <r>
    <d v="2022-01-27T00:00:00"/>
    <x v="0"/>
    <n v="12274"/>
    <s v="Orç. Aprovado"/>
    <n v="3007939726"/>
    <s v="828-0"/>
    <m/>
    <s v="GERDAU USINA"/>
    <s v="CILINDRO DE LIMPEZA DAS PANELAS HASTE 44.45 CAMISA 102 ( GAVETA )"/>
    <n v="1"/>
    <n v="232222"/>
    <s v="NA NOTA FISCAL VEIO COM NOME LIMPEZA DAS PANELAS, CORRETO GAVETA"/>
    <d v="2022-02-03T00:00:00"/>
    <d v="2022-02-16T00:00:00"/>
    <d v="2022-02-04T00:00:00"/>
    <x v="1"/>
    <x v="0"/>
    <x v="0"/>
    <x v="1"/>
    <x v="0"/>
    <n v="7"/>
    <n v="8"/>
  </r>
  <r>
    <d v="2022-02-02T00:00:00"/>
    <x v="1"/>
    <n v="12054"/>
    <s v="Garantia Procedente"/>
    <s v="GARANTIA"/>
    <s v="036-0"/>
    <m/>
    <s v="GERDAU USINA"/>
    <s v="CILINDRO DE CORTE DA CR HASTE 108 CAMISA 192"/>
    <n v="1"/>
    <m/>
    <s v="GARANTIA"/>
    <d v="2022-02-03T00:00:00"/>
    <d v="2022-02-04T00:00:00"/>
    <d v="2022-02-04T00:00:00"/>
    <x v="1"/>
    <x v="0"/>
    <x v="0"/>
    <x v="1"/>
    <x v="0"/>
    <n v="1"/>
    <n v="2"/>
  </r>
  <r>
    <d v="2022-01-18T00:00:00"/>
    <x v="0"/>
    <n v="12176"/>
    <s v="Orç. Aprovado"/>
    <s v="N/A"/>
    <s v="26-2"/>
    <m/>
    <s v="R. FURLANI"/>
    <s v="SV. CROMO DURO HASTE HIDRAULICA        "/>
    <n v="1"/>
    <s v="S/NF"/>
    <s v="Ø 70 X 260"/>
    <d v="2022-01-26T00:00:00"/>
    <d v="2022-01-27T00:00:00"/>
    <d v="2022-01-27T00:00:00"/>
    <x v="1"/>
    <x v="0"/>
    <x v="0"/>
    <x v="0"/>
    <x v="0"/>
    <n v="8"/>
    <n v="9"/>
  </r>
  <r>
    <d v="2022-01-10T00:00:00"/>
    <x v="0"/>
    <n v="12188"/>
    <s v="Orç. Aprovado"/>
    <s v="N/A"/>
    <s v="47-2"/>
    <m/>
    <s v="XRM"/>
    <s v="SV. CROMO DURO HASTE HIDRAULICA        "/>
    <n v="1"/>
    <s v="S/NF"/>
    <s v="Ø 40 x 820"/>
    <d v="2022-01-10T00:00:00"/>
    <d v="2022-01-11T00:00:00"/>
    <d v="2022-01-10T00:00:00"/>
    <x v="2"/>
    <x v="0"/>
    <x v="0"/>
    <x v="0"/>
    <x v="0"/>
    <n v="0"/>
    <n v="0"/>
  </r>
  <r>
    <d v="2022-01-27T00:00:00"/>
    <x v="0"/>
    <n v="12273"/>
    <s v="Orç. Aprovado"/>
    <n v="3007939584"/>
    <s v="718-0"/>
    <m/>
    <s v="GERDAU USINA"/>
    <s v="CILINDRO DE LIMPEZA DAS PANELAS HASTE 44.45 CAMISA 102 ( GAVETA )"/>
    <n v="1"/>
    <n v="23222"/>
    <s v="NA NOTA FISCAL VEIO COM NOME LIMPEZA DAS PANELAS, CORRETO GAVETA"/>
    <d v="2022-02-03T00:00:00"/>
    <d v="2022-02-16T00:00:00"/>
    <d v="2022-02-04T00:00:00"/>
    <x v="1"/>
    <x v="0"/>
    <x v="0"/>
    <x v="1"/>
    <x v="0"/>
    <n v="7"/>
    <n v="8"/>
  </r>
  <r>
    <d v="2022-02-07T00:00:00"/>
    <x v="0"/>
    <n v="12388"/>
    <s v="Orç. Aprovado"/>
    <s v="N/A"/>
    <s v="149-2"/>
    <m/>
    <s v="CHB RENTAL"/>
    <s v="EIXO DA JUNTA GIRATORIA"/>
    <n v="1"/>
    <s v="S/NF"/>
    <s v="KIT CLIENTE"/>
    <d v="2022-02-08T00:00:00"/>
    <d v="2022-02-08T00:00:00"/>
    <d v="2022-02-09T00:00:00"/>
    <x v="0"/>
    <x v="0"/>
    <x v="1"/>
    <x v="1"/>
    <x v="0"/>
    <n v="1"/>
    <n v="2"/>
  </r>
  <r>
    <d v="2022-02-01T00:00:00"/>
    <x v="0"/>
    <n v="12304"/>
    <s v="Orç. Aprovado"/>
    <n v="12304"/>
    <s v="637-1"/>
    <m/>
    <s v="DURAMETAL"/>
    <s v="CILINDRO DA PRENSA DA SUCATA HASTE 120.65 CAMISA 163"/>
    <n v="1"/>
    <s v="S/NF"/>
    <m/>
    <d v="2022-02-07T00:00:00"/>
    <d v="2022-02-11T00:00:00"/>
    <d v="2022-02-08T00:00:00"/>
    <x v="1"/>
    <x v="0"/>
    <x v="0"/>
    <x v="1"/>
    <x v="0"/>
    <n v="6"/>
    <n v="7"/>
  </r>
  <r>
    <d v="2022-01-19T00:00:00"/>
    <x v="0"/>
    <n v="12025"/>
    <s v="Orç. Aprovado"/>
    <s v="054061/1 054060/1"/>
    <s v="1776-1"/>
    <m/>
    <s v="CORDEIRO"/>
    <s v="CILINDRO ELEVAÇÃO MUCK  HASTE 127 CAMISA 241.3"/>
    <n v="1"/>
    <s v="S/NF"/>
    <s v="PROROG. 09/02/2022"/>
    <d v="2022-02-08T00:00:00"/>
    <d v="2022-02-04T00:00:00"/>
    <d v="2022-02-08T00:00:00"/>
    <x v="1"/>
    <x v="1"/>
    <x v="1"/>
    <x v="1"/>
    <x v="0"/>
    <n v="20"/>
    <n v="20"/>
  </r>
  <r>
    <d v="2022-02-16T00:00:00"/>
    <x v="0"/>
    <n v="12484"/>
    <s v="Orç. Aprovado"/>
    <s v="082/2022"/>
    <s v="217-2"/>
    <m/>
    <s v="CBC CONSTRUTORA"/>
    <s v="SV. CROMO DURO HASTE HIDRAULICA        "/>
    <n v="1"/>
    <s v="S/NF"/>
    <s v="FABRICAR Ø 44.45 X 1410"/>
    <d v="2022-02-17T00:00:00"/>
    <d v="2022-02-18T00:00:00"/>
    <d v="2022-02-17T00:00:00"/>
    <x v="1"/>
    <x v="0"/>
    <x v="0"/>
    <x v="1"/>
    <x v="0"/>
    <n v="1"/>
    <n v="1"/>
  </r>
  <r>
    <d v="2022-01-26T00:00:00"/>
    <x v="0"/>
    <n v="12316"/>
    <s v="Orç. Aprovado"/>
    <s v="N/A"/>
    <s v="100-2"/>
    <m/>
    <s v="MAURO ITAPAJÉ"/>
    <s v="CILINDRO PRENSA SUCATA HASTE 100 CAMISA 180.5"/>
    <n v="1"/>
    <s v="S/NF"/>
    <m/>
    <d v="2022-01-28T00:00:00"/>
    <d v="2022-01-28T00:00:00"/>
    <d v="2022-01-28T00:00:00"/>
    <x v="2"/>
    <x v="0"/>
    <x v="0"/>
    <x v="0"/>
    <x v="0"/>
    <n v="2"/>
    <n v="2"/>
  </r>
  <r>
    <d v="2022-01-28T00:00:00"/>
    <x v="0"/>
    <n v="12342"/>
    <s v="Orç. Aprovado"/>
    <s v="N/A"/>
    <s v="125-2"/>
    <m/>
    <s v="LUIZ"/>
    <s v="SV. CROMO DURO HASTE HIDRAULICA        "/>
    <n v="1"/>
    <s v="S/NF"/>
    <s v="Ø 148,8 X 820 MAIS PONTO DE SOLDA"/>
    <d v="2022-02-01T00:00:00"/>
    <d v="2022-02-03T00:00:00"/>
    <d v="2022-02-02T00:00:00"/>
    <x v="0"/>
    <x v="0"/>
    <x v="0"/>
    <x v="1"/>
    <x v="0"/>
    <n v="4"/>
    <n v="5"/>
  </r>
  <r>
    <d v="2022-02-11T00:00:00"/>
    <x v="0"/>
    <n v="12395"/>
    <s v="Orç. Aprovado"/>
    <s v="N/A"/>
    <s v="0613-0"/>
    <m/>
    <s v="APM"/>
    <s v="CILINDRO DESLOCAMENTO LATERAL HASTE 63 CAMISA 100"/>
    <n v="1"/>
    <n v="3854"/>
    <m/>
    <d v="2022-02-17T00:00:00"/>
    <d v="2022-02-21T00:00:00"/>
    <d v="2022-02-21T00:00:00"/>
    <x v="1"/>
    <x v="0"/>
    <x v="0"/>
    <x v="1"/>
    <x v="0"/>
    <n v="6"/>
    <n v="10"/>
  </r>
  <r>
    <d v="2022-01-17T00:00:00"/>
    <x v="0"/>
    <n v="12244"/>
    <s v="Orç. Aprovado"/>
    <s v="N/A"/>
    <s v="70-2"/>
    <m/>
    <s v="ITATIBA"/>
    <s v="SV. SOLDA HASTE ENCHIM. CORPO           "/>
    <n v="1"/>
    <s v="S/NF"/>
    <m/>
    <d v="2022-01-18T00:00:00"/>
    <d v="2022-01-18T00:00:00"/>
    <d v="2022-01-18T00:00:00"/>
    <x v="1"/>
    <x v="0"/>
    <x v="0"/>
    <x v="0"/>
    <x v="0"/>
    <n v="1"/>
    <n v="1"/>
  </r>
  <r>
    <d v="2022-01-17T00:00:00"/>
    <x v="0"/>
    <n v="12244"/>
    <s v="Orç. Aprovado"/>
    <s v="N/A"/>
    <s v="70-2"/>
    <m/>
    <s v="ITATIBA"/>
    <s v="FAB. BUCHA 120 X 8 AÇO 1045"/>
    <n v="1"/>
    <s v="S/NF"/>
    <m/>
    <d v="2022-01-18T00:00:00"/>
    <d v="2022-01-18T00:00:00"/>
    <d v="2022-01-18T00:00:00"/>
    <x v="1"/>
    <x v="0"/>
    <x v="0"/>
    <x v="0"/>
    <x v="0"/>
    <n v="1"/>
    <n v="1"/>
  </r>
  <r>
    <d v="2022-01-26T00:00:00"/>
    <x v="0"/>
    <n v="12315"/>
    <s v="Orç. Aprovado"/>
    <s v="N/A"/>
    <s v="109-2"/>
    <m/>
    <s v="PANTICO"/>
    <s v="CILINDRO DIREÇÃO HASTE 45 CAMISA 80"/>
    <n v="1"/>
    <s v="S/NF"/>
    <s v="KIT TH "/>
    <d v="2022-01-28T00:00:00"/>
    <d v="2022-01-28T00:00:00"/>
    <d v="2022-01-28T00:00:00"/>
    <x v="0"/>
    <x v="0"/>
    <x v="0"/>
    <x v="0"/>
    <x v="0"/>
    <n v="2"/>
    <n v="2"/>
  </r>
  <r>
    <d v="2022-01-26T00:00:00"/>
    <x v="0"/>
    <n v="12313"/>
    <s v="Orç. Aprovado"/>
    <s v="N/A"/>
    <s v="108-2"/>
    <m/>
    <s v="PANTICO"/>
    <s v="CILINDRO DIREÇÃO HASTE 45 CAMISA 80"/>
    <n v="1"/>
    <s v="S/NF"/>
    <s v="KIT TH "/>
    <d v="2022-01-28T00:00:00"/>
    <d v="2022-01-28T00:00:00"/>
    <d v="2022-01-28T00:00:00"/>
    <x v="0"/>
    <x v="0"/>
    <x v="0"/>
    <x v="0"/>
    <x v="0"/>
    <n v="2"/>
    <n v="2"/>
  </r>
  <r>
    <d v="2022-01-21T00:00:00"/>
    <x v="0"/>
    <n v="12275"/>
    <s v="Orç. Aprovado"/>
    <s v="N/A"/>
    <s v="86-2"/>
    <m/>
    <s v="USIMETAL"/>
    <s v="SV. CROMO DURO HASTE HIDRAULICA        "/>
    <n v="1"/>
    <s v="S/NF"/>
    <s v="Ø 72 X 115 TUBO"/>
    <d v="2022-01-25T00:00:00"/>
    <d v="2022-01-27T00:00:00"/>
    <d v="2022-01-26T00:00:00"/>
    <x v="2"/>
    <x v="0"/>
    <x v="0"/>
    <x v="0"/>
    <x v="0"/>
    <n v="4"/>
    <n v="5"/>
  </r>
  <r>
    <d v="2022-01-11T00:00:00"/>
    <x v="0"/>
    <n v="12179"/>
    <s v="Orç. Aprovado"/>
    <n v="3007896800"/>
    <s v="1016-0"/>
    <m/>
    <s v="GERDAU USINA"/>
    <s v="IMPLEMENTO DA TESOURA ROTAR - HASTE 220 CAMISA 360"/>
    <n v="1"/>
    <n v="231341"/>
    <s v="PROG. PRAZO 10/02/2022"/>
    <d v="2022-02-04T00:00:00"/>
    <d v="2022-01-26T00:00:00"/>
    <d v="2022-02-07T00:00:00"/>
    <x v="1"/>
    <x v="1"/>
    <x v="1"/>
    <x v="1"/>
    <x v="0"/>
    <n v="24"/>
    <n v="27"/>
  </r>
  <r>
    <d v="2022-02-11T00:00:00"/>
    <x v="0"/>
    <n v="12423"/>
    <s v="Orç. Aprovado"/>
    <s v="N/A"/>
    <s v="162-2"/>
    <m/>
    <s v="APM"/>
    <s v="CILINDRO DO FREIO DO GANTRY  HASTE 60 CAMISA 110"/>
    <n v="1"/>
    <n v="3854"/>
    <s v="KIT CX 5-1 13995"/>
    <d v="2022-02-17T00:00:00"/>
    <d v="2022-02-21T00:00:00"/>
    <d v="2022-02-21T00:00:00"/>
    <x v="1"/>
    <x v="0"/>
    <x v="0"/>
    <x v="1"/>
    <x v="0"/>
    <n v="6"/>
    <n v="10"/>
  </r>
  <r>
    <d v="2022-02-10T00:00:00"/>
    <x v="0"/>
    <n v="12414"/>
    <s v="Orç. Aprovado"/>
    <n v="1005429"/>
    <s v="164-2"/>
    <m/>
    <s v="FORNECEDORA BR 116"/>
    <s v="CILINDRO COMPENSAÇÃO  MT 23 HASTE 70 CAMISA 130"/>
    <n v="1"/>
    <s v="S/NF"/>
    <s v="PRORROG. 16/02/22"/>
    <d v="2022-02-15T00:00:00"/>
    <d v="2022-02-17T00:00:00"/>
    <d v="2022-02-15T00:00:00"/>
    <x v="1"/>
    <x v="0"/>
    <x v="0"/>
    <x v="1"/>
    <x v="0"/>
    <n v="5"/>
    <n v="5"/>
  </r>
  <r>
    <d v="2022-01-19T00:00:00"/>
    <x v="0"/>
    <n v="10321"/>
    <s v="Orç. Aprovado"/>
    <s v="POH0270 POH0271"/>
    <s v="737-1"/>
    <m/>
    <s v="PHOENIX DO PECEM"/>
    <s v="CILINDRO DE DIREÇÃO HASTE 50.8 CAMISA 88.9"/>
    <n v="1"/>
    <n v="3859"/>
    <m/>
    <d v="2022-01-26T00:00:00"/>
    <d v="2022-02-02T00:00:00"/>
    <d v="2022-02-01T00:00:00"/>
    <x v="0"/>
    <x v="0"/>
    <x v="0"/>
    <x v="0"/>
    <x v="0"/>
    <n v="7"/>
    <n v="13"/>
  </r>
  <r>
    <d v="2022-01-19T00:00:00"/>
    <x v="0"/>
    <n v="10519"/>
    <s v="Orç. Aprovado"/>
    <s v="POH0271"/>
    <s v="833-1"/>
    <m/>
    <s v="PHOENIX DO PECEM"/>
    <s v="CILINDRO DE DIREÇÃO HASTE 88.9 CAMISA 158.75 "/>
    <n v="1"/>
    <n v="3859"/>
    <m/>
    <d v="2022-01-27T00:00:00"/>
    <d v="2022-01-31T00:00:00"/>
    <d v="2022-02-01T00:00:00"/>
    <x v="0"/>
    <x v="0"/>
    <x v="1"/>
    <x v="0"/>
    <x v="0"/>
    <n v="8"/>
    <n v="13"/>
  </r>
  <r>
    <d v="2022-01-26T00:00:00"/>
    <x v="0"/>
    <n v="12311"/>
    <s v="Orç. Aprovado"/>
    <n v="8686"/>
    <s v="103-2"/>
    <m/>
    <s v="POLIMATEC"/>
    <s v="SV. CROMO DURO HASTE HIDRAULICA        "/>
    <n v="1"/>
    <s v="S/NF"/>
    <s v="Ø 80 X 250"/>
    <d v="2022-01-27T00:00:00"/>
    <d v="2022-01-31T00:00:00"/>
    <d v="2022-01-28T00:00:00"/>
    <x v="0"/>
    <x v="0"/>
    <x v="0"/>
    <x v="0"/>
    <x v="0"/>
    <n v="1"/>
    <n v="2"/>
  </r>
  <r>
    <d v="2022-01-26T00:00:00"/>
    <x v="0"/>
    <n v="12311"/>
    <s v="Orç. Aprovado"/>
    <n v="8686"/>
    <s v="103-2"/>
    <m/>
    <s v="POLIMATEC"/>
    <s v="SV. CROMO DURO HASTE HIDRAULICA        "/>
    <n v="1"/>
    <s v="S/NF"/>
    <s v="Ø 70 X 210"/>
    <d v="2022-01-27T00:00:00"/>
    <d v="2022-01-31T00:00:00"/>
    <d v="2022-01-28T00:00:00"/>
    <x v="0"/>
    <x v="0"/>
    <x v="0"/>
    <x v="0"/>
    <x v="0"/>
    <n v="1"/>
    <n v="2"/>
  </r>
  <r>
    <d v="2022-01-10T00:00:00"/>
    <x v="0"/>
    <n v="12188"/>
    <s v="Orç. Aprovado"/>
    <s v="N/A"/>
    <s v="47-2"/>
    <m/>
    <s v="XRM"/>
    <s v="SV. CROMO DURO HASTE HIDRAULICA        "/>
    <n v="1"/>
    <s v="S/NF"/>
    <s v="Ø 60 x 100"/>
    <d v="2022-01-19T00:00:00"/>
    <d v="2022-01-17T00:00:00"/>
    <d v="2022-01-19T00:00:00"/>
    <x v="2"/>
    <x v="1"/>
    <x v="1"/>
    <x v="0"/>
    <x v="0"/>
    <n v="9"/>
    <n v="9"/>
  </r>
  <r>
    <d v="2022-01-10T00:00:00"/>
    <x v="0"/>
    <n v="12166"/>
    <s v="Orç. Aprovado"/>
    <s v="POH0102"/>
    <s v="30-2"/>
    <m/>
    <s v="PHOENIX DO PECEM"/>
    <s v="CILINDRO ELEVAÇÃO HASTE 40 CAMISA 63"/>
    <n v="1"/>
    <n v="4886"/>
    <s v="PROROG. 01/02/2022"/>
    <d v="2022-01-27T00:00:00"/>
    <d v="2022-01-18T00:00:00"/>
    <d v="2022-02-01T00:00:00"/>
    <x v="0"/>
    <x v="1"/>
    <x v="1"/>
    <x v="0"/>
    <x v="0"/>
    <n v="17"/>
    <n v="22"/>
  </r>
  <r>
    <d v="2022-01-21T00:00:00"/>
    <x v="1"/>
    <n v="8814"/>
    <s v="Garantia Procedente"/>
    <s v="GARANTIA"/>
    <s v="769-0"/>
    <m/>
    <s v="PHOENIX DO PECEM"/>
    <s v="CIINDRO DO BASCULANTE DO RONDON AM"/>
    <n v="1"/>
    <n v="4917"/>
    <s v="GARANTIA KIT DO CLIENTE"/>
    <d v="2022-02-01T00:00:00"/>
    <d v="2022-01-31T00:00:00"/>
    <d v="2022-02-08T00:00:00"/>
    <x v="0"/>
    <x v="1"/>
    <x v="1"/>
    <x v="1"/>
    <x v="0"/>
    <n v="11"/>
    <n v="18"/>
  </r>
  <r>
    <d v="2022-01-10T00:00:00"/>
    <x v="0"/>
    <n v="12167"/>
    <s v="Orç. Aprovado"/>
    <s v="POH0102"/>
    <s v="31-2"/>
    <m/>
    <s v="PHOENIX DO PECEM"/>
    <s v="CILINDRO ELEVAÇÃO HASTE 40 CAMISA 63"/>
    <n v="1"/>
    <n v="4889"/>
    <s v="PROROG. 02/02/2022"/>
    <d v="2022-01-27T00:00:00"/>
    <d v="2022-01-18T00:00:00"/>
    <d v="2022-02-01T00:00:00"/>
    <x v="0"/>
    <x v="1"/>
    <x v="1"/>
    <x v="0"/>
    <x v="0"/>
    <n v="17"/>
    <n v="22"/>
  </r>
  <r>
    <d v="2022-02-10T00:00:00"/>
    <x v="0"/>
    <n v="12411"/>
    <s v="Orç. Aprovado"/>
    <n v="1005430"/>
    <s v="172-2"/>
    <m/>
    <s v="FORNECEDORA BR 116"/>
    <s v="CILINDRO DA PATOLA MT 03 - HASTE 50.8 CAMISA 101.6"/>
    <n v="1"/>
    <s v="S/NF"/>
    <s v="PRORROG. 16/02/22"/>
    <d v="2022-02-15T00:00:00"/>
    <d v="2022-02-17T00:00:00"/>
    <d v="2022-02-15T00:00:00"/>
    <x v="1"/>
    <x v="0"/>
    <x v="0"/>
    <x v="1"/>
    <x v="0"/>
    <n v="5"/>
    <n v="5"/>
  </r>
  <r>
    <d v="2022-02-11T00:00:00"/>
    <x v="0"/>
    <n v="12428"/>
    <s v="Orç. Aprovado"/>
    <s v="N/A"/>
    <s v="185-2"/>
    <m/>
    <s v="DCDN"/>
    <s v="CILINDRO HASTE 34.9 CAMISA 47.62"/>
    <n v="1"/>
    <s v="S/NF"/>
    <s v="KIT CLIENTE"/>
    <d v="2022-02-15T00:00:00"/>
    <d v="2022-02-17T00:00:00"/>
    <d v="2022-02-17T00:00:00"/>
    <x v="1"/>
    <x v="0"/>
    <x v="0"/>
    <x v="1"/>
    <x v="0"/>
    <n v="4"/>
    <n v="6"/>
  </r>
  <r>
    <d v="2022-01-10T00:00:00"/>
    <x v="0"/>
    <n v="12171"/>
    <s v="Orç. Aprovado"/>
    <s v="POH0102"/>
    <s v="28-2"/>
    <m/>
    <s v="PHOENIX DO PECEM"/>
    <s v="CILINDRO ELEVAÇÃO HASTE 105 CAMISA 160"/>
    <n v="1"/>
    <n v="4890"/>
    <m/>
    <d v="2022-01-13T00:00:00"/>
    <d v="2022-01-13T00:00:00"/>
    <d v="2022-01-13T00:00:00"/>
    <x v="0"/>
    <x v="0"/>
    <x v="0"/>
    <x v="0"/>
    <x v="0"/>
    <n v="3"/>
    <n v="3"/>
  </r>
  <r>
    <d v="2022-01-10T00:00:00"/>
    <x v="0"/>
    <n v="12169"/>
    <s v="Orç. Aprovado"/>
    <s v="POH0102"/>
    <s v="27-2"/>
    <m/>
    <s v="PHOENIX DO PECEM"/>
    <s v="CILINDRO DA LANÇA HASTE 110 CAMISA 170"/>
    <n v="1"/>
    <n v="4890"/>
    <m/>
    <d v="2022-01-13T00:00:00"/>
    <d v="2022-01-13T00:00:00"/>
    <d v="2022-01-13T00:00:00"/>
    <x v="0"/>
    <x v="0"/>
    <x v="0"/>
    <x v="0"/>
    <x v="0"/>
    <n v="3"/>
    <n v="3"/>
  </r>
  <r>
    <d v="2022-01-26T00:00:00"/>
    <x v="0"/>
    <n v="12222"/>
    <s v="Orç. Aprovado"/>
    <n v="4700320352"/>
    <s v="111-2"/>
    <m/>
    <s v="MILLS"/>
    <s v="SV. CROMO DURO HASTE HIDRAULICA        "/>
    <n v="1"/>
    <s v="S/NF"/>
    <s v="Ø 25 X 250"/>
    <d v="2022-01-28T00:00:00"/>
    <d v="2022-02-01T00:00:00"/>
    <d v="2022-02-03T00:00:00"/>
    <x v="1"/>
    <x v="0"/>
    <x v="1"/>
    <x v="0"/>
    <x v="0"/>
    <n v="2"/>
    <n v="8"/>
  </r>
  <r>
    <d v="2022-01-18T00:00:00"/>
    <x v="0"/>
    <n v="12066"/>
    <s v="Orç. Aprovado"/>
    <s v="N/A"/>
    <s v="1813-1"/>
    <m/>
    <s v="R. FURLANI"/>
    <s v="CILINDRO HASTE 85 CAMISA 120"/>
    <n v="1"/>
    <s v="S/NF"/>
    <s v="PROROG. 01/2/2022"/>
    <d v="2022-01-26T00:00:00"/>
    <d v="2022-01-27T00:00:00"/>
    <d v="2022-01-31T00:00:00"/>
    <x v="1"/>
    <x v="0"/>
    <x v="1"/>
    <x v="0"/>
    <x v="0"/>
    <n v="8"/>
    <n v="13"/>
  </r>
  <r>
    <d v="2022-01-18T00:00:00"/>
    <x v="0"/>
    <n v="12065"/>
    <s v="Orç. Aprovado"/>
    <s v="N/A"/>
    <s v="1814-1"/>
    <m/>
    <s v="R. FURLANI"/>
    <s v="CILINDRO HASTE 100 CAMISA 140"/>
    <n v="1"/>
    <s v="S/NF"/>
    <s v="PROROG. 01/2/2022"/>
    <d v="2022-01-26T00:00:00"/>
    <d v="2022-01-27T00:00:00"/>
    <d v="2022-01-31T00:00:00"/>
    <x v="1"/>
    <x v="0"/>
    <x v="1"/>
    <x v="0"/>
    <x v="0"/>
    <n v="8"/>
    <n v="13"/>
  </r>
  <r>
    <d v="2022-01-26T00:00:00"/>
    <x v="0"/>
    <n v="12222"/>
    <s v="Orç. Aprovado"/>
    <n v="4700320352"/>
    <s v="111-2"/>
    <m/>
    <s v="MILLS"/>
    <s v="SV. CROMO DURO HASTE HIDRAULICA        "/>
    <n v="1"/>
    <s v="S/NF"/>
    <s v="Ø 32 X 595"/>
    <d v="2022-01-28T00:00:00"/>
    <d v="2022-02-01T00:00:00"/>
    <d v="2022-02-03T00:00:00"/>
    <x v="1"/>
    <x v="0"/>
    <x v="1"/>
    <x v="0"/>
    <x v="0"/>
    <n v="2"/>
    <n v="8"/>
  </r>
  <r>
    <d v="2022-01-26T00:00:00"/>
    <x v="0"/>
    <n v="12222"/>
    <s v="Orç. Aprovado"/>
    <n v="4700320352"/>
    <s v="111-2"/>
    <m/>
    <s v="MILLS"/>
    <s v="SV. CROMO DURO HASTE HIDRAULICA        "/>
    <n v="1"/>
    <s v="S/NF"/>
    <s v="Ø 38 X 545"/>
    <d v="2022-01-28T00:00:00"/>
    <d v="2022-02-01T00:00:00"/>
    <d v="2022-02-03T00:00:00"/>
    <x v="1"/>
    <x v="0"/>
    <x v="1"/>
    <x v="0"/>
    <x v="0"/>
    <n v="2"/>
    <n v="8"/>
  </r>
  <r>
    <d v="2022-02-11T00:00:00"/>
    <x v="0"/>
    <n v="12429"/>
    <s v="Orç. Aprovado"/>
    <s v="N/A"/>
    <s v="186-2"/>
    <m/>
    <s v="DCDN"/>
    <s v="CILINDRO HASTE 34.9 CAMISA 47.62"/>
    <n v="1"/>
    <s v="S/NF"/>
    <s v="KIT CLIENTE"/>
    <d v="2022-02-15T00:00:00"/>
    <d v="2022-02-17T00:00:00"/>
    <d v="2022-02-17T00:00:00"/>
    <x v="1"/>
    <x v="0"/>
    <x v="0"/>
    <x v="1"/>
    <x v="0"/>
    <n v="4"/>
    <n v="6"/>
  </r>
  <r>
    <d v="2022-02-08T00:00:00"/>
    <x v="0"/>
    <n v="12399"/>
    <s v="Orç. Aprovado"/>
    <m/>
    <s v="153-2"/>
    <m/>
    <s v="CHB RENTAL"/>
    <s v="CILINDRO HASTE 130 CAMISA 180"/>
    <n v="1"/>
    <s v="S/NF"/>
    <s v="PRORROG. 18/02/22"/>
    <d v="2022-02-18T00:00:00"/>
    <d v="2022-02-17T00:00:00"/>
    <d v="2022-02-18T00:00:00"/>
    <x v="0"/>
    <x v="1"/>
    <x v="1"/>
    <x v="1"/>
    <x v="0"/>
    <n v="10"/>
    <n v="10"/>
  </r>
  <r>
    <d v="2022-01-20T00:00:00"/>
    <x v="0"/>
    <n v="12264"/>
    <s v="Orç. Aprovado"/>
    <s v="N/A"/>
    <s v="76-2"/>
    <m/>
    <s v="TECBRITA"/>
    <s v="SV. CROMO DURO HASTE HIDRAULICA        "/>
    <n v="1"/>
    <s v="S/NF"/>
    <s v="Ø 36 X 590"/>
    <d v="2022-01-24T00:00:00"/>
    <d v="2022-01-26T00:00:00"/>
    <d v="2022-01-28T00:00:00"/>
    <x v="0"/>
    <x v="0"/>
    <x v="1"/>
    <x v="0"/>
    <x v="0"/>
    <n v="4"/>
    <n v="8"/>
  </r>
  <r>
    <d v="2022-01-26T00:00:00"/>
    <x v="0"/>
    <n v="12319"/>
    <s v="Orç. Aprovado"/>
    <s v="N/A"/>
    <s v="96-2"/>
    <m/>
    <s v="TM MANUTENÇÃO"/>
    <s v="SV. CROMO DURO HASTE HIDRAULICA        "/>
    <n v="1"/>
    <s v="S/NF"/>
    <s v="Ø 31,75X 490"/>
    <d v="2022-01-26T00:00:00"/>
    <d v="2022-01-27T00:00:00"/>
    <d v="2022-01-31T00:00:00"/>
    <x v="2"/>
    <x v="0"/>
    <x v="1"/>
    <x v="0"/>
    <x v="0"/>
    <n v="0"/>
    <n v="5"/>
  </r>
  <r>
    <d v="2022-01-26T00:00:00"/>
    <x v="0"/>
    <n v="12305"/>
    <s v="Orç. Aprovado"/>
    <s v="N/A"/>
    <s v="97-2"/>
    <m/>
    <s v="USB"/>
    <s v="SV. CROMO DURO HASTE HIDRAULICA        "/>
    <n v="3"/>
    <s v="S/NF"/>
    <s v="Ø 19,05 X 190"/>
    <d v="2022-01-27T00:00:00"/>
    <d v="2022-01-28T00:00:00"/>
    <d v="2022-01-28T00:00:00"/>
    <x v="0"/>
    <x v="0"/>
    <x v="0"/>
    <x v="0"/>
    <x v="0"/>
    <n v="1"/>
    <n v="2"/>
  </r>
  <r>
    <d v="2022-01-20T00:00:00"/>
    <x v="0"/>
    <n v="12266"/>
    <s v="Orç. Aprovado"/>
    <s v="N/A"/>
    <s v="82-2"/>
    <m/>
    <s v="XRM"/>
    <s v="SV. CROMO DURO HASTE HIDRAULICA        "/>
    <n v="1"/>
    <s v="S/NF"/>
    <s v="Ø 125 X 290"/>
    <d v="2022-01-24T00:00:00"/>
    <d v="2022-01-27T00:00:00"/>
    <d v="2022-02-02T00:00:00"/>
    <x v="2"/>
    <x v="0"/>
    <x v="1"/>
    <x v="0"/>
    <x v="0"/>
    <n v="4"/>
    <n v="13"/>
  </r>
  <r>
    <d v="2022-01-26T00:00:00"/>
    <x v="0"/>
    <n v="12310"/>
    <s v="Orç. Aprovado"/>
    <s v="N/A"/>
    <s v="107-2"/>
    <m/>
    <s v="PANTICO"/>
    <s v="CILINDRO DA CONCHA HASTE 80 CAMISA 150"/>
    <n v="1"/>
    <s v="S/NF"/>
    <s v="KIT TH "/>
    <d v="2022-01-28T00:00:00"/>
    <d v="2022-01-28T00:00:00"/>
    <d v="2022-01-28T00:00:00"/>
    <x v="0"/>
    <x v="0"/>
    <x v="0"/>
    <x v="0"/>
    <x v="0"/>
    <n v="2"/>
    <n v="2"/>
  </r>
  <r>
    <d v="2022-01-26T00:00:00"/>
    <x v="0"/>
    <n v="12305"/>
    <s v="Orç. Aprovado"/>
    <s v="N/A"/>
    <s v="97-2"/>
    <m/>
    <s v="USB"/>
    <s v="SV. CROMO DURO HASTE HIDRAULICA        "/>
    <n v="3"/>
    <s v="S/NF"/>
    <s v="Ø 19,05 X 190"/>
    <d v="2022-01-27T00:00:00"/>
    <d v="2022-01-28T00:00:00"/>
    <d v="2022-01-28T00:00:00"/>
    <x v="0"/>
    <x v="0"/>
    <x v="0"/>
    <x v="0"/>
    <x v="0"/>
    <n v="1"/>
    <n v="2"/>
  </r>
  <r>
    <d v="2022-01-26T00:00:00"/>
    <x v="0"/>
    <n v="12305"/>
    <s v="Orç. Aprovado"/>
    <s v="N/A"/>
    <s v="97-2"/>
    <m/>
    <s v="USB"/>
    <s v="SV. CROMO DURO HASTE HIDRAULICA        "/>
    <n v="3"/>
    <s v="S/NF"/>
    <s v="Ø 19,05 X 190"/>
    <d v="2022-01-27T00:00:00"/>
    <d v="2022-01-28T00:00:00"/>
    <d v="2022-01-28T00:00:00"/>
    <x v="0"/>
    <x v="0"/>
    <x v="0"/>
    <x v="0"/>
    <x v="0"/>
    <n v="1"/>
    <n v="2"/>
  </r>
  <r>
    <d v="2022-02-14T00:00:00"/>
    <x v="0"/>
    <n v="12445"/>
    <s v="Orç. Aprovado"/>
    <s v="N/A"/>
    <s v="190-1"/>
    <m/>
    <s v="APM"/>
    <s v="CILINDRO DIRECIONAL DAS REACH STACKER HASTE 125 CAMISA 180"/>
    <n v="1"/>
    <n v="3855"/>
    <m/>
    <d v="2022-02-18T00:00:00"/>
    <d v="2022-02-21T00:00:00"/>
    <d v="2022-02-21T00:00:00"/>
    <x v="1"/>
    <x v="0"/>
    <x v="0"/>
    <x v="1"/>
    <x v="0"/>
    <n v="4"/>
    <n v="7"/>
  </r>
  <r>
    <d v="2022-01-26T00:00:00"/>
    <x v="0"/>
    <n v="12319"/>
    <s v="Orç. Aprovado"/>
    <s v="N/A"/>
    <s v="96-2"/>
    <m/>
    <s v="TM MANUTENÇÃO"/>
    <s v="SV. CROMO DURO HASTE HIDRAULICA        "/>
    <n v="1"/>
    <s v="S/NF"/>
    <s v="Ø 38,10 X 740"/>
    <d v="2022-01-26T00:00:00"/>
    <d v="2022-01-27T00:00:00"/>
    <d v="2022-01-31T00:00:00"/>
    <x v="2"/>
    <x v="0"/>
    <x v="1"/>
    <x v="0"/>
    <x v="0"/>
    <n v="0"/>
    <n v="5"/>
  </r>
  <r>
    <d v="2022-01-21T00:00:00"/>
    <x v="0"/>
    <n v="12283"/>
    <s v="Orç. Aprovado"/>
    <s v="N/A"/>
    <s v="92-2"/>
    <m/>
    <s v="VALDECIR DEPOSITO"/>
    <s v="SV. FRESA HASTE FURAÇÃO DO OLEO           "/>
    <n v="1"/>
    <s v="S/NF"/>
    <m/>
    <d v="2022-01-21T00:00:00"/>
    <d v="2022-01-21T00:00:00"/>
    <d v="2022-01-21T00:00:00"/>
    <x v="2"/>
    <x v="0"/>
    <x v="0"/>
    <x v="0"/>
    <x v="0"/>
    <n v="0"/>
    <n v="0"/>
  </r>
  <r>
    <d v="2022-01-21T00:00:00"/>
    <x v="0"/>
    <n v="12283"/>
    <s v="Orç. Aprovado"/>
    <s v="N/A"/>
    <s v="92-2"/>
    <m/>
    <s v="VALDECIR DEPOSITO"/>
    <s v="FAB. PINO Ø 40 X 152"/>
    <n v="1"/>
    <s v="S/NF"/>
    <m/>
    <d v="2022-01-21T00:00:00"/>
    <d v="2022-01-21T00:00:00"/>
    <d v="2022-01-21T00:00:00"/>
    <x v="2"/>
    <x v="0"/>
    <x v="0"/>
    <x v="0"/>
    <x v="0"/>
    <n v="0"/>
    <n v="0"/>
  </r>
  <r>
    <d v="2022-02-14T00:00:00"/>
    <x v="0"/>
    <n v="12459"/>
    <s v="Orç. Aprovado"/>
    <s v="23405_x000a_23315"/>
    <s v="205-2"/>
    <m/>
    <s v="TECER"/>
    <s v="CILINDRO DA CABINE HASTE 32 CAMISA 46"/>
    <n v="1"/>
    <n v="3576"/>
    <m/>
    <d v="2022-02-21T00:00:00"/>
    <d v="2022-02-21T00:00:00"/>
    <d v="2022-02-21T00:00:00"/>
    <x v="1"/>
    <x v="0"/>
    <x v="0"/>
    <x v="1"/>
    <x v="0"/>
    <n v="7"/>
    <n v="7"/>
  </r>
  <r>
    <d v="2022-01-20T00:00:00"/>
    <x v="0"/>
    <n v="12266"/>
    <s v="Orç. Aprovado"/>
    <s v="N/A"/>
    <s v="82-2"/>
    <m/>
    <s v="XRM"/>
    <s v="SV. CROMO DURO HASTE HIDRAULICA        "/>
    <n v="1"/>
    <s v="S/NF"/>
    <s v="Ø 119,50 X 290"/>
    <d v="2022-01-24T00:00:00"/>
    <d v="2022-01-27T00:00:00"/>
    <d v="2022-02-02T00:00:00"/>
    <x v="2"/>
    <x v="0"/>
    <x v="1"/>
    <x v="0"/>
    <x v="0"/>
    <n v="4"/>
    <n v="13"/>
  </r>
  <r>
    <d v="2022-02-17T00:00:00"/>
    <x v="0"/>
    <n v="12496"/>
    <s v="Orç. Aprovado"/>
    <s v="23406_x000a_23423"/>
    <n v="1491"/>
    <m/>
    <s v="TECER"/>
    <s v="CILINDRO DE DESLOCAMENTO DA MESA HASTE 20 CAMISA 47"/>
    <n v="1"/>
    <n v="3576"/>
    <m/>
    <d v="2022-02-21T00:00:00"/>
    <d v="2022-02-21T00:00:00"/>
    <d v="2022-02-21T00:00:00"/>
    <x v="1"/>
    <x v="0"/>
    <x v="0"/>
    <x v="1"/>
    <x v="0"/>
    <n v="4"/>
    <n v="4"/>
  </r>
  <r>
    <d v="2022-01-27T00:00:00"/>
    <x v="0"/>
    <n v="12326"/>
    <s v="Orç. Aprovado"/>
    <s v="N/A"/>
    <s v="110-2"/>
    <m/>
    <s v="USIMETAL/ CISMETAL"/>
    <s v="SV. CROMO DURO HASTE HIDRAULICA        "/>
    <n v="2"/>
    <s v="S/NF"/>
    <s v="Ø 35 X 220"/>
    <d v="2022-01-31T00:00:00"/>
    <d v="2022-02-01T00:00:00"/>
    <d v="2022-02-01T00:00:00"/>
    <x v="2"/>
    <x v="0"/>
    <x v="0"/>
    <x v="0"/>
    <x v="0"/>
    <n v="4"/>
    <n v="5"/>
  </r>
  <r>
    <d v="2022-02-08T00:00:00"/>
    <x v="0"/>
    <n v="12404"/>
    <s v="Orç. Aprovado"/>
    <n v="105276"/>
    <s v="160-2"/>
    <m/>
    <s v="FORNECEDORA GERDAU"/>
    <s v="CILINDRO DA GARRA MS 10 - HASTE 50 CAMISA 65"/>
    <n v="1"/>
    <s v="S/NF"/>
    <s v="PROROG. 18/02/2022"/>
    <d v="2022-02-16T00:00:00"/>
    <d v="2022-02-15T00:00:00"/>
    <d v="2022-02-17T00:00:00"/>
    <x v="1"/>
    <x v="1"/>
    <x v="1"/>
    <x v="1"/>
    <x v="0"/>
    <n v="8"/>
    <n v="9"/>
  </r>
  <r>
    <d v="2022-02-10T00:00:00"/>
    <x v="0"/>
    <n v="12442"/>
    <s v="Orç. Aprovado"/>
    <n v="1005267"/>
    <n v="2492"/>
    <m/>
    <s v="FORNECEDORA GERDAU"/>
    <s v="CILINDRO HASTE 63.5 CAMISA 76.2"/>
    <n v="1"/>
    <s v="S/NF"/>
    <s v="PRORROG. 18/02/22"/>
    <d v="2022-02-16T00:00:00"/>
    <d v="2022-02-14T00:00:00"/>
    <d v="2022-02-17T00:00:00"/>
    <x v="1"/>
    <x v="1"/>
    <x v="1"/>
    <x v="1"/>
    <x v="0"/>
    <n v="6"/>
    <n v="7"/>
  </r>
  <r>
    <d v="2022-02-10T00:00:00"/>
    <x v="0"/>
    <n v="12443"/>
    <s v="Orç. Aprovado"/>
    <n v="1005266"/>
    <s v="190-2"/>
    <m/>
    <s v="FORNECEDORA GERDAU"/>
    <s v="CILINDRO HASTE 63.5 CAMISA 76.2"/>
    <n v="1"/>
    <s v="S/NF"/>
    <s v="PROROG. 18/02/2022"/>
    <d v="2022-02-16T00:00:00"/>
    <d v="2022-02-16T00:00:00"/>
    <d v="2022-02-17T00:00:00"/>
    <x v="1"/>
    <x v="0"/>
    <x v="1"/>
    <x v="1"/>
    <x v="0"/>
    <n v="6"/>
    <n v="7"/>
  </r>
  <r>
    <d v="2022-02-09T00:00:00"/>
    <x v="0"/>
    <n v="12382"/>
    <s v="Orç. Aprovado"/>
    <n v="1005295"/>
    <s v="152-2"/>
    <m/>
    <s v="FORNECEDORA PECEM"/>
    <s v="CILINDRO DE ELEVAÇÃO EH-100 HASTE 85 CAMISA 120"/>
    <n v="1"/>
    <s v="S/NF"/>
    <s v="PRORROG. 16/02/22"/>
    <d v="2022-02-16T00:00:00"/>
    <d v="2022-02-15T00:00:00"/>
    <d v="2022-02-17T00:00:00"/>
    <x v="1"/>
    <x v="1"/>
    <x v="1"/>
    <x v="1"/>
    <x v="0"/>
    <n v="7"/>
    <n v="8"/>
  </r>
  <r>
    <d v="2022-01-27T00:00:00"/>
    <x v="0"/>
    <n v="12326"/>
    <s v="Orç. Aprovado"/>
    <s v="N/A"/>
    <s v="110-2"/>
    <m/>
    <s v="USIMETAL/ CISMETAL"/>
    <s v="SV. CROMO DURO HASTE HIDRAULICA        "/>
    <n v="2"/>
    <s v="S/NF"/>
    <s v="Ø 35 X 220"/>
    <d v="2022-01-31T00:00:00"/>
    <d v="2022-02-01T00:00:00"/>
    <d v="2022-02-01T00:00:00"/>
    <x v="2"/>
    <x v="0"/>
    <x v="0"/>
    <x v="0"/>
    <x v="0"/>
    <n v="4"/>
    <n v="5"/>
  </r>
  <r>
    <d v="2022-01-20T00:00:00"/>
    <x v="0"/>
    <n v="12266"/>
    <s v="Orç. Aprovado"/>
    <s v="N/A"/>
    <s v="82-2"/>
    <m/>
    <s v="XRM"/>
    <s v="SV. CROMO DURO HASTE HIDRAULICA        "/>
    <n v="1"/>
    <s v="S/NF"/>
    <s v="Ø 119,50 X 290"/>
    <d v="2022-01-24T00:00:00"/>
    <d v="2022-01-27T00:00:00"/>
    <d v="2022-02-02T00:00:00"/>
    <x v="2"/>
    <x v="0"/>
    <x v="1"/>
    <x v="0"/>
    <x v="0"/>
    <n v="4"/>
    <n v="13"/>
  </r>
  <r>
    <d v="2022-01-27T00:00:00"/>
    <x v="0"/>
    <n v="12326"/>
    <s v="Orç. Aprovado"/>
    <s v="N/A"/>
    <s v="110-2"/>
    <m/>
    <s v="USIMETAL/ CISMETAL"/>
    <s v="SV. CROMO DURO HASTE HIDRAULICA        "/>
    <n v="2"/>
    <s v="S/NF"/>
    <s v="Ø 35 X 220"/>
    <d v="2022-01-31T00:00:00"/>
    <d v="2022-02-01T00:00:00"/>
    <d v="2022-02-01T00:00:00"/>
    <x v="2"/>
    <x v="0"/>
    <x v="0"/>
    <x v="0"/>
    <x v="0"/>
    <n v="4"/>
    <n v="5"/>
  </r>
  <r>
    <d v="2022-01-27T00:00:00"/>
    <x v="0"/>
    <n v="12326"/>
    <s v="Orç. Aprovado"/>
    <s v="N/A"/>
    <s v="110-2"/>
    <m/>
    <s v="USIMETAL/ CISMETAL"/>
    <s v="SV. CROMO DURO HASTE HIDRAULICA        "/>
    <n v="2"/>
    <s v="S/NF"/>
    <s v="Ø 35 X 220"/>
    <d v="2022-01-31T00:00:00"/>
    <d v="2022-02-01T00:00:00"/>
    <d v="2022-02-01T00:00:00"/>
    <x v="2"/>
    <x v="0"/>
    <x v="0"/>
    <x v="0"/>
    <x v="0"/>
    <n v="4"/>
    <n v="5"/>
  </r>
  <r>
    <d v="2022-02-09T00:00:00"/>
    <x v="0"/>
    <n v="12380"/>
    <s v="Orç. Aprovado"/>
    <n v="1005293"/>
    <s v="144-2"/>
    <m/>
    <s v="FORNECEDORA PECEM"/>
    <s v="CILINDRO BRAÇO EH-100 MENOR HASTE 76.2 CAMISA 146,05"/>
    <n v="1"/>
    <s v="S/NF"/>
    <s v="KIT NC CAX 7736"/>
    <d v="2022-02-11T00:00:00"/>
    <d v="2022-02-15T00:00:00"/>
    <d v="2022-02-17T00:00:00"/>
    <x v="1"/>
    <x v="0"/>
    <x v="1"/>
    <x v="1"/>
    <x v="0"/>
    <n v="2"/>
    <n v="8"/>
  </r>
  <r>
    <d v="2022-01-13T00:00:00"/>
    <x v="0"/>
    <n v="12168"/>
    <s v="Orç. Aprovado"/>
    <s v="N/A"/>
    <s v="097-0"/>
    <m/>
    <s v="VAREJÃO DA SUCATA"/>
    <s v="CILINDRO DA GARRA HASTE 50 CAMISA 65"/>
    <n v="1"/>
    <s v="S/NF"/>
    <s v="PROROG. 28/01/2022"/>
    <d v="2022-01-28T00:00:00"/>
    <d v="2022-01-21T00:00:00"/>
    <d v="2022-01-31T00:00:00"/>
    <x v="0"/>
    <x v="1"/>
    <x v="1"/>
    <x v="0"/>
    <x v="0"/>
    <n v="15"/>
    <n v="18"/>
  </r>
  <r>
    <d v="2022-01-20T00:00:00"/>
    <x v="0"/>
    <n v="12270"/>
    <s v="Orç. Aprovado"/>
    <s v="N/A"/>
    <s v="93-0"/>
    <m/>
    <s v="VAREJÃO DA SUCATA"/>
    <s v="CILINDRO DA GARRA HASTE 50 CAMISA 70"/>
    <n v="1"/>
    <s v="S/NF"/>
    <m/>
    <d v="2022-01-28T00:00:00"/>
    <d v="2022-02-03T00:00:00"/>
    <d v="2022-01-31T00:00:00"/>
    <x v="0"/>
    <x v="0"/>
    <x v="0"/>
    <x v="0"/>
    <x v="0"/>
    <n v="8"/>
    <n v="11"/>
  </r>
  <r>
    <d v="2022-01-28T00:00:00"/>
    <x v="0"/>
    <n v="12332"/>
    <s v="Orç. Aprovado"/>
    <s v="N/A"/>
    <s v="124-2"/>
    <m/>
    <s v="J G G ROCHA TRANSPORTES"/>
    <s v="SV. BRUNIMENTO INT.CAMISA C/ REMV. FUNDO  "/>
    <n v="1"/>
    <s v="S/NF"/>
    <s v="PROROG. 07/02/2022"/>
    <d v="2022-02-03T00:00:00"/>
    <d v="2022-02-03T00:00:00"/>
    <d v="2022-02-09T00:00:00"/>
    <x v="0"/>
    <x v="0"/>
    <x v="1"/>
    <x v="1"/>
    <x v="0"/>
    <n v="6"/>
    <n v="12"/>
  </r>
  <r>
    <d v="2022-01-19T00:00:00"/>
    <x v="0"/>
    <n v="12262"/>
    <s v="Orç. Aprovado"/>
    <s v="N/A"/>
    <s v="492-1"/>
    <m/>
    <s v="VAREJÃO DA SUCATA"/>
    <s v="CILINDRO HASTE 76.2 CAMISA 127"/>
    <n v="1"/>
    <s v="S/NF"/>
    <m/>
    <d v="2022-01-28T00:00:00"/>
    <d v="2022-01-31T00:00:00"/>
    <d v="2022-01-31T00:00:00"/>
    <x v="0"/>
    <x v="0"/>
    <x v="0"/>
    <x v="0"/>
    <x v="0"/>
    <n v="9"/>
    <n v="12"/>
  </r>
  <r>
    <d v="2022-01-28T00:00:00"/>
    <x v="0"/>
    <n v="12333"/>
    <s v="Orç. Aprovado"/>
    <s v="22980, 23004"/>
    <s v="119-2"/>
    <m/>
    <s v="TECER"/>
    <s v="CILINDRO HIDRAULICO DO SPREADER BROMMA HASTE 20 CAMISA 32"/>
    <n v="1"/>
    <n v="3539"/>
    <m/>
    <d v="2022-02-01T00:00:00"/>
    <d v="2022-02-02T00:00:00"/>
    <d v="2022-02-02T00:00:00"/>
    <x v="1"/>
    <x v="0"/>
    <x v="0"/>
    <x v="1"/>
    <x v="0"/>
    <n v="4"/>
    <n v="5"/>
  </r>
  <r>
    <d v="2022-01-28T00:00:00"/>
    <x v="0"/>
    <n v="12333"/>
    <s v="Orç. Aprovado"/>
    <s v="22980, 23004"/>
    <s v="120-2"/>
    <m/>
    <s v="TECER"/>
    <s v="CILINDRO HIDRAULICO DO SPREADER BROMMA HASTE 20 CAMISA 32"/>
    <n v="1"/>
    <n v="3539"/>
    <m/>
    <d v="2022-02-01T00:00:00"/>
    <d v="2022-02-02T00:00:00"/>
    <d v="2022-02-02T00:00:00"/>
    <x v="1"/>
    <x v="0"/>
    <x v="0"/>
    <x v="1"/>
    <x v="0"/>
    <n v="4"/>
    <n v="5"/>
  </r>
  <r>
    <d v="2022-01-28T00:00:00"/>
    <x v="0"/>
    <n v="12333"/>
    <s v="Orç. Aprovado"/>
    <s v="22980, 23004"/>
    <s v="121-2"/>
    <m/>
    <s v="TECER"/>
    <s v="CILINDRO HIDRAULICO DO SPREADER  HASTE 20 CAMISA 32"/>
    <n v="1"/>
    <n v="3539"/>
    <m/>
    <d v="2022-02-01T00:00:00"/>
    <d v="2022-02-02T00:00:00"/>
    <d v="2022-02-02T00:00:00"/>
    <x v="1"/>
    <x v="0"/>
    <x v="0"/>
    <x v="1"/>
    <x v="0"/>
    <n v="4"/>
    <n v="5"/>
  </r>
  <r>
    <d v="2022-01-28T00:00:00"/>
    <x v="0"/>
    <n v="12333"/>
    <s v="Orç. Aprovado"/>
    <s v="22980, 23004"/>
    <s v="122-2"/>
    <m/>
    <s v="TECER"/>
    <s v="CILINDRO HIDRAULICO DO SPREADER HASTE 20 CAMISA 32"/>
    <n v="1"/>
    <n v="3539"/>
    <m/>
    <d v="2022-02-01T00:00:00"/>
    <d v="2022-02-02T00:00:00"/>
    <d v="2022-02-02T00:00:00"/>
    <x v="1"/>
    <x v="0"/>
    <x v="0"/>
    <x v="1"/>
    <x v="0"/>
    <n v="4"/>
    <n v="5"/>
  </r>
  <r>
    <d v="2022-01-31T00:00:00"/>
    <x v="0"/>
    <n v="12334"/>
    <s v="Orç. Aprovado"/>
    <s v="N/A"/>
    <s v="114-2"/>
    <m/>
    <s v="TECBRITA"/>
    <s v="SV. CROMO DURO HASTE HIDRAULICA        "/>
    <n v="1"/>
    <s v="S/NF"/>
    <s v="Ø 50 X 660"/>
    <d v="2022-02-01T00:00:00"/>
    <d v="2022-02-02T00:00:00"/>
    <d v="2022-02-01T00:00:00"/>
    <x v="0"/>
    <x v="0"/>
    <x v="0"/>
    <x v="1"/>
    <x v="0"/>
    <n v="1"/>
    <n v="1"/>
  </r>
  <r>
    <d v="2022-01-28T00:00:00"/>
    <x v="0"/>
    <n v="12332"/>
    <s v="Orç. Aprovado"/>
    <s v="N/A"/>
    <s v="124-2"/>
    <m/>
    <s v="J G G ROCHA TRANSPORTES"/>
    <s v="SV. BRUNIMENTO INT.CAMISA C/ REMV. FUNDO  "/>
    <n v="1"/>
    <s v="S/NF"/>
    <s v="PROROG. 07/02/2022"/>
    <d v="2022-02-04T00:00:00"/>
    <d v="2022-02-03T00:00:00"/>
    <d v="2022-02-09T00:00:00"/>
    <x v="0"/>
    <x v="1"/>
    <x v="1"/>
    <x v="1"/>
    <x v="0"/>
    <n v="7"/>
    <n v="12"/>
  </r>
  <r>
    <d v="2022-02-09T00:00:00"/>
    <x v="0"/>
    <n v="12381"/>
    <s v="Orç. Aprovado"/>
    <n v="1005294"/>
    <s v="377-0"/>
    <m/>
    <s v="FORNECEDORA PECEM"/>
    <s v="CILINDRO DE INCLINAÇÃO DA CAÇAMBA PC- 50 HASTE 100 CAMISA 140"/>
    <n v="1"/>
    <s v="S/NF"/>
    <s v="KIT NC"/>
    <d v="2022-02-11T00:00:00"/>
    <d v="2022-02-15T00:00:00"/>
    <d v="2022-02-17T00:00:00"/>
    <x v="1"/>
    <x v="0"/>
    <x v="1"/>
    <x v="1"/>
    <x v="0"/>
    <n v="2"/>
    <n v="8"/>
  </r>
  <r>
    <d v="2022-02-01T00:00:00"/>
    <x v="1"/>
    <n v="12263"/>
    <s v="Garantia Procedente"/>
    <s v="GARANTIA"/>
    <s v="1052-9"/>
    <m/>
    <s v="TECER"/>
    <s v="CILINDRO DE INCLINAÇÃO HASTE 80 CAMISA 160"/>
    <n v="1"/>
    <n v="3543"/>
    <s v="GARANTIA - VAZAMENTO PELO ORING DO CABEÇOTE"/>
    <d v="2022-02-02T00:00:00"/>
    <d v="2022-02-02T00:00:00"/>
    <d v="2022-02-02T00:00:00"/>
    <x v="1"/>
    <x v="0"/>
    <x v="0"/>
    <x v="1"/>
    <x v="0"/>
    <n v="1"/>
    <n v="1"/>
  </r>
  <r>
    <d v="2022-01-28T00:00:00"/>
    <x v="0"/>
    <n v="12332"/>
    <s v="Orç. Aprovado"/>
    <s v="N/A"/>
    <s v="124-2"/>
    <m/>
    <s v="J G G ROCHA TRANSPORTES"/>
    <s v="SV. BRUNIMENTO INT.CAMISA C/ REMV. FUNDO  "/>
    <n v="1"/>
    <s v="S/NF"/>
    <s v="PROROG. 07/02/2022"/>
    <d v="2022-02-04T00:00:00"/>
    <d v="2022-02-03T00:00:00"/>
    <d v="2022-02-09T00:00:00"/>
    <x v="0"/>
    <x v="1"/>
    <x v="1"/>
    <x v="1"/>
    <x v="0"/>
    <n v="7"/>
    <n v="12"/>
  </r>
  <r>
    <d v="2022-01-28T00:00:00"/>
    <x v="0"/>
    <n v="12332"/>
    <s v="Orç. Aprovado"/>
    <s v="N/A"/>
    <s v="124-2"/>
    <m/>
    <s v="J G G ROCHA TRANSPORTES"/>
    <s v="SV. BRUNIMENTO INT.CAMISA C/ REMV. FUNDO  "/>
    <n v="1"/>
    <s v="S/NF"/>
    <s v="PROROG. 07/02/2022"/>
    <d v="2022-02-04T00:00:00"/>
    <d v="2022-02-03T00:00:00"/>
    <d v="2022-02-09T00:00:00"/>
    <x v="0"/>
    <x v="1"/>
    <x v="1"/>
    <x v="1"/>
    <x v="0"/>
    <n v="7"/>
    <n v="12"/>
  </r>
  <r>
    <d v="2022-01-28T00:00:00"/>
    <x v="0"/>
    <n v="12332"/>
    <s v="Orç. Aprovado"/>
    <s v="N/A"/>
    <s v="124-2"/>
    <m/>
    <s v="J G G ROCHA TRANSPORTES"/>
    <s v="FAB. EMBOLO Ø 127 X 50 MATERIAL CLIENTE"/>
    <n v="1"/>
    <s v="S/NF"/>
    <s v="MATERIAL CLIENTE "/>
    <d v="2022-02-07T00:00:00"/>
    <d v="2022-02-03T00:00:00"/>
    <d v="2022-02-09T00:00:00"/>
    <x v="0"/>
    <x v="1"/>
    <x v="1"/>
    <x v="1"/>
    <x v="0"/>
    <n v="10"/>
    <n v="12"/>
  </r>
  <r>
    <d v="2022-01-28T00:00:00"/>
    <x v="0"/>
    <n v="12332"/>
    <s v="Orç. Aprovado"/>
    <s v="N/A"/>
    <s v="124-2"/>
    <m/>
    <s v="J G G ROCHA TRANSPORTES"/>
    <s v="FAB. EMBOLO Ø 127 X 50 MATERIAL CLIENTE"/>
    <n v="1"/>
    <s v="S/NF"/>
    <s v="MATERIAL CLIENTE "/>
    <d v="2022-02-07T00:00:00"/>
    <d v="2022-02-03T00:00:00"/>
    <d v="2022-02-09T00:00:00"/>
    <x v="0"/>
    <x v="1"/>
    <x v="1"/>
    <x v="1"/>
    <x v="0"/>
    <n v="10"/>
    <n v="12"/>
  </r>
  <r>
    <d v="2022-01-28T00:00:00"/>
    <x v="0"/>
    <n v="12332"/>
    <s v="Orç. Aprovado"/>
    <s v="N/A"/>
    <s v="124-2"/>
    <m/>
    <s v="J G G ROCHA TRANSPORTES"/>
    <s v="FAB. EMBOLO Ø 127 X 50 MATERIAL CLIENTE"/>
    <n v="1"/>
    <s v="S/NF"/>
    <s v="MATERIAL CLIENTE "/>
    <d v="2022-02-07T00:00:00"/>
    <d v="2022-02-03T00:00:00"/>
    <d v="2022-02-09T00:00:00"/>
    <x v="0"/>
    <x v="1"/>
    <x v="1"/>
    <x v="1"/>
    <x v="0"/>
    <n v="10"/>
    <n v="12"/>
  </r>
  <r>
    <d v="2022-02-01T00:00:00"/>
    <x v="1"/>
    <n v="12263"/>
    <s v="Garantia Procedente"/>
    <s v="GARANTIA"/>
    <s v="1055-9"/>
    <m/>
    <s v="TECER"/>
    <s v="CILINDRO DE INCLINAÇÃO HASTE 80 CAMISA 160"/>
    <n v="1"/>
    <n v="3543"/>
    <s v="GARANTIA - VAZAMENTO PELO ORING DO CABEÇOTE"/>
    <d v="2022-02-01T00:00:00"/>
    <d v="2022-02-02T00:00:00"/>
    <d v="2022-02-02T00:00:00"/>
    <x v="1"/>
    <x v="0"/>
    <x v="0"/>
    <x v="1"/>
    <x v="0"/>
    <n v="0"/>
    <n v="1"/>
  </r>
  <r>
    <d v="2022-01-28T00:00:00"/>
    <x v="0"/>
    <n v="12332"/>
    <s v="Orç. Aprovado"/>
    <s v="N/A"/>
    <s v="124-2"/>
    <m/>
    <s v="J G G ROCHA TRANSPORTES"/>
    <s v="FAB. EMBOLO Ø 127 X 50 MATERIAL CLIENTE"/>
    <n v="1"/>
    <s v="S/NF"/>
    <s v="MATERIAL CLIENTE "/>
    <d v="2022-02-07T00:00:00"/>
    <d v="2022-02-03T00:00:00"/>
    <d v="2022-02-09T00:00:00"/>
    <x v="0"/>
    <x v="1"/>
    <x v="1"/>
    <x v="1"/>
    <x v="0"/>
    <n v="10"/>
    <n v="12"/>
  </r>
  <r>
    <d v="2022-01-28T00:00:00"/>
    <x v="0"/>
    <n v="12339"/>
    <s v="Orç. Aprovado"/>
    <s v="N/A"/>
    <s v="126-2"/>
    <m/>
    <s v="J B VIANA"/>
    <s v="SV. CROMO DURO HASTE HIDRAULICA        "/>
    <n v="1"/>
    <s v="S/NF"/>
    <s v="Ø 30 X 620"/>
    <d v="2022-02-02T00:00:00"/>
    <d v="2022-02-02T00:00:00"/>
    <d v="2022-02-02T00:00:00"/>
    <x v="0"/>
    <x v="0"/>
    <x v="0"/>
    <x v="1"/>
    <x v="0"/>
    <n v="5"/>
    <n v="5"/>
  </r>
  <r>
    <d v="2022-01-20T00:00:00"/>
    <x v="0"/>
    <n v="12266"/>
    <s v="Orç. Aprovado"/>
    <s v="N/A"/>
    <s v="82-2"/>
    <m/>
    <s v="XRM"/>
    <s v="SV. CROMO DURO HASTE HIDRAULICA        "/>
    <n v="1"/>
    <s v="S/NF"/>
    <s v="Ø 119,50 X 290"/>
    <d v="2022-01-24T00:00:00"/>
    <d v="2022-01-27T00:00:00"/>
    <d v="2022-02-02T00:00:00"/>
    <x v="2"/>
    <x v="0"/>
    <x v="1"/>
    <x v="0"/>
    <x v="0"/>
    <n v="4"/>
    <n v="13"/>
  </r>
  <r>
    <d v="2022-01-27T00:00:00"/>
    <x v="0"/>
    <n v="12312"/>
    <s v="Orç. Aprovado"/>
    <s v="POH0398 POH0399"/>
    <s v="93-2"/>
    <m/>
    <s v="PHOENIX DO PECEM"/>
    <s v="CILINDRO HIDRAULICO TL 27 HASTE 20 CMAISA 40"/>
    <n v="1"/>
    <n v="4295"/>
    <m/>
    <d v="2022-01-27T00:00:00"/>
    <d v="2022-01-27T00:00:00"/>
    <d v="2022-01-27T00:00:00"/>
    <x v="0"/>
    <x v="0"/>
    <x v="0"/>
    <x v="0"/>
    <x v="0"/>
    <n v="0"/>
    <n v="0"/>
  </r>
  <r>
    <d v="2022-01-28T00:00:00"/>
    <x v="0"/>
    <n v="12332"/>
    <s v="Orç. Aprovado"/>
    <s v="N/A"/>
    <s v="124-2"/>
    <m/>
    <s v="J G G ROCHA TRANSPORTES"/>
    <s v="EMBOLO Ø 127"/>
    <n v="4"/>
    <s v="S/NF"/>
    <s v="KIT CLIENTE"/>
    <d v="2022-02-08T00:00:00"/>
    <d v="2022-02-04T00:00:00"/>
    <d v="2022-02-09T00:00:00"/>
    <x v="0"/>
    <x v="1"/>
    <x v="1"/>
    <x v="1"/>
    <x v="0"/>
    <n v="11"/>
    <n v="12"/>
  </r>
  <r>
    <d v="2022-02-10T00:00:00"/>
    <x v="0"/>
    <n v="12420"/>
    <s v="Orç. Aprovado"/>
    <s v="N/A"/>
    <s v="182-2"/>
    <m/>
    <s v="GENIVALDO NEGAO"/>
    <s v="SV. BRUNIMENTO INT.CAMISA SEM REMV.FUNDO  "/>
    <n v="1"/>
    <s v="S/NF"/>
    <s v="Ø 137 X 480 CAMISA"/>
    <d v="2022-02-12T00:00:00"/>
    <d v="2022-02-17T00:00:00"/>
    <d v="2022-02-17T00:00:00"/>
    <x v="2"/>
    <x v="0"/>
    <x v="0"/>
    <x v="1"/>
    <x v="0"/>
    <n v="2"/>
    <n v="7"/>
  </r>
  <r>
    <d v="2022-02-10T00:00:00"/>
    <x v="0"/>
    <n v="12420"/>
    <s v="Orç. Aprovado"/>
    <s v="N/A"/>
    <s v="182-2"/>
    <m/>
    <s v="GENIVALDO NEGAO"/>
    <s v="SV. BRUNIMENTO INT.CAMISA SEM REMV.FUNDO  "/>
    <n v="1"/>
    <s v="S/NF"/>
    <s v="Ø 137 X 480 CAMISA"/>
    <d v="2022-02-12T00:00:00"/>
    <d v="2022-02-17T00:00:00"/>
    <d v="2022-02-17T00:00:00"/>
    <x v="2"/>
    <x v="0"/>
    <x v="0"/>
    <x v="1"/>
    <x v="0"/>
    <n v="2"/>
    <n v="7"/>
  </r>
  <r>
    <d v="2022-02-07T00:00:00"/>
    <x v="0"/>
    <n v="12387"/>
    <s v="Orç. Aprovado"/>
    <s v="N/A"/>
    <s v="150-2"/>
    <m/>
    <s v="J F HIDRAULICA"/>
    <s v="SV. CROMO DURO HASTE HIDRAULICA        "/>
    <m/>
    <s v="S/NF"/>
    <s v="Ø 80 X 270"/>
    <d v="2022-02-09T00:00:00"/>
    <d v="2022-02-10T00:00:00"/>
    <d v="2022-02-11T00:00:00"/>
    <x v="0"/>
    <x v="0"/>
    <x v="1"/>
    <x v="1"/>
    <x v="0"/>
    <n v="2"/>
    <n v="4"/>
  </r>
  <r>
    <d v="2022-01-13T00:00:00"/>
    <x v="0"/>
    <n v="12218"/>
    <s v="Orç. Aprovado"/>
    <s v="N/A"/>
    <s v="1851-1"/>
    <m/>
    <s v="TENTACULOS"/>
    <s v="CILINDRO DA PATOLA ARGOS "/>
    <m/>
    <s v="S/NF"/>
    <s v="PROG. PRAZO 02/02/2022 / 08/02/22"/>
    <d v="2022-02-10T00:00:00"/>
    <d v="2022-01-21T00:00:00"/>
    <d v="2022-02-10T00:00:00"/>
    <x v="2"/>
    <x v="1"/>
    <x v="1"/>
    <x v="1"/>
    <x v="0"/>
    <n v="28"/>
    <n v="28"/>
  </r>
  <r>
    <d v="2022-02-10T00:00:00"/>
    <x v="0"/>
    <n v="12420"/>
    <s v="Orç. Aprovado"/>
    <s v="N/A"/>
    <s v="182-2"/>
    <m/>
    <s v="GENIVALDO NEGAO"/>
    <s v="SV. BRUNIMENTO INT.CAMISA SEM REMV.FUNDO  "/>
    <m/>
    <s v="S/NF"/>
    <s v="Ø 137 X 480 CAMISA"/>
    <d v="2022-02-12T00:00:00"/>
    <d v="2022-02-17T00:00:00"/>
    <d v="2022-02-17T00:00:00"/>
    <x v="2"/>
    <x v="0"/>
    <x v="0"/>
    <x v="1"/>
    <x v="0"/>
    <n v="2"/>
    <n v="7"/>
  </r>
  <r>
    <d v="2022-01-14T00:00:00"/>
    <x v="0"/>
    <n v="12234"/>
    <s v="Orç. Aprovado"/>
    <s v="N/A"/>
    <s v="63-2"/>
    <m/>
    <s v="L AMORIM"/>
    <s v="CILINDRO FROTA 12097 HASTE 22 CAMISA 55"/>
    <m/>
    <s v="S/NF"/>
    <m/>
    <d v="2022-01-25T00:00:00"/>
    <d v="2022-01-20T00:00:00"/>
    <d v="2022-02-09T00:00:00"/>
    <x v="0"/>
    <x v="1"/>
    <x v="1"/>
    <x v="0"/>
    <x v="0"/>
    <n v="11"/>
    <n v="26"/>
  </r>
  <r>
    <d v="2022-02-03T00:00:00"/>
    <x v="0"/>
    <n v="12373"/>
    <s v="Orç. Aprovado"/>
    <s v="N/A"/>
    <s v="142-2"/>
    <m/>
    <s v="L AMORIM"/>
    <s v="CILINDRO DIREIONAL HASTE 85 CAMISA 115"/>
    <m/>
    <s v="S/NF"/>
    <m/>
    <d v="2022-02-08T00:00:00"/>
    <d v="2022-02-08T00:00:00"/>
    <d v="2022-02-09T00:00:00"/>
    <x v="0"/>
    <x v="0"/>
    <x v="1"/>
    <x v="1"/>
    <x v="0"/>
    <n v="5"/>
    <n v="6"/>
  </r>
  <r>
    <d v="2022-02-15T00:00:00"/>
    <x v="0"/>
    <n v="12478"/>
    <s v="Orç. Aprovado"/>
    <s v="N/A"/>
    <s v="216-2"/>
    <m/>
    <s v="CG CONSTRUÇOES"/>
    <s v="SV. BRUNIMENTO INT.CAMISA C/ REMV. FUNDO  "/>
    <m/>
    <s v="S/NF"/>
    <s v="Ø 125 X 715"/>
    <d v="2022-02-21T00:00:00"/>
    <d v="2022-02-22T00:00:00"/>
    <d v="2022-02-24T00:00:00"/>
    <x v="0"/>
    <x v="0"/>
    <x v="1"/>
    <x v="1"/>
    <x v="0"/>
    <n v="6"/>
    <n v="9"/>
  </r>
  <r>
    <d v="2022-02-15T00:00:00"/>
    <x v="0"/>
    <n v="12478"/>
    <s v="Orç. Aprovado"/>
    <s v="N/A"/>
    <s v="216-2"/>
    <m/>
    <s v="CG CONSTRUÇOES"/>
    <s v="SV. BRUNIMENTO INT.CAMISA C/ REMV. FUNDO  "/>
    <m/>
    <s v="S/NF"/>
    <s v="Ø 125 X 715"/>
    <d v="2022-02-23T00:00:00"/>
    <d v="2022-02-22T00:00:00"/>
    <d v="2022-02-24T00:00:00"/>
    <x v="0"/>
    <x v="1"/>
    <x v="1"/>
    <x v="1"/>
    <x v="0"/>
    <n v="8"/>
    <n v="9"/>
  </r>
  <r>
    <d v="2022-02-07T00:00:00"/>
    <x v="0"/>
    <n v="12389"/>
    <s v="Orç. Aprovado"/>
    <m/>
    <s v="151-2"/>
    <m/>
    <s v="CHB RENTAL"/>
    <s v="CILINDRO HASTE 52 CAMISA 65"/>
    <m/>
    <s v="S/NF"/>
    <m/>
    <d v="2022-02-18T00:00:00"/>
    <d v="2022-02-17T00:00:00"/>
    <d v="2022-02-22T00:00:00"/>
    <x v="0"/>
    <x v="1"/>
    <x v="1"/>
    <x v="1"/>
    <x v="0"/>
    <n v="11"/>
    <n v="15"/>
  </r>
  <r>
    <d v="2022-01-26T00:00:00"/>
    <x v="0"/>
    <n v="12307"/>
    <s v="Orç. Aprovado"/>
    <s v="N/A"/>
    <s v="104-2"/>
    <m/>
    <s v="NATASHA"/>
    <s v="CILINDRO DE DIREÇÃO HASTE 25.4 CAMISA 50.8"/>
    <m/>
    <s v="S/NF"/>
    <m/>
    <d v="2022-01-31T00:00:00"/>
    <d v="2022-02-01T00:00:00"/>
    <d v="2022-02-09T00:00:00"/>
    <x v="0"/>
    <x v="0"/>
    <x v="1"/>
    <x v="0"/>
    <x v="0"/>
    <n v="5"/>
    <n v="14"/>
  </r>
  <r>
    <d v="2022-02-08T00:00:00"/>
    <x v="0"/>
    <n v="12396"/>
    <s v="Orç. Ñ Aprovado"/>
    <s v="N/A"/>
    <s v="154-2"/>
    <m/>
    <s v="NATASHA"/>
    <s v="SV. MANUTENÇÃO MACACO HIDRAULICO"/>
    <m/>
    <s v="S/NF"/>
    <s v="NÃO AUTORIZADO"/>
    <d v="2022-02-08T00:00:00"/>
    <d v="2022-02-08T00:00:00"/>
    <d v="2022-02-09T00:00:00"/>
    <x v="0"/>
    <x v="0"/>
    <x v="1"/>
    <x v="1"/>
    <x v="0"/>
    <n v="0"/>
    <n v="1"/>
  </r>
  <r>
    <d v="2022-02-08T00:00:00"/>
    <x v="0"/>
    <n v="12400"/>
    <s v="Orç. Aprovado"/>
    <s v="03331659"/>
    <s v="156-2"/>
    <m/>
    <s v="MAKRO BR 116"/>
    <s v="CILINDRO DA PATOLA HASTE 80 CAMISA 100 FROTA 286"/>
    <m/>
    <s v="S/NF"/>
    <m/>
    <d v="2022-02-11T00:00:00"/>
    <d v="2022-02-11T00:00:00"/>
    <d v="2022-02-14T00:00:00"/>
    <x v="1"/>
    <x v="0"/>
    <x v="1"/>
    <x v="1"/>
    <x v="0"/>
    <n v="3"/>
    <n v="6"/>
  </r>
  <r>
    <d v="2022-02-01T00:00:00"/>
    <x v="0"/>
    <n v="12359"/>
    <s v="Orç. Aprovado"/>
    <s v="N/A"/>
    <s v="135-2"/>
    <m/>
    <s v="NETO PARAIBA"/>
    <s v="SV. CROMO DURO EM MATRIZ DE PANELA"/>
    <m/>
    <s v="S/NF"/>
    <s v="MATRIZ DE PANELA"/>
    <d v="2022-02-09T00:00:00"/>
    <d v="2022-02-04T00:00:00"/>
    <d v="2022-02-11T00:00:00"/>
    <x v="2"/>
    <x v="1"/>
    <x v="1"/>
    <x v="1"/>
    <x v="0"/>
    <n v="8"/>
    <n v="10"/>
  </r>
  <r>
    <d v="2022-02-03T00:00:00"/>
    <x v="0"/>
    <s v="S/C"/>
    <s v="Orç. Aprovado"/>
    <s v="N/A"/>
    <s v="S/C"/>
    <m/>
    <s v="NOELIO"/>
    <s v="FAB. 2 BUCHAS, FAB. 2 TAMPAS P/ TUBO, FACIAR 1 CANO 2 ESTREMIDADES."/>
    <m/>
    <s v="S/NF"/>
    <m/>
    <d v="2022-02-04T00:00:00"/>
    <d v="2022-02-04T00:00:00"/>
    <d v="2022-02-10T00:00:00"/>
    <x v="2"/>
    <x v="0"/>
    <x v="1"/>
    <x v="1"/>
    <x v="0"/>
    <n v="1"/>
    <n v="7"/>
  </r>
  <r>
    <d v="2022-02-01T00:00:00"/>
    <x v="0"/>
    <n v="12359"/>
    <s v="Orç. Aprovado"/>
    <s v="N/A"/>
    <s v="135-2"/>
    <m/>
    <s v="NETO PARAIBA"/>
    <s v="SV. CROMO DURO EM MATRIZ DE PANELA"/>
    <m/>
    <s v="S/NF"/>
    <s v="MATRIZ DE PANELA"/>
    <d v="2022-02-09T00:00:00"/>
    <d v="2022-02-04T00:00:00"/>
    <d v="2022-02-11T00:00:00"/>
    <x v="2"/>
    <x v="1"/>
    <x v="1"/>
    <x v="1"/>
    <x v="0"/>
    <n v="8"/>
    <n v="10"/>
  </r>
  <r>
    <d v="2022-01-26T00:00:00"/>
    <x v="0"/>
    <n v="12318"/>
    <s v="Orç. Aprovado"/>
    <s v="N/A"/>
    <s v="95-2"/>
    <m/>
    <s v="XRM"/>
    <s v="SV. CROMO DURO HASTE HIDRAULICA        "/>
    <m/>
    <s v="S/NF"/>
    <s v="Ø 60 X 550"/>
    <d v="2022-02-10T00:00:00"/>
    <d v="2022-02-03T00:00:00"/>
    <d v="2022-02-10T00:00:00"/>
    <x v="2"/>
    <x v="1"/>
    <x v="1"/>
    <x v="1"/>
    <x v="0"/>
    <n v="15"/>
    <n v="15"/>
  </r>
  <r>
    <d v="2022-02-01T00:00:00"/>
    <x v="0"/>
    <n v="12359"/>
    <s v="Orç. Aprovado"/>
    <s v="N/A"/>
    <s v="135-2"/>
    <m/>
    <s v="NETO PARAIBA"/>
    <s v="SV. CROMO DURO EM MATRIZ DE PANELA"/>
    <m/>
    <s v="S/NF"/>
    <s v="MATRIZ DE PANELA"/>
    <d v="2022-02-09T00:00:00"/>
    <d v="2022-02-04T00:00:00"/>
    <d v="2022-02-11T00:00:00"/>
    <x v="2"/>
    <x v="1"/>
    <x v="1"/>
    <x v="1"/>
    <x v="0"/>
    <n v="8"/>
    <n v="10"/>
  </r>
  <r>
    <d v="2022-01-07T00:00:00"/>
    <x v="0"/>
    <n v="12079"/>
    <s v="Orç. Aprovado"/>
    <n v="1005431"/>
    <s v="1816-1"/>
    <m/>
    <s v="FORNECEDORA PECEM"/>
    <s v="CILINDRO DE DIREÇÃO RC 48 HASTE 35 CAMISA 90"/>
    <m/>
    <s v="S/NF"/>
    <m/>
    <d v="2022-01-17T00:00:00"/>
    <d v="2022-01-20T00:00:00"/>
    <d v="2022-01-18T00:00:00"/>
    <x v="1"/>
    <x v="0"/>
    <x v="0"/>
    <x v="0"/>
    <x v="0"/>
    <n v="10"/>
    <n v="11"/>
  </r>
  <r>
    <d v="2022-02-01T00:00:00"/>
    <x v="0"/>
    <n v="12359"/>
    <s v="Orç. Aprovado"/>
    <s v="N/A"/>
    <s v="135-2"/>
    <m/>
    <s v="NETO PARAIBA"/>
    <s v="SV. CROMO DURO EM MATRIZ DE PANELA"/>
    <m/>
    <s v="S/NF"/>
    <s v="MATRIZ DE PANELA"/>
    <d v="2022-02-09T00:00:00"/>
    <d v="2022-02-04T00:00:00"/>
    <d v="2022-02-11T00:00:00"/>
    <x v="2"/>
    <x v="1"/>
    <x v="1"/>
    <x v="1"/>
    <x v="0"/>
    <n v="8"/>
    <n v="10"/>
  </r>
  <r>
    <d v="2022-01-25T00:00:00"/>
    <x v="0"/>
    <n v="12256"/>
    <s v="Orç. Aprovado"/>
    <s v="N/A"/>
    <s v="74-2"/>
    <m/>
    <s v="TRANSNACIONAL"/>
    <s v="CIINDRO ESTERNSIVA PATOLA HASTE 80 CAMISA 100"/>
    <m/>
    <s v="S/NF"/>
    <m/>
    <d v="2022-01-25T00:00:00"/>
    <d v="2022-01-25T00:00:00"/>
    <d v="2022-01-25T00:00:00"/>
    <x v="1"/>
    <x v="0"/>
    <x v="0"/>
    <x v="0"/>
    <x v="0"/>
    <n v="0"/>
    <n v="0"/>
  </r>
  <r>
    <d v="2022-02-01T00:00:00"/>
    <x v="0"/>
    <n v="12358"/>
    <s v="Orç. Aprovado"/>
    <s v="N/A"/>
    <s v="133-2"/>
    <m/>
    <s v="OCARA"/>
    <s v="CILINDRO HASTE 50.8 CAMISA 102"/>
    <m/>
    <s v="S/NF"/>
    <m/>
    <d v="2022-02-01T00:00:00"/>
    <d v="2022-02-02T00:00:00"/>
    <d v="2022-02-01T00:00:00"/>
    <x v="2"/>
    <x v="0"/>
    <x v="0"/>
    <x v="1"/>
    <x v="0"/>
    <n v="0"/>
    <n v="0"/>
  </r>
  <r>
    <d v="2022-01-26T00:00:00"/>
    <x v="0"/>
    <n v="12318"/>
    <s v="Orç. Aprovado"/>
    <s v="N/A"/>
    <s v="95-2"/>
    <m/>
    <s v="XRM"/>
    <s v="SV. CROMO DURO HASTE HIDRAULICA        "/>
    <m/>
    <s v="S/NF"/>
    <s v="Ø118 X 270"/>
    <d v="2022-02-10T00:00:00"/>
    <d v="2022-02-03T00:00:00"/>
    <d v="2022-02-10T00:00:00"/>
    <x v="2"/>
    <x v="1"/>
    <x v="1"/>
    <x v="1"/>
    <x v="0"/>
    <n v="15"/>
    <n v="15"/>
  </r>
  <r>
    <d v="2022-01-26T00:00:00"/>
    <x v="0"/>
    <n v="12318"/>
    <s v="Orç. Aprovado"/>
    <s v="N/A"/>
    <s v="95-2"/>
    <m/>
    <s v="XRM"/>
    <s v="SV. CROMO DURO HASTE HIDRAULICA        "/>
    <m/>
    <s v="S/NF"/>
    <s v="Ø 50.8 X 520"/>
    <d v="2022-02-08T00:00:00"/>
    <d v="2022-02-03T00:00:00"/>
    <d v="2022-02-08T00:00:00"/>
    <x v="2"/>
    <x v="1"/>
    <x v="1"/>
    <x v="1"/>
    <x v="0"/>
    <n v="13"/>
    <n v="13"/>
  </r>
  <r>
    <d v="2022-01-26T00:00:00"/>
    <x v="0"/>
    <n v="12318"/>
    <s v="Orç. Aprovado"/>
    <s v="N/A"/>
    <s v="95-2"/>
    <m/>
    <s v="XRM"/>
    <s v="SV. CROMO DURO HASTE HIDRAULICA        "/>
    <m/>
    <s v="S/NF"/>
    <s v="Ø 50 X 535"/>
    <d v="2022-02-07T00:00:00"/>
    <d v="2022-02-03T00:00:00"/>
    <d v="2022-02-08T00:00:00"/>
    <x v="2"/>
    <x v="1"/>
    <x v="1"/>
    <x v="1"/>
    <x v="0"/>
    <n v="12"/>
    <n v="13"/>
  </r>
  <r>
    <d v="2022-01-07T00:00:00"/>
    <x v="0"/>
    <s v="S/C"/>
    <s v="Orç. Aprovado"/>
    <s v="N/A"/>
    <s v="S/C"/>
    <m/>
    <s v="XRM"/>
    <s v="SV. CROMO DURO HASTE HIDRAULICA        "/>
    <m/>
    <s v="S/NF"/>
    <m/>
    <d v="2022-01-08T00:00:00"/>
    <d v="2022-01-08T00:00:00"/>
    <d v="2022-01-10T00:00:00"/>
    <x v="2"/>
    <x v="0"/>
    <x v="1"/>
    <x v="0"/>
    <x v="0"/>
    <n v="1"/>
    <n v="3"/>
  </r>
  <r>
    <d v="2022-02-07T00:00:00"/>
    <x v="0"/>
    <n v="12384"/>
    <s v="Orç. Aprovado"/>
    <s v="N/A"/>
    <s v="146-2"/>
    <m/>
    <s v="LOMACON"/>
    <s v="SV. CROMO DURO HASTE HIDRAULICA        "/>
    <m/>
    <s v="S/NF"/>
    <s v="Ø 90,80 X 1200 + PONTO DE SOLDA"/>
    <d v="2022-02-09T00:00:00"/>
    <d v="2022-02-08T00:00:00"/>
    <d v="2022-02-09T00:00:00"/>
    <x v="1"/>
    <x v="1"/>
    <x v="1"/>
    <x v="1"/>
    <x v="0"/>
    <n v="2"/>
    <n v="2"/>
  </r>
  <r>
    <d v="2022-02-01T00:00:00"/>
    <x v="0"/>
    <n v="12357"/>
    <s v="Orç. Aprovado"/>
    <s v="N/A"/>
    <s v="132-2"/>
    <m/>
    <s v="XRM"/>
    <s v="SV. CROMO DURO HASTE HIDRAULICA        "/>
    <m/>
    <s v="S/NF"/>
    <s v="Ø 76.2 X 590"/>
    <d v="2022-02-02T00:00:00"/>
    <d v="2022-02-08T00:00:00"/>
    <d v="2022-02-02T00:00:00"/>
    <x v="2"/>
    <x v="0"/>
    <x v="0"/>
    <x v="1"/>
    <x v="0"/>
    <n v="1"/>
    <n v="1"/>
  </r>
  <r>
    <d v="2022-02-01T00:00:00"/>
    <x v="0"/>
    <n v="12357"/>
    <s v="Orç. Aprovado"/>
    <s v="N/A"/>
    <s v="132-2"/>
    <m/>
    <s v="XRM"/>
    <s v="SV. CROMO DURO HASTE HIDRAULICA        "/>
    <m/>
    <s v="S/NF"/>
    <s v="Ø 63.5 X 715"/>
    <d v="2022-02-02T00:00:00"/>
    <d v="2022-02-08T00:00:00"/>
    <d v="2022-02-02T00:00:00"/>
    <x v="2"/>
    <x v="0"/>
    <x v="0"/>
    <x v="1"/>
    <x v="0"/>
    <n v="1"/>
    <n v="1"/>
  </r>
  <r>
    <d v="2022-01-13T00:00:00"/>
    <x v="0"/>
    <n v="12216"/>
    <s v="Orç. Aprovado"/>
    <n v="330023"/>
    <s v="56-2"/>
    <m/>
    <s v="MAKRO PECEM"/>
    <s v="CILINDRO DA PATOLA"/>
    <m/>
    <s v="S/NF"/>
    <s v="FROTA  365"/>
    <d v="2022-01-21T00:00:00"/>
    <d v="2022-01-21T00:00:00"/>
    <d v="2022-01-24T00:00:00"/>
    <x v="1"/>
    <x v="0"/>
    <x v="1"/>
    <x v="0"/>
    <x v="0"/>
    <n v="8"/>
    <n v="11"/>
  </r>
  <r>
    <d v="2022-01-26T00:00:00"/>
    <x v="0"/>
    <n v="11710"/>
    <s v="Orç. Aprovado"/>
    <s v="N/A"/>
    <s v="1570-1"/>
    <m/>
    <s v="JUVENAL SOBRAL"/>
    <s v="CILINDRO HASTE 63 CAMISA 96"/>
    <m/>
    <s v="S/NF"/>
    <s v="PROROG. 18/02/22 - FORNECEDOR NÃO TEM CAMISA PRONTA ENTREGA"/>
    <d v="2022-02-11T00:00:00"/>
    <d v="2022-02-10T00:00:00"/>
    <d v="2022-02-15T00:00:00"/>
    <x v="0"/>
    <x v="1"/>
    <x v="1"/>
    <x v="1"/>
    <x v="0"/>
    <n v="16"/>
    <n v="20"/>
  </r>
  <r>
    <d v="2022-01-26T00:00:00"/>
    <x v="0"/>
    <n v="12318"/>
    <s v="Orç. Aprovado"/>
    <s v="N/A"/>
    <s v="95-2"/>
    <m/>
    <s v="XRM"/>
    <s v="SV. CROMO DURO HASTE HIDRAULICA        "/>
    <m/>
    <s v="S/NF"/>
    <s v="Ø 50 X 535"/>
    <d v="2022-02-07T00:00:00"/>
    <d v="2022-02-03T00:00:00"/>
    <d v="2022-02-08T00:00:00"/>
    <x v="2"/>
    <x v="1"/>
    <x v="1"/>
    <x v="1"/>
    <x v="0"/>
    <n v="12"/>
    <n v="13"/>
  </r>
  <r>
    <d v="2022-01-26T00:00:00"/>
    <x v="0"/>
    <n v="11709"/>
    <s v="Orç. Aprovado"/>
    <s v="N/A"/>
    <s v="1571-1"/>
    <m/>
    <s v="JUVENAL SOBRAL"/>
    <s v="CILINDRO HASTE 63 CAMISA 96"/>
    <m/>
    <s v="S/NF"/>
    <s v="PROROG. 18/02/22 - FORNECEDOR NÃO TEM CAMISA PRONTA ENTREGA"/>
    <d v="2022-02-11T00:00:00"/>
    <d v="2022-02-10T00:00:00"/>
    <d v="2022-02-15T00:00:00"/>
    <x v="0"/>
    <x v="1"/>
    <x v="1"/>
    <x v="1"/>
    <x v="0"/>
    <n v="16"/>
    <n v="20"/>
  </r>
  <r>
    <d v="2022-02-17T00:00:00"/>
    <x v="0"/>
    <n v="12490"/>
    <s v="Orç. Aprovado"/>
    <n v="1005433"/>
    <s v="221-2"/>
    <m/>
    <s v="FORNECEDORA BR 116"/>
    <s v="CILINDRO DE ELEVAÇÃO PC -13 HASTE 76.2 CAMISA 133,35"/>
    <m/>
    <s v="S/NF"/>
    <m/>
    <d v="2022-02-17T00:00:00"/>
    <d v="2022-02-18T00:00:00"/>
    <d v="2022-02-18T00:00:00"/>
    <x v="1"/>
    <x v="0"/>
    <x v="0"/>
    <x v="1"/>
    <x v="0"/>
    <n v="0"/>
    <n v="1"/>
  </r>
  <r>
    <d v="2022-02-14T00:00:00"/>
    <x v="0"/>
    <n v="12402"/>
    <s v="Orç. Ñ Aprovado"/>
    <s v="N/A"/>
    <s v="159-2"/>
    <m/>
    <s v="APM"/>
    <s v="CILINDRO DO LOCK KALMAR DRF/DRT "/>
    <m/>
    <n v="3854"/>
    <s v="NÃO AUTORIZADO"/>
    <d v="2022-02-24T00:00:00"/>
    <d v="2022-02-21T00:00:00"/>
    <d v="2022-02-25T00:00:00"/>
    <x v="1"/>
    <x v="1"/>
    <x v="1"/>
    <x v="1"/>
    <x v="0"/>
    <n v="10"/>
    <n v="11"/>
  </r>
  <r>
    <d v="2022-02-02T00:00:00"/>
    <x v="0"/>
    <n v="12346"/>
    <s v="Orç. Aprovado"/>
    <n v="3007952445"/>
    <s v="113-2"/>
    <m/>
    <s v="GERDAU USINA"/>
    <s v="CILINDRO DA SNAP LAMINAÇÃO HASTE 44.45 CAMISA 101.6"/>
    <m/>
    <n v="232219"/>
    <s v="KIT NC 15304"/>
    <d v="2022-02-15T00:00:00"/>
    <d v="2022-02-16T00:00:00"/>
    <d v="2022-02-17T00:00:00"/>
    <x v="1"/>
    <x v="0"/>
    <x v="1"/>
    <x v="1"/>
    <x v="0"/>
    <n v="13"/>
    <n v="15"/>
  </r>
  <r>
    <d v="2022-02-02T00:00:00"/>
    <x v="0"/>
    <n v="12347"/>
    <s v="Orç. Aprovado"/>
    <n v="3007952396"/>
    <s v="112-2"/>
    <m/>
    <s v="GERDAU USINA"/>
    <s v="CILINDRO DA SNAP LAMINAÇÃO HASTE 44.45 CAMISA 101.6"/>
    <m/>
    <n v="232219"/>
    <s v="KIT NC 15304"/>
    <d v="2022-02-15T00:00:00"/>
    <d v="2022-02-16T00:00:00"/>
    <d v="2022-02-17T00:00:00"/>
    <x v="1"/>
    <x v="0"/>
    <x v="1"/>
    <x v="1"/>
    <x v="0"/>
    <n v="13"/>
    <n v="15"/>
  </r>
  <r>
    <d v="2022-02-01T00:00:00"/>
    <x v="0"/>
    <n v="12357"/>
    <s v="Orç. Aprovado"/>
    <s v="N/A"/>
    <s v="132-2"/>
    <m/>
    <s v="XRM"/>
    <s v="SV. CROMO DURO HASTE HIDRAULICA        "/>
    <m/>
    <s v="S/NF"/>
    <s v="Ø 69 X 640"/>
    <d v="2022-02-08T00:00:00"/>
    <d v="2022-02-08T00:00:00"/>
    <d v="2022-02-08T00:00:00"/>
    <x v="2"/>
    <x v="0"/>
    <x v="0"/>
    <x v="1"/>
    <x v="0"/>
    <n v="7"/>
    <n v="7"/>
  </r>
  <r>
    <d v="2022-01-26T00:00:00"/>
    <x v="0"/>
    <n v="12318"/>
    <s v="Orç. Aprovado"/>
    <s v="N/A"/>
    <s v="95-2"/>
    <m/>
    <s v="XRM"/>
    <s v="SV. CROMO DURO HASTE HIDRAULICA        "/>
    <m/>
    <s v="S/NF"/>
    <s v="Ø 119.7 X 270"/>
    <d v="2022-02-07T00:00:00"/>
    <d v="2022-02-03T00:00:00"/>
    <d v="2022-02-08T00:00:00"/>
    <x v="2"/>
    <x v="1"/>
    <x v="1"/>
    <x v="1"/>
    <x v="0"/>
    <n v="12"/>
    <n v="13"/>
  </r>
  <r>
    <d v="2022-02-02T00:00:00"/>
    <x v="0"/>
    <n v="12364"/>
    <s v="Orç. Aprovado"/>
    <s v="N/A"/>
    <s v="137-2"/>
    <m/>
    <s v="XRM"/>
    <s v="SV. CROMO DURO HASTE HIDRAULICA        "/>
    <m/>
    <s v="S/NF"/>
    <s v="44.45 X 1400"/>
    <d v="2022-02-07T00:00:00"/>
    <d v="2022-02-04T00:00:00"/>
    <d v="2022-02-08T00:00:00"/>
    <x v="2"/>
    <x v="1"/>
    <x v="1"/>
    <x v="1"/>
    <x v="0"/>
    <n v="5"/>
    <n v="6"/>
  </r>
  <r>
    <d v="2022-02-21T00:00:00"/>
    <x v="0"/>
    <n v="12512"/>
    <s v="Orç. Aprovado"/>
    <s v="N/A"/>
    <s v="239-2"/>
    <m/>
    <s v="BRASLIMP"/>
    <s v="SV. CROMO DURO HASTE HIDRAULICA        "/>
    <m/>
    <s v="S/NF"/>
    <s v="Ø 63.5 X1040 - PONTO DE SOLDA"/>
    <d v="2022-02-24T00:00:00"/>
    <d v="2022-02-25T00:00:00"/>
    <d v="2022-02-28T00:00:00"/>
    <x v="0"/>
    <x v="0"/>
    <x v="1"/>
    <x v="1"/>
    <x v="0"/>
    <n v="3"/>
    <n v="7"/>
  </r>
  <r>
    <d v="2022-02-08T00:00:00"/>
    <x v="1"/>
    <n v="12217"/>
    <s v="Garantia Procedente"/>
    <s v="GARANTIA"/>
    <s v="53-2"/>
    <m/>
    <s v="VERTICAL"/>
    <s v="CILINDRO DE ELEVAÇÃO HASTE 37 CAMISA 41"/>
    <m/>
    <s v="S/NF"/>
    <s v="GARANTIA - AJUSTAR CANAL DA ORING NA HASTE"/>
    <d v="2022-02-09T00:00:00"/>
    <d v="2022-02-10T00:00:00"/>
    <d v="2022-02-10T00:00:00"/>
    <x v="1"/>
    <x v="0"/>
    <x v="0"/>
    <x v="1"/>
    <x v="0"/>
    <n v="1"/>
    <n v="2"/>
  </r>
  <r>
    <d v="2022-02-17T00:00:00"/>
    <x v="0"/>
    <n v="12491"/>
    <s v="Orç. Aprovado"/>
    <s v="N/A"/>
    <s v="220-2"/>
    <m/>
    <s v="FABRICIO MARCIEL"/>
    <s v="CILINDRO HASTE 35 CAMISA 90"/>
    <m/>
    <s v="S/NF"/>
    <m/>
    <d v="2022-02-23T00:00:00"/>
    <d v="2022-02-26T00:00:00"/>
    <d v="2022-02-23T00:00:00"/>
    <x v="1"/>
    <x v="0"/>
    <x v="0"/>
    <x v="1"/>
    <x v="0"/>
    <n v="6"/>
    <n v="6"/>
  </r>
  <r>
    <d v="2022-02-02T00:00:00"/>
    <x v="0"/>
    <n v="12340"/>
    <s v="Orç. Aprovado"/>
    <m/>
    <s v="117-2"/>
    <m/>
    <s v="DURAMETAL"/>
    <s v="SV. CROMO DURO HASTE HIDRAULICA        "/>
    <m/>
    <s v="S/NF"/>
    <s v="Ø 200 X 1130 "/>
    <d v="2022-02-14T00:00:00"/>
    <d v="2022-02-09T00:00:00"/>
    <d v="2022-02-22T00:00:00"/>
    <x v="1"/>
    <x v="1"/>
    <x v="1"/>
    <x v="1"/>
    <x v="0"/>
    <n v="12"/>
    <n v="20"/>
  </r>
  <r>
    <d v="2022-02-01T00:00:00"/>
    <x v="0"/>
    <n v="12359"/>
    <s v="Orç. Aprovado"/>
    <s v="N/A"/>
    <s v="135-2"/>
    <m/>
    <s v="NETO PARAIBA"/>
    <s v="SV. CROMO DURO EM MATRIZ DE PANELA"/>
    <m/>
    <s v="S/NF"/>
    <s v="MATRIZ DE PANELA"/>
    <d v="2022-02-11T00:00:00"/>
    <d v="2022-02-04T00:00:00"/>
    <d v="2022-02-11T00:00:00"/>
    <x v="2"/>
    <x v="1"/>
    <x v="1"/>
    <x v="1"/>
    <x v="0"/>
    <n v="10"/>
    <n v="10"/>
  </r>
  <r>
    <d v="2022-02-02T00:00:00"/>
    <x v="0"/>
    <n v="12340"/>
    <s v="Orç. Aprovado"/>
    <m/>
    <s v="117-2"/>
    <m/>
    <s v="DURAMETAL"/>
    <s v="SV. CROMO DURO HASTE HIDRAULICA        "/>
    <m/>
    <s v="S/NF"/>
    <s v="Ø 160 X 840"/>
    <d v="2022-02-15T00:00:00"/>
    <d v="2022-02-09T00:00:00"/>
    <d v="2022-02-22T00:00:00"/>
    <x v="1"/>
    <x v="1"/>
    <x v="1"/>
    <x v="1"/>
    <x v="0"/>
    <n v="13"/>
    <n v="20"/>
  </r>
  <r>
    <d v="2022-02-02T00:00:00"/>
    <x v="0"/>
    <n v="12340"/>
    <s v="Orç. Aprovado"/>
    <m/>
    <s v="117-2"/>
    <m/>
    <s v="DURAMETAL"/>
    <s v="SV. CROMO DURO HASTE HIDRAULICA        "/>
    <m/>
    <s v="S/NF"/>
    <s v="Ø 90 X 1390"/>
    <d v="2022-02-15T00:00:00"/>
    <d v="2022-02-09T00:00:00"/>
    <d v="2022-02-22T00:00:00"/>
    <x v="1"/>
    <x v="1"/>
    <x v="1"/>
    <x v="1"/>
    <x v="0"/>
    <n v="13"/>
    <n v="20"/>
  </r>
  <r>
    <d v="2022-02-18T00:00:00"/>
    <x v="0"/>
    <n v="12488"/>
    <s v="Orç. Aprovado"/>
    <n v="1005435"/>
    <s v="223-2"/>
    <m/>
    <s v="FORNECEDORA BR 116"/>
    <s v="CILINDRO DO ESTABILAZADOR MT 05 _x000a_HASTE 70 CAMISA 120"/>
    <m/>
    <s v="S/NF"/>
    <m/>
    <d v="2022-02-22T00:00:00"/>
    <d v="2022-02-22T00:00:00"/>
    <d v="2022-02-24T00:00:00"/>
    <x v="1"/>
    <x v="0"/>
    <x v="1"/>
    <x v="1"/>
    <x v="0"/>
    <n v="4"/>
    <n v="6"/>
  </r>
  <r>
    <d v="2022-02-10T00:00:00"/>
    <x v="0"/>
    <n v="12261"/>
    <s v="Orç. Aprovado"/>
    <n v="1005277"/>
    <s v="1565-1"/>
    <m/>
    <s v="FORNECEDORA GERDAU"/>
    <s v="CILINDRO HASTE 50 CAMISA 70"/>
    <m/>
    <s v="S/NF"/>
    <s v="PRORROG. 18/02/22"/>
    <d v="2022-02-23T00:00:00"/>
    <d v="2022-02-17T00:00:00"/>
    <d v="2022-02-24T00:00:00"/>
    <x v="1"/>
    <x v="1"/>
    <x v="1"/>
    <x v="1"/>
    <x v="0"/>
    <n v="13"/>
    <n v="14"/>
  </r>
  <r>
    <d v="2022-02-14T00:00:00"/>
    <x v="1"/>
    <n v="11246"/>
    <s v="Garantia Procedente"/>
    <s v="GARANTIA"/>
    <s v="1268-1"/>
    <m/>
    <s v="CIDADE LIMPA"/>
    <s v="CILINDRO DA PRENSA Ø 69.85 X 950"/>
    <m/>
    <s v="S/NF"/>
    <s v="GARANTIA "/>
    <d v="2022-02-24T00:00:00"/>
    <d v="2022-02-18T00:00:00"/>
    <d v="2022-02-25T00:00:00"/>
    <x v="1"/>
    <x v="1"/>
    <x v="1"/>
    <x v="1"/>
    <x v="0"/>
    <n v="10"/>
    <n v="11"/>
  </r>
  <r>
    <d v="2022-02-16T00:00:00"/>
    <x v="0"/>
    <n v="12462"/>
    <s v="Orç. Aprovado"/>
    <n v="1005436"/>
    <n v="2110"/>
    <m/>
    <s v="FORNECEDORA ANEL VIARIO"/>
    <s v="CILINDRO HASTE 76.2 CAMISA 177.8"/>
    <m/>
    <s v="S/NF"/>
    <m/>
    <d v="2022-02-18T00:00:00"/>
    <d v="2022-02-22T00:00:00"/>
    <d v="2022-02-21T00:00:00"/>
    <x v="1"/>
    <x v="0"/>
    <x v="0"/>
    <x v="1"/>
    <x v="0"/>
    <n v="2"/>
    <n v="5"/>
  </r>
  <r>
    <d v="2022-02-18T00:00:00"/>
    <x v="0"/>
    <n v="12470"/>
    <s v="Orç. Aprovado"/>
    <s v="N/A"/>
    <s v="252-0"/>
    <m/>
    <s v="CIDADE LIMPA"/>
    <s v="CILINDRO DA PRENSA CLPR 0005 HASTE 69.85 CAMISA 88.9"/>
    <m/>
    <s v="S/NF"/>
    <m/>
    <d v="2022-02-24T00:00:00"/>
    <d v="2022-02-25T00:00:00"/>
    <d v="2022-02-25T00:00:00"/>
    <x v="1"/>
    <x v="0"/>
    <x v="0"/>
    <x v="1"/>
    <x v="0"/>
    <n v="6"/>
    <n v="7"/>
  </r>
  <r>
    <d v="2022-02-07T00:00:00"/>
    <x v="0"/>
    <n v="12142"/>
    <s v="Orç. Aprovado"/>
    <n v="4700319039"/>
    <s v="148-2"/>
    <m/>
    <s v="MILLS"/>
    <s v="SV. CROMO DURO HASTE HIDRAULICA        "/>
    <m/>
    <s v="S/NF"/>
    <s v="Ø 88.9 X 1150"/>
    <d v="2022-02-15T00:00:00"/>
    <d v="2022-02-11T00:00:00"/>
    <d v="2022-02-17T00:00:00"/>
    <x v="1"/>
    <x v="1"/>
    <x v="1"/>
    <x v="1"/>
    <x v="0"/>
    <n v="8"/>
    <n v="10"/>
  </r>
  <r>
    <d v="2022-02-02T00:00:00"/>
    <x v="0"/>
    <n v="12256"/>
    <s v="Orç. Aprovado"/>
    <s v="N/A"/>
    <s v="74-2"/>
    <m/>
    <s v="TRANSNACIONAL"/>
    <s v="CILINDRO DA PATOLA ESTENSIVA "/>
    <m/>
    <s v="S/NF"/>
    <m/>
    <d v="2022-02-02T00:00:00"/>
    <d v="2022-02-02T00:00:00"/>
    <d v="2022-02-02T00:00:00"/>
    <x v="1"/>
    <x v="0"/>
    <x v="0"/>
    <x v="1"/>
    <x v="0"/>
    <n v="0"/>
    <n v="0"/>
  </r>
  <r>
    <d v="2022-02-02T00:00:00"/>
    <x v="0"/>
    <n v="12353"/>
    <s v="Orç. Aprovado"/>
    <s v="N/A"/>
    <s v="127-2"/>
    <m/>
    <s v="SERMEC"/>
    <s v="CILINDRO HASTE 35 CAMISA 63"/>
    <m/>
    <s v="S/NF"/>
    <m/>
    <d v="2022-02-08T00:00:00"/>
    <d v="2022-02-08T00:00:00"/>
    <d v="2022-02-14T00:00:00"/>
    <x v="0"/>
    <x v="0"/>
    <x v="1"/>
    <x v="1"/>
    <x v="0"/>
    <n v="6"/>
    <n v="12"/>
  </r>
  <r>
    <d v="2022-02-02T00:00:00"/>
    <x v="0"/>
    <n v="12353"/>
    <s v="Orç. Aprovado"/>
    <s v="N/A"/>
    <s v="128-2"/>
    <m/>
    <s v="SERMEC"/>
    <s v="CILINDRO HASTE 35 CAMISA 63"/>
    <m/>
    <s v="S/NF"/>
    <m/>
    <d v="2022-02-08T00:00:00"/>
    <d v="2022-02-08T00:00:00"/>
    <d v="2022-02-14T00:00:00"/>
    <x v="0"/>
    <x v="0"/>
    <x v="1"/>
    <x v="1"/>
    <x v="0"/>
    <n v="6"/>
    <n v="12"/>
  </r>
  <r>
    <d v="2022-02-10T00:00:00"/>
    <x v="0"/>
    <n v="12427"/>
    <s v="Orç. Aprovado"/>
    <s v="N/A"/>
    <s v="0274-0"/>
    <m/>
    <s v="M3 PREMOLDADOS"/>
    <s v="CILINDRO DA FORMA HASTE 31,75 CAMISA 50,8"/>
    <m/>
    <s v="S/NF"/>
    <m/>
    <d v="2022-02-17T00:00:00"/>
    <d v="2022-02-17T00:00:00"/>
    <d v="2022-02-18T00:00:00"/>
    <x v="0"/>
    <x v="0"/>
    <x v="1"/>
    <x v="1"/>
    <x v="0"/>
    <n v="7"/>
    <n v="8"/>
  </r>
  <r>
    <d v="2022-02-10T00:00:00"/>
    <x v="0"/>
    <n v="12426"/>
    <s v="Orç. Aprovado"/>
    <s v="N/A"/>
    <s v="0826-0"/>
    <m/>
    <s v="M3 PREMOLDADOS"/>
    <s v="CILINDRO DA FORMA HASTE 31,75 CAMISA 50,8"/>
    <m/>
    <s v="S/NF"/>
    <m/>
    <d v="2022-02-18T00:00:00"/>
    <d v="2022-02-17T00:00:00"/>
    <d v="2022-02-18T00:00:00"/>
    <x v="0"/>
    <x v="1"/>
    <x v="1"/>
    <x v="1"/>
    <x v="0"/>
    <n v="8"/>
    <n v="8"/>
  </r>
  <r>
    <d v="2022-03-04T00:00:00"/>
    <x v="0"/>
    <n v="12586"/>
    <s v="Orç. Aprovado"/>
    <s v="N/A"/>
    <s v="279-2"/>
    <m/>
    <s v="NETO CATOLE DO ROCHA"/>
    <s v="SV. CROMO DURO HASTE HIDRAULICA        "/>
    <m/>
    <s v="S/NF"/>
    <s v="MATRIZ"/>
    <d v="2022-03-07T00:00:00"/>
    <d v="2022-03-07T00:00:00"/>
    <d v="2022-03-07T00:00:00"/>
    <x v="2"/>
    <x v="0"/>
    <x v="0"/>
    <x v="2"/>
    <x v="0"/>
    <n v="3"/>
    <n v="3"/>
  </r>
  <r>
    <d v="2022-02-08T00:00:00"/>
    <x v="0"/>
    <n v="12398"/>
    <s v="Orç. Aprovado"/>
    <s v="055963/1 055959/1"/>
    <s v="157-2"/>
    <m/>
    <s v="CORDEIRO"/>
    <s v="CILINDRO TELESCOPIO "/>
    <m/>
    <s v="S/NF"/>
    <s v="PROROG. 18/02/2022"/>
    <d v="2022-02-17T00:00:00"/>
    <d v="2022-02-17T00:00:00"/>
    <d v="2022-02-28T00:00:00"/>
    <x v="1"/>
    <x v="0"/>
    <x v="1"/>
    <x v="1"/>
    <x v="0"/>
    <n v="9"/>
    <n v="20"/>
  </r>
  <r>
    <d v="2022-02-16T00:00:00"/>
    <x v="0"/>
    <n v="12464"/>
    <s v="Orç. Aprovado"/>
    <n v="1005432"/>
    <s v="198-2"/>
    <m/>
    <s v="FORNECEDORA ANEL VIARIO"/>
    <s v="CILINDRO HASTE 76.2 CAMISA 177.8"/>
    <m/>
    <s v="S/NF"/>
    <m/>
    <d v="2022-02-18T00:00:00"/>
    <d v="2022-02-22T00:00:00"/>
    <d v="2022-02-21T00:00:00"/>
    <x v="1"/>
    <x v="0"/>
    <x v="0"/>
    <x v="1"/>
    <x v="0"/>
    <n v="2"/>
    <n v="5"/>
  </r>
  <r>
    <d v="2022-02-10T00:00:00"/>
    <x v="0"/>
    <n v="12439"/>
    <s v="Orç. Aprovado"/>
    <s v="N/A"/>
    <s v="195-2"/>
    <m/>
    <s v="TENTACULOS"/>
    <s v="SV. CROMO DURO HASTE HIDRAULICA        "/>
    <m/>
    <s v="S/NF"/>
    <s v="Ø 100 X 700"/>
    <d v="2022-02-12T00:00:00"/>
    <d v="2022-02-10T00:00:00"/>
    <d v="2022-02-12T00:00:00"/>
    <x v="2"/>
    <x v="1"/>
    <x v="1"/>
    <x v="1"/>
    <x v="0"/>
    <n v="2"/>
    <n v="2"/>
  </r>
  <r>
    <d v="2022-01-17T00:00:00"/>
    <x v="0"/>
    <n v="11649"/>
    <s v="Orç. Aprovado"/>
    <s v="N/A"/>
    <s v="1551-1"/>
    <m/>
    <s v="SERMEC"/>
    <s v="CILINDRO HASTE 45 CAMISA 100"/>
    <m/>
    <s v="S/NF"/>
    <m/>
    <d v="2022-01-27T00:00:00"/>
    <d v="2022-01-28T00:00:00"/>
    <d v="2022-02-14T00:00:00"/>
    <x v="0"/>
    <x v="0"/>
    <x v="1"/>
    <x v="0"/>
    <x v="0"/>
    <n v="10"/>
    <n v="28"/>
  </r>
  <r>
    <d v="2022-01-31T00:00:00"/>
    <x v="0"/>
    <n v="12345"/>
    <s v="Orç. Aprovado"/>
    <n v="23125"/>
    <s v="123-2"/>
    <m/>
    <s v="TECER"/>
    <s v="CILINDRO DA CABINE HASTE 32 CAMISA 45"/>
    <m/>
    <n v="3540"/>
    <m/>
    <d v="2022-02-03T00:00:00"/>
    <d v="2022-02-07T00:00:00"/>
    <d v="2022-02-04T00:00:00"/>
    <x v="1"/>
    <x v="0"/>
    <x v="0"/>
    <x v="1"/>
    <x v="0"/>
    <n v="3"/>
    <n v="4"/>
  </r>
  <r>
    <d v="2022-02-10T00:00:00"/>
    <x v="0"/>
    <n v="12413"/>
    <s v="Orç. Aprovado"/>
    <s v="N/A"/>
    <s v="179-2"/>
    <m/>
    <s v="NETO PARAIBA"/>
    <s v="SV. CROMO DURO HASTE HIDRAULICA        "/>
    <m/>
    <s v="S/NF"/>
    <s v="MATRIZ"/>
    <d v="2022-02-14T00:00:00"/>
    <d v="2022-02-11T00:00:00"/>
    <d v="2022-02-14T00:00:00"/>
    <x v="2"/>
    <x v="1"/>
    <x v="1"/>
    <x v="1"/>
    <x v="0"/>
    <n v="4"/>
    <n v="4"/>
  </r>
  <r>
    <d v="2022-01-31T00:00:00"/>
    <x v="0"/>
    <n v="12348"/>
    <s v="Orç. Aprovado"/>
    <n v="23125"/>
    <s v="129-2"/>
    <m/>
    <s v="TECER"/>
    <s v="CILINDRO MESTRE DE FREIO EP27 HASTE 28.5 CAMISA 28"/>
    <m/>
    <n v="3540"/>
    <m/>
    <d v="2022-02-03T00:00:00"/>
    <d v="2022-02-07T00:00:00"/>
    <d v="2022-02-04T00:00:00"/>
    <x v="1"/>
    <x v="0"/>
    <x v="0"/>
    <x v="1"/>
    <x v="0"/>
    <n v="3"/>
    <n v="4"/>
  </r>
  <r>
    <d v="2022-03-08T00:00:00"/>
    <x v="0"/>
    <n v="12630"/>
    <s v="Orç. Aprovado"/>
    <s v="N/A"/>
    <s v="313-2"/>
    <m/>
    <s v="BEMAX"/>
    <s v="FAB. HASTE Ø 25,40 X 595"/>
    <m/>
    <s v="S/NF"/>
    <s v="NC"/>
    <d v="2022-03-09T00:00:00"/>
    <d v="2022-03-11T00:00:00"/>
    <d v="2022-03-10T00:00:00"/>
    <x v="2"/>
    <x v="0"/>
    <x v="0"/>
    <x v="2"/>
    <x v="0"/>
    <n v="1"/>
    <n v="2"/>
  </r>
  <r>
    <d v="2022-01-31T00:00:00"/>
    <x v="0"/>
    <n v="12348"/>
    <s v="Orç. Aprovado"/>
    <n v="23125"/>
    <s v="130-2"/>
    <m/>
    <s v="TECER"/>
    <s v="CILINDRO MESTRE DE FREIO EP 27 HASTE 28.5 CAMISA 28"/>
    <m/>
    <n v="3540"/>
    <m/>
    <d v="2022-02-03T00:00:00"/>
    <d v="2022-02-07T00:00:00"/>
    <d v="2022-02-04T00:00:00"/>
    <x v="1"/>
    <x v="0"/>
    <x v="0"/>
    <x v="1"/>
    <x v="0"/>
    <n v="3"/>
    <n v="4"/>
  </r>
  <r>
    <d v="2022-02-10T00:00:00"/>
    <x v="0"/>
    <n v="12413"/>
    <s v="Orç. Aprovado"/>
    <s v="N/A"/>
    <s v="179-2"/>
    <m/>
    <s v="NETO PARAIBA"/>
    <s v="SV. CROMO DURO HASTE HIDRAULICA        "/>
    <m/>
    <s v="S/NF"/>
    <s v="MATRIZ"/>
    <d v="2022-02-14T00:00:00"/>
    <d v="2022-02-11T00:00:00"/>
    <d v="2022-02-14T00:00:00"/>
    <x v="2"/>
    <x v="1"/>
    <x v="1"/>
    <x v="1"/>
    <x v="0"/>
    <n v="4"/>
    <n v="4"/>
  </r>
  <r>
    <d v="2022-01-20T00:00:00"/>
    <x v="0"/>
    <n v="12277"/>
    <s v="Orç. Aprovado"/>
    <s v="N/A"/>
    <s v="85-2"/>
    <m/>
    <s v="TRANSNACIONAL"/>
    <s v="CILINDRO DA PATOLA EXTENSIVA HASTE 50 CAMISA 63"/>
    <m/>
    <s v="S/NF"/>
    <m/>
    <d v="2022-01-21T00:00:00"/>
    <d v="2022-01-21T00:00:00"/>
    <d v="2022-01-21T00:00:00"/>
    <x v="1"/>
    <x v="0"/>
    <x v="0"/>
    <x v="0"/>
    <x v="0"/>
    <n v="1"/>
    <n v="1"/>
  </r>
  <r>
    <d v="2022-01-19T00:00:00"/>
    <x v="0"/>
    <n v="12255"/>
    <s v="Orç. Aprovado"/>
    <s v="N/A"/>
    <s v="71-2"/>
    <m/>
    <s v="TRANSNACIONAL"/>
    <s v="CILINDRO HASTE 88,90 CAMISA 184,15"/>
    <m/>
    <s v="S/NF"/>
    <m/>
    <d v="2022-01-21T00:00:00"/>
    <d v="2022-01-21T00:00:00"/>
    <d v="2022-01-21T00:00:00"/>
    <x v="1"/>
    <x v="0"/>
    <x v="0"/>
    <x v="0"/>
    <x v="0"/>
    <n v="2"/>
    <n v="2"/>
  </r>
  <r>
    <d v="2022-02-22T00:00:00"/>
    <x v="0"/>
    <n v="12500"/>
    <s v="Orç. Aprovado"/>
    <m/>
    <n v="1453"/>
    <m/>
    <s v="FORNECEDORA PECEM"/>
    <s v="CILINDRO DE ELEVAÇÃO DA CONCHA PC- 50 HASTE 76,2 CAMISA 46,05"/>
    <m/>
    <s v="S/NF"/>
    <m/>
    <d v="2022-02-25T00:00:00"/>
    <d v="2022-03-01T00:00:00"/>
    <d v="2022-03-01T00:00:00"/>
    <x v="1"/>
    <x v="0"/>
    <x v="0"/>
    <x v="1"/>
    <x v="0"/>
    <n v="3"/>
    <n v="7"/>
  </r>
  <r>
    <d v="2022-03-04T00:00:00"/>
    <x v="0"/>
    <n v="12586"/>
    <s v="Orç. Aprovado"/>
    <s v="N/A"/>
    <s v="279-2"/>
    <m/>
    <s v="NETO CATOLE DO ROCHA"/>
    <s v="SV. CROMO DURO HASTE HIDRAULICA        "/>
    <m/>
    <s v="S/NF"/>
    <s v="MATRIZ"/>
    <d v="2022-03-07T00:00:00"/>
    <d v="2022-03-07T00:00:00"/>
    <d v="2022-03-07T00:00:00"/>
    <x v="2"/>
    <x v="0"/>
    <x v="0"/>
    <x v="2"/>
    <x v="0"/>
    <n v="3"/>
    <n v="3"/>
  </r>
  <r>
    <d v="2022-02-21T00:00:00"/>
    <x v="0"/>
    <n v="11866"/>
    <s v="Orç. Aprovado"/>
    <n v="3007816261"/>
    <s v="1658-1"/>
    <m/>
    <s v="GERDAU USINA"/>
    <s v="CILINDRO RETENÇÃO DOS FEIXES HASTE 25 CAMISA 80"/>
    <m/>
    <n v="229944"/>
    <s v="KIT TH I5080"/>
    <d v="2022-02-24T00:00:00"/>
    <d v="2022-02-28T00:00:00"/>
    <d v="2022-03-08T00:00:00"/>
    <x v="1"/>
    <x v="0"/>
    <x v="1"/>
    <x v="1"/>
    <x v="0"/>
    <n v="3"/>
    <n v="15"/>
  </r>
  <r>
    <d v="2022-02-10T00:00:00"/>
    <x v="1"/>
    <n v="11186"/>
    <s v="Garantia Procedente"/>
    <s v="GARANTIA"/>
    <s v="1236-1"/>
    <m/>
    <s v="NATASHA"/>
    <s v="CILINDRO DA CARREGADEIRA - HASTE 90 CAMISA 132"/>
    <m/>
    <s v="S/NF"/>
    <s v="GARANTIA"/>
    <d v="2022-02-14T00:00:00"/>
    <d v="2022-02-16T00:00:00"/>
    <d v="2022-02-18T00:00:00"/>
    <x v="0"/>
    <x v="0"/>
    <x v="1"/>
    <x v="1"/>
    <x v="0"/>
    <n v="4"/>
    <n v="8"/>
  </r>
  <r>
    <d v="2022-02-16T00:00:00"/>
    <x v="0"/>
    <n v="12479"/>
    <s v="Orç. Aprovado"/>
    <n v="191282"/>
    <n v="2440"/>
    <m/>
    <s v="DURAMETAL"/>
    <s v="CILINDRO DO BASCULAMENTO DO FORNO HASTE 101.6 CAMISA 177.8"/>
    <m/>
    <s v="S/NF"/>
    <m/>
    <d v="2022-03-02T00:00:00"/>
    <d v="2022-02-25T00:00:00"/>
    <d v="2022-03-03T00:00:00"/>
    <x v="1"/>
    <x v="1"/>
    <x v="1"/>
    <x v="2"/>
    <x v="0"/>
    <n v="14"/>
    <n v="15"/>
  </r>
  <r>
    <d v="2022-03-01T00:00:00"/>
    <x v="0"/>
    <n v="12549"/>
    <s v="Orç. Aprovado"/>
    <n v="155038"/>
    <s v="262-2"/>
    <m/>
    <s v="ELETRA"/>
    <s v="SV. USI RETIFICAR SOLDA"/>
    <m/>
    <n v="28297"/>
    <s v="FUSO DA INJETORA"/>
    <d v="2022-03-03T00:00:00"/>
    <d v="2022-03-04T00:00:00"/>
    <d v="2022-03-04T00:00:00"/>
    <x v="1"/>
    <x v="0"/>
    <x v="0"/>
    <x v="2"/>
    <x v="0"/>
    <n v="2"/>
    <n v="3"/>
  </r>
  <r>
    <d v="2022-02-17T00:00:00"/>
    <x v="0"/>
    <n v="12489"/>
    <s v="Orç. Aprovado"/>
    <s v="N/A"/>
    <s v="222-2"/>
    <m/>
    <s v="L AMORIM"/>
    <s v="CILINDRO ELEVAÇÃO HASTE 46 CAMISA 50"/>
    <m/>
    <s v="S/NF"/>
    <s v="FROTA 11899"/>
    <d v="2022-02-21T00:00:00"/>
    <d v="2022-02-23T00:00:00"/>
    <d v="2022-02-23T00:00:00"/>
    <x v="0"/>
    <x v="0"/>
    <x v="0"/>
    <x v="1"/>
    <x v="0"/>
    <n v="4"/>
    <n v="6"/>
  </r>
  <r>
    <d v="2022-02-14T00:00:00"/>
    <x v="0"/>
    <n v="12463"/>
    <s v="Orç. Aprovado"/>
    <s v="N/A"/>
    <s v="1242-1"/>
    <m/>
    <s v="L AMORIM"/>
    <s v="CILINDRO DIRECIONAL HASTE 50 CAMISA 80"/>
    <m/>
    <s v="S/NF"/>
    <m/>
    <d v="2022-02-17T00:00:00"/>
    <d v="2022-02-18T00:00:00"/>
    <d v="2022-02-23T00:00:00"/>
    <x v="0"/>
    <x v="0"/>
    <x v="1"/>
    <x v="1"/>
    <x v="0"/>
    <n v="3"/>
    <n v="9"/>
  </r>
  <r>
    <d v="2022-02-14T00:00:00"/>
    <x v="0"/>
    <n v="12461"/>
    <s v="Orç. Aprovado"/>
    <s v="N/A"/>
    <s v="201-2"/>
    <m/>
    <s v="L AMORIM"/>
    <s v="CILINDRO HASTE 45 CAMISA50"/>
    <m/>
    <s v="S/NF"/>
    <m/>
    <d v="2022-02-17T00:00:00"/>
    <d v="2022-02-18T00:00:00"/>
    <d v="2022-02-23T00:00:00"/>
    <x v="0"/>
    <x v="0"/>
    <x v="1"/>
    <x v="1"/>
    <x v="0"/>
    <n v="3"/>
    <n v="9"/>
  </r>
  <r>
    <d v="2022-01-27T00:00:00"/>
    <x v="0"/>
    <n v="11899"/>
    <s v="Orç. Aprovado"/>
    <n v="3007939502"/>
    <s v="1664-1"/>
    <m/>
    <s v="GERDAU USINA"/>
    <s v="CILINDRO ACENTADOR DESBATE PNEUMATICO HASTE 50.8 CAMISA 152.4"/>
    <m/>
    <n v="229943"/>
    <s v="PRORROG. 04/03/2022"/>
    <d v="2022-02-23T00:00:00"/>
    <d v="2022-02-16T00:00:00"/>
    <d v="2022-03-08T00:00:00"/>
    <x v="1"/>
    <x v="1"/>
    <x v="1"/>
    <x v="1"/>
    <x v="0"/>
    <n v="27"/>
    <n v="40"/>
  </r>
  <r>
    <d v="2022-01-27T00:00:00"/>
    <x v="0"/>
    <n v="11896"/>
    <s v="Orç. Aprovado"/>
    <n v="3007939382"/>
    <s v="1665-1"/>
    <m/>
    <s v="GERDAU USINA"/>
    <s v="CILINDRO PNEUMATICO DO OXICORTE HASTE 35 CAMISA 203.2"/>
    <m/>
    <n v="229947"/>
    <s v="PRORROG. 25/02/22"/>
    <d v="2022-02-25T00:00:00"/>
    <d v="2022-02-17T00:00:00"/>
    <d v="2022-03-03T00:00:00"/>
    <x v="1"/>
    <x v="1"/>
    <x v="1"/>
    <x v="1"/>
    <x v="0"/>
    <n v="29"/>
    <n v="35"/>
  </r>
  <r>
    <d v="2022-02-10T00:00:00"/>
    <x v="0"/>
    <n v="12439"/>
    <s v="Orç. Aprovado"/>
    <s v="N/A"/>
    <s v="195-2"/>
    <m/>
    <s v="TENTACULOS"/>
    <s v="SV. CROMO DURO HASTE HIDRAULICA        "/>
    <m/>
    <s v="S/NF"/>
    <s v="Ø 100 X 700"/>
    <d v="2022-02-14T00:00:00"/>
    <d v="2022-02-10T00:00:00"/>
    <d v="2022-02-14T00:00:00"/>
    <x v="2"/>
    <x v="1"/>
    <x v="1"/>
    <x v="1"/>
    <x v="0"/>
    <n v="4"/>
    <n v="4"/>
  </r>
  <r>
    <d v="2022-01-27T00:00:00"/>
    <x v="0"/>
    <n v="11901"/>
    <s v="Orç. Aprovado"/>
    <n v="3007939703"/>
    <s v="1662-1"/>
    <m/>
    <s v="GERDAU USINA"/>
    <s v="CILINDRO DA GARRA DO TORCEDOR HASTE 25.4 CAMISA 63.5"/>
    <m/>
    <n v="229946"/>
    <s v="COMPRADO RETENFIX 31/01/22"/>
    <d v="2022-02-21T00:00:00"/>
    <d v="2022-02-16T00:00:00"/>
    <d v="2022-03-08T00:00:00"/>
    <x v="1"/>
    <x v="1"/>
    <x v="1"/>
    <x v="1"/>
    <x v="0"/>
    <n v="25"/>
    <n v="40"/>
  </r>
  <r>
    <d v="2022-02-14T00:00:00"/>
    <x v="0"/>
    <n v="12467"/>
    <s v="Orç. Aprovado"/>
    <s v="N/A"/>
    <s v="212-2"/>
    <m/>
    <s v="TECBRITA"/>
    <s v="SV. CROMO DURO HASTE HIDRAULICA        "/>
    <m/>
    <s v="S/NF"/>
    <s v="Ø 80 X 930"/>
    <d v="2022-02-16T00:00:00"/>
    <d v="2022-02-16T00:00:00"/>
    <d v="2022-02-17T00:00:00"/>
    <x v="0"/>
    <x v="0"/>
    <x v="1"/>
    <x v="1"/>
    <x v="0"/>
    <n v="2"/>
    <n v="3"/>
  </r>
  <r>
    <d v="2022-02-18T00:00:00"/>
    <x v="0"/>
    <n v="12444"/>
    <s v="Orç. Aprovado"/>
    <n v="3007996394"/>
    <s v="196-2"/>
    <m/>
    <s v="GERDAU USINA"/>
    <s v="CILINDRO PNEUMATICO DO OXICORTE HASTE 34,93 CAMISA 203"/>
    <m/>
    <n v="232217"/>
    <s v="COMPRADO RETENFIX 10/02/22"/>
    <d v="2022-03-01T00:00:00"/>
    <d v="2022-03-04T00:00:00"/>
    <d v="2022-03-08T00:00:00"/>
    <x v="1"/>
    <x v="0"/>
    <x v="1"/>
    <x v="2"/>
    <x v="0"/>
    <n v="11"/>
    <n v="18"/>
  </r>
  <r>
    <d v="2022-02-10T00:00:00"/>
    <x v="0"/>
    <n v="12421"/>
    <s v="Orç. Aprovado"/>
    <s v="N/A"/>
    <s v="183-2"/>
    <m/>
    <s v="ROGER TORNO"/>
    <s v="SV. MANUTENÇÃO MACACO HIDRAULICO"/>
    <m/>
    <s v="S/NF"/>
    <m/>
    <d v="2022-02-16T00:00:00"/>
    <d v="2022-02-15T00:00:00"/>
    <d v="2022-02-17T00:00:00"/>
    <x v="2"/>
    <x v="1"/>
    <x v="1"/>
    <x v="1"/>
    <x v="0"/>
    <n v="6"/>
    <n v="7"/>
  </r>
  <r>
    <d v="2022-02-11T00:00:00"/>
    <x v="0"/>
    <n v="12460"/>
    <s v="Orç. Aprovado"/>
    <s v="N/A"/>
    <s v="204-2"/>
    <m/>
    <s v="RELIFE EMBALAGENS"/>
    <s v="SV. CROMO DURO HASTE HIDRAULICA        "/>
    <m/>
    <s v="S/NF"/>
    <s v="Ø30 X 320"/>
    <d v="2022-02-17T00:00:00"/>
    <d v="2022-02-25T00:00:00"/>
    <d v="2022-02-18T00:00:00"/>
    <x v="0"/>
    <x v="0"/>
    <x v="0"/>
    <x v="1"/>
    <x v="0"/>
    <n v="6"/>
    <n v="7"/>
  </r>
  <r>
    <d v="2022-02-11T00:00:00"/>
    <x v="0"/>
    <n v="12460"/>
    <s v="Orç. Aprovado"/>
    <s v="N/A"/>
    <s v="204-2"/>
    <m/>
    <s v="RELIFE EMBALAGENS"/>
    <s v="SV. CROMO DURO HASTE HIDRAULICA        "/>
    <m/>
    <s v="S/NF"/>
    <s v="Ø30 X 320"/>
    <d v="2022-02-17T00:00:00"/>
    <d v="2022-02-25T00:00:00"/>
    <d v="2022-02-18T00:00:00"/>
    <x v="0"/>
    <x v="0"/>
    <x v="0"/>
    <x v="1"/>
    <x v="0"/>
    <n v="6"/>
    <n v="7"/>
  </r>
  <r>
    <d v="2022-02-11T00:00:00"/>
    <x v="0"/>
    <n v="12460"/>
    <s v="Orç. Aprovado"/>
    <s v="N/A"/>
    <s v="204-2"/>
    <m/>
    <s v="RELIFE EMBALAGENS"/>
    <s v="SV. CROMO DURO HASTE HIDRAULICA        "/>
    <m/>
    <s v="S/NF"/>
    <s v="Ø30 X 320"/>
    <d v="2022-02-17T00:00:00"/>
    <d v="2022-02-25T00:00:00"/>
    <d v="2022-02-18T00:00:00"/>
    <x v="0"/>
    <x v="0"/>
    <x v="0"/>
    <x v="1"/>
    <x v="0"/>
    <n v="6"/>
    <n v="7"/>
  </r>
  <r>
    <d v="2022-02-11T00:00:00"/>
    <x v="0"/>
    <n v="12460"/>
    <s v="Orç. Aprovado"/>
    <s v="N/A"/>
    <s v="204-2"/>
    <m/>
    <s v="RELIFE EMBALAGENS"/>
    <s v="SV. CROMO DURO HASTE HIDRAULICA        "/>
    <m/>
    <s v="S/NF"/>
    <s v="Ø30 X 320"/>
    <d v="2022-02-17T00:00:00"/>
    <d v="2022-02-25T00:00:00"/>
    <d v="2022-02-18T00:00:00"/>
    <x v="0"/>
    <x v="0"/>
    <x v="0"/>
    <x v="1"/>
    <x v="0"/>
    <n v="6"/>
    <n v="7"/>
  </r>
  <r>
    <d v="2022-02-03T00:00:00"/>
    <x v="0"/>
    <n v="12240"/>
    <s v="Orç. Aprovado"/>
    <n v="3007953961"/>
    <s v="1772-1"/>
    <m/>
    <s v="GERDAU USINA"/>
    <s v="CILINDRO DE LEVANTAMENTO HASTE 120 CAMISA 130.17"/>
    <m/>
    <n v="231268"/>
    <m/>
    <d v="2022-02-19T00:00:00"/>
    <d v="2022-02-18T00:00:00"/>
    <d v="2022-03-03T00:00:00"/>
    <x v="1"/>
    <x v="1"/>
    <x v="1"/>
    <x v="1"/>
    <x v="0"/>
    <n v="16"/>
    <n v="28"/>
  </r>
  <r>
    <d v="2022-02-04T00:00:00"/>
    <x v="0"/>
    <n v="12282"/>
    <s v="Orç. Aprovado"/>
    <n v="3007956781"/>
    <s v="41-0"/>
    <m/>
    <s v="GERDAU USINA"/>
    <s v="CILINDRO HIDRAULICO LEVANTAMENTO ABOBODA  HASTE 195 CAMISA 400"/>
    <m/>
    <n v="231579"/>
    <s v="PRORROG. 25/02/22"/>
    <d v="2022-02-21T00:00:00"/>
    <d v="2022-02-22T00:00:00"/>
    <d v="2022-03-03T00:00:00"/>
    <x v="1"/>
    <x v="0"/>
    <x v="1"/>
    <x v="1"/>
    <x v="0"/>
    <n v="17"/>
    <n v="27"/>
  </r>
  <r>
    <d v="2022-02-22T00:00:00"/>
    <x v="0"/>
    <n v="12325"/>
    <s v="Orç. Aprovado"/>
    <n v="3008002159"/>
    <s v="1122-0"/>
    <m/>
    <s v="GERDAU USINA"/>
    <s v="CILINDRO FORMADOR DE LAÇO HASTE 44.45 CAMISA 152.4"/>
    <m/>
    <n v="232220"/>
    <s v="NC 15227 CX 7"/>
    <d v="2022-02-28T00:00:00"/>
    <d v="2022-03-04T00:00:00"/>
    <d v="2022-03-08T00:00:00"/>
    <x v="1"/>
    <x v="0"/>
    <x v="1"/>
    <x v="1"/>
    <x v="0"/>
    <n v="6"/>
    <n v="14"/>
  </r>
  <r>
    <d v="2022-02-02T00:00:00"/>
    <x v="0"/>
    <n v="12177"/>
    <s v="Orç. Aprovado"/>
    <s v="213462/1"/>
    <s v="24-2"/>
    <m/>
    <s v="TERMACO"/>
    <s v="CILINDRO HASTE 50 CAMISA 100"/>
    <m/>
    <s v="S/NF"/>
    <m/>
    <d v="2022-02-09T00:00:00"/>
    <d v="2022-02-10T00:00:00"/>
    <d v="2022-02-16T00:00:00"/>
    <x v="1"/>
    <x v="0"/>
    <x v="1"/>
    <x v="1"/>
    <x v="0"/>
    <n v="7"/>
    <n v="14"/>
  </r>
  <r>
    <d v="2022-02-15T00:00:00"/>
    <x v="0"/>
    <n v="12478"/>
    <s v="Orç. Aprovado"/>
    <s v="N/A"/>
    <s v="216-2"/>
    <m/>
    <s v="CG CONSTRUÇOES"/>
    <s v="EMBOLO Ø 127 X 60 + KIT"/>
    <m/>
    <s v="S/NF"/>
    <s v="KIT DO CLIENTE"/>
    <d v="2022-02-23T00:00:00"/>
    <d v="2022-02-22T00:00:00"/>
    <d v="2022-02-23T00:00:00"/>
    <x v="0"/>
    <x v="1"/>
    <x v="1"/>
    <x v="1"/>
    <x v="0"/>
    <n v="8"/>
    <n v="8"/>
  </r>
  <r>
    <d v="2022-02-22T00:00:00"/>
    <x v="0"/>
    <n v="12433"/>
    <s v="Orç. Aprovado"/>
    <n v="3008001209"/>
    <s v="154-1"/>
    <m/>
    <s v="GERDAU USINA"/>
    <s v="CILINDRO DO CAÇAMBEIRO HASTE 35 CAMISA 82.55"/>
    <m/>
    <n v="232224"/>
    <s v="NC 12514 CX 7"/>
    <d v="2022-02-25T00:00:00"/>
    <d v="2022-03-03T00:00:00"/>
    <d v="2022-03-03T00:00:00"/>
    <x v="1"/>
    <x v="0"/>
    <x v="0"/>
    <x v="1"/>
    <x v="0"/>
    <n v="3"/>
    <n v="9"/>
  </r>
  <r>
    <d v="2022-02-11T00:00:00"/>
    <x v="0"/>
    <n v="12457"/>
    <s v="Orç. Aprovado"/>
    <s v="N/A"/>
    <s v="203-2"/>
    <m/>
    <s v="NORD BRITA"/>
    <s v="SV. CROMO DURO HASTE HIDRAULICA        "/>
    <m/>
    <s v="S/NF"/>
    <s v="Ø 57.15 X 335"/>
    <d v="2022-02-16T00:00:00"/>
    <d v="2022-02-18T00:00:00"/>
    <d v="2022-02-19T00:00:00"/>
    <x v="0"/>
    <x v="0"/>
    <x v="1"/>
    <x v="1"/>
    <x v="0"/>
    <n v="5"/>
    <n v="8"/>
  </r>
  <r>
    <d v="2022-02-22T00:00:00"/>
    <x v="0"/>
    <n v="12431"/>
    <s v="Orç. Aprovado"/>
    <n v="3008002141"/>
    <s v="174-2"/>
    <m/>
    <s v="GERDAU USINA"/>
    <s v="CILINDRO MAQ ACIARIA HASTE 22 CAMISA 32"/>
    <m/>
    <n v="232223"/>
    <s v="NC 14459 CX 7"/>
    <d v="2022-02-25T00:00:00"/>
    <d v="2022-03-03T00:00:00"/>
    <d v="2022-03-03T00:00:00"/>
    <x v="1"/>
    <x v="0"/>
    <x v="0"/>
    <x v="1"/>
    <x v="0"/>
    <n v="3"/>
    <n v="9"/>
  </r>
  <r>
    <d v="2022-01-31T00:00:00"/>
    <x v="0"/>
    <n v="12341"/>
    <s v="Orç. Aprovado"/>
    <s v="N/A"/>
    <s v="115-2"/>
    <m/>
    <s v="JOAO SILVA VELOSO"/>
    <s v="SV. CROMO DURO HASTE HIDRAULICA        "/>
    <m/>
    <s v="S/NF"/>
    <s v="Ø 55 X 580"/>
    <d v="2022-02-01T00:00:00"/>
    <d v="2022-02-08T00:00:00"/>
    <d v="2022-02-21T00:00:00"/>
    <x v="0"/>
    <x v="0"/>
    <x v="1"/>
    <x v="1"/>
    <x v="0"/>
    <n v="1"/>
    <n v="21"/>
  </r>
  <r>
    <d v="2022-01-31T00:00:00"/>
    <x v="0"/>
    <n v="12341"/>
    <s v="Orç. Aprovado"/>
    <s v="N/A"/>
    <s v="115-2"/>
    <m/>
    <s v="JOAO SILVA VELOSO"/>
    <s v="SV. CROMO DURO HASTE HIDRAULICA        "/>
    <m/>
    <s v="S/NF"/>
    <s v="Ø 55 X 580"/>
    <d v="2022-02-01T00:00:00"/>
    <d v="2022-02-08T00:00:00"/>
    <d v="2022-02-21T00:00:00"/>
    <x v="0"/>
    <x v="0"/>
    <x v="1"/>
    <x v="1"/>
    <x v="0"/>
    <n v="1"/>
    <n v="21"/>
  </r>
  <r>
    <d v="2022-01-31T00:00:00"/>
    <x v="0"/>
    <n v="12341"/>
    <s v="Orç. Aprovado"/>
    <s v="N/A"/>
    <s v="115-2"/>
    <m/>
    <s v="JOAO SILVA VELOSO"/>
    <s v="SV. CROMO DURO HASTE HIDRAULICA        "/>
    <m/>
    <s v="S/NF"/>
    <s v="Ø 160 X 375 _x000a_Ø 140 X 320"/>
    <d v="2022-02-03T00:00:00"/>
    <d v="2022-02-08T00:00:00"/>
    <d v="2022-02-21T00:00:00"/>
    <x v="0"/>
    <x v="0"/>
    <x v="1"/>
    <x v="1"/>
    <x v="0"/>
    <n v="3"/>
    <n v="21"/>
  </r>
  <r>
    <d v="2022-03-09T00:00:00"/>
    <x v="0"/>
    <n v="12649"/>
    <s v="Orç. Aprovado"/>
    <s v="N/A"/>
    <s v="321-2"/>
    <m/>
    <s v="ARIMATEIA"/>
    <s v="CILINDRO DA CABINE HASTE 40 CAMISA 51"/>
    <m/>
    <s v="S/NF"/>
    <s v="REPROG. 16/02/2022"/>
    <d v="2022-03-15T00:00:00"/>
    <d v="2022-03-14T00:00:00"/>
    <d v="2022-03-16T00:00:00"/>
    <x v="0"/>
    <x v="1"/>
    <x v="1"/>
    <x v="2"/>
    <x v="0"/>
    <n v="6"/>
    <n v="7"/>
  </r>
  <r>
    <d v="2022-02-22T00:00:00"/>
    <x v="0"/>
    <s v="S/C"/>
    <s v="Orç. Aprovado"/>
    <s v="N/A"/>
    <s v="S/C"/>
    <m/>
    <s v="JEAN JUAZEIRO"/>
    <s v="SV. CROMO MATRIZ DE PANELA"/>
    <m/>
    <s v="S/NF"/>
    <s v="MATRIZ"/>
    <d v="2022-02-25T00:00:00"/>
    <d v="2022-02-26T00:00:00"/>
    <d v="2022-02-28T00:00:00"/>
    <x v="2"/>
    <x v="0"/>
    <x v="1"/>
    <x v="1"/>
    <x v="0"/>
    <n v="3"/>
    <n v="6"/>
  </r>
  <r>
    <d v="2022-02-26T00:00:00"/>
    <x v="0"/>
    <n v="12538"/>
    <s v="Orç. Aprovado"/>
    <s v="N/A"/>
    <s v="251-2"/>
    <m/>
    <s v="JUNGHEINRICH"/>
    <s v="FAB. CABEÇOTE Ø 95 X 115 FF"/>
    <m/>
    <s v="S/NF"/>
    <m/>
    <d v="2022-02-28T00:00:00"/>
    <d v="2022-02-28T00:00:00"/>
    <d v="2022-02-28T00:00:00"/>
    <x v="0"/>
    <x v="0"/>
    <x v="0"/>
    <x v="1"/>
    <x v="0"/>
    <n v="2"/>
    <n v="2"/>
  </r>
  <r>
    <d v="2022-02-03T00:00:00"/>
    <x v="0"/>
    <n v="12276"/>
    <s v="Orç. Aprovado"/>
    <n v="134742"/>
    <s v="83-2"/>
    <m/>
    <s v="MAKRO PECEM"/>
    <s v="CILINDRO PNEUMATICO HASTE 16 CAMISA 40 FROTA 212"/>
    <m/>
    <s v="S/NF"/>
    <m/>
    <d v="2022-02-09T00:00:00"/>
    <d v="2022-02-10T00:00:00"/>
    <d v="2022-02-25T00:00:00"/>
    <x v="1"/>
    <x v="0"/>
    <x v="1"/>
    <x v="1"/>
    <x v="0"/>
    <n v="6"/>
    <n v="22"/>
  </r>
  <r>
    <d v="2022-02-14T00:00:00"/>
    <x v="0"/>
    <n v="12456"/>
    <s v="Orç. Aprovado"/>
    <s v="N/A"/>
    <s v="207-2"/>
    <m/>
    <s v="SV CONSTRUTORA"/>
    <s v="CILINDRO DA CONCHA FRONTAL HASTE 50 CAMISA 90"/>
    <m/>
    <s v="S/NF"/>
    <m/>
    <d v="2022-02-17T00:00:00"/>
    <d v="2022-02-18T00:00:00"/>
    <d v="2022-02-17T00:00:00"/>
    <x v="1"/>
    <x v="0"/>
    <x v="0"/>
    <x v="1"/>
    <x v="0"/>
    <n v="3"/>
    <n v="3"/>
  </r>
  <r>
    <d v="2022-02-04T00:00:00"/>
    <x v="0"/>
    <n v="12252"/>
    <s v="Orç. Aprovado"/>
    <n v="134742"/>
    <s v="1235-1"/>
    <m/>
    <s v="MAKRO PECEM"/>
    <s v="CILINDRO DESLOCAMENTO HAST E 20 CAMISA 50"/>
    <m/>
    <s v="S/NF"/>
    <m/>
    <d v="2022-02-10T00:00:00"/>
    <d v="2022-02-11T00:00:00"/>
    <d v="2022-02-25T00:00:00"/>
    <x v="1"/>
    <x v="0"/>
    <x v="1"/>
    <x v="1"/>
    <x v="0"/>
    <n v="6"/>
    <n v="21"/>
  </r>
  <r>
    <d v="2022-02-04T00:00:00"/>
    <x v="0"/>
    <n v="12254"/>
    <s v="Orç. Aprovado"/>
    <n v="134742"/>
    <s v="72-2"/>
    <m/>
    <s v="MAKRO PECEM"/>
    <s v="COMANDO HIDRAULICO FROTA 780"/>
    <m/>
    <n v="134742"/>
    <m/>
    <d v="2022-02-10T00:00:00"/>
    <d v="2022-02-10T00:00:00"/>
    <d v="2022-02-25T00:00:00"/>
    <x v="1"/>
    <x v="0"/>
    <x v="1"/>
    <x v="1"/>
    <x v="0"/>
    <n v="6"/>
    <n v="21"/>
  </r>
  <r>
    <d v="2022-02-22T00:00:00"/>
    <x v="0"/>
    <n v="12432"/>
    <s v="Orç. Aprovado"/>
    <n v="3008001186"/>
    <s v="175-2"/>
    <m/>
    <s v="GERDAU USINA"/>
    <s v="CILINDRO MAQ ACIARIA HASTE 22 CAMISA 32"/>
    <m/>
    <n v="232223"/>
    <s v="NC 14198 CX 7"/>
    <d v="2022-03-02T00:00:00"/>
    <d v="2022-03-03T00:00:00"/>
    <d v="2022-03-03T00:00:00"/>
    <x v="1"/>
    <x v="0"/>
    <x v="0"/>
    <x v="2"/>
    <x v="0"/>
    <n v="8"/>
    <n v="9"/>
  </r>
  <r>
    <d v="2022-02-04T00:00:00"/>
    <x v="0"/>
    <n v="12377"/>
    <s v="Orç. Aprovado"/>
    <s v="PHO0090"/>
    <s v="136-2"/>
    <m/>
    <s v="PHOENIX DO PECEM"/>
    <s v="VALVULA DE RETENÇÃO RK2"/>
    <m/>
    <s v="S/NF"/>
    <m/>
    <d v="2022-02-10T00:00:00"/>
    <d v="2022-02-11T00:00:00"/>
    <d v="2022-02-23T00:00:00"/>
    <x v="0"/>
    <x v="0"/>
    <x v="1"/>
    <x v="1"/>
    <x v="0"/>
    <n v="6"/>
    <n v="19"/>
  </r>
  <r>
    <d v="2022-01-19T00:00:00"/>
    <x v="0"/>
    <n v="10202"/>
    <s v="Orç. Aprovado"/>
    <s v="POH0270 POH0271"/>
    <s v="664-1"/>
    <m/>
    <s v="PHOENIX DO PECEM"/>
    <s v="CILINDRO DE TOMBAMENTO HASTE 95.25 CAMISA 96,85"/>
    <m/>
    <n v="3827"/>
    <s v="KIT CLIENTE O CLIENTE TRAZER O KIT."/>
    <d v="2022-02-16T00:00:00"/>
    <d v="2022-02-02T00:00:00"/>
    <d v="2022-02-22T00:00:00"/>
    <x v="0"/>
    <x v="1"/>
    <x v="1"/>
    <x v="1"/>
    <x v="0"/>
    <n v="28"/>
    <n v="34"/>
  </r>
  <r>
    <d v="2022-02-11T00:00:00"/>
    <x v="0"/>
    <n v="12424"/>
    <s v="Orç. Aprovado"/>
    <s v="POH0182"/>
    <s v="177-2"/>
    <m/>
    <s v="PHOENIX DO PECEM"/>
    <s v="CILINDRO ELEVAÇÃO USADO HASTE 88.9 CAMISA 158.75"/>
    <m/>
    <n v="4984"/>
    <s v="KIT CLIENTE"/>
    <d v="2022-02-18T00:00:00"/>
    <d v="2022-02-17T00:00:00"/>
    <d v="2022-02-22T00:00:00"/>
    <x v="0"/>
    <x v="1"/>
    <x v="1"/>
    <x v="1"/>
    <x v="0"/>
    <n v="7"/>
    <n v="11"/>
  </r>
  <r>
    <d v="2022-02-08T00:00:00"/>
    <x v="0"/>
    <n v="12397"/>
    <s v="Orç. Aprovado"/>
    <s v="N/A"/>
    <s v="155-2"/>
    <m/>
    <s v="NATASHA"/>
    <s v="CILINDROR BRITADOR HASTE 76,20 CAMISA 177,80"/>
    <m/>
    <s v="S/NF"/>
    <s v="KIT CLIENTE"/>
    <d v="2022-02-17T00:00:00"/>
    <d v="2022-02-16T00:00:00"/>
    <d v="2022-02-19T00:00:00"/>
    <x v="0"/>
    <x v="1"/>
    <x v="1"/>
    <x v="1"/>
    <x v="0"/>
    <n v="9"/>
    <n v="11"/>
  </r>
  <r>
    <d v="2022-02-10T00:00:00"/>
    <x v="0"/>
    <n v="12425"/>
    <s v="Orç. Aprovado"/>
    <s v="N/A"/>
    <s v="180-2"/>
    <m/>
    <s v="SERMEC"/>
    <s v="CILINDRO COR BR HASTE 35 CAMISA 63"/>
    <m/>
    <s v="S/NF"/>
    <s v="PRORROG. 21/02/22"/>
    <d v="2022-02-16T00:00:00"/>
    <d v="2022-02-15T00:00:00"/>
    <d v="2022-02-16T00:00:00"/>
    <x v="0"/>
    <x v="1"/>
    <x v="1"/>
    <x v="1"/>
    <x v="0"/>
    <n v="6"/>
    <n v="6"/>
  </r>
  <r>
    <d v="2022-02-17T00:00:00"/>
    <x v="0"/>
    <n v="12486"/>
    <s v="Orç. Aprovado"/>
    <s v="N/A"/>
    <s v="224-2"/>
    <m/>
    <s v="BASTOS JUNTAS"/>
    <s v="SV. CROMO DURO HASTE HIDRAULICA        "/>
    <m/>
    <s v="S/NF"/>
    <s v="Ø 350 X 650"/>
    <d v="2022-02-23T00:00:00"/>
    <d v="2022-02-23T00:00:00"/>
    <d v="2022-02-23T00:00:00"/>
    <x v="2"/>
    <x v="0"/>
    <x v="0"/>
    <x v="1"/>
    <x v="0"/>
    <n v="6"/>
    <n v="6"/>
  </r>
  <r>
    <d v="2022-01-17T00:00:00"/>
    <x v="0"/>
    <n v="12239"/>
    <s v="Orç. Aprovado"/>
    <s v="N/A"/>
    <s v="1296-0"/>
    <m/>
    <s v="APM"/>
    <s v="CILINDRO DE EXTENSAO DA LANÇA HASTE 180 CAMISA 215"/>
    <m/>
    <n v="3377"/>
    <s v="PROG. PRAZO 25/02/2022"/>
    <d v="2022-02-25T00:00:00"/>
    <d v="2022-01-28T00:00:00"/>
    <d v="2022-02-25T00:00:00"/>
    <x v="1"/>
    <x v="1"/>
    <x v="1"/>
    <x v="1"/>
    <x v="0"/>
    <n v="39"/>
    <n v="39"/>
  </r>
  <r>
    <d v="2022-02-08T00:00:00"/>
    <x v="0"/>
    <n v="12366"/>
    <s v="Orç. Aprovado"/>
    <n v="1233"/>
    <s v="145-2"/>
    <m/>
    <s v="POLIMATEC"/>
    <s v="SV. MANUTENÇÃO MACACO HIDRAULICO"/>
    <m/>
    <s v="S/NF"/>
    <s v="FOI PARA BARRÃO"/>
    <d v="2022-02-21T00:00:00"/>
    <d v="2022-02-16T00:00:00"/>
    <d v="2022-02-22T00:00:00"/>
    <x v="0"/>
    <x v="1"/>
    <x v="1"/>
    <x v="1"/>
    <x v="0"/>
    <n v="13"/>
    <n v="14"/>
  </r>
  <r>
    <d v="2022-02-22T00:00:00"/>
    <x v="0"/>
    <n v="12430"/>
    <s v="Orç. Aprovado"/>
    <n v="3008001282"/>
    <s v="173-2"/>
    <m/>
    <s v="GERDAU USINA"/>
    <s v="CILINDRO MAQ ACIARIA HASTE 22 CAMISA 32"/>
    <m/>
    <n v="232223"/>
    <s v="FABRICAR CAÇOTE"/>
    <d v="2022-03-02T00:00:00"/>
    <d v="2022-03-03T00:00:00"/>
    <d v="2022-03-03T00:00:00"/>
    <x v="1"/>
    <x v="0"/>
    <x v="0"/>
    <x v="2"/>
    <x v="0"/>
    <n v="8"/>
    <n v="9"/>
  </r>
  <r>
    <d v="2022-03-09T00:00:00"/>
    <x v="0"/>
    <n v="12645"/>
    <s v="Orç. Aprovado"/>
    <s v="N/A"/>
    <s v="315-2"/>
    <m/>
    <s v="BRANDAO FILHO"/>
    <s v="CILINDRO DE INCLINAÇÃO HASTE 50,80 CAMISA 110"/>
    <m/>
    <s v="S/NF"/>
    <m/>
    <d v="2022-03-10T00:00:00"/>
    <d v="2022-03-11T00:00:00"/>
    <d v="2022-03-11T00:00:00"/>
    <x v="1"/>
    <x v="0"/>
    <x v="0"/>
    <x v="2"/>
    <x v="0"/>
    <n v="1"/>
    <n v="2"/>
  </r>
  <r>
    <d v="2022-03-09T00:00:00"/>
    <x v="0"/>
    <n v="12644"/>
    <s v="Orç. Aprovado"/>
    <s v="N/A"/>
    <s v="316-2"/>
    <m/>
    <s v="BRANDAO FILHO"/>
    <s v="CILINDRO DE INCLINAÇÃO HASTE 50,80 CAMISA 110"/>
    <m/>
    <s v="S/NF"/>
    <m/>
    <d v="2022-03-10T00:00:00"/>
    <d v="2022-03-11T00:00:00"/>
    <d v="2022-03-11T00:00:00"/>
    <x v="1"/>
    <x v="0"/>
    <x v="0"/>
    <x v="2"/>
    <x v="0"/>
    <n v="1"/>
    <n v="2"/>
  </r>
  <r>
    <d v="2022-02-22T00:00:00"/>
    <x v="0"/>
    <n v="12455"/>
    <s v="Orç. Aprovado"/>
    <n v="135344"/>
    <s v="184-2"/>
    <m/>
    <s v="MAKRO BR 116"/>
    <s v="CILINDRO MEGATRACK FROTA 594"/>
    <m/>
    <s v="S/NF"/>
    <s v="FROTA 594"/>
    <d v="2022-02-28T00:00:00"/>
    <d v="2022-03-01T00:00:00"/>
    <d v="2022-03-01T00:00:00"/>
    <x v="1"/>
    <x v="0"/>
    <x v="0"/>
    <x v="1"/>
    <x v="0"/>
    <n v="6"/>
    <n v="7"/>
  </r>
  <r>
    <d v="2022-02-22T00:00:00"/>
    <x v="0"/>
    <n v="12455"/>
    <s v="Orç. Aprovado"/>
    <n v="135344"/>
    <s v="181-2"/>
    <m/>
    <s v="MAKRO BR 116"/>
    <s v="CILINDRO MEGATRACK FROTA 594"/>
    <m/>
    <s v="S/NF"/>
    <s v="FROTA 594"/>
    <d v="2022-02-28T00:00:00"/>
    <d v="2022-03-01T00:00:00"/>
    <d v="2022-03-01T00:00:00"/>
    <x v="1"/>
    <x v="0"/>
    <x v="0"/>
    <x v="1"/>
    <x v="0"/>
    <n v="6"/>
    <n v="7"/>
  </r>
  <r>
    <d v="2022-02-23T00:00:00"/>
    <x v="0"/>
    <n v="12524"/>
    <s v="Orç. Aprovado"/>
    <n v="19733"/>
    <s v="236-2"/>
    <m/>
    <s v="MECESA"/>
    <s v="SV. CROMO DURO HASTE HIDRAULICA        "/>
    <m/>
    <s v="S/NF"/>
    <s v="Ø 390 X 290"/>
    <d v="2022-03-01T00:00:00"/>
    <d v="2022-03-02T00:00:00"/>
    <d v="2022-03-02T00:00:00"/>
    <x v="0"/>
    <x v="0"/>
    <x v="0"/>
    <x v="2"/>
    <x v="0"/>
    <n v="6"/>
    <n v="7"/>
  </r>
  <r>
    <d v="2022-02-03T00:00:00"/>
    <x v="1"/>
    <n v="12372"/>
    <s v="Garantia Procedente"/>
    <s v="GARANTIA"/>
    <n v="1477"/>
    <m/>
    <s v="NORD BRITA"/>
    <s v="CILINDRO ESCAVADEIRA DE ELEVAÇÃO DA VOLVO 360"/>
    <m/>
    <s v="S/NF"/>
    <s v="GARANTIA - POSIÇÃO FUNDO SOLDADA ERRADA"/>
    <d v="2022-02-28T00:00:00"/>
    <d v="2022-02-28T00:00:00"/>
    <d v="2022-02-28T00:00:00"/>
    <x v="0"/>
    <x v="0"/>
    <x v="0"/>
    <x v="1"/>
    <x v="0"/>
    <n v="25"/>
    <n v="25"/>
  </r>
  <r>
    <d v="2022-01-27T00:00:00"/>
    <x v="0"/>
    <n v="12306"/>
    <s v="Orç. Aprovado"/>
    <n v="262263"/>
    <s v="102-2"/>
    <m/>
    <s v="SANTANA TEXTIL"/>
    <s v="SV. CROMO DURO HASTE HIDRAULICA        "/>
    <m/>
    <n v="317147"/>
    <s v="Ø 60 X 26"/>
    <d v="2022-02-22T00:00:00"/>
    <d v="2022-02-11T00:00:00"/>
    <d v="2022-02-25T00:00:00"/>
    <x v="0"/>
    <x v="1"/>
    <x v="1"/>
    <x v="1"/>
    <x v="0"/>
    <n v="26"/>
    <n v="29"/>
  </r>
  <r>
    <d v="2022-01-27T00:00:00"/>
    <x v="0"/>
    <n v="12306"/>
    <s v="Orç. Aprovado"/>
    <n v="262263"/>
    <s v="102-2"/>
    <m/>
    <s v="SANTANA TEXTIL"/>
    <s v="SV. CROMO DURO HASTE HIDRAULICA        "/>
    <m/>
    <n v="317147"/>
    <s v="Ø 60 X 26"/>
    <d v="2022-02-22T00:00:00"/>
    <d v="2022-02-11T00:00:00"/>
    <d v="2022-02-25T00:00:00"/>
    <x v="0"/>
    <x v="1"/>
    <x v="1"/>
    <x v="1"/>
    <x v="0"/>
    <n v="26"/>
    <n v="29"/>
  </r>
  <r>
    <d v="2022-01-27T00:00:00"/>
    <x v="0"/>
    <n v="12306"/>
    <s v="Orç. Aprovado"/>
    <n v="262263"/>
    <s v="102-2"/>
    <m/>
    <s v="SANTANA TEXTIL"/>
    <s v="SV. CROMO DURO HASTE HIDRAULICA        "/>
    <m/>
    <n v="317147"/>
    <s v="Ø 60 X 26"/>
    <d v="2022-02-10T00:00:00"/>
    <d v="2022-02-11T00:00:00"/>
    <d v="2022-02-25T00:00:00"/>
    <x v="0"/>
    <x v="0"/>
    <x v="1"/>
    <x v="1"/>
    <x v="0"/>
    <n v="14"/>
    <n v="29"/>
  </r>
  <r>
    <d v="2022-01-27T00:00:00"/>
    <x v="0"/>
    <n v="12306"/>
    <s v="Orç. Aprovado"/>
    <n v="262263"/>
    <s v="102-2"/>
    <m/>
    <s v="SANTANA TEXTIL"/>
    <s v="SV. CROMO DURO HASTE HIDRAULICA        "/>
    <m/>
    <n v="317147"/>
    <s v="Ø 60 X 26"/>
    <d v="2022-02-10T00:00:00"/>
    <d v="2022-02-11T00:00:00"/>
    <d v="2022-02-25T00:00:00"/>
    <x v="0"/>
    <x v="0"/>
    <x v="1"/>
    <x v="1"/>
    <x v="0"/>
    <n v="14"/>
    <n v="29"/>
  </r>
  <r>
    <d v="2022-02-23T00:00:00"/>
    <x v="0"/>
    <n v="12524"/>
    <s v="Orç. Aprovado"/>
    <n v="19733"/>
    <s v="236-2"/>
    <m/>
    <s v="MECESA"/>
    <s v="SV. CROMO DURO HASTE HIDRAULICA        "/>
    <m/>
    <s v="S/NF"/>
    <s v="Ø 350 X 290"/>
    <d v="2022-03-01T00:00:00"/>
    <d v="2022-03-02T00:00:00"/>
    <d v="2022-03-02T00:00:00"/>
    <x v="0"/>
    <x v="0"/>
    <x v="0"/>
    <x v="2"/>
    <x v="0"/>
    <n v="6"/>
    <n v="7"/>
  </r>
  <r>
    <d v="2022-01-27T00:00:00"/>
    <x v="0"/>
    <n v="12306"/>
    <s v="Orç. Aprovado"/>
    <n v="262263"/>
    <s v="102-2"/>
    <m/>
    <s v="SANTANA TEXTIL"/>
    <s v="SV. CROMO DURO HASTE HIDRAULICA        "/>
    <m/>
    <n v="317147"/>
    <s v="Ø 60 X 26"/>
    <d v="2022-02-10T00:00:00"/>
    <d v="2022-02-11T00:00:00"/>
    <d v="2022-02-25T00:00:00"/>
    <x v="0"/>
    <x v="0"/>
    <x v="1"/>
    <x v="1"/>
    <x v="0"/>
    <n v="14"/>
    <n v="29"/>
  </r>
  <r>
    <d v="2022-02-16T00:00:00"/>
    <x v="0"/>
    <n v="12416"/>
    <s v="Orç. Aprovado"/>
    <n v="1005434"/>
    <s v="176-2"/>
    <m/>
    <s v="FORNECEDORA BR 116"/>
    <s v="CILINDRO GIRO SL 142 - 03 - HASTE 50 CAMISA 100"/>
    <m/>
    <s v="S/NF"/>
    <m/>
    <d v="2022-02-16T00:00:00"/>
    <d v="2022-02-16T00:00:00"/>
    <d v="2022-02-16T00:00:00"/>
    <x v="1"/>
    <x v="0"/>
    <x v="0"/>
    <x v="1"/>
    <x v="0"/>
    <n v="0"/>
    <n v="0"/>
  </r>
  <r>
    <d v="2022-02-14T00:00:00"/>
    <x v="0"/>
    <n v="12468"/>
    <s v="Orç. Aprovado"/>
    <s v="N/A"/>
    <s v="213-2"/>
    <m/>
    <s v="TECBRITA"/>
    <s v="CILINDRO HASTE 80 CAMISA 160"/>
    <m/>
    <s v="S/NF"/>
    <m/>
    <d v="2022-02-18T00:00:00"/>
    <d v="2022-02-21T00:00:00"/>
    <d v="2022-02-19T00:00:00"/>
    <x v="0"/>
    <x v="0"/>
    <x v="0"/>
    <x v="1"/>
    <x v="0"/>
    <n v="4"/>
    <n v="5"/>
  </r>
  <r>
    <d v="2022-01-27T00:00:00"/>
    <x v="0"/>
    <n v="12306"/>
    <s v="Orç. Aprovado"/>
    <n v="262263"/>
    <s v="102-2"/>
    <m/>
    <s v="SANTANA TEXTIL"/>
    <s v="SV. CROMO DURO HASTE HIDRAULICA        "/>
    <m/>
    <n v="317147"/>
    <s v="Ø 60 X 26"/>
    <d v="2022-02-10T00:00:00"/>
    <d v="2022-02-11T00:00:00"/>
    <d v="2022-02-25T00:00:00"/>
    <x v="0"/>
    <x v="0"/>
    <x v="1"/>
    <x v="1"/>
    <x v="0"/>
    <n v="14"/>
    <n v="29"/>
  </r>
  <r>
    <d v="2022-02-07T00:00:00"/>
    <x v="1"/>
    <n v="7903"/>
    <s v="Garantia Procedente"/>
    <s v="GARANTIA"/>
    <n v="620"/>
    <m/>
    <s v="PYLA"/>
    <s v="CILINDRO DA CONCHA 330 D - HASTE 110 CAMISA 160"/>
    <m/>
    <s v="S/NF"/>
    <s v="KIT NC 6145 CAX 3 - GARANTIA"/>
    <d v="2022-02-24T00:00:00"/>
    <d v="2022-02-16T00:00:00"/>
    <d v="2022-02-28T00:00:00"/>
    <x v="1"/>
    <x v="1"/>
    <x v="1"/>
    <x v="1"/>
    <x v="0"/>
    <n v="17"/>
    <n v="21"/>
  </r>
  <r>
    <d v="2022-02-21T00:00:00"/>
    <x v="0"/>
    <n v="12510"/>
    <s v="Orç. Aprovado"/>
    <s v="023531 023529"/>
    <n v="1079"/>
    <m/>
    <s v="TECER"/>
    <s v="CILINDRO DE INCLINAÇÃO HYSTER"/>
    <m/>
    <n v="3585"/>
    <m/>
    <d v="2022-02-23T00:00:00"/>
    <d v="2022-02-25T00:00:00"/>
    <d v="2022-02-25T00:00:00"/>
    <x v="1"/>
    <x v="0"/>
    <x v="0"/>
    <x v="1"/>
    <x v="0"/>
    <n v="2"/>
    <n v="4"/>
  </r>
  <r>
    <d v="2022-02-21T00:00:00"/>
    <x v="0"/>
    <n v="12511"/>
    <s v="Orç. Aprovado"/>
    <s v="023529 023531"/>
    <n v="1077"/>
    <m/>
    <s v="TECER"/>
    <s v="CILINDRO DE INCLINAÇÃO HYSTER HASTE 31,75 CAMISA 70"/>
    <m/>
    <n v="3585"/>
    <m/>
    <d v="2022-02-23T00:00:00"/>
    <d v="2022-02-25T00:00:00"/>
    <d v="2022-02-25T00:00:00"/>
    <x v="1"/>
    <x v="0"/>
    <x v="0"/>
    <x v="1"/>
    <x v="0"/>
    <n v="2"/>
    <n v="4"/>
  </r>
  <r>
    <d v="2022-02-15T00:00:00"/>
    <x v="0"/>
    <n v="12482"/>
    <s v="Orç. Aprovado"/>
    <s v="23433_x000a_23437"/>
    <s v="1093-9"/>
    <m/>
    <s v="TECER"/>
    <s v="CILINDRO DE ELEVAÇÃO LE HASTE 34.92 CAMISA 47.62"/>
    <m/>
    <n v="3576"/>
    <m/>
    <d v="2022-02-18T00:00:00"/>
    <d v="2022-02-18T00:00:00"/>
    <d v="2022-02-21T00:00:00"/>
    <x v="1"/>
    <x v="0"/>
    <x v="1"/>
    <x v="1"/>
    <x v="0"/>
    <n v="3"/>
    <n v="6"/>
  </r>
  <r>
    <d v="2022-02-15T00:00:00"/>
    <x v="0"/>
    <n v="12482"/>
    <s v="Orç. Aprovado"/>
    <s v="23433_x000a_23437"/>
    <s v="522-0"/>
    <m/>
    <s v="TECER"/>
    <s v="CILINDRO DE ELEVAÇÃO LD HYSTER HASTE 34.92 CAMISA 47.62"/>
    <m/>
    <n v="3576"/>
    <m/>
    <d v="2022-02-17T00:00:00"/>
    <d v="2022-02-18T00:00:00"/>
    <d v="2022-02-21T00:00:00"/>
    <x v="1"/>
    <x v="0"/>
    <x v="1"/>
    <x v="1"/>
    <x v="0"/>
    <n v="2"/>
    <n v="6"/>
  </r>
  <r>
    <d v="2022-02-21T00:00:00"/>
    <x v="0"/>
    <n v="12509"/>
    <s v="Orç. Aprovado"/>
    <s v="023527 023530"/>
    <n v="333"/>
    <m/>
    <s v="TECER"/>
    <s v="CILINDRO DE ELEVAÇÃO HYSTER HASTE 44.45 CAMIS 73,02"/>
    <m/>
    <n v="3585"/>
    <m/>
    <d v="2022-02-23T00:00:00"/>
    <d v="2022-02-25T00:00:00"/>
    <d v="2022-02-25T00:00:00"/>
    <x v="1"/>
    <x v="0"/>
    <x v="0"/>
    <x v="1"/>
    <x v="0"/>
    <n v="2"/>
    <n v="4"/>
  </r>
  <r>
    <d v="2022-02-23T00:00:00"/>
    <x v="0"/>
    <n v="12524"/>
    <s v="Orç. Aprovado"/>
    <n v="19733"/>
    <s v="236-2"/>
    <m/>
    <s v="MECESA"/>
    <s v="SV. CROMO DURO HASTE HIDRAULICA        "/>
    <m/>
    <s v="S/NF"/>
    <s v="Ø 290 X 280"/>
    <d v="2022-03-01T00:00:00"/>
    <d v="2022-03-02T00:00:00"/>
    <d v="2022-03-02T00:00:00"/>
    <x v="0"/>
    <x v="0"/>
    <x v="0"/>
    <x v="2"/>
    <x v="0"/>
    <n v="6"/>
    <n v="7"/>
  </r>
  <r>
    <d v="2022-02-03T00:00:00"/>
    <x v="0"/>
    <n v="12372"/>
    <s v="Orç. Aprovado"/>
    <s v="N/A"/>
    <n v="1477"/>
    <m/>
    <s v="NORD BRITA"/>
    <s v="CILINDRO ESCAVADEIRA DE ELEVAÇÃO DA VOLVO 360"/>
    <m/>
    <s v="S/NF"/>
    <s v="KIT CLIENTE"/>
    <d v="2022-02-22T00:00:00"/>
    <d v="2022-02-25T00:00:00"/>
    <d v="2022-02-25T00:00:00"/>
    <x v="0"/>
    <x v="0"/>
    <x v="0"/>
    <x v="1"/>
    <x v="0"/>
    <n v="19"/>
    <n v="22"/>
  </r>
  <r>
    <d v="2022-02-15T00:00:00"/>
    <x v="0"/>
    <n v="12481"/>
    <s v="Orç. Aprovado"/>
    <s v="23407_x000a_23425"/>
    <s v="1091-9"/>
    <m/>
    <s v="TECER"/>
    <s v="CILINDRO DE  ELEVAÇÃO HYSTER HASTE 44.45 CAMISA 73.02"/>
    <m/>
    <n v="356"/>
    <m/>
    <d v="2022-02-17T00:00:00"/>
    <d v="2022-02-18T00:00:00"/>
    <d v="2022-02-21T00:00:00"/>
    <x v="1"/>
    <x v="0"/>
    <x v="1"/>
    <x v="1"/>
    <x v="0"/>
    <n v="2"/>
    <n v="6"/>
  </r>
  <r>
    <d v="2022-02-21T00:00:00"/>
    <x v="0"/>
    <n v="12508"/>
    <s v="Orç. Aprovado"/>
    <s v="023526 023534"/>
    <n v="503"/>
    <m/>
    <s v="TECER"/>
    <s v="CILINDRO DE ELEVAÇÃO LE HYSTER HASTE 34,92 CAMISA 47.62"/>
    <m/>
    <n v="3585"/>
    <m/>
    <d v="2022-02-23T00:00:00"/>
    <d v="2022-02-25T00:00:00"/>
    <d v="2022-02-25T00:00:00"/>
    <x v="1"/>
    <x v="0"/>
    <x v="0"/>
    <x v="1"/>
    <x v="0"/>
    <n v="2"/>
    <n v="4"/>
  </r>
  <r>
    <d v="2022-02-21T00:00:00"/>
    <x v="0"/>
    <n v="12507"/>
    <s v="Orç. Aprovado"/>
    <s v="023528 023532"/>
    <s v="1092-9"/>
    <m/>
    <s v="TECER"/>
    <s v="CILINDRO DE ELEVAÇÃO LD HYSTER HASTE 34,92 CAMISA 47.62"/>
    <m/>
    <n v="3585"/>
    <m/>
    <d v="2022-02-23T00:00:00"/>
    <d v="2022-02-25T00:00:00"/>
    <d v="2022-02-25T00:00:00"/>
    <x v="1"/>
    <x v="0"/>
    <x v="0"/>
    <x v="1"/>
    <x v="0"/>
    <n v="2"/>
    <n v="4"/>
  </r>
  <r>
    <d v="2022-02-21T00:00:00"/>
    <x v="0"/>
    <n v="12506"/>
    <s v="Orç. Aprovado"/>
    <n v="23556"/>
    <s v="1095-9"/>
    <m/>
    <s v="TECER"/>
    <s v="CILINDRO DESLOCAMENTO HAST E 20 CAMISA 47"/>
    <m/>
    <n v="3586"/>
    <m/>
    <d v="2022-02-23T00:00:00"/>
    <d v="2022-02-25T00:00:00"/>
    <d v="2022-02-25T00:00:00"/>
    <x v="1"/>
    <x v="0"/>
    <x v="0"/>
    <x v="1"/>
    <x v="0"/>
    <n v="2"/>
    <n v="4"/>
  </r>
  <r>
    <d v="2022-02-14T00:00:00"/>
    <x v="0"/>
    <n v="12458"/>
    <s v="Orç. Aprovado"/>
    <s v="23316_x000a_23404"/>
    <s v="206-2"/>
    <m/>
    <s v="TECER"/>
    <s v="CILINDRO VALVULA PEDAL FREIOS HASTE 25 CAMISA 25"/>
    <m/>
    <s v="S/NF"/>
    <m/>
    <d v="2022-02-21T00:00:00"/>
    <d v="2022-02-21T00:00:00"/>
    <d v="2022-02-25T00:00:00"/>
    <x v="1"/>
    <x v="0"/>
    <x v="1"/>
    <x v="1"/>
    <x v="0"/>
    <n v="7"/>
    <n v="11"/>
  </r>
  <r>
    <d v="2022-02-24T00:00:00"/>
    <x v="0"/>
    <n v="12540"/>
    <s v="Orç. Aprovado"/>
    <s v="213560 - 213561"/>
    <s v="247-2"/>
    <m/>
    <s v="TERMACO"/>
    <s v="CILINDRO DA SUSPENSÃO HASTE 70 CAMISA 360"/>
    <m/>
    <s v="S/NF"/>
    <m/>
    <d v="2022-02-25T00:00:00"/>
    <d v="2022-02-26T00:00:00"/>
    <d v="2022-02-26T00:00:00"/>
    <x v="1"/>
    <x v="0"/>
    <x v="0"/>
    <x v="1"/>
    <x v="0"/>
    <n v="1"/>
    <n v="2"/>
  </r>
  <r>
    <d v="2022-02-11T00:00:00"/>
    <x v="0"/>
    <n v="12422"/>
    <s v="Orç. Aprovado"/>
    <s v="POH0183  POH0184"/>
    <s v="171-2"/>
    <m/>
    <s v="PHOENIX DO PECEM"/>
    <s v="CILINDRO HIDRAULICO HASTE 50 CAMISA 70"/>
    <m/>
    <n v="4983"/>
    <m/>
    <d v="2022-02-24T00:00:00"/>
    <d v="2022-02-22T00:00:00"/>
    <d v="2022-03-01T00:00:00"/>
    <x v="0"/>
    <x v="1"/>
    <x v="1"/>
    <x v="1"/>
    <x v="0"/>
    <n v="13"/>
    <n v="18"/>
  </r>
  <r>
    <d v="2022-02-24T00:00:00"/>
    <x v="0"/>
    <n v="12540"/>
    <s v="Orç. Aprovado"/>
    <s v="213560 - 213561"/>
    <s v="246-2"/>
    <m/>
    <s v="TERMACO"/>
    <s v="CILINDRO DA SUSPENSÃO HASTE 70 CAMISA 360"/>
    <m/>
    <s v="S/NF"/>
    <m/>
    <d v="2022-02-25T00:00:00"/>
    <d v="2022-02-26T00:00:00"/>
    <d v="2022-02-26T00:00:00"/>
    <x v="1"/>
    <x v="0"/>
    <x v="0"/>
    <x v="1"/>
    <x v="0"/>
    <n v="1"/>
    <n v="2"/>
  </r>
  <r>
    <d v="2022-02-23T00:00:00"/>
    <x v="0"/>
    <n v="12526"/>
    <s v="Orç. Aprovado"/>
    <s v="POH0383  POH0384"/>
    <s v="234-2"/>
    <m/>
    <s v="PHOENIX DO PECEM"/>
    <s v="CILINDRO DE DIREÇÃO HASTE 35 CAMISA 55"/>
    <m/>
    <n v="5022"/>
    <m/>
    <d v="2022-02-28T00:00:00"/>
    <d v="2022-03-01T00:00:00"/>
    <d v="2022-03-01T00:00:00"/>
    <x v="0"/>
    <x v="0"/>
    <x v="0"/>
    <x v="1"/>
    <x v="0"/>
    <n v="5"/>
    <n v="6"/>
  </r>
  <r>
    <d v="2022-03-07T00:00:00"/>
    <x v="0"/>
    <n v="12614"/>
    <s v="Orç. Aprovado"/>
    <m/>
    <s v="305-2"/>
    <m/>
    <s v="FORNECEDORA BR 116"/>
    <s v="CILINDRO DE ELEVAÇÃO M15 HASTE 70 CAMISA 110"/>
    <m/>
    <s v="S/NF"/>
    <m/>
    <d v="2022-03-09T00:00:00"/>
    <d v="2022-03-09T00:00:00"/>
    <d v="2022-03-11T00:00:00"/>
    <x v="1"/>
    <x v="0"/>
    <x v="1"/>
    <x v="2"/>
    <x v="0"/>
    <n v="2"/>
    <n v="4"/>
  </r>
  <r>
    <d v="2022-02-11T00:00:00"/>
    <x v="0"/>
    <n v="12453"/>
    <s v="Orç. Aprovado"/>
    <s v="N/A"/>
    <s v="1177-1"/>
    <m/>
    <s v="VAREJÃO DA SUCATA"/>
    <s v="CILINDRO DA PRENSA DO QUEIJO HASTE 180 CAMISA 305"/>
    <m/>
    <s v="S/NF"/>
    <m/>
    <d v="2022-02-23T00:00:00"/>
    <d v="2022-02-25T00:00:00"/>
    <d v="2022-02-26T00:00:00"/>
    <x v="0"/>
    <x v="0"/>
    <x v="1"/>
    <x v="1"/>
    <x v="0"/>
    <n v="12"/>
    <n v="15"/>
  </r>
  <r>
    <d v="2022-02-21T00:00:00"/>
    <x v="0"/>
    <n v="12514"/>
    <s v="Orç. Aprovado"/>
    <s v="N/A"/>
    <s v="241-2"/>
    <m/>
    <s v="XRM"/>
    <s v="SV. CROMO DURO HASTE HIDRAULICA        "/>
    <m/>
    <s v="S/NF"/>
    <s v="Ø 70 X500"/>
    <d v="2022-02-23T00:00:00"/>
    <d v="2022-02-25T00:00:00"/>
    <d v="2022-02-24T00:00:00"/>
    <x v="2"/>
    <x v="0"/>
    <x v="0"/>
    <x v="1"/>
    <x v="0"/>
    <n v="2"/>
    <n v="3"/>
  </r>
  <r>
    <d v="2022-03-07T00:00:00"/>
    <x v="0"/>
    <n v="12560"/>
    <s v="Orç. Aprovado"/>
    <s v="1005750 1005749"/>
    <s v="261-2"/>
    <m/>
    <s v="FORNECEDORA BR 116"/>
    <s v="CILINDRO DE ELEVAÇÃO EG 89 HASTE 44.45 CAMISA 69,85"/>
    <m/>
    <s v="S/NF"/>
    <m/>
    <d v="2022-03-10T00:00:00"/>
    <d v="2022-03-11T00:00:00"/>
    <d v="2022-03-11T00:00:00"/>
    <x v="1"/>
    <x v="0"/>
    <x v="0"/>
    <x v="2"/>
    <x v="0"/>
    <n v="3"/>
    <n v="4"/>
  </r>
  <r>
    <d v="2022-03-01T00:00:00"/>
    <x v="0"/>
    <n v="12562"/>
    <s v="Orç. Aprovado"/>
    <s v="N/A"/>
    <s v="265-2"/>
    <m/>
    <s v="JMA ESCAVAÇOES"/>
    <s v="CILINDRO HASTE 50 CAMISA 90"/>
    <m/>
    <s v="S/NF"/>
    <m/>
    <d v="2022-03-03T00:00:00"/>
    <d v="2022-03-04T00:00:00"/>
    <d v="2022-03-04T00:00:00"/>
    <x v="0"/>
    <x v="0"/>
    <x v="0"/>
    <x v="2"/>
    <x v="0"/>
    <n v="2"/>
    <n v="3"/>
  </r>
  <r>
    <d v="2022-03-04T00:00:00"/>
    <x v="0"/>
    <n v="12589"/>
    <s v="Orç. Aprovado"/>
    <s v="1005913"/>
    <s v="278-2"/>
    <m/>
    <s v="FORNECEDORA GERDAU"/>
    <s v="CILINDRO DA EMPILHADEIRA HASTE 63.5 CAMISA 76.2"/>
    <m/>
    <s v="S/NF"/>
    <m/>
    <d v="2022-03-09T00:00:00"/>
    <d v="2022-03-10T00:00:00"/>
    <d v="2022-03-14T00:00:00"/>
    <x v="1"/>
    <x v="0"/>
    <x v="1"/>
    <x v="2"/>
    <x v="0"/>
    <n v="5"/>
    <n v="10"/>
  </r>
  <r>
    <d v="2022-03-01T00:00:00"/>
    <x v="0"/>
    <n v="12559"/>
    <s v="Orç. Aprovado"/>
    <s v="135655"/>
    <s v="268-2"/>
    <m/>
    <s v="MAKRO PECEM"/>
    <s v="CILINDRO DA CABINE "/>
    <m/>
    <s v="S/NF"/>
    <s v="FROTA 334 "/>
    <d v="2022-03-02T00:00:00"/>
    <d v="2022-03-02T00:00:00"/>
    <d v="2022-03-03T00:00:00"/>
    <x v="1"/>
    <x v="0"/>
    <x v="1"/>
    <x v="2"/>
    <x v="0"/>
    <n v="1"/>
    <n v="2"/>
  </r>
  <r>
    <d v="2022-03-04T00:00:00"/>
    <x v="0"/>
    <n v="12590"/>
    <s v="Orç. Aprovado"/>
    <s v="1005824"/>
    <s v="1712-1"/>
    <m/>
    <s v="FORNECEDORA GERDAU"/>
    <s v="CILINDRO DA GARRA HASTE 50 CAMISA 70"/>
    <m/>
    <s v="S/NF"/>
    <s v="KIT NC"/>
    <d v="2022-03-09T00:00:00"/>
    <d v="2022-03-10T00:00:00"/>
    <d v="2022-03-14T00:00:00"/>
    <x v="1"/>
    <x v="0"/>
    <x v="1"/>
    <x v="2"/>
    <x v="0"/>
    <n v="5"/>
    <n v="10"/>
  </r>
  <r>
    <d v="2022-02-25T00:00:00"/>
    <x v="0"/>
    <n v="12527"/>
    <s v="Orç. Aprovado"/>
    <n v="4700324170"/>
    <s v="229-2"/>
    <m/>
    <s v="MILLS"/>
    <s v="SV. CROMO HASTE HIDRAULICA"/>
    <m/>
    <s v="S/NF"/>
    <s v="Ø 40 X 350"/>
    <d v="2022-03-02T00:00:00"/>
    <d v="2022-03-03T00:00:00"/>
    <d v="2022-03-03T00:00:00"/>
    <x v="0"/>
    <x v="0"/>
    <x v="0"/>
    <x v="2"/>
    <x v="0"/>
    <n v="5"/>
    <n v="6"/>
  </r>
  <r>
    <d v="2022-02-28T00:00:00"/>
    <x v="0"/>
    <n v="12494"/>
    <s v="Orç. Aprovado"/>
    <n v="4700324221"/>
    <s v="230-2"/>
    <m/>
    <s v="MILLS"/>
    <s v="SV. CROMO DURO HASTE HIDRAULICA        "/>
    <m/>
    <s v="S/NF"/>
    <s v="Ø 50.8 x 200 "/>
    <d v="2022-03-02T00:00:00"/>
    <d v="2022-03-04T00:00:00"/>
    <d v="2022-03-03T00:00:00"/>
    <x v="1"/>
    <x v="0"/>
    <x v="0"/>
    <x v="2"/>
    <x v="0"/>
    <n v="2"/>
    <n v="3"/>
  </r>
  <r>
    <d v="2022-02-28T00:00:00"/>
    <x v="0"/>
    <n v="12494"/>
    <s v="Orç. Aprovado"/>
    <n v="4700324221"/>
    <s v="230-2"/>
    <m/>
    <s v="MILLS"/>
    <s v="SV. CROMO DURO HASTE HIDRAULICA        "/>
    <m/>
    <s v="S/NF"/>
    <s v="Ø 50.8 x 200 "/>
    <d v="2022-03-02T00:00:00"/>
    <d v="2022-03-04T00:00:00"/>
    <d v="2022-03-03T00:00:00"/>
    <x v="1"/>
    <x v="0"/>
    <x v="0"/>
    <x v="2"/>
    <x v="0"/>
    <n v="2"/>
    <n v="3"/>
  </r>
  <r>
    <d v="2022-02-28T00:00:00"/>
    <x v="0"/>
    <n v="12494"/>
    <s v="Orç. Aprovado"/>
    <n v="4700324221"/>
    <s v="228-2"/>
    <m/>
    <s v="MILLS"/>
    <s v="SV. CROMO DURO HASTE HIDRAULICA        "/>
    <m/>
    <s v="S/NF"/>
    <s v="Ø 44.45 X 330"/>
    <d v="2022-03-02T00:00:00"/>
    <d v="2022-03-04T00:00:00"/>
    <d v="2022-03-03T00:00:00"/>
    <x v="1"/>
    <x v="0"/>
    <x v="0"/>
    <x v="2"/>
    <x v="0"/>
    <n v="2"/>
    <n v="3"/>
  </r>
  <r>
    <d v="2022-02-28T00:00:00"/>
    <x v="0"/>
    <n v="12494"/>
    <s v="Orç. Aprovado"/>
    <n v="4700324221"/>
    <s v="228-2"/>
    <m/>
    <s v="MILLS"/>
    <s v="SV. CROMO DURO HASTE HIDRAULICA        "/>
    <m/>
    <s v="S/NF"/>
    <s v="Ø 44.45 X 330"/>
    <d v="2022-03-02T00:00:00"/>
    <d v="2022-03-04T00:00:00"/>
    <d v="2022-03-03T00:00:00"/>
    <x v="1"/>
    <x v="0"/>
    <x v="0"/>
    <x v="2"/>
    <x v="0"/>
    <n v="2"/>
    <n v="3"/>
  </r>
  <r>
    <d v="2022-02-21T00:00:00"/>
    <x v="0"/>
    <n v="12514"/>
    <s v="Orç. Aprovado"/>
    <s v="N/A"/>
    <s v="241-2"/>
    <m/>
    <s v="XRM"/>
    <s v="SV. CROMO DURO HASTE HIDRAULICA        "/>
    <m/>
    <s v="S/NF"/>
    <s v="Ø 50 X 320"/>
    <d v="2022-02-23T00:00:00"/>
    <d v="2022-02-25T00:00:00"/>
    <d v="2022-02-24T00:00:00"/>
    <x v="2"/>
    <x v="0"/>
    <x v="0"/>
    <x v="1"/>
    <x v="0"/>
    <n v="2"/>
    <n v="3"/>
  </r>
  <r>
    <d v="2022-02-23T00:00:00"/>
    <x v="0"/>
    <n v="12518"/>
    <s v="Orç. Aprovado"/>
    <s v="N/A"/>
    <s v="232-2"/>
    <m/>
    <s v="PONTA DA SERRA"/>
    <s v="CILINDRO DO BASCULANTE HASTE 63.5 CAMISA 63.5"/>
    <m/>
    <s v="S/NF"/>
    <m/>
    <d v="2022-03-01T00:00:00"/>
    <d v="2022-03-04T00:00:00"/>
    <d v="2022-03-03T00:00:00"/>
    <x v="0"/>
    <x v="0"/>
    <x v="0"/>
    <x v="2"/>
    <x v="0"/>
    <n v="6"/>
    <n v="8"/>
  </r>
  <r>
    <d v="2022-02-23T00:00:00"/>
    <x v="0"/>
    <n v="12516"/>
    <s v="Orç. Aprovado"/>
    <s v="N/A"/>
    <s v="231-2"/>
    <m/>
    <s v="PONTA DA SERRA"/>
    <s v="CILINDRO DO BASCULANTE HASTE 63.5 CAMISA 63.5"/>
    <m/>
    <s v="S/NF"/>
    <m/>
    <d v="2022-03-01T00:00:00"/>
    <d v="2022-03-04T00:00:00"/>
    <d v="2022-03-03T00:00:00"/>
    <x v="0"/>
    <x v="0"/>
    <x v="0"/>
    <x v="2"/>
    <x v="0"/>
    <n v="6"/>
    <n v="8"/>
  </r>
  <r>
    <d v="2022-02-22T00:00:00"/>
    <x v="0"/>
    <n v="12531"/>
    <s v="Orç. Aprovado"/>
    <s v="N/A"/>
    <s v="243-2"/>
    <m/>
    <s v="WAGNER LEONCIO"/>
    <s v="CILINDRO HASTE 25,4 CAMISA 50.8"/>
    <m/>
    <s v="S/NF"/>
    <m/>
    <d v="2022-02-24T00:00:00"/>
    <d v="2022-02-25T00:00:00"/>
    <d v="2022-02-26T00:00:00"/>
    <x v="0"/>
    <x v="0"/>
    <x v="1"/>
    <x v="1"/>
    <x v="0"/>
    <n v="2"/>
    <n v="4"/>
  </r>
  <r>
    <d v="2022-02-23T00:00:00"/>
    <x v="0"/>
    <n v="12521"/>
    <s v="Orç. Aprovado"/>
    <s v="N/A"/>
    <s v="233-2"/>
    <m/>
    <s v="PONTA DA SERRA"/>
    <s v="CILINDRO DO BASCULANTE HASTE 63.5 CAMISA 63.5"/>
    <m/>
    <s v="S/NF"/>
    <m/>
    <d v="2022-03-01T00:00:00"/>
    <d v="2022-03-04T00:00:00"/>
    <d v="2022-03-03T00:00:00"/>
    <x v="0"/>
    <x v="0"/>
    <x v="0"/>
    <x v="2"/>
    <x v="0"/>
    <n v="6"/>
    <n v="8"/>
  </r>
  <r>
    <d v="2022-02-23T00:00:00"/>
    <x v="0"/>
    <n v="12522"/>
    <s v="Orç. Aprovado"/>
    <n v="135545"/>
    <s v="238-2"/>
    <m/>
    <s v="MAKRO"/>
    <s v="CILINDRO DA CABINE HASTE 38 CAMISA 50"/>
    <m/>
    <s v="S/NF"/>
    <s v="FROTA 718"/>
    <d v="2022-02-25T00:00:00"/>
    <d v="2022-02-28T00:00:00"/>
    <d v="2022-02-26T00:00:00"/>
    <x v="1"/>
    <x v="0"/>
    <x v="0"/>
    <x v="1"/>
    <x v="0"/>
    <n v="2"/>
    <n v="3"/>
  </r>
  <r>
    <d v="2022-02-21T00:00:00"/>
    <x v="0"/>
    <n v="12403"/>
    <s v="Orç. Ñ Aprovado"/>
    <s v="N/A"/>
    <s v="163-2"/>
    <m/>
    <s v="PONTA DA SERRA"/>
    <s v="TELESCOPIO SOPRANO"/>
    <m/>
    <s v="S/NF"/>
    <s v="NÃO AUTORIZADO"/>
    <d v="2022-03-01T00:00:00"/>
    <d v="2022-02-25T00:00:00"/>
    <d v="2022-03-03T00:00:00"/>
    <x v="0"/>
    <x v="1"/>
    <x v="1"/>
    <x v="2"/>
    <x v="0"/>
    <n v="8"/>
    <n v="10"/>
  </r>
  <r>
    <d v="2022-02-17T00:00:00"/>
    <x v="0"/>
    <n v="12487"/>
    <s v="Orç. Aprovado"/>
    <n v="1181819"/>
    <s v="225-2"/>
    <m/>
    <s v="GRENDENE"/>
    <s v="SV. CROMO DURO HASTE HIDRAULICA        "/>
    <m/>
    <n v="5332"/>
    <s v="Ø 100 X 370"/>
    <d v="2022-03-04T00:00:00"/>
    <d v="2022-02-25T00:00:00"/>
    <d v="2022-03-11T00:00:00"/>
    <x v="2"/>
    <x v="1"/>
    <x v="1"/>
    <x v="2"/>
    <x v="0"/>
    <n v="15"/>
    <n v="22"/>
  </r>
  <r>
    <d v="2022-02-24T00:00:00"/>
    <x v="0"/>
    <n v="12472"/>
    <s v="Orç. Aprovado"/>
    <n v="4500297316"/>
    <s v="208-2"/>
    <m/>
    <s v="PYLA"/>
    <s v="CILINDRO DIRECIONAL HASTE 63.5 CAMISA 63,5"/>
    <m/>
    <s v="S/NF"/>
    <m/>
    <d v="2022-03-03T00:00:00"/>
    <d v="2022-03-08T00:00:00"/>
    <d v="2022-03-04T00:00:00"/>
    <x v="1"/>
    <x v="0"/>
    <x v="0"/>
    <x v="2"/>
    <x v="0"/>
    <n v="7"/>
    <n v="8"/>
  </r>
  <r>
    <d v="2022-03-03T00:00:00"/>
    <x v="0"/>
    <n v="12573"/>
    <s v="Orç. Aprovado"/>
    <s v="N/A"/>
    <s v="667-1"/>
    <m/>
    <s v="L AMORIM"/>
    <s v="CILINDRO DE ELEVAÇÃO HASTE 70 CAMISA 100"/>
    <m/>
    <s v="S/NF"/>
    <m/>
    <d v="2022-03-07T00:00:00"/>
    <d v="2022-03-09T00:00:00"/>
    <d v="2022-03-09T00:00:00"/>
    <x v="0"/>
    <x v="0"/>
    <x v="0"/>
    <x v="2"/>
    <x v="0"/>
    <n v="4"/>
    <n v="6"/>
  </r>
  <r>
    <d v="2022-02-24T00:00:00"/>
    <x v="0"/>
    <n v="12474"/>
    <s v="Orç. Aprovado"/>
    <n v="4500297316"/>
    <s v="209-2"/>
    <m/>
    <s v="PYLA"/>
    <s v="CILINDRO DIRECIONAL HASTE 63.5 CAMISA 63,5"/>
    <m/>
    <s v="S/NF"/>
    <m/>
    <d v="2022-03-03T00:00:00"/>
    <d v="2022-03-08T00:00:00"/>
    <d v="2022-03-04T00:00:00"/>
    <x v="1"/>
    <x v="0"/>
    <x v="0"/>
    <x v="2"/>
    <x v="0"/>
    <n v="7"/>
    <n v="8"/>
  </r>
  <r>
    <d v="2022-02-22T00:00:00"/>
    <x v="0"/>
    <n v="12513"/>
    <s v="Orç. Aprovado"/>
    <s v="N/A"/>
    <s v="235-2"/>
    <m/>
    <s v="L AMORIM"/>
    <s v="CILINDRO HASTE 63,5 X 2770"/>
    <m/>
    <s v="S/NF"/>
    <s v="FROTA 12573"/>
    <d v="2022-02-24T00:00:00"/>
    <d v="2022-02-28T00:00:00"/>
    <d v="2022-03-09T00:00:00"/>
    <x v="0"/>
    <x v="0"/>
    <x v="1"/>
    <x v="1"/>
    <x v="0"/>
    <n v="2"/>
    <n v="15"/>
  </r>
  <r>
    <d v="2022-02-24T00:00:00"/>
    <x v="0"/>
    <n v="12475"/>
    <s v="Orç. Aprovado"/>
    <n v="4500297316"/>
    <s v="210-2"/>
    <m/>
    <s v="PYLA"/>
    <s v="CILINDRO DIRECIONAL HASTE 63.5 CAMISA 63,5"/>
    <m/>
    <s v="S/NF"/>
    <m/>
    <d v="2022-03-03T00:00:00"/>
    <d v="2022-03-08T00:00:00"/>
    <d v="2022-03-04T00:00:00"/>
    <x v="1"/>
    <x v="0"/>
    <x v="0"/>
    <x v="2"/>
    <x v="0"/>
    <n v="7"/>
    <n v="8"/>
  </r>
  <r>
    <d v="2022-02-24T00:00:00"/>
    <x v="0"/>
    <n v="12473"/>
    <s v="Orç. Aprovado"/>
    <n v="4500297316"/>
    <s v="211-2"/>
    <m/>
    <s v="PYLA"/>
    <s v="CILINDRO DIRECIONAL HASTE 63.5 CAMISA 63,5"/>
    <m/>
    <s v="S/NF"/>
    <m/>
    <d v="2022-03-03T00:00:00"/>
    <d v="2022-03-08T00:00:00"/>
    <d v="2022-03-04T00:00:00"/>
    <x v="1"/>
    <x v="0"/>
    <x v="0"/>
    <x v="2"/>
    <x v="0"/>
    <n v="7"/>
    <n v="8"/>
  </r>
  <r>
    <d v="2022-03-03T00:00:00"/>
    <x v="0"/>
    <n v="12571"/>
    <s v="Orç. Aprovado"/>
    <s v="N/A"/>
    <s v="275-2"/>
    <m/>
    <s v="JRC LOCACOES"/>
    <s v="SV. CROMO DURO HASTE HIDRAULICA        "/>
    <m/>
    <s v="S/NF"/>
    <s v="Ø 85 X 780"/>
    <d v="2022-03-04T00:00:00"/>
    <d v="2022-03-09T00:00:00"/>
    <d v="2022-03-10T00:00:00"/>
    <x v="0"/>
    <x v="0"/>
    <x v="1"/>
    <x v="2"/>
    <x v="0"/>
    <n v="1"/>
    <n v="7"/>
  </r>
  <r>
    <d v="2022-02-17T00:00:00"/>
    <x v="1"/>
    <n v="12487"/>
    <s v="Garantia Procedente"/>
    <n v="1181819"/>
    <s v="225-2"/>
    <m/>
    <s v="GRENDENE"/>
    <s v="SV. CROMO DURO HASTE HIDRAULICA        "/>
    <m/>
    <n v="5332"/>
    <s v="Ø 90 X 280 GARANTIA"/>
    <d v="2022-03-04T00:00:00"/>
    <d v="2022-02-25T00:00:00"/>
    <d v="2022-03-11T00:00:00"/>
    <x v="2"/>
    <x v="1"/>
    <x v="1"/>
    <x v="2"/>
    <x v="0"/>
    <n v="15"/>
    <n v="22"/>
  </r>
  <r>
    <d v="2022-02-17T00:00:00"/>
    <x v="0"/>
    <n v="12487"/>
    <s v="Orç. Aprovado"/>
    <n v="1181819"/>
    <s v="225-2"/>
    <m/>
    <s v="GRENDENE"/>
    <s v="SV. CROMO DURO HASTE HIDRAULICA        "/>
    <m/>
    <n v="5332"/>
    <s v="Ø 100 X 370"/>
    <d v="2022-03-08T00:00:00"/>
    <d v="2022-02-25T00:00:00"/>
    <d v="2022-03-11T00:00:00"/>
    <x v="2"/>
    <x v="1"/>
    <x v="1"/>
    <x v="2"/>
    <x v="0"/>
    <n v="19"/>
    <n v="22"/>
  </r>
  <r>
    <d v="2022-03-10T00:00:00"/>
    <x v="0"/>
    <n v="12657"/>
    <s v="Orç. Aprovado"/>
    <s v="N/A"/>
    <s v="325-2"/>
    <m/>
    <s v="CLAUDIO SANFORTE"/>
    <s v="BUCHA BRONZE CAB. Ø 95 X 100 X 30 NC"/>
    <m/>
    <s v="S/NF"/>
    <m/>
    <d v="2022-03-11T00:00:00"/>
    <d v="2022-03-15T00:00:00"/>
    <d v="2022-03-16T00:00:00"/>
    <x v="0"/>
    <x v="0"/>
    <x v="1"/>
    <x v="2"/>
    <x v="0"/>
    <n v="1"/>
    <n v="6"/>
  </r>
  <r>
    <d v="2022-03-10T00:00:00"/>
    <x v="0"/>
    <n v="12657"/>
    <s v="Orç. Aprovado"/>
    <s v="N/A"/>
    <s v="325-2"/>
    <m/>
    <s v="CLAUDIO SANFORTE"/>
    <s v="SV. CROMO DURO HASTE HIDRAULICA        "/>
    <m/>
    <s v="S/NF"/>
    <s v="Ø 95 X 1750"/>
    <d v="2022-03-14T00:00:00"/>
    <d v="2022-03-15T00:00:00"/>
    <d v="2022-03-16T00:00:00"/>
    <x v="0"/>
    <x v="0"/>
    <x v="1"/>
    <x v="2"/>
    <x v="0"/>
    <n v="4"/>
    <n v="6"/>
  </r>
  <r>
    <d v="2022-02-24T00:00:00"/>
    <x v="0"/>
    <n v="12537"/>
    <s v="Orç. Aprovado"/>
    <s v="N/A"/>
    <s v="249-2"/>
    <m/>
    <s v="PAULO MUNCK"/>
    <s v="SV. BRUNIMENTO INT.CAMISA C/ REMV. FUNDO  "/>
    <m/>
    <s v="S/NF"/>
    <s v="Ø 76.2 X 1830"/>
    <d v="2022-03-08T00:00:00"/>
    <d v="2022-03-03T00:00:00"/>
    <d v="2022-03-10T00:00:00"/>
    <x v="0"/>
    <x v="1"/>
    <x v="1"/>
    <x v="2"/>
    <x v="0"/>
    <n v="12"/>
    <n v="14"/>
  </r>
  <r>
    <d v="2022-02-24T00:00:00"/>
    <x v="0"/>
    <n v="12537"/>
    <s v="Orç. Aprovado"/>
    <s v="N/A"/>
    <s v="249-2"/>
    <m/>
    <s v="PAULO MUNCK"/>
    <s v="FAB. EMBOLO Ø 80 X110 AÇO1045"/>
    <m/>
    <s v="S/NF"/>
    <m/>
    <d v="2022-03-09T00:00:00"/>
    <d v="2022-03-04T00:00:00"/>
    <d v="2022-03-10T00:00:00"/>
    <x v="0"/>
    <x v="1"/>
    <x v="1"/>
    <x v="2"/>
    <x v="0"/>
    <n v="13"/>
    <n v="14"/>
  </r>
  <r>
    <d v="2022-03-09T00:00:00"/>
    <x v="0"/>
    <n v="12646"/>
    <s v="Orç. Aprovado"/>
    <s v="POH0148"/>
    <s v="318-2"/>
    <m/>
    <s v="PHOENIX DO PECEM"/>
    <s v="CILINDRO DE DIREÇÃO HASTE 36 CAMISA 65"/>
    <m/>
    <n v="5097"/>
    <m/>
    <d v="2022-03-09T00:00:00"/>
    <d v="2022-03-10T00:00:00"/>
    <d v="2022-03-10T00:00:00"/>
    <x v="0"/>
    <x v="0"/>
    <x v="0"/>
    <x v="2"/>
    <x v="0"/>
    <n v="0"/>
    <n v="1"/>
  </r>
  <r>
    <d v="2022-03-04T00:00:00"/>
    <x v="0"/>
    <n v="12576"/>
    <s v="Orç. Aprovado"/>
    <s v="431"/>
    <s v="277-2"/>
    <m/>
    <s v="POLIMATEC"/>
    <s v="SV. CROMO DURO HASTE HIDRAULICA        "/>
    <m/>
    <s v="S/NF"/>
    <s v="Ø 156 X 420"/>
    <d v="2022-03-09T00:00:00"/>
    <d v="2022-03-10T00:00:00"/>
    <d v="2022-03-10T00:00:00"/>
    <x v="0"/>
    <x v="0"/>
    <x v="0"/>
    <x v="2"/>
    <x v="0"/>
    <n v="5"/>
    <n v="6"/>
  </r>
  <r>
    <d v="2022-03-04T00:00:00"/>
    <x v="0"/>
    <n v="12576"/>
    <s v="Orç. Aprovado"/>
    <s v="431"/>
    <s v="277-2"/>
    <m/>
    <s v="POLIMATEC"/>
    <s v="SV. CROMO DURO HASTE HIDRAULICA        "/>
    <m/>
    <s v="S/NF"/>
    <s v="Ø 156 X 420"/>
    <d v="2022-03-09T00:00:00"/>
    <d v="2022-03-10T00:00:00"/>
    <d v="2022-03-10T00:00:00"/>
    <x v="0"/>
    <x v="0"/>
    <x v="0"/>
    <x v="2"/>
    <x v="0"/>
    <n v="5"/>
    <n v="6"/>
  </r>
  <r>
    <d v="2022-02-24T00:00:00"/>
    <x v="0"/>
    <n v="12379"/>
    <s v="Orç. Aprovado"/>
    <s v="N/A"/>
    <s v="143-2"/>
    <m/>
    <s v="R. FURLANI"/>
    <s v="CILINDRO DA MOTO NIVELADORA HASTE 44.45CAMISA 76.2"/>
    <m/>
    <s v="S/NF"/>
    <m/>
    <d v="2022-03-01T00:00:00"/>
    <d v="2022-03-04T00:00:00"/>
    <d v="2022-03-04T00:00:00"/>
    <x v="1"/>
    <x v="0"/>
    <x v="0"/>
    <x v="2"/>
    <x v="0"/>
    <n v="5"/>
    <n v="8"/>
  </r>
  <r>
    <d v="2022-03-01T00:00:00"/>
    <x v="0"/>
    <n v="12563"/>
    <s v="Orç. Aprovado"/>
    <s v="N/A"/>
    <s v="266-2"/>
    <m/>
    <s v="RDJ CAJUEIRO"/>
    <s v="SV. USINAGEM HASTE NA EXTREMIDADE      "/>
    <m/>
    <s v="S/NF"/>
    <s v="HASTE + CABEÇOTE + EMBOLO - CILINDRO DO GIRO - CHAFRAR"/>
    <d v="2022-03-03T00:00:00"/>
    <d v="2022-03-04T00:00:00"/>
    <d v="2022-03-04T00:00:00"/>
    <x v="1"/>
    <x v="0"/>
    <x v="0"/>
    <x v="2"/>
    <x v="0"/>
    <n v="2"/>
    <n v="3"/>
  </r>
  <r>
    <d v="2022-03-07T00:00:00"/>
    <x v="0"/>
    <n v="12604"/>
    <s v="Orç. Aprovado"/>
    <s v="N/A"/>
    <s v="288-2"/>
    <m/>
    <s v="L AMORIM"/>
    <s v="CILINDRO DE INCLINAÇÃO HASTE 44.45 CAMISA 102,2"/>
    <m/>
    <s v="S/NF"/>
    <s v="FROTA 12924"/>
    <d v="2022-03-10T00:00:00"/>
    <d v="2022-03-11T00:00:00"/>
    <d v="2022-03-11T00:00:00"/>
    <x v="0"/>
    <x v="0"/>
    <x v="0"/>
    <x v="2"/>
    <x v="0"/>
    <n v="3"/>
    <n v="4"/>
  </r>
  <r>
    <d v="2022-03-07T00:00:00"/>
    <x v="0"/>
    <n v="12605"/>
    <s v="Orç. Aprovado"/>
    <s v="N/A"/>
    <s v="289-2"/>
    <m/>
    <s v="L AMORIM"/>
    <s v="CILINDRO DE INCLINAÇÃO HASTE 44,45 CAMISA 101,6"/>
    <m/>
    <s v="S/NF"/>
    <s v="FROTA 12924"/>
    <d v="2022-03-10T00:00:00"/>
    <d v="2022-03-11T00:00:00"/>
    <d v="2022-03-11T00:00:00"/>
    <x v="0"/>
    <x v="0"/>
    <x v="0"/>
    <x v="2"/>
    <x v="0"/>
    <n v="3"/>
    <n v="4"/>
  </r>
  <r>
    <d v="2022-02-23T00:00:00"/>
    <x v="0"/>
    <n v="12485"/>
    <s v="Orç. Aprovado"/>
    <m/>
    <s v="218-2"/>
    <m/>
    <s v="CORDEIRO"/>
    <s v="CAMIISA E EMBOLO"/>
    <m/>
    <s v="S/NF"/>
    <m/>
    <d v="2022-03-09T00:00:00"/>
    <d v="2022-03-02T00:00:00"/>
    <d v="2022-03-09T00:00:00"/>
    <x v="1"/>
    <x v="1"/>
    <x v="1"/>
    <x v="2"/>
    <x v="0"/>
    <n v="14"/>
    <n v="14"/>
  </r>
  <r>
    <d v="2022-02-15T00:00:00"/>
    <x v="0"/>
    <n v="11829"/>
    <s v="Orç. Ñ Aprovado"/>
    <s v="N/A"/>
    <s v="1651-1"/>
    <m/>
    <s v="FORNECEDORA BR 116"/>
    <s v="PINO + MANCAL"/>
    <m/>
    <s v="S/NF"/>
    <s v="NÃO AUTORIZADO"/>
    <d v="2022-03-04T00:00:00"/>
    <d v="2022-02-18T00:00:00"/>
    <d v="2022-03-04T00:00:00"/>
    <x v="1"/>
    <x v="1"/>
    <x v="1"/>
    <x v="2"/>
    <x v="0"/>
    <n v="17"/>
    <n v="17"/>
  </r>
  <r>
    <d v="2022-03-15T00:00:00"/>
    <x v="0"/>
    <n v="12665"/>
    <s v="Orç. Aprovado"/>
    <m/>
    <s v="326-2"/>
    <m/>
    <s v="FORNECEDORA BR 116"/>
    <s v="CILINDRO PAA 19 HASTE 60 CAMISA 80"/>
    <m/>
    <s v="S/NF"/>
    <m/>
    <d v="2022-03-16T00:00:00"/>
    <d v="2022-03-17T00:00:00"/>
    <d v="2022-03-16T00:00:00"/>
    <x v="1"/>
    <x v="0"/>
    <x v="0"/>
    <x v="2"/>
    <x v="0"/>
    <n v="1"/>
    <n v="1"/>
  </r>
  <r>
    <d v="2022-03-03T00:00:00"/>
    <x v="0"/>
    <n v="12577"/>
    <s v="Orç. Aprovado"/>
    <s v="N/A"/>
    <s v="269-2"/>
    <m/>
    <s v="J LOCAÇOES"/>
    <s v="CILINDRO HASTE 30 CAMISA 45"/>
    <m/>
    <s v="S/NF"/>
    <m/>
    <d v="2022-03-08T00:00:00"/>
    <d v="2022-03-09T00:00:00"/>
    <d v="2022-03-16T00:00:00"/>
    <x v="1"/>
    <x v="0"/>
    <x v="1"/>
    <x v="2"/>
    <x v="0"/>
    <n v="5"/>
    <n v="13"/>
  </r>
  <r>
    <d v="2022-03-07T00:00:00"/>
    <x v="0"/>
    <n v="12636"/>
    <s v="Orç. Aprovado"/>
    <m/>
    <s v="308-2"/>
    <m/>
    <s v="TECER"/>
    <s v="CILINDRO DE INCLINAÇÃO HASTE 56 CMAISA 110"/>
    <m/>
    <n v="3616"/>
    <m/>
    <d v="2022-03-09T00:00:00"/>
    <d v="2022-03-10T00:00:00"/>
    <d v="2022-03-10T00:00:00"/>
    <x v="1"/>
    <x v="0"/>
    <x v="0"/>
    <x v="2"/>
    <x v="0"/>
    <n v="2"/>
    <n v="3"/>
  </r>
  <r>
    <d v="2022-03-07T00:00:00"/>
    <x v="0"/>
    <n v="12631"/>
    <s v="Orç. Aprovado"/>
    <m/>
    <s v="309-2"/>
    <m/>
    <s v="TECER"/>
    <s v="CILINDRO DE INCLINAÇÃO HASTE 56 CMAISA 110"/>
    <m/>
    <n v="3616"/>
    <m/>
    <d v="2022-03-09T00:00:00"/>
    <d v="2022-03-10T00:00:00"/>
    <d v="2022-03-10T00:00:00"/>
    <x v="1"/>
    <x v="0"/>
    <x v="0"/>
    <x v="2"/>
    <x v="0"/>
    <n v="2"/>
    <n v="3"/>
  </r>
  <r>
    <d v="2022-03-07T00:00:00"/>
    <x v="0"/>
    <n v="12639"/>
    <s v="Orç. Aprovado"/>
    <m/>
    <s v="633-0"/>
    <m/>
    <s v="TECER"/>
    <s v="CILINDRO DESLOCAMENTO DA MESA HASTE 80 CAMISA 160"/>
    <m/>
    <n v="3616"/>
    <m/>
    <d v="2022-03-09T00:00:00"/>
    <d v="2022-03-10T00:00:00"/>
    <d v="2022-03-10T00:00:00"/>
    <x v="1"/>
    <x v="0"/>
    <x v="0"/>
    <x v="2"/>
    <x v="0"/>
    <n v="2"/>
    <n v="3"/>
  </r>
  <r>
    <d v="2022-02-24T00:00:00"/>
    <x v="0"/>
    <n v="12539"/>
    <s v="Orç. Aprovado"/>
    <s v="N/A"/>
    <s v="250-2"/>
    <m/>
    <s v="TECBRITA"/>
    <s v="FAB. HASTE 80 X 100"/>
    <m/>
    <s v="S/NF"/>
    <s v="MATERIAL CLIENTE - VE C/ SEU CLAUDIO"/>
    <d v="2022-02-24T00:00:00"/>
    <d v="2022-02-24T00:00:00"/>
    <d v="2022-02-24T00:00:00"/>
    <x v="0"/>
    <x v="0"/>
    <x v="0"/>
    <x v="1"/>
    <x v="0"/>
    <n v="0"/>
    <n v="0"/>
  </r>
  <r>
    <d v="2022-03-07T00:00:00"/>
    <x v="0"/>
    <n v="12640"/>
    <s v="Orç. Aprovado"/>
    <m/>
    <s v="634-0"/>
    <m/>
    <s v="TECER"/>
    <s v="CILINDRO DESLOCAMENTO DA MESA HASTE 80 CAMISA 160"/>
    <m/>
    <n v="3616"/>
    <m/>
    <d v="2022-03-09T00:00:00"/>
    <d v="2022-03-10T00:00:00"/>
    <d v="2022-03-10T00:00:00"/>
    <x v="1"/>
    <x v="0"/>
    <x v="0"/>
    <x v="2"/>
    <x v="0"/>
    <n v="2"/>
    <n v="3"/>
  </r>
  <r>
    <d v="2022-03-02T00:00:00"/>
    <x v="0"/>
    <n v="12566"/>
    <s v="Orç. Aprovado"/>
    <s v="N/A"/>
    <s v="1325-9"/>
    <m/>
    <s v="TGA MOBILIDADE"/>
    <s v="CILINDRO HASTE 60,3 CAMISA 101.6"/>
    <m/>
    <s v="S/NF"/>
    <s v="MONTAR ATE 10 HORAS"/>
    <d v="2022-03-10T00:00:00"/>
    <d v="2022-03-09T00:00:00"/>
    <d v="2022-03-11T00:00:00"/>
    <x v="0"/>
    <x v="1"/>
    <x v="1"/>
    <x v="2"/>
    <x v="0"/>
    <n v="8"/>
    <n v="9"/>
  </r>
  <r>
    <d v="2022-03-08T00:00:00"/>
    <x v="0"/>
    <n v="12633"/>
    <s v="Orç. Aprovado"/>
    <s v="N/A"/>
    <s v="307-2"/>
    <m/>
    <s v="MAX MOLDE"/>
    <s v="SV. CROMO DURO HASTE HIDRAULICA        "/>
    <m/>
    <s v="S/NF"/>
    <s v="Ø 45 X 185"/>
    <d v="2022-03-09T00:00:00"/>
    <d v="2022-03-11T00:00:00"/>
    <d v="2022-03-16T00:00:00"/>
    <x v="2"/>
    <x v="0"/>
    <x v="1"/>
    <x v="2"/>
    <x v="0"/>
    <n v="1"/>
    <n v="8"/>
  </r>
  <r>
    <d v="2022-02-24T00:00:00"/>
    <x v="0"/>
    <n v="12438"/>
    <s v="Orç. Aprovado"/>
    <n v="9562"/>
    <s v="192-2"/>
    <m/>
    <s v="UNILINK"/>
    <s v="CILINDRO DE DIREÇÃO DCE 150 HASTE 80 CAMISA 125"/>
    <m/>
    <n v="295"/>
    <m/>
    <d v="2022-03-09T00:00:00"/>
    <d v="2022-03-07T00:00:00"/>
    <d v="2022-03-11T00:00:00"/>
    <x v="1"/>
    <x v="1"/>
    <x v="1"/>
    <x v="2"/>
    <x v="0"/>
    <n v="13"/>
    <n v="15"/>
  </r>
  <r>
    <d v="2022-02-24T00:00:00"/>
    <x v="0"/>
    <n v="12435"/>
    <s v="Orç. Aprovado"/>
    <n v="9571"/>
    <s v="188-2"/>
    <m/>
    <s v="UNILINK"/>
    <s v="CILINDRO DE DESLOCAMENTO LATERAL HASTE 63 CAMISA 100"/>
    <m/>
    <n v="295"/>
    <m/>
    <d v="2022-03-08T00:00:00"/>
    <d v="2022-03-14T00:00:00"/>
    <d v="2022-03-11T00:00:00"/>
    <x v="1"/>
    <x v="0"/>
    <x v="0"/>
    <x v="2"/>
    <x v="0"/>
    <n v="12"/>
    <n v="15"/>
  </r>
  <r>
    <d v="2022-03-08T00:00:00"/>
    <x v="0"/>
    <n v="12634"/>
    <s v="Orç. Aprovado"/>
    <s v="N/A"/>
    <s v="287-2"/>
    <m/>
    <s v="VALDIR DA SUCATA"/>
    <s v="CILINDRO DA PRENSA HASTE 110 CAMISA 180"/>
    <m/>
    <s v="S/NF"/>
    <m/>
    <d v="2022-03-11T00:00:00"/>
    <d v="2022-03-11T00:00:00"/>
    <d v="2022-03-12T00:00:00"/>
    <x v="2"/>
    <x v="0"/>
    <x v="1"/>
    <x v="2"/>
    <x v="0"/>
    <n v="3"/>
    <n v="4"/>
  </r>
  <r>
    <d v="2022-02-24T00:00:00"/>
    <x v="0"/>
    <n v="12434"/>
    <s v="Orç. Aprovado"/>
    <n v="9572"/>
    <s v="187-2"/>
    <m/>
    <s v="UNILINK"/>
    <s v="CILINDRO DE DESLOCAMENTO LATERAL HASTE 63 CAMISA 100"/>
    <m/>
    <n v="295"/>
    <m/>
    <d v="2022-03-08T00:00:00"/>
    <d v="2022-03-14T00:00:00"/>
    <d v="2022-03-11T00:00:00"/>
    <x v="1"/>
    <x v="0"/>
    <x v="0"/>
    <x v="2"/>
    <x v="0"/>
    <n v="12"/>
    <n v="15"/>
  </r>
  <r>
    <d v="2022-03-03T00:00:00"/>
    <x v="0"/>
    <n v="12571"/>
    <s v="Orç. Aprovado"/>
    <s v="N/A"/>
    <s v="275-2"/>
    <m/>
    <s v="JRC LOCACOES"/>
    <s v="SV. BRUNIMENTO INT.CAMISA SEM REMV.FUNDO  "/>
    <m/>
    <s v="S/NF"/>
    <s v="Ø 190 X 845"/>
    <d v="2022-03-10T00:00:00"/>
    <d v="2022-03-09T00:00:00"/>
    <d v="2022-03-10T00:00:00"/>
    <x v="0"/>
    <x v="1"/>
    <x v="1"/>
    <x v="2"/>
    <x v="0"/>
    <n v="7"/>
    <n v="7"/>
  </r>
  <r>
    <d v="2022-03-08T00:00:00"/>
    <x v="0"/>
    <n v="12635"/>
    <s v="Orç. Aprovado"/>
    <s v="N/A"/>
    <s v="310-2"/>
    <m/>
    <s v="NETO PARAIABA"/>
    <s v="SV. CROMO DURO HASTE HIDRAULICA        "/>
    <m/>
    <s v="S/NF"/>
    <s v="MATRIZ"/>
    <d v="2022-03-10T00:00:00"/>
    <d v="2022-03-11T00:00:00"/>
    <d v="2022-03-16T00:00:00"/>
    <x v="2"/>
    <x v="0"/>
    <x v="1"/>
    <x v="2"/>
    <x v="0"/>
    <n v="2"/>
    <n v="8"/>
  </r>
  <r>
    <d v="2022-03-08T00:00:00"/>
    <x v="0"/>
    <n v="12635"/>
    <s v="Orç. Aprovado"/>
    <s v="N/A"/>
    <s v="310-2"/>
    <m/>
    <s v="NETO PARAIABA"/>
    <s v="SV. CROMO DURO HASTE HIDRAULICA        "/>
    <m/>
    <s v="S/NF"/>
    <s v="MATRIZ"/>
    <d v="2022-03-14T00:00:00"/>
    <d v="2022-03-11T00:00:00"/>
    <d v="2022-03-16T00:00:00"/>
    <x v="2"/>
    <x v="1"/>
    <x v="1"/>
    <x v="2"/>
    <x v="0"/>
    <n v="6"/>
    <n v="8"/>
  </r>
  <r>
    <d v="2022-02-22T00:00:00"/>
    <x v="0"/>
    <n v="12497"/>
    <s v="Orç. Ñ Aprovado"/>
    <n v="8847"/>
    <s v="219-2"/>
    <m/>
    <s v="POLIMATEC"/>
    <s v="SV. CROMO DURO HASTE HIDRAULICA        "/>
    <m/>
    <s v="S/NF"/>
    <s v="DEVOLVER"/>
    <d v="2022-03-11T00:00:00"/>
    <d v="2022-02-28T00:00:00"/>
    <d v="2022-03-16T00:00:00"/>
    <x v="0"/>
    <x v="1"/>
    <x v="1"/>
    <x v="2"/>
    <x v="0"/>
    <n v="17"/>
    <n v="22"/>
  </r>
  <r>
    <d v="2022-02-22T00:00:00"/>
    <x v="0"/>
    <n v="12497"/>
    <s v="Orç. Ñ Aprovado"/>
    <n v="8847"/>
    <s v="219-2"/>
    <m/>
    <s v="POLIMATEC"/>
    <s v="SV. CROMO DURO HASTE HIDRAULICA        "/>
    <m/>
    <s v="S/NF"/>
    <s v="DEVOLVER"/>
    <d v="2022-03-11T00:00:00"/>
    <d v="2022-02-28T00:00:00"/>
    <d v="2022-03-16T00:00:00"/>
    <x v="0"/>
    <x v="1"/>
    <x v="1"/>
    <x v="2"/>
    <x v="0"/>
    <n v="17"/>
    <n v="22"/>
  </r>
  <r>
    <d v="2022-02-24T00:00:00"/>
    <x v="0"/>
    <n v="12440"/>
    <s v="Orç. Aprovado"/>
    <n v="9575"/>
    <s v="189-2"/>
    <m/>
    <s v="UNILINK"/>
    <s v="CILINDRO DO ANTIBALANÇO HASTE 56 CAMISA 100"/>
    <m/>
    <n v="295"/>
    <s v="KIT NC 9878 CX 2"/>
    <d v="2022-03-08T00:00:00"/>
    <d v="2022-03-14T00:00:00"/>
    <d v="2022-03-11T00:00:00"/>
    <x v="1"/>
    <x v="0"/>
    <x v="0"/>
    <x v="2"/>
    <x v="0"/>
    <n v="12"/>
    <n v="15"/>
  </r>
  <r>
    <d v="2022-02-24T00:00:00"/>
    <x v="0"/>
    <n v="12441"/>
    <s v="Orç. Aprovado"/>
    <n v="9573"/>
    <s v="191-2"/>
    <m/>
    <s v="UNILINK"/>
    <s v="CILINDRO DO ANTIBALANÇO HASTE 56 CAMISA 100"/>
    <m/>
    <n v="295"/>
    <s v="KIT FERNANDO"/>
    <d v="2022-03-08T00:00:00"/>
    <d v="2022-03-14T00:00:00"/>
    <d v="2022-03-11T00:00:00"/>
    <x v="1"/>
    <x v="0"/>
    <x v="0"/>
    <x v="2"/>
    <x v="0"/>
    <n v="12"/>
    <n v="15"/>
  </r>
  <r>
    <d v="2022-02-24T00:00:00"/>
    <x v="0"/>
    <n v="12436"/>
    <s v="Orç. Aprovado"/>
    <n v="9574"/>
    <s v="193-2"/>
    <m/>
    <s v="UNILINK"/>
    <s v="CILINDRO DO ANTIBALANÇO HASTE 56 CAMISA 100"/>
    <m/>
    <n v="295"/>
    <s v="KIT FERNANDO"/>
    <d v="2022-03-08T00:00:00"/>
    <d v="2022-03-14T00:00:00"/>
    <d v="2022-03-11T00:00:00"/>
    <x v="1"/>
    <x v="0"/>
    <x v="0"/>
    <x v="2"/>
    <x v="0"/>
    <n v="12"/>
    <n v="15"/>
  </r>
  <r>
    <d v="2022-03-03T00:00:00"/>
    <x v="0"/>
    <n v="12574"/>
    <s v="Orç. Aprovado"/>
    <s v="N/A"/>
    <s v="270-2"/>
    <m/>
    <s v="VMJD"/>
    <s v="CILINDRO DA RETA ESCAVADEIRA HASTE 40 CAMISA 70"/>
    <m/>
    <s v="S/NF"/>
    <m/>
    <d v="2022-03-07T00:00:00"/>
    <d v="2022-03-09T00:00:00"/>
    <d v="2022-03-09T00:00:00"/>
    <x v="0"/>
    <x v="0"/>
    <x v="0"/>
    <x v="2"/>
    <x v="0"/>
    <n v="4"/>
    <n v="6"/>
  </r>
  <r>
    <d v="2022-02-24T00:00:00"/>
    <x v="0"/>
    <n v="12446"/>
    <s v="Orç. Aprovado"/>
    <s v="009563"/>
    <s v="194-2"/>
    <m/>
    <s v="UNILINK"/>
    <s v="CILINDRO DIRECIONAL KALMAR HASTE 125 CAMISA 180"/>
    <m/>
    <n v="295"/>
    <m/>
    <d v="2022-03-03T00:00:00"/>
    <d v="2022-03-14T00:00:00"/>
    <d v="2022-03-11T00:00:00"/>
    <x v="1"/>
    <x v="0"/>
    <x v="0"/>
    <x v="2"/>
    <x v="0"/>
    <n v="7"/>
    <n v="15"/>
  </r>
  <r>
    <d v="2022-03-04T00:00:00"/>
    <x v="0"/>
    <n v="12629"/>
    <s v="Orç. Aprovado"/>
    <s v="N/A"/>
    <s v="293-2"/>
    <m/>
    <s v="RC INDUSTRIA"/>
    <s v="CILINDRO HASTE 40 CAMISA 76,30 "/>
    <m/>
    <s v="S/NF"/>
    <m/>
    <d v="2022-03-05T00:00:00"/>
    <d v="2022-03-05T00:00:00"/>
    <d v="2022-03-05T00:00:00"/>
    <x v="2"/>
    <x v="0"/>
    <x v="0"/>
    <x v="2"/>
    <x v="0"/>
    <n v="1"/>
    <n v="1"/>
  </r>
  <r>
    <d v="2022-03-04T00:00:00"/>
    <x v="0"/>
    <n v="12629"/>
    <s v="Orç. Aprovado"/>
    <s v="N/A"/>
    <s v="293-2"/>
    <m/>
    <s v="RC INDUSTRIA"/>
    <s v="COMANDO HIDRAULICO"/>
    <m/>
    <s v="S/NF"/>
    <m/>
    <d v="2022-03-05T00:00:00"/>
    <d v="2022-03-05T00:00:00"/>
    <d v="2022-03-05T00:00:00"/>
    <x v="2"/>
    <x v="0"/>
    <x v="0"/>
    <x v="2"/>
    <x v="0"/>
    <n v="1"/>
    <n v="1"/>
  </r>
  <r>
    <d v="2022-03-14T00:00:00"/>
    <x v="0"/>
    <n v="12680"/>
    <s v="Orç. Ñ Aprovado"/>
    <s v="N/A"/>
    <s v="338-2"/>
    <m/>
    <s v="ANTONIO CARNEIRO"/>
    <s v="CILINDRO HASTE 25.4 CAMISA 31.75"/>
    <m/>
    <s v="S/NF"/>
    <s v="DEVOLVER"/>
    <d v="2022-03-15T00:00:00"/>
    <d v="2022-03-17T00:00:00"/>
    <d v="2022-03-15T00:00:00"/>
    <x v="0"/>
    <x v="0"/>
    <x v="0"/>
    <x v="2"/>
    <x v="0"/>
    <n v="1"/>
    <n v="1"/>
  </r>
  <r>
    <d v="2022-03-07T00:00:00"/>
    <x v="0"/>
    <n v="12603"/>
    <s v="Orç. Aprovado"/>
    <s v="1005843"/>
    <s v="282-2"/>
    <m/>
    <s v="FORNECEDORA BR 116"/>
    <s v="CILINDRO ROTACIONADRO PAA 28 HASTE 54,55 CAMISA 92"/>
    <m/>
    <s v="S/NF"/>
    <s v="COMPRADO REAL 4/2/22."/>
    <d v="2022-03-14T00:00:00"/>
    <d v="2022-03-15T00:00:00"/>
    <d v="2022-03-14T00:00:00"/>
    <x v="1"/>
    <x v="0"/>
    <x v="0"/>
    <x v="2"/>
    <x v="0"/>
    <n v="7"/>
    <n v="7"/>
  </r>
  <r>
    <d v="2022-02-14T00:00:00"/>
    <x v="0"/>
    <n v="12467"/>
    <s v="Orç. Aprovado"/>
    <s v="N/A"/>
    <s v="212-2"/>
    <m/>
    <s v="TECBRITA"/>
    <s v="SV. BRUNIMENTO INT.CAMISA C/ REMV. FUNDO  "/>
    <m/>
    <s v="S/NF"/>
    <s v="Ø 170 X 2020"/>
    <d v="2022-02-18T00:00:00"/>
    <d v="2022-02-18T00:00:00"/>
    <d v="2022-03-14T00:00:00"/>
    <x v="0"/>
    <x v="0"/>
    <x v="1"/>
    <x v="1"/>
    <x v="0"/>
    <n v="4"/>
    <n v="28"/>
  </r>
  <r>
    <d v="2022-02-24T00:00:00"/>
    <x v="0"/>
    <n v="12539"/>
    <s v="Orç. Aprovado"/>
    <s v="N/A"/>
    <s v="212-2"/>
    <m/>
    <s v="TECBRITA"/>
    <s v="FAB. EMBOLO 170 X 125 AÇO 1045"/>
    <m/>
    <s v="S/NF"/>
    <m/>
    <d v="2022-03-01T00:00:00"/>
    <d v="2022-03-04T00:00:00"/>
    <d v="2022-03-14T00:00:00"/>
    <x v="0"/>
    <x v="0"/>
    <x v="1"/>
    <x v="2"/>
    <x v="0"/>
    <n v="5"/>
    <n v="18"/>
  </r>
  <r>
    <d v="2022-02-24T00:00:00"/>
    <x v="0"/>
    <n v="12519"/>
    <s v="Orç. Aprovado"/>
    <s v="009618"/>
    <n v="769"/>
    <m/>
    <s v="UNILINK"/>
    <s v="CILINDRO HIRAULICO SUSPENSAO SEM TRAÇÃO HASTE 70 CAMISA 140"/>
    <m/>
    <n v="306"/>
    <s v="REPROG. 16/02/2022"/>
    <d v="2022-03-15T00:00:00"/>
    <d v="2022-03-14T00:00:00"/>
    <d v="2022-03-16T00:00:00"/>
    <x v="1"/>
    <x v="1"/>
    <x v="1"/>
    <x v="2"/>
    <x v="0"/>
    <n v="19"/>
    <n v="20"/>
  </r>
  <r>
    <d v="2022-03-15T00:00:00"/>
    <x v="0"/>
    <n v="12688"/>
    <s v="Orç. Aprovado"/>
    <m/>
    <s v="297-2"/>
    <m/>
    <s v="FORNECEDORA GERDAU"/>
    <s v="CILINDRO DIREÇÃO HASTE 44,45 CAMISAC82,55"/>
    <m/>
    <s v="S/NF"/>
    <m/>
    <d v="2022-03-15T00:00:00"/>
    <d v="2022-03-15T00:00:00"/>
    <d v="2022-03-15T00:00:00"/>
    <x v="1"/>
    <x v="0"/>
    <x v="0"/>
    <x v="2"/>
    <x v="0"/>
    <n v="0"/>
    <n v="0"/>
  </r>
  <r>
    <d v="2022-02-24T00:00:00"/>
    <x v="0"/>
    <n v="12503"/>
    <s v="Orç. Aprovado"/>
    <s v="009616"/>
    <n v="770"/>
    <m/>
    <s v="UNILINK"/>
    <s v="CILINDRO SUSPENSAO SEM TRAÇÃO HASTE 70 CAMISA 14"/>
    <m/>
    <n v="306"/>
    <s v="REPROG. 16/02/2022"/>
    <d v="2022-03-15T00:00:00"/>
    <d v="2022-03-11T00:00:00"/>
    <d v="2022-03-16T00:00:00"/>
    <x v="1"/>
    <x v="1"/>
    <x v="1"/>
    <x v="2"/>
    <x v="0"/>
    <n v="19"/>
    <n v="20"/>
  </r>
  <r>
    <d v="2022-02-24T00:00:00"/>
    <x v="0"/>
    <n v="12504"/>
    <s v="Orç. Aprovado"/>
    <s v="009613"/>
    <n v="771"/>
    <m/>
    <s v="UNILINK"/>
    <s v="CILINDRO SUSPENSAO SEM TRAÇÃO HASTE 70 CAMISA 14"/>
    <m/>
    <n v="306"/>
    <s v="REPROG. 16/02/2022"/>
    <d v="2022-03-15T00:00:00"/>
    <d v="2022-03-11T00:00:00"/>
    <d v="2022-03-16T00:00:00"/>
    <x v="1"/>
    <x v="1"/>
    <x v="1"/>
    <x v="2"/>
    <x v="0"/>
    <n v="19"/>
    <n v="20"/>
  </r>
  <r>
    <d v="2022-02-24T00:00:00"/>
    <x v="0"/>
    <n v="12520"/>
    <s v="Orç. Aprovado"/>
    <s v="009620"/>
    <n v="772"/>
    <m/>
    <s v="UNILINK"/>
    <s v="CILINDRO SUSPENSAO SEM TRAÇÃO HASTE 70 CAMISA 14"/>
    <m/>
    <n v="306"/>
    <s v="REPROG. 16/02/2022"/>
    <d v="2022-03-15T00:00:00"/>
    <d v="2022-03-14T00:00:00"/>
    <d v="2022-03-16T00:00:00"/>
    <x v="1"/>
    <x v="1"/>
    <x v="1"/>
    <x v="2"/>
    <x v="0"/>
    <n v="19"/>
    <n v="20"/>
  </r>
  <r>
    <d v="2022-02-24T00:00:00"/>
    <x v="0"/>
    <n v="12501"/>
    <s v="Orç. Aprovado"/>
    <s v="009611"/>
    <s v="226-2"/>
    <m/>
    <s v="UNILINK"/>
    <s v="CILINDRO HIDRAULICO DE SUSPENSAO SEM TRAÇÃO HASTE 70 CAMIS 140"/>
    <m/>
    <n v="306"/>
    <s v="REPROG. 16/02/2022"/>
    <d v="2022-03-15T00:00:00"/>
    <d v="2022-03-11T00:00:00"/>
    <d v="2022-03-16T00:00:00"/>
    <x v="1"/>
    <x v="1"/>
    <x v="1"/>
    <x v="2"/>
    <x v="0"/>
    <n v="19"/>
    <n v="20"/>
  </r>
  <r>
    <d v="2022-02-24T00:00:00"/>
    <x v="0"/>
    <n v="12502"/>
    <s v="Orç. Aprovado"/>
    <s v="009614"/>
    <s v="227-2"/>
    <m/>
    <s v="UNILINK"/>
    <s v="CILINDRO SUSPENSAO SEM TRAÇÃO HASTE 70 CAMISA 14"/>
    <m/>
    <n v="306"/>
    <s v="REPROG. 16/02/2022"/>
    <d v="2022-03-15T00:00:00"/>
    <d v="2022-03-11T00:00:00"/>
    <d v="2022-03-16T00:00:00"/>
    <x v="1"/>
    <x v="1"/>
    <x v="1"/>
    <x v="2"/>
    <x v="0"/>
    <n v="19"/>
    <n v="20"/>
  </r>
  <r>
    <d v="2022-03-11T00:00:00"/>
    <x v="0"/>
    <n v="12671"/>
    <s v="Orç. Aprovado"/>
    <m/>
    <n v="2450"/>
    <m/>
    <s v="FORNECEDORA GERDAU"/>
    <s v="CILINDRO DE GIRO HASTE 44.45 CAMISA 82.55"/>
    <m/>
    <s v="S/NF"/>
    <m/>
    <d v="2022-03-11T00:00:00"/>
    <d v="2022-03-11T00:00:00"/>
    <d v="2022-03-12T00:00:00"/>
    <x v="1"/>
    <x v="0"/>
    <x v="1"/>
    <x v="2"/>
    <x v="0"/>
    <n v="0"/>
    <n v="1"/>
  </r>
  <r>
    <d v="2022-02-24T00:00:00"/>
    <x v="0"/>
    <n v="12505"/>
    <s v="Orç. Aprovado"/>
    <s v="009617"/>
    <n v="776"/>
    <m/>
    <s v="UNILINK"/>
    <s v="CILINDRO HIDRAULICO DE SUSPENSAO SEM TRAÇÃO HASTE 70 CAMISA 140"/>
    <m/>
    <n v="306"/>
    <s v="REPROG. 16/02/2022"/>
    <d v="2022-03-15T00:00:00"/>
    <d v="2022-03-11T00:00:00"/>
    <d v="2022-03-16T00:00:00"/>
    <x v="1"/>
    <x v="1"/>
    <x v="1"/>
    <x v="2"/>
    <x v="0"/>
    <n v="19"/>
    <n v="20"/>
  </r>
  <r>
    <d v="2022-02-24T00:00:00"/>
    <x v="0"/>
    <n v="12480"/>
    <s v="Orç. Aprovado"/>
    <n v="9564"/>
    <s v="214-2"/>
    <m/>
    <s v="UNILINK"/>
    <s v="CILINDRO DE ELEVAÇÃO DA LANÇA HASTE 180 CAMISA 250"/>
    <m/>
    <n v="298"/>
    <s v="GAXETA DO EMBOLO REAL 28/02/22 CHEGOU 07/02/22"/>
    <d v="2022-03-11T00:00:00"/>
    <d v="2022-03-08T00:00:00"/>
    <d v="2022-03-16T00:00:00"/>
    <x v="1"/>
    <x v="1"/>
    <x v="1"/>
    <x v="2"/>
    <x v="0"/>
    <n v="15"/>
    <n v="20"/>
  </r>
  <r>
    <d v="2022-02-24T00:00:00"/>
    <x v="0"/>
    <n v="12480"/>
    <s v="Orç. Aprovado"/>
    <n v="9564"/>
    <s v="215-2"/>
    <m/>
    <s v="UNILINK"/>
    <s v="CILINDRO DE ELEVAÇÃO DA LANÇA HASTE 180 CAMISA 250"/>
    <m/>
    <n v="298"/>
    <s v="GAXETA DO EMBOLO REAL 28/02/22 CHEGOU 07/02/22"/>
    <d v="2022-03-11T00:00:00"/>
    <d v="2022-03-14T00:00:00"/>
    <d v="2022-03-16T00:00:00"/>
    <x v="1"/>
    <x v="0"/>
    <x v="1"/>
    <x v="2"/>
    <x v="0"/>
    <n v="15"/>
    <n v="20"/>
  </r>
  <r>
    <d v="2022-03-25T00:00:00"/>
    <x v="2"/>
    <n v="999999"/>
    <s v="Orç. Aprovado"/>
    <n v="1010101010"/>
    <s v="777-3"/>
    <m/>
    <s v="CLIENTE TESTE"/>
    <s v="CILINDRO"/>
    <m/>
    <n v="2050"/>
    <m/>
    <m/>
    <d v="2022-03-14T00:00:00"/>
    <m/>
    <x v="1"/>
    <x v="2"/>
    <x v="2"/>
    <x v="3"/>
    <x v="1"/>
    <s v=""/>
    <s v=""/>
  </r>
  <r>
    <m/>
    <x v="3"/>
    <n v="999999"/>
    <s v="Orç. Aprovado"/>
    <n v="1010101010"/>
    <s v="888-3"/>
    <m/>
    <s v="CLIENTE TESTE"/>
    <s v="CILINDRO"/>
    <m/>
    <n v="2050"/>
    <m/>
    <m/>
    <d v="2022-03-14T00:00:00"/>
    <m/>
    <x v="1"/>
    <x v="2"/>
    <x v="2"/>
    <x v="3"/>
    <x v="1"/>
    <s v=""/>
    <s v=""/>
  </r>
  <r>
    <m/>
    <x v="3"/>
    <n v="999999"/>
    <s v="Orç. Aprovado"/>
    <n v="1010101010"/>
    <s v="999-3"/>
    <m/>
    <s v="CLIENTE TESTE"/>
    <s v="CILINDRO"/>
    <m/>
    <n v="2050"/>
    <m/>
    <m/>
    <d v="2022-03-14T00:00:00"/>
    <m/>
    <x v="1"/>
    <x v="2"/>
    <x v="2"/>
    <x v="3"/>
    <x v="1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F1FF90-23E3-4A32-9400-7F5CDC6F952C}" name="Tabela dinâmica2" cacheId="8" applyNumberFormats="0" applyBorderFormats="0" applyFontFormats="0" applyPatternFormats="0" applyAlignmentFormats="0" applyWidthHeightFormats="1" dataCaption="Valores" updatedVersion="8" minRefreshableVersion="3" itemPrintTitles="1" createdVersion="7" indent="0" outline="1" outlineData="1" multipleFieldFilters="0">
  <location ref="AO4:AO5" firstHeaderRow="1" firstDataRow="1" firstDataCol="0" rowPageCount="2" colPageCount="1"/>
  <pivotFields count="22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x="0"/>
        <item x="1"/>
        <item x="2"/>
        <item m="1" x="4"/>
        <item x="3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</pivotFields>
  <rowItems count="1">
    <i/>
  </rowItems>
  <colItems count="1">
    <i/>
  </colItems>
  <pageFields count="2">
    <pageField fld="18" hier="-1"/>
    <pageField fld="19" hier="-1"/>
  </pageFields>
  <dataFields count="1">
    <dataField name="Contagem de NC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A8CA80-2ACE-4411-85E7-78C94F99B7D6}" name="Tabela dinâmica1" cacheId="8" applyNumberFormats="0" applyBorderFormats="0" applyFontFormats="0" applyPatternFormats="0" applyAlignmentFormats="0" applyWidthHeightFormats="1" dataCaption="Valores" updatedVersion="8" minRefreshableVersion="3" itemPrintTitles="1" createdVersion="7" indent="0" outline="1" outlineData="1" multipleFieldFilters="0">
  <location ref="BA4:BB8" firstHeaderRow="1" firstDataRow="1" firstDataCol="1" rowPageCount="2" colPageCount="1"/>
  <pivotFields count="22">
    <pivotField showAll="0"/>
    <pivotField axis="axisRow" dataField="1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x="0"/>
        <item x="1"/>
        <item x="2"/>
        <item m="1" x="4"/>
        <item x="3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18" hier="-1"/>
    <pageField fld="19" hier="-1"/>
  </pageFields>
  <dataFields count="1">
    <dataField name="Contagem de Origem Solicitaçã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B7A2DB-F5C8-4F97-8195-9337051128E4}" name="Tabela dinâmica15" cacheId="8" applyNumberFormats="0" applyBorderFormats="0" applyFontFormats="0" applyPatternFormats="0" applyAlignmentFormats="0" applyWidthHeightFormats="1" dataCaption="Valores" updatedVersion="8" minRefreshableVersion="3" itemPrintTitles="1" createdVersion="7" indent="0" outline="1" outlineData="1" multipleFieldFilters="0">
  <location ref="AT4:AU8" firstHeaderRow="1" firstDataRow="1" firstDataCol="1" rowPageCount="2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1"/>
        <item x="2"/>
        <item h="1" m="1" x="3"/>
        <item t="default"/>
      </items>
    </pivotField>
    <pivotField showAll="0"/>
    <pivotField showAll="0"/>
    <pivotField axis="axisPage" multipleItemSelectionAllowed="1" showAll="0">
      <items count="6">
        <item x="0"/>
        <item x="1"/>
        <item x="2"/>
        <item m="1" x="4"/>
        <item x="3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15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18" hier="-1"/>
    <pageField fld="19" hier="-1"/>
  </pageFields>
  <dataFields count="1">
    <dataField name="Contagem de Vendedor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539080-5280-4924-BBC4-4F37960F36DC}" name="Tabela dinâmica5" cacheId="8" applyNumberFormats="0" applyBorderFormats="0" applyFontFormats="0" applyPatternFormats="0" applyAlignmentFormats="0" applyWidthHeightFormats="1" dataCaption="Valores" updatedVersion="8" minRefreshableVersion="3" itemPrintTitles="1" createdVersion="7" indent="0" outline="1" outlineData="1" multipleFieldFilters="0">
  <location ref="BK4:BL8" firstHeaderRow="1" firstDataRow="1" firstDataCol="1" rowPageCount="2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m="1" x="3"/>
        <item x="1"/>
        <item x="0"/>
        <item x="2"/>
        <item m="1" x="5"/>
        <item m="1" x="4"/>
        <item t="default"/>
      </items>
    </pivotField>
    <pivotField axis="axisPage" multipleItemSelectionAllowed="1" showAll="0">
      <items count="6">
        <item x="0"/>
        <item x="1"/>
        <item x="2"/>
        <item m="1" x="4"/>
        <item x="3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17"/>
  </rowFields>
  <rowItems count="4">
    <i>
      <x v="1"/>
    </i>
    <i>
      <x v="2"/>
    </i>
    <i>
      <x v="3"/>
    </i>
    <i t="grand">
      <x/>
    </i>
  </rowItems>
  <colItems count="1">
    <i/>
  </colItems>
  <pageFields count="2">
    <pageField fld="18" hier="-1"/>
    <pageField fld="19" hier="-1"/>
  </pageFields>
  <dataFields count="1">
    <dataField name="Contagem de Status Entrega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7D3C1A-DFFB-4D73-B9DB-3D8947080B27}" name="Tabela dinâmica4" cacheId="8" applyNumberFormats="0" applyBorderFormats="0" applyFontFormats="0" applyPatternFormats="0" applyAlignmentFormats="0" applyWidthHeightFormats="1" dataCaption="Valores" updatedVersion="8" minRefreshableVersion="3" itemPrintTitles="1" createdVersion="7" indent="0" outline="1" outlineData="1" multipleFieldFilters="0">
  <location ref="BF4:BG8" firstHeaderRow="1" firstDataRow="1" firstDataCol="1" rowPageCount="2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m="1" x="4"/>
        <item x="1"/>
        <item x="0"/>
        <item m="1" x="3"/>
        <item x="2"/>
        <item t="default"/>
      </items>
    </pivotField>
    <pivotField showAll="0"/>
    <pivotField axis="axisPage" multipleItemSelectionAllowed="1" showAll="0">
      <items count="6">
        <item x="0"/>
        <item x="1"/>
        <item x="2"/>
        <item m="1" x="4"/>
        <item x="3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16"/>
  </rowFields>
  <rowItems count="4">
    <i>
      <x v="1"/>
    </i>
    <i>
      <x v="2"/>
    </i>
    <i>
      <x v="4"/>
    </i>
    <i t="grand">
      <x/>
    </i>
  </rowItems>
  <colItems count="1">
    <i/>
  </colItems>
  <pageFields count="2">
    <pageField fld="18" hier="-1"/>
    <pageField fld="19" hier="-1"/>
  </pageFields>
  <dataFields count="1">
    <dataField name="Contagem de Status Produção" fld="1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25AE43-8D37-477A-8B24-8DD3A899FBCB}" name="Tabela dinâmica3" cacheId="8" applyNumberFormats="0" applyBorderFormats="0" applyFontFormats="0" applyPatternFormats="0" applyAlignmentFormats="0" applyWidthHeightFormats="1" dataCaption="Valores" updatedVersion="8" minRefreshableVersion="3" itemPrintTitles="1" createdVersion="7" indent="0" outline="1" outlineData="1" multipleFieldFilters="0">
  <location ref="AK4:AK5" firstHeaderRow="1" firstDataRow="1" firstDataCol="0" rowPageCount="2" colPageCount="1"/>
  <pivotFields count="22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x="0"/>
        <item x="1"/>
        <item x="2"/>
        <item m="1" x="4"/>
        <item x="3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</pivotFields>
  <rowItems count="1">
    <i/>
  </rowItems>
  <colItems count="1">
    <i/>
  </colItems>
  <pageFields count="2">
    <pageField fld="18" hier="-1"/>
    <pageField fld="19" hier="-1"/>
  </pageFields>
  <dataFields count="1">
    <dataField name="Contagem de ORÇ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1" xr10:uid="{52A47A23-FAA0-4DB8-9EB7-0BB2E29B14C9}" sourceName="Mês">
  <pivotTables>
    <pivotTable tabId="13" name="Tabela dinâmica15"/>
    <pivotTable tabId="13" name="Tabela dinâmica1"/>
    <pivotTable tabId="13" name="Tabela dinâmica2"/>
    <pivotTable tabId="13" name="Tabela dinâmica3"/>
    <pivotTable tabId="13" name="Tabela dinâmica4"/>
    <pivotTable tabId="13" name="Tabela dinâmica5"/>
  </pivotTables>
  <data>
    <tabular pivotCacheId="619634930">
      <items count="5">
        <i x="0" s="1"/>
        <i x="1" s="1"/>
        <i x="2" s="1"/>
        <i x="3" s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1" xr10:uid="{346C4CB2-6E04-4063-A227-BC54CD44229E}" sourceName="Ano">
  <pivotTables>
    <pivotTable tabId="13" name="Tabela dinâmica15"/>
    <pivotTable tabId="13" name="Tabela dinâmica1"/>
    <pivotTable tabId="13" name="Tabela dinâmica2"/>
    <pivotTable tabId="13" name="Tabela dinâmica3"/>
    <pivotTable tabId="13" name="Tabela dinâmica4"/>
    <pivotTable tabId="13" name="Tabela dinâmica5"/>
  </pivotTables>
  <data>
    <tabular pivotCacheId="619634930">
      <items count="2">
        <i x="0" s="1"/>
        <i x="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3BEE9F30-23F4-4328-9C19-7B336D536569}" sourceName="Vendedor">
  <extLst>
    <x:ext xmlns:x15="http://schemas.microsoft.com/office/spreadsheetml/2010/11/main" uri="{2F2917AC-EB37-4324-AD4E-5DD8C200BD13}">
      <x15:tableSlicerCache tableId="1" column="1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tatus_Produção" xr10:uid="{A8821351-16B7-4C8C-A76D-FC9A8BDDE369}" sourceName="Status Produção">
  <extLst>
    <x:ext xmlns:x15="http://schemas.microsoft.com/office/spreadsheetml/2010/11/main" uri="{2F2917AC-EB37-4324-AD4E-5DD8C200BD13}">
      <x15:tableSlicerCache tableId="1" column="1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6CFA85DA-DBD3-4CBB-83CF-5F33DC3E0B40}" sourceName="Mês">
  <extLst>
    <x:ext xmlns:x15="http://schemas.microsoft.com/office/spreadsheetml/2010/11/main" uri="{2F2917AC-EB37-4324-AD4E-5DD8C200BD13}">
      <x15:tableSlicerCache tableId="1" column="18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6AA3D441-95D7-4D3C-8F49-7C1F8EFE4176}" sourceName="Ano">
  <extLst>
    <x:ext xmlns:x15="http://schemas.microsoft.com/office/spreadsheetml/2010/11/main" uri="{2F2917AC-EB37-4324-AD4E-5DD8C200BD13}">
      <x15:tableSlicerCache tableId="1" column="8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tatus_Entrega" xr10:uid="{35046DDC-5730-406A-9B88-92950FA89B28}" sourceName="Status Entrega">
  <extLst>
    <x:ext xmlns:x15="http://schemas.microsoft.com/office/spreadsheetml/2010/11/main" uri="{2F2917AC-EB37-4324-AD4E-5DD8C200BD13}">
      <x15:tableSlicerCache tableId="1" column="2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7461D47A-96BC-488B-8129-BB43982DBA62}" cache="SegmentaçãodeDados_Vendedor" caption="Vendedor" columnCount="2" style="SlicerStyleDark6" rowHeight="234950"/>
  <slicer name="Status Produção" xr10:uid="{750923B7-6E8E-487A-802F-59CDB7A69A37}" cache="SegmentaçãodeDados_Status_Produção" caption="Status Produção" columnCount="2" style="SlicerStyleDark3" rowHeight="234950"/>
  <slicer name="Mês" xr10:uid="{4756AA19-8D47-4DA2-8F2F-3495748A8BAC}" cache="SegmentaçãodeDados_Mês" caption="Mês Produção" columnCount="12" style="SlicerStyleDark3" rowHeight="234950"/>
  <slicer name="Ano" xr10:uid="{4E6C695D-60D5-499D-BD88-A7697B41C1DB}" cache="SegmentaçãodeDados_Ano" caption="Ano" columnCount="2" style="SlicerStyleDark3" rowHeight="234950"/>
  <slicer name="Status Entrega" xr10:uid="{D636CD7D-E78C-46DA-BF90-889A5A14200E}" cache="SegmentaçãodeDados_Status_Entrega" caption="Status Entrega" columnCount="2" style="SlicerStyleDark3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8EE74B0C-BD57-4D54-A085-1543DB102C17}" cache="SegmentaçãodeDados_Mês1" caption="Mês" columnCount="3" rowHeight="234950"/>
  <slicer name="Mês Produção" xr10:uid="{70F7BDA6-E24C-4856-B5D8-977682648C27}" cache="SegmentaçãodeDados_Mês1" caption="Mês" columnCount="3" style="Estilo de Segmentação de Dados 2" rowHeight="234950"/>
  <slicer name="Ano 1" xr10:uid="{4C4FBB2A-E9A3-474D-B6F2-72EE9F29341C}" cache="SegmentaçãodeDados_Ano1" caption="Ano" rowHeight="234950"/>
  <slicer name="Ano Produção" xr10:uid="{B2721050-B8E5-4468-B323-34F593D5E244}" cache="SegmentaçãodeDados_Ano1" caption="Ano" style="Estilo de Segmentação de Dados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0ADFB9-A0A7-4879-A3F7-12D90C1F3127}" name="tbl_Comercial" displayName="tbl_Comercial" ref="A3:V460" totalsRowShown="0" headerRowDxfId="22">
  <autoFilter ref="A3:V460" xr:uid="{9B0ADFB9-A0A7-4879-A3F7-12D90C1F3127}">
    <filterColumn colId="16">
      <filters>
        <filter val="Produzido No Prazo"/>
      </filters>
    </filterColumn>
  </autoFilter>
  <tableColumns count="22">
    <tableColumn id="1" xr3:uid="{04242D12-D990-49D4-9C75-A54291CB79ED}" name="Dt. Entrada" dataDxfId="21"/>
    <tableColumn id="2" xr3:uid="{07204D88-2C81-4EFB-A34B-F768704EC8AB}" name="Origem Solicitação" dataDxfId="20"/>
    <tableColumn id="3" xr3:uid="{B099B748-C06E-43D9-A289-403A5526500E}" name="ORÇ" dataDxfId="19"/>
    <tableColumn id="4" xr3:uid="{56A93A1D-6A36-494B-9120-AF17037527DD}" name="Status da Solicitação" dataDxfId="18"/>
    <tableColumn id="5" xr3:uid="{6364E4E9-330B-40C2-98AE-F9F0E9E3898F}" name="Pedido" dataDxfId="17"/>
    <tableColumn id="6" xr3:uid="{842C872F-5CCB-47F9-A190-141E91ED42D1}" name="NC" dataDxfId="16"/>
    <tableColumn id="21" xr3:uid="{EB045F92-EE58-4298-88AB-5B94D59B09E0}" name="CPF / CNPJ" dataDxfId="15"/>
    <tableColumn id="7" xr3:uid="{1A3A71AE-0665-4771-93ED-2653A5F823D5}" name="Cliente" dataDxfId="14"/>
    <tableColumn id="9" xr3:uid="{2F3024FE-EBEA-47B2-A254-666A9623E971}" name="Produto / Serviço" dataDxfId="13"/>
    <tableColumn id="20" xr3:uid="{FD9E765B-AD76-4909-ABBC-6F19F98CE95E}" name="Qtd." dataDxfId="12"/>
    <tableColumn id="10" xr3:uid="{6E22B135-11B8-41B1-ACF4-77EE4FBB9801}" name="NF Ent." dataDxfId="11"/>
    <tableColumn id="11" xr3:uid="{CFD771FF-00EA-4EB1-AEF7-1E7187B46103}" name="Obs." dataDxfId="10"/>
    <tableColumn id="12" xr3:uid="{8C87FFC3-7172-445A-8F24-3ADB919DEFC9}" name="Dt. Produção" dataDxfId="9"/>
    <tableColumn id="13" xr3:uid="{5106C8EA-0FB9-4DE4-BD65-AF5EE8D8262B}" name="Prazo Ent." dataDxfId="8"/>
    <tableColumn id="14" xr3:uid="{083BC15A-5C5C-43A3-86A9-936340EA478F}" name="Dt_x000a_Entrega" dataDxfId="7"/>
    <tableColumn id="15" xr3:uid="{53A918F8-DBEC-4C3A-B441-F74AE1E23D1E}" name="Vendedor" dataDxfId="6"/>
    <tableColumn id="16" xr3:uid="{D320E6E2-2346-46AA-963F-9DDDE53DBF01}" name="Status Produção" dataDxfId="5">
      <calculatedColumnFormula>IF(M4="","Produção Pendente",IF(M4&lt;=N4,"Produzido No Prazo",IF(M4&gt;N4,"Produzido Em atraso")))</calculatedColumnFormula>
    </tableColumn>
    <tableColumn id="23" xr3:uid="{C066AA03-0491-4B42-87E2-1B1C96685B8B}" name="Status Entrega" dataDxfId="4">
      <calculatedColumnFormula>IF(O4="","Entrega Pendente",IF(O4&lt;=N4,"Entrega No Prazo",IF(O4&gt;N4,"Entrega Em atraso")))</calculatedColumnFormula>
    </tableColumn>
    <tableColumn id="18" xr3:uid="{E54EE50E-F359-4A97-AC49-CA7424A2C614}" name="Mês" dataDxfId="3"/>
    <tableColumn id="8" xr3:uid="{EEE19E9E-F4BB-4B51-B690-20EE49F3441B}" name="Ano" dataDxfId="2">
      <calculatedColumnFormula>IF(M4="","",YEAR(M4))</calculatedColumnFormula>
    </tableColumn>
    <tableColumn id="22" xr3:uid="{72C0666D-CF29-4613-A509-98EB7BD6B79D}" name="L.T. Prod." dataDxfId="1">
      <calculatedColumnFormula>IF(tbl_Comercial[[#This Row],[Dt. Produção]]="","",tbl_Comercial[[#This Row],[Dt. Produção]]-tbl_Comercial[[#This Row],[Dt. Entrada]])</calculatedColumnFormula>
    </tableColumn>
    <tableColumn id="19" xr3:uid="{11E061D5-6845-4463-8311-78040BD8CE2B}" name="L.T. Ent." dataDxfId="0">
      <calculatedColumnFormula>IF(tbl_Comercial[[#This Row],[Dt
Entrega]]="","",tbl_Comercial[[#This Row],[Dt
Entrega]]-tbl_Comercial[[#This Row],[Dt. Entrada]])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microsoft.com/office/2007/relationships/slicer" Target="../slicers/slicer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1"/>
  <dimension ref="A1:X465"/>
  <sheetViews>
    <sheetView tabSelected="1" zoomScaleNormal="100" workbookViewId="0">
      <pane ySplit="3" topLeftCell="A4" activePane="bottomLeft" state="frozen"/>
      <selection activeCell="C1" sqref="C1"/>
      <selection pane="bottomLeft" activeCell="I4" sqref="I4"/>
    </sheetView>
  </sheetViews>
  <sheetFormatPr defaultColWidth="0" defaultRowHeight="15" zeroHeight="1" x14ac:dyDescent="0.25"/>
  <cols>
    <col min="1" max="1" width="12.7109375" style="10" customWidth="1"/>
    <col min="2" max="2" width="15.85546875" style="30" customWidth="1"/>
    <col min="3" max="3" width="5.7109375" style="11" customWidth="1"/>
    <col min="4" max="4" width="15" style="11" customWidth="1"/>
    <col min="5" max="5" width="10.5703125" style="12" customWidth="1"/>
    <col min="6" max="6" width="7.5703125" style="11" bestFit="1" customWidth="1"/>
    <col min="7" max="7" width="13.140625" style="11" bestFit="1" customWidth="1"/>
    <col min="8" max="8" width="13.42578125" style="8" customWidth="1"/>
    <col min="9" max="9" width="22.28515625" style="13" customWidth="1"/>
    <col min="10" max="10" width="6.28515625" style="13" bestFit="1" customWidth="1"/>
    <col min="11" max="11" width="10.7109375" style="12" bestFit="1" customWidth="1"/>
    <col min="12" max="12" width="21.140625" style="13" customWidth="1"/>
    <col min="13" max="13" width="14.5703125" style="10" bestFit="1" customWidth="1"/>
    <col min="14" max="14" width="12.5703125" style="10" bestFit="1" customWidth="1"/>
    <col min="15" max="15" width="9.28515625" style="10" customWidth="1"/>
    <col min="16" max="16" width="8" style="12" customWidth="1"/>
    <col min="17" max="17" width="8.5703125" style="13" customWidth="1"/>
    <col min="18" max="18" width="7" style="8" customWidth="1"/>
    <col min="19" max="19" width="3.42578125" style="11" customWidth="1"/>
    <col min="20" max="20" width="4.7109375" style="11" customWidth="1"/>
    <col min="21" max="21" width="3.85546875" style="39" customWidth="1"/>
    <col min="22" max="22" width="5.42578125" style="39" customWidth="1"/>
    <col min="23" max="24" width="0" hidden="1" customWidth="1"/>
    <col min="25" max="16384" width="8.85546875" hidden="1"/>
  </cols>
  <sheetData>
    <row r="1" spans="1:22" ht="88.15" customHeight="1" x14ac:dyDescent="0.25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</row>
    <row r="2" spans="1:22" ht="42" customHeight="1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</row>
    <row r="3" spans="1:22" s="23" customFormat="1" ht="25.15" customHeight="1" x14ac:dyDescent="0.25">
      <c r="A3" s="20" t="s">
        <v>0</v>
      </c>
      <c r="B3" s="29" t="s">
        <v>929</v>
      </c>
      <c r="C3" s="17" t="s">
        <v>1</v>
      </c>
      <c r="D3" s="18" t="s">
        <v>934</v>
      </c>
      <c r="E3" s="18" t="s">
        <v>928</v>
      </c>
      <c r="F3" s="19" t="s">
        <v>2</v>
      </c>
      <c r="G3" s="19" t="s">
        <v>964</v>
      </c>
      <c r="H3" s="19" t="s">
        <v>3</v>
      </c>
      <c r="I3" s="18" t="s">
        <v>963</v>
      </c>
      <c r="J3" s="18" t="s">
        <v>4</v>
      </c>
      <c r="K3" s="19" t="s">
        <v>959</v>
      </c>
      <c r="L3" s="18" t="s">
        <v>5</v>
      </c>
      <c r="M3" s="20" t="s">
        <v>6</v>
      </c>
      <c r="N3" s="20" t="s">
        <v>7</v>
      </c>
      <c r="O3" s="20" t="s">
        <v>939</v>
      </c>
      <c r="P3" s="18" t="s">
        <v>923</v>
      </c>
      <c r="Q3" s="21" t="s">
        <v>933</v>
      </c>
      <c r="R3" s="21" t="s">
        <v>932</v>
      </c>
      <c r="S3" s="22" t="s">
        <v>935</v>
      </c>
      <c r="T3" s="22" t="s">
        <v>936</v>
      </c>
      <c r="U3" s="38" t="s">
        <v>976</v>
      </c>
      <c r="V3" s="38" t="s">
        <v>977</v>
      </c>
    </row>
    <row r="4" spans="1:22" ht="36" x14ac:dyDescent="0.25">
      <c r="A4" s="6">
        <v>44565</v>
      </c>
      <c r="B4" s="9" t="s">
        <v>931</v>
      </c>
      <c r="C4" s="7">
        <v>12128</v>
      </c>
      <c r="D4" s="5" t="s">
        <v>937</v>
      </c>
      <c r="E4" s="5" t="s">
        <v>9</v>
      </c>
      <c r="F4" s="7" t="s">
        <v>61</v>
      </c>
      <c r="G4" s="7"/>
      <c r="H4" s="4" t="s">
        <v>62</v>
      </c>
      <c r="I4" s="5" t="s">
        <v>14</v>
      </c>
      <c r="J4" s="7">
        <v>1</v>
      </c>
      <c r="K4" s="5" t="s">
        <v>31</v>
      </c>
      <c r="L4" s="5" t="s">
        <v>63</v>
      </c>
      <c r="M4" s="6">
        <v>44567</v>
      </c>
      <c r="N4" s="6">
        <v>44568</v>
      </c>
      <c r="O4" s="6">
        <v>44568</v>
      </c>
      <c r="P4" s="5" t="s">
        <v>926</v>
      </c>
      <c r="Q4" s="5" t="str">
        <f>IF(M4="","Produção Pendente",IF(M4&lt;=N4,"Produzido No Prazo",IF(M4&gt;N4,"Produzido Em atraso")))</f>
        <v>Produzido No Prazo</v>
      </c>
      <c r="R4" s="5" t="str">
        <f>IF(O4="","Entrega Pendente",IF(O4&lt;=N4,"Entrega No Prazo",IF(O4&gt;N4,"Entrega Em atraso")))</f>
        <v>Entrega No Prazo</v>
      </c>
      <c r="S4" s="11" t="str">
        <f>IF(M4="","",TEXT(M4,"MMM"))</f>
        <v>jan</v>
      </c>
      <c r="T4" s="11">
        <f>IF(M4="","",YEAR(M4))</f>
        <v>2022</v>
      </c>
      <c r="U4" s="39">
        <f>IF(tbl_Comercial[[#This Row],[Dt. Produção]]="","",tbl_Comercial[[#This Row],[Dt. Produção]]-tbl_Comercial[[#This Row],[Dt. Entrada]])</f>
        <v>2</v>
      </c>
      <c r="V4" s="39">
        <f>IF(tbl_Comercial[[#This Row],[Dt
Entrega]]="","",tbl_Comercial[[#This Row],[Dt
Entrega]]-tbl_Comercial[[#This Row],[Dt. Entrada]])</f>
        <v>3</v>
      </c>
    </row>
    <row r="5" spans="1:22" ht="36" x14ac:dyDescent="0.25">
      <c r="A5" s="1">
        <v>44575</v>
      </c>
      <c r="B5" s="9" t="s">
        <v>927</v>
      </c>
      <c r="C5" s="4" t="s">
        <v>9</v>
      </c>
      <c r="D5" s="4" t="s">
        <v>940</v>
      </c>
      <c r="E5" s="3" t="s">
        <v>9</v>
      </c>
      <c r="F5" s="2" t="s">
        <v>30</v>
      </c>
      <c r="G5" s="2"/>
      <c r="H5" s="4" t="s">
        <v>10</v>
      </c>
      <c r="I5" s="5" t="s">
        <v>32</v>
      </c>
      <c r="J5" s="2">
        <v>1</v>
      </c>
      <c r="K5" s="3" t="s">
        <v>31</v>
      </c>
      <c r="L5" s="5" t="s">
        <v>174</v>
      </c>
      <c r="M5" s="1">
        <v>44579</v>
      </c>
      <c r="N5" s="1">
        <v>44583</v>
      </c>
      <c r="O5" s="1">
        <v>44580</v>
      </c>
      <c r="P5" s="3" t="s">
        <v>924</v>
      </c>
      <c r="Q5" s="5" t="str">
        <f t="shared" ref="Q5:Q67" si="0">IF(M5="","Produção Pendente",IF(M5&lt;=N5,"Produzido No Prazo",IF(M5&gt;N5,"Produzido Em atraso")))</f>
        <v>Produzido No Prazo</v>
      </c>
      <c r="R5" s="5" t="str">
        <f>IF(O5="","Entrega Pendente",IF(O5&lt;=N5,"Entrega No Prazo",IF(O5&gt;N5,"Entrega Em atraso")))</f>
        <v>Entrega No Prazo</v>
      </c>
      <c r="S5" s="11" t="str">
        <f t="shared" ref="S5:S24" si="1">IF(M5="","",TEXT(M5,"MMM"))</f>
        <v>jan</v>
      </c>
      <c r="T5" s="11">
        <f t="shared" ref="T5:T67" si="2">IF(M5="","",YEAR(M5))</f>
        <v>2022</v>
      </c>
      <c r="U5" s="39">
        <f>IF(tbl_Comercial[[#This Row],[Dt. Produção]]="","",tbl_Comercial[[#This Row],[Dt. Produção]]-tbl_Comercial[[#This Row],[Dt. Entrada]])</f>
        <v>4</v>
      </c>
      <c r="V5" s="39">
        <f>IF(tbl_Comercial[[#This Row],[Dt
Entrega]]="","",tbl_Comercial[[#This Row],[Dt
Entrega]]-tbl_Comercial[[#This Row],[Dt. Entrada]])</f>
        <v>5</v>
      </c>
    </row>
    <row r="6" spans="1:22" ht="36" x14ac:dyDescent="0.25">
      <c r="A6" s="6">
        <v>44568</v>
      </c>
      <c r="B6" s="9" t="s">
        <v>931</v>
      </c>
      <c r="C6" s="7">
        <v>12181</v>
      </c>
      <c r="D6" s="5" t="s">
        <v>937</v>
      </c>
      <c r="E6" s="5">
        <v>104478</v>
      </c>
      <c r="F6" s="7" t="s">
        <v>175</v>
      </c>
      <c r="G6" s="7"/>
      <c r="H6" s="4" t="s">
        <v>40</v>
      </c>
      <c r="I6" s="5" t="s">
        <v>176</v>
      </c>
      <c r="J6" s="7">
        <v>1</v>
      </c>
      <c r="K6" s="5" t="s">
        <v>31</v>
      </c>
      <c r="L6" s="5" t="s">
        <v>177</v>
      </c>
      <c r="M6" s="6">
        <v>44572</v>
      </c>
      <c r="N6" s="6">
        <v>44573</v>
      </c>
      <c r="O6" s="6">
        <v>44573</v>
      </c>
      <c r="P6" s="5" t="s">
        <v>924</v>
      </c>
      <c r="Q6" s="5" t="str">
        <f t="shared" si="0"/>
        <v>Produzido No Prazo</v>
      </c>
      <c r="R6" s="5" t="str">
        <f>IF(O6="","Entrega Pendente",IF(O6&lt;=N6,"Entrega No Prazo",IF(O6&gt;N6,"Entrega Em atraso")))</f>
        <v>Entrega No Prazo</v>
      </c>
      <c r="S6" s="11" t="str">
        <f t="shared" si="1"/>
        <v>jan</v>
      </c>
      <c r="T6" s="11">
        <f t="shared" si="2"/>
        <v>2022</v>
      </c>
      <c r="U6" s="39">
        <f>IF(tbl_Comercial[[#This Row],[Dt. Produção]]="","",tbl_Comercial[[#This Row],[Dt. Produção]]-tbl_Comercial[[#This Row],[Dt. Entrada]])</f>
        <v>4</v>
      </c>
      <c r="V6" s="39">
        <f>IF(tbl_Comercial[[#This Row],[Dt
Entrega]]="","",tbl_Comercial[[#This Row],[Dt
Entrega]]-tbl_Comercial[[#This Row],[Dt. Entrada]])</f>
        <v>5</v>
      </c>
    </row>
    <row r="7" spans="1:22" ht="36" x14ac:dyDescent="0.25">
      <c r="A7" s="6">
        <v>44568</v>
      </c>
      <c r="B7" s="9" t="s">
        <v>931</v>
      </c>
      <c r="C7" s="7">
        <v>12180</v>
      </c>
      <c r="D7" s="5" t="s">
        <v>937</v>
      </c>
      <c r="E7" s="5">
        <v>1004478</v>
      </c>
      <c r="F7" s="7" t="s">
        <v>178</v>
      </c>
      <c r="G7" s="7"/>
      <c r="H7" s="4" t="s">
        <v>40</v>
      </c>
      <c r="I7" s="5" t="s">
        <v>176</v>
      </c>
      <c r="J7" s="7">
        <v>1</v>
      </c>
      <c r="K7" s="5" t="s">
        <v>31</v>
      </c>
      <c r="L7" s="5" t="s">
        <v>177</v>
      </c>
      <c r="M7" s="6">
        <v>44572</v>
      </c>
      <c r="N7" s="6">
        <v>44573</v>
      </c>
      <c r="O7" s="6">
        <v>44573</v>
      </c>
      <c r="P7" s="5" t="s">
        <v>924</v>
      </c>
      <c r="Q7" s="5" t="str">
        <f t="shared" si="0"/>
        <v>Produzido No Prazo</v>
      </c>
      <c r="R7" s="5" t="str">
        <f t="shared" ref="R7:R67" si="3">IF(O7="","Entrega Pendente",IF(O7&lt;=N7,"Entrega No Prazo",IF(O7&gt;N7,"Entrega Em atraso")))</f>
        <v>Entrega No Prazo</v>
      </c>
      <c r="S7" s="11" t="str">
        <f t="shared" si="1"/>
        <v>jan</v>
      </c>
      <c r="T7" s="11">
        <f t="shared" si="2"/>
        <v>2022</v>
      </c>
      <c r="U7" s="39">
        <f>IF(tbl_Comercial[[#This Row],[Dt. Produção]]="","",tbl_Comercial[[#This Row],[Dt. Produção]]-tbl_Comercial[[#This Row],[Dt. Entrada]])</f>
        <v>4</v>
      </c>
      <c r="V7" s="39">
        <f>IF(tbl_Comercial[[#This Row],[Dt
Entrega]]="","",tbl_Comercial[[#This Row],[Dt
Entrega]]-tbl_Comercial[[#This Row],[Dt. Entrada]])</f>
        <v>5</v>
      </c>
    </row>
    <row r="8" spans="1:22" ht="36" x14ac:dyDescent="0.25">
      <c r="A8" s="6">
        <v>44565</v>
      </c>
      <c r="B8" s="9" t="s">
        <v>931</v>
      </c>
      <c r="C8" s="7">
        <v>12114</v>
      </c>
      <c r="D8" s="5" t="s">
        <v>937</v>
      </c>
      <c r="E8" s="5" t="s">
        <v>9</v>
      </c>
      <c r="F8" s="7" t="s">
        <v>179</v>
      </c>
      <c r="G8" s="7"/>
      <c r="H8" s="4" t="s">
        <v>66</v>
      </c>
      <c r="I8" s="5" t="s">
        <v>53</v>
      </c>
      <c r="J8" s="7">
        <v>1</v>
      </c>
      <c r="K8" s="5" t="s">
        <v>31</v>
      </c>
      <c r="L8" s="5" t="s">
        <v>76</v>
      </c>
      <c r="M8" s="6">
        <v>44578</v>
      </c>
      <c r="N8" s="6">
        <v>44578</v>
      </c>
      <c r="O8" s="6">
        <v>44579</v>
      </c>
      <c r="P8" s="5" t="s">
        <v>925</v>
      </c>
      <c r="Q8" s="5" t="str">
        <f t="shared" si="0"/>
        <v>Produzido No Prazo</v>
      </c>
      <c r="R8" s="5" t="str">
        <f t="shared" si="3"/>
        <v>Entrega Em atraso</v>
      </c>
      <c r="S8" s="11" t="str">
        <f t="shared" si="1"/>
        <v>jan</v>
      </c>
      <c r="T8" s="11">
        <f t="shared" si="2"/>
        <v>2022</v>
      </c>
      <c r="U8" s="39">
        <f>IF(tbl_Comercial[[#This Row],[Dt. Produção]]="","",tbl_Comercial[[#This Row],[Dt. Produção]]-tbl_Comercial[[#This Row],[Dt. Entrada]])</f>
        <v>13</v>
      </c>
      <c r="V8" s="39">
        <f>IF(tbl_Comercial[[#This Row],[Dt
Entrega]]="","",tbl_Comercial[[#This Row],[Dt
Entrega]]-tbl_Comercial[[#This Row],[Dt. Entrada]])</f>
        <v>14</v>
      </c>
    </row>
    <row r="9" spans="1:22" ht="36" x14ac:dyDescent="0.25">
      <c r="A9" s="6">
        <v>44564</v>
      </c>
      <c r="B9" s="9" t="s">
        <v>931</v>
      </c>
      <c r="C9" s="7">
        <v>12074</v>
      </c>
      <c r="D9" s="5" t="s">
        <v>937</v>
      </c>
      <c r="E9" s="5">
        <v>3007867738</v>
      </c>
      <c r="F9" s="7" t="s">
        <v>184</v>
      </c>
      <c r="G9" s="7"/>
      <c r="H9" s="4" t="s">
        <v>12</v>
      </c>
      <c r="I9" s="5" t="s">
        <v>185</v>
      </c>
      <c r="J9" s="7">
        <v>1</v>
      </c>
      <c r="K9" s="5">
        <v>231141</v>
      </c>
      <c r="L9" s="5"/>
      <c r="M9" s="6">
        <v>44572</v>
      </c>
      <c r="N9" s="6">
        <v>44573</v>
      </c>
      <c r="O9" s="6">
        <v>44572</v>
      </c>
      <c r="P9" s="5" t="s">
        <v>924</v>
      </c>
      <c r="Q9" s="5" t="str">
        <f t="shared" si="0"/>
        <v>Produzido No Prazo</v>
      </c>
      <c r="R9" s="5" t="str">
        <f t="shared" si="3"/>
        <v>Entrega No Prazo</v>
      </c>
      <c r="S9" s="11" t="str">
        <f t="shared" si="1"/>
        <v>jan</v>
      </c>
      <c r="T9" s="11">
        <f t="shared" si="2"/>
        <v>2022</v>
      </c>
      <c r="U9" s="39">
        <f>IF(tbl_Comercial[[#This Row],[Dt. Produção]]="","",tbl_Comercial[[#This Row],[Dt. Produção]]-tbl_Comercial[[#This Row],[Dt. Entrada]])</f>
        <v>8</v>
      </c>
      <c r="V9" s="39">
        <f>IF(tbl_Comercial[[#This Row],[Dt
Entrega]]="","",tbl_Comercial[[#This Row],[Dt
Entrega]]-tbl_Comercial[[#This Row],[Dt. Entrada]])</f>
        <v>8</v>
      </c>
    </row>
    <row r="10" spans="1:22" ht="36" x14ac:dyDescent="0.25">
      <c r="A10" s="6">
        <v>44565</v>
      </c>
      <c r="B10" s="9" t="s">
        <v>931</v>
      </c>
      <c r="C10" s="7">
        <v>12125</v>
      </c>
      <c r="D10" s="5" t="s">
        <v>937</v>
      </c>
      <c r="E10" s="5" t="s">
        <v>9</v>
      </c>
      <c r="F10" s="7" t="s">
        <v>186</v>
      </c>
      <c r="G10" s="7"/>
      <c r="H10" s="4" t="s">
        <v>48</v>
      </c>
      <c r="I10" s="5" t="s">
        <v>15</v>
      </c>
      <c r="J10" s="7">
        <v>1</v>
      </c>
      <c r="K10" s="5" t="s">
        <v>31</v>
      </c>
      <c r="L10" s="5" t="s">
        <v>187</v>
      </c>
      <c r="M10" s="6">
        <v>44567</v>
      </c>
      <c r="N10" s="6">
        <v>44568</v>
      </c>
      <c r="O10" s="6">
        <v>44580</v>
      </c>
      <c r="P10" s="5" t="s">
        <v>925</v>
      </c>
      <c r="Q10" s="5" t="str">
        <f t="shared" si="0"/>
        <v>Produzido No Prazo</v>
      </c>
      <c r="R10" s="5" t="str">
        <f t="shared" si="3"/>
        <v>Entrega Em atraso</v>
      </c>
      <c r="S10" s="11" t="str">
        <f t="shared" si="1"/>
        <v>jan</v>
      </c>
      <c r="T10" s="11">
        <f t="shared" si="2"/>
        <v>2022</v>
      </c>
      <c r="U10" s="39">
        <f>IF(tbl_Comercial[[#This Row],[Dt. Produção]]="","",tbl_Comercial[[#This Row],[Dt. Produção]]-tbl_Comercial[[#This Row],[Dt. Entrada]])</f>
        <v>2</v>
      </c>
      <c r="V10" s="39">
        <f>IF(tbl_Comercial[[#This Row],[Dt
Entrega]]="","",tbl_Comercial[[#This Row],[Dt
Entrega]]-tbl_Comercial[[#This Row],[Dt. Entrada]])</f>
        <v>15</v>
      </c>
    </row>
    <row r="11" spans="1:22" ht="36" hidden="1" x14ac:dyDescent="0.25">
      <c r="A11" s="6">
        <v>44567</v>
      </c>
      <c r="B11" s="9" t="s">
        <v>931</v>
      </c>
      <c r="C11" s="7">
        <v>12133</v>
      </c>
      <c r="D11" s="5" t="s">
        <v>937</v>
      </c>
      <c r="E11" s="5" t="s">
        <v>9</v>
      </c>
      <c r="F11" s="7" t="s">
        <v>188</v>
      </c>
      <c r="G11" s="7"/>
      <c r="H11" s="4" t="s">
        <v>120</v>
      </c>
      <c r="I11" s="5" t="s">
        <v>189</v>
      </c>
      <c r="J11" s="7">
        <v>1</v>
      </c>
      <c r="K11" s="5" t="s">
        <v>31</v>
      </c>
      <c r="L11" s="5"/>
      <c r="M11" s="6">
        <v>44579</v>
      </c>
      <c r="N11" s="6">
        <v>44578</v>
      </c>
      <c r="O11" s="6">
        <v>44580</v>
      </c>
      <c r="P11" s="5" t="s">
        <v>924</v>
      </c>
      <c r="Q11" s="5" t="str">
        <f t="shared" si="0"/>
        <v>Produzido Em atraso</v>
      </c>
      <c r="R11" s="5" t="str">
        <f t="shared" si="3"/>
        <v>Entrega Em atraso</v>
      </c>
      <c r="S11" s="11" t="str">
        <f t="shared" si="1"/>
        <v>jan</v>
      </c>
      <c r="T11" s="11">
        <f t="shared" si="2"/>
        <v>2022</v>
      </c>
      <c r="U11" s="39">
        <f>IF(tbl_Comercial[[#This Row],[Dt. Produção]]="","",tbl_Comercial[[#This Row],[Dt. Produção]]-tbl_Comercial[[#This Row],[Dt. Entrada]])</f>
        <v>12</v>
      </c>
      <c r="V11" s="39">
        <f>IF(tbl_Comercial[[#This Row],[Dt
Entrega]]="","",tbl_Comercial[[#This Row],[Dt
Entrega]]-tbl_Comercial[[#This Row],[Dt. Entrada]])</f>
        <v>13</v>
      </c>
    </row>
    <row r="12" spans="1:22" ht="36" x14ac:dyDescent="0.25">
      <c r="A12" s="6">
        <v>44573</v>
      </c>
      <c r="B12" s="9" t="s">
        <v>931</v>
      </c>
      <c r="C12" s="7"/>
      <c r="D12" s="5" t="s">
        <v>937</v>
      </c>
      <c r="E12" s="5" t="s">
        <v>9</v>
      </c>
      <c r="F12" s="7" t="s">
        <v>190</v>
      </c>
      <c r="G12" s="7"/>
      <c r="H12" s="4" t="s">
        <v>191</v>
      </c>
      <c r="I12" s="5" t="s">
        <v>14</v>
      </c>
      <c r="J12" s="7">
        <v>1</v>
      </c>
      <c r="K12" s="5" t="s">
        <v>31</v>
      </c>
      <c r="L12" s="5" t="s">
        <v>192</v>
      </c>
      <c r="M12" s="6">
        <v>44578</v>
      </c>
      <c r="N12" s="6">
        <v>44580</v>
      </c>
      <c r="O12" s="6">
        <v>44578</v>
      </c>
      <c r="P12" s="5" t="s">
        <v>925</v>
      </c>
      <c r="Q12" s="5" t="str">
        <f t="shared" si="0"/>
        <v>Produzido No Prazo</v>
      </c>
      <c r="R12" s="5" t="str">
        <f t="shared" si="3"/>
        <v>Entrega No Prazo</v>
      </c>
      <c r="S12" s="11" t="str">
        <f t="shared" si="1"/>
        <v>jan</v>
      </c>
      <c r="T12" s="11">
        <f t="shared" si="2"/>
        <v>2022</v>
      </c>
      <c r="U12" s="39">
        <f>IF(tbl_Comercial[[#This Row],[Dt. Produção]]="","",tbl_Comercial[[#This Row],[Dt. Produção]]-tbl_Comercial[[#This Row],[Dt. Entrada]])</f>
        <v>5</v>
      </c>
      <c r="V12" s="39">
        <f>IF(tbl_Comercial[[#This Row],[Dt
Entrega]]="","",tbl_Comercial[[#This Row],[Dt
Entrega]]-tbl_Comercial[[#This Row],[Dt. Entrada]])</f>
        <v>5</v>
      </c>
    </row>
    <row r="13" spans="1:22" ht="36" x14ac:dyDescent="0.25">
      <c r="A13" s="6">
        <v>44573</v>
      </c>
      <c r="B13" s="9" t="s">
        <v>931</v>
      </c>
      <c r="C13" s="7"/>
      <c r="D13" s="5" t="s">
        <v>937</v>
      </c>
      <c r="E13" s="5" t="s">
        <v>9</v>
      </c>
      <c r="F13" s="7" t="s">
        <v>190</v>
      </c>
      <c r="G13" s="7"/>
      <c r="H13" s="4" t="s">
        <v>191</v>
      </c>
      <c r="I13" s="5" t="s">
        <v>14</v>
      </c>
      <c r="J13" s="7">
        <v>1</v>
      </c>
      <c r="K13" s="5" t="s">
        <v>31</v>
      </c>
      <c r="L13" s="5" t="s">
        <v>194</v>
      </c>
      <c r="M13" s="6">
        <v>44578</v>
      </c>
      <c r="N13" s="6">
        <v>44580</v>
      </c>
      <c r="O13" s="6">
        <v>44578</v>
      </c>
      <c r="P13" s="5" t="s">
        <v>925</v>
      </c>
      <c r="Q13" s="5" t="str">
        <f t="shared" si="0"/>
        <v>Produzido No Prazo</v>
      </c>
      <c r="R13" s="5" t="str">
        <f t="shared" si="3"/>
        <v>Entrega No Prazo</v>
      </c>
      <c r="S13" s="11" t="str">
        <f t="shared" si="1"/>
        <v>jan</v>
      </c>
      <c r="T13" s="11">
        <f t="shared" si="2"/>
        <v>2022</v>
      </c>
      <c r="U13" s="39">
        <f>IF(tbl_Comercial[[#This Row],[Dt. Produção]]="","",tbl_Comercial[[#This Row],[Dt. Produção]]-tbl_Comercial[[#This Row],[Dt. Entrada]])</f>
        <v>5</v>
      </c>
      <c r="V13" s="39">
        <f>IF(tbl_Comercial[[#This Row],[Dt
Entrega]]="","",tbl_Comercial[[#This Row],[Dt
Entrega]]-tbl_Comercial[[#This Row],[Dt. Entrada]])</f>
        <v>5</v>
      </c>
    </row>
    <row r="14" spans="1:22" ht="36" x14ac:dyDescent="0.25">
      <c r="A14" s="6">
        <v>44573</v>
      </c>
      <c r="B14" s="9" t="s">
        <v>931</v>
      </c>
      <c r="C14" s="7"/>
      <c r="D14" s="5" t="s">
        <v>937</v>
      </c>
      <c r="E14" s="5" t="s">
        <v>9</v>
      </c>
      <c r="F14" s="7" t="s">
        <v>190</v>
      </c>
      <c r="G14" s="7"/>
      <c r="H14" s="4" t="s">
        <v>191</v>
      </c>
      <c r="I14" s="5" t="s">
        <v>109</v>
      </c>
      <c r="J14" s="7">
        <v>1</v>
      </c>
      <c r="K14" s="5" t="s">
        <v>31</v>
      </c>
      <c r="L14" s="5"/>
      <c r="M14" s="6">
        <v>44578</v>
      </c>
      <c r="N14" s="6">
        <v>44580</v>
      </c>
      <c r="O14" s="6">
        <v>44578</v>
      </c>
      <c r="P14" s="5" t="s">
        <v>925</v>
      </c>
      <c r="Q14" s="5" t="str">
        <f t="shared" si="0"/>
        <v>Produzido No Prazo</v>
      </c>
      <c r="R14" s="5" t="str">
        <f t="shared" si="3"/>
        <v>Entrega No Prazo</v>
      </c>
      <c r="S14" s="11" t="str">
        <f t="shared" si="1"/>
        <v>jan</v>
      </c>
      <c r="T14" s="11">
        <f t="shared" si="2"/>
        <v>2022</v>
      </c>
      <c r="U14" s="39">
        <f>IF(tbl_Comercial[[#This Row],[Dt. Produção]]="","",tbl_Comercial[[#This Row],[Dt. Produção]]-tbl_Comercial[[#This Row],[Dt. Entrada]])</f>
        <v>5</v>
      </c>
      <c r="V14" s="39">
        <f>IF(tbl_Comercial[[#This Row],[Dt
Entrega]]="","",tbl_Comercial[[#This Row],[Dt
Entrega]]-tbl_Comercial[[#This Row],[Dt. Entrada]])</f>
        <v>5</v>
      </c>
    </row>
    <row r="15" spans="1:22" ht="36" x14ac:dyDescent="0.25">
      <c r="A15" s="6">
        <v>44573</v>
      </c>
      <c r="B15" s="9" t="s">
        <v>931</v>
      </c>
      <c r="C15" s="7"/>
      <c r="D15" s="5" t="s">
        <v>937</v>
      </c>
      <c r="E15" s="5" t="s">
        <v>9</v>
      </c>
      <c r="F15" s="7" t="s">
        <v>190</v>
      </c>
      <c r="G15" s="7"/>
      <c r="H15" s="4" t="s">
        <v>191</v>
      </c>
      <c r="I15" s="5" t="s">
        <v>109</v>
      </c>
      <c r="J15" s="7">
        <v>1</v>
      </c>
      <c r="K15" s="5" t="s">
        <v>31</v>
      </c>
      <c r="L15" s="5"/>
      <c r="M15" s="6">
        <v>44578</v>
      </c>
      <c r="N15" s="6">
        <v>44580</v>
      </c>
      <c r="O15" s="6">
        <v>44578</v>
      </c>
      <c r="P15" s="5" t="s">
        <v>925</v>
      </c>
      <c r="Q15" s="5" t="str">
        <f t="shared" si="0"/>
        <v>Produzido No Prazo</v>
      </c>
      <c r="R15" s="5" t="str">
        <f t="shared" si="3"/>
        <v>Entrega No Prazo</v>
      </c>
      <c r="S15" s="11" t="str">
        <f t="shared" si="1"/>
        <v>jan</v>
      </c>
      <c r="T15" s="11">
        <f t="shared" si="2"/>
        <v>2022</v>
      </c>
      <c r="U15" s="39">
        <f>IF(tbl_Comercial[[#This Row],[Dt. Produção]]="","",tbl_Comercial[[#This Row],[Dt. Produção]]-tbl_Comercial[[#This Row],[Dt. Entrada]])</f>
        <v>5</v>
      </c>
      <c r="V15" s="39">
        <f>IF(tbl_Comercial[[#This Row],[Dt
Entrega]]="","",tbl_Comercial[[#This Row],[Dt
Entrega]]-tbl_Comercial[[#This Row],[Dt. Entrada]])</f>
        <v>5</v>
      </c>
    </row>
    <row r="16" spans="1:22" ht="36" x14ac:dyDescent="0.25">
      <c r="A16" s="6">
        <v>44573</v>
      </c>
      <c r="B16" s="9" t="s">
        <v>931</v>
      </c>
      <c r="C16" s="7"/>
      <c r="D16" s="5" t="s">
        <v>937</v>
      </c>
      <c r="E16" s="5" t="s">
        <v>9</v>
      </c>
      <c r="F16" s="7" t="s">
        <v>190</v>
      </c>
      <c r="G16" s="7"/>
      <c r="H16" s="4" t="s">
        <v>191</v>
      </c>
      <c r="I16" s="5" t="s">
        <v>109</v>
      </c>
      <c r="J16" s="7">
        <v>1</v>
      </c>
      <c r="K16" s="5" t="s">
        <v>31</v>
      </c>
      <c r="L16" s="5"/>
      <c r="M16" s="6">
        <v>44578</v>
      </c>
      <c r="N16" s="6">
        <v>44580</v>
      </c>
      <c r="O16" s="6">
        <v>44578</v>
      </c>
      <c r="P16" s="5" t="s">
        <v>925</v>
      </c>
      <c r="Q16" s="5" t="str">
        <f t="shared" si="0"/>
        <v>Produzido No Prazo</v>
      </c>
      <c r="R16" s="5" t="str">
        <f t="shared" si="3"/>
        <v>Entrega No Prazo</v>
      </c>
      <c r="S16" s="11" t="str">
        <f t="shared" si="1"/>
        <v>jan</v>
      </c>
      <c r="T16" s="11">
        <f t="shared" si="2"/>
        <v>2022</v>
      </c>
      <c r="U16" s="39">
        <f>IF(tbl_Comercial[[#This Row],[Dt. Produção]]="","",tbl_Comercial[[#This Row],[Dt. Produção]]-tbl_Comercial[[#This Row],[Dt. Entrada]])</f>
        <v>5</v>
      </c>
      <c r="V16" s="39">
        <f>IF(tbl_Comercial[[#This Row],[Dt
Entrega]]="","",tbl_Comercial[[#This Row],[Dt
Entrega]]-tbl_Comercial[[#This Row],[Dt. Entrada]])</f>
        <v>5</v>
      </c>
    </row>
    <row r="17" spans="1:22" ht="36" x14ac:dyDescent="0.25">
      <c r="A17" s="6">
        <v>44573</v>
      </c>
      <c r="B17" s="9" t="s">
        <v>931</v>
      </c>
      <c r="C17" s="7"/>
      <c r="D17" s="5" t="s">
        <v>937</v>
      </c>
      <c r="E17" s="5" t="s">
        <v>9</v>
      </c>
      <c r="F17" s="7" t="s">
        <v>190</v>
      </c>
      <c r="G17" s="7"/>
      <c r="H17" s="4" t="s">
        <v>191</v>
      </c>
      <c r="I17" s="5" t="s">
        <v>109</v>
      </c>
      <c r="J17" s="7">
        <v>1</v>
      </c>
      <c r="K17" s="5" t="s">
        <v>31</v>
      </c>
      <c r="L17" s="5"/>
      <c r="M17" s="6">
        <v>44578</v>
      </c>
      <c r="N17" s="6">
        <v>44580</v>
      </c>
      <c r="O17" s="6">
        <v>44578</v>
      </c>
      <c r="P17" s="5" t="s">
        <v>925</v>
      </c>
      <c r="Q17" s="5" t="str">
        <f t="shared" si="0"/>
        <v>Produzido No Prazo</v>
      </c>
      <c r="R17" s="5" t="str">
        <f t="shared" si="3"/>
        <v>Entrega No Prazo</v>
      </c>
      <c r="S17" s="11" t="str">
        <f t="shared" si="1"/>
        <v>jan</v>
      </c>
      <c r="T17" s="11">
        <f t="shared" si="2"/>
        <v>2022</v>
      </c>
      <c r="U17" s="39">
        <f>IF(tbl_Comercial[[#This Row],[Dt. Produção]]="","",tbl_Comercial[[#This Row],[Dt. Produção]]-tbl_Comercial[[#This Row],[Dt. Entrada]])</f>
        <v>5</v>
      </c>
      <c r="V17" s="39">
        <f>IF(tbl_Comercial[[#This Row],[Dt
Entrega]]="","",tbl_Comercial[[#This Row],[Dt
Entrega]]-tbl_Comercial[[#This Row],[Dt. Entrada]])</f>
        <v>5</v>
      </c>
    </row>
    <row r="18" spans="1:22" ht="36" x14ac:dyDescent="0.25">
      <c r="A18" s="6">
        <v>44573</v>
      </c>
      <c r="B18" s="9" t="s">
        <v>931</v>
      </c>
      <c r="C18" s="7"/>
      <c r="D18" s="5" t="s">
        <v>937</v>
      </c>
      <c r="E18" s="5" t="s">
        <v>9</v>
      </c>
      <c r="F18" s="7" t="s">
        <v>190</v>
      </c>
      <c r="G18" s="7"/>
      <c r="H18" s="4" t="s">
        <v>191</v>
      </c>
      <c r="I18" s="5" t="s">
        <v>109</v>
      </c>
      <c r="J18" s="7">
        <v>1</v>
      </c>
      <c r="K18" s="5" t="s">
        <v>31</v>
      </c>
      <c r="L18" s="5"/>
      <c r="M18" s="6">
        <v>44578</v>
      </c>
      <c r="N18" s="6">
        <v>44580</v>
      </c>
      <c r="O18" s="6">
        <v>44578</v>
      </c>
      <c r="P18" s="5" t="s">
        <v>925</v>
      </c>
      <c r="Q18" s="5" t="str">
        <f t="shared" si="0"/>
        <v>Produzido No Prazo</v>
      </c>
      <c r="R18" s="5" t="str">
        <f t="shared" si="3"/>
        <v>Entrega No Prazo</v>
      </c>
      <c r="S18" s="11" t="str">
        <f t="shared" si="1"/>
        <v>jan</v>
      </c>
      <c r="T18" s="11">
        <f t="shared" si="2"/>
        <v>2022</v>
      </c>
      <c r="U18" s="39">
        <f>IF(tbl_Comercial[[#This Row],[Dt. Produção]]="","",tbl_Comercial[[#This Row],[Dt. Produção]]-tbl_Comercial[[#This Row],[Dt. Entrada]])</f>
        <v>5</v>
      </c>
      <c r="V18" s="39">
        <f>IF(tbl_Comercial[[#This Row],[Dt
Entrega]]="","",tbl_Comercial[[#This Row],[Dt
Entrega]]-tbl_Comercial[[#This Row],[Dt. Entrada]])</f>
        <v>5</v>
      </c>
    </row>
    <row r="19" spans="1:22" ht="36" x14ac:dyDescent="0.25">
      <c r="A19" s="6">
        <v>44576</v>
      </c>
      <c r="B19" s="9" t="s">
        <v>931</v>
      </c>
      <c r="C19" s="7">
        <v>12238</v>
      </c>
      <c r="D19" s="5" t="s">
        <v>937</v>
      </c>
      <c r="E19" s="5">
        <v>1004693</v>
      </c>
      <c r="F19" s="7" t="s">
        <v>196</v>
      </c>
      <c r="G19" s="7"/>
      <c r="H19" s="4" t="s">
        <v>108</v>
      </c>
      <c r="I19" s="5" t="s">
        <v>58</v>
      </c>
      <c r="J19" s="7">
        <v>1</v>
      </c>
      <c r="K19" s="5" t="s">
        <v>31</v>
      </c>
      <c r="L19" s="5"/>
      <c r="M19" s="6">
        <v>44578</v>
      </c>
      <c r="N19" s="6">
        <v>44578</v>
      </c>
      <c r="O19" s="6">
        <v>44579</v>
      </c>
      <c r="P19" s="5" t="s">
        <v>924</v>
      </c>
      <c r="Q19" s="5" t="str">
        <f t="shared" si="0"/>
        <v>Produzido No Prazo</v>
      </c>
      <c r="R19" s="5" t="str">
        <f t="shared" si="3"/>
        <v>Entrega Em atraso</v>
      </c>
      <c r="S19" s="11" t="str">
        <f t="shared" si="1"/>
        <v>jan</v>
      </c>
      <c r="T19" s="11">
        <f t="shared" si="2"/>
        <v>2022</v>
      </c>
      <c r="U19" s="39">
        <f>IF(tbl_Comercial[[#This Row],[Dt. Produção]]="","",tbl_Comercial[[#This Row],[Dt. Produção]]-tbl_Comercial[[#This Row],[Dt. Entrada]])</f>
        <v>2</v>
      </c>
      <c r="V19" s="39">
        <f>IF(tbl_Comercial[[#This Row],[Dt
Entrega]]="","",tbl_Comercial[[#This Row],[Dt
Entrega]]-tbl_Comercial[[#This Row],[Dt. Entrada]])</f>
        <v>3</v>
      </c>
    </row>
    <row r="20" spans="1:22" ht="36" x14ac:dyDescent="0.25">
      <c r="A20" s="1">
        <v>44589</v>
      </c>
      <c r="B20" s="9" t="s">
        <v>927</v>
      </c>
      <c r="C20" s="4">
        <v>12045</v>
      </c>
      <c r="D20" s="4" t="s">
        <v>930</v>
      </c>
      <c r="E20" s="3" t="s">
        <v>18</v>
      </c>
      <c r="F20" s="2" t="s">
        <v>181</v>
      </c>
      <c r="G20" s="2"/>
      <c r="H20" s="4" t="s">
        <v>180</v>
      </c>
      <c r="I20" s="5" t="s">
        <v>198</v>
      </c>
      <c r="J20" s="2">
        <v>1</v>
      </c>
      <c r="K20" s="3">
        <v>777702</v>
      </c>
      <c r="L20" s="5" t="s">
        <v>199</v>
      </c>
      <c r="M20" s="1">
        <v>44594</v>
      </c>
      <c r="N20" s="1">
        <v>44595</v>
      </c>
      <c r="O20" s="1">
        <v>44596</v>
      </c>
      <c r="P20" s="3" t="s">
        <v>924</v>
      </c>
      <c r="Q20" s="5" t="str">
        <f t="shared" si="0"/>
        <v>Produzido No Prazo</v>
      </c>
      <c r="R20" s="5" t="str">
        <f t="shared" si="3"/>
        <v>Entrega Em atraso</v>
      </c>
      <c r="S20" s="11" t="str">
        <f t="shared" si="1"/>
        <v>fev</v>
      </c>
      <c r="T20" s="11">
        <f t="shared" si="2"/>
        <v>2022</v>
      </c>
      <c r="U20" s="39">
        <f>IF(tbl_Comercial[[#This Row],[Dt. Produção]]="","",tbl_Comercial[[#This Row],[Dt. Produção]]-tbl_Comercial[[#This Row],[Dt. Entrada]])</f>
        <v>5</v>
      </c>
      <c r="V20" s="39">
        <f>IF(tbl_Comercial[[#This Row],[Dt
Entrega]]="","",tbl_Comercial[[#This Row],[Dt
Entrega]]-tbl_Comercial[[#This Row],[Dt. Entrada]])</f>
        <v>7</v>
      </c>
    </row>
    <row r="21" spans="1:22" ht="36" hidden="1" x14ac:dyDescent="0.25">
      <c r="A21" s="6">
        <v>44600</v>
      </c>
      <c r="B21" s="9" t="s">
        <v>931</v>
      </c>
      <c r="C21" s="7">
        <v>12405</v>
      </c>
      <c r="D21" s="5" t="s">
        <v>937</v>
      </c>
      <c r="E21" s="5" t="s">
        <v>9</v>
      </c>
      <c r="F21" s="7" t="s">
        <v>222</v>
      </c>
      <c r="G21" s="7"/>
      <c r="H21" s="4" t="s">
        <v>19</v>
      </c>
      <c r="I21" s="5" t="s">
        <v>14</v>
      </c>
      <c r="J21" s="7">
        <v>1</v>
      </c>
      <c r="K21" s="5" t="s">
        <v>31</v>
      </c>
      <c r="L21" s="5" t="s">
        <v>16</v>
      </c>
      <c r="M21" s="6">
        <v>44613</v>
      </c>
      <c r="N21" s="6">
        <v>44608</v>
      </c>
      <c r="O21" s="6">
        <v>44620</v>
      </c>
      <c r="P21" s="5" t="s">
        <v>925</v>
      </c>
      <c r="Q21" s="5" t="str">
        <f t="shared" si="0"/>
        <v>Produzido Em atraso</v>
      </c>
      <c r="R21" s="5" t="str">
        <f t="shared" si="3"/>
        <v>Entrega Em atraso</v>
      </c>
      <c r="S21" s="11" t="str">
        <f t="shared" si="1"/>
        <v>fev</v>
      </c>
      <c r="T21" s="11">
        <f t="shared" si="2"/>
        <v>2022</v>
      </c>
      <c r="U21" s="39">
        <f>IF(tbl_Comercial[[#This Row],[Dt. Produção]]="","",tbl_Comercial[[#This Row],[Dt. Produção]]-tbl_Comercial[[#This Row],[Dt. Entrada]])</f>
        <v>13</v>
      </c>
      <c r="V21" s="39">
        <f>IF(tbl_Comercial[[#This Row],[Dt
Entrega]]="","",tbl_Comercial[[#This Row],[Dt
Entrega]]-tbl_Comercial[[#This Row],[Dt. Entrada]])</f>
        <v>20</v>
      </c>
    </row>
    <row r="22" spans="1:22" ht="36" x14ac:dyDescent="0.25">
      <c r="A22" s="1">
        <v>44614</v>
      </c>
      <c r="B22" s="9" t="s">
        <v>927</v>
      </c>
      <c r="C22" s="4">
        <v>11007</v>
      </c>
      <c r="D22" s="4" t="s">
        <v>930</v>
      </c>
      <c r="E22" s="3" t="s">
        <v>18</v>
      </c>
      <c r="F22" s="2" t="s">
        <v>143</v>
      </c>
      <c r="G22" s="2"/>
      <c r="H22" s="4" t="s">
        <v>44</v>
      </c>
      <c r="I22" s="5" t="s">
        <v>225</v>
      </c>
      <c r="J22" s="2">
        <v>1</v>
      </c>
      <c r="K22" s="3" t="s">
        <v>31</v>
      </c>
      <c r="L22" s="5" t="s">
        <v>226</v>
      </c>
      <c r="M22" s="1">
        <v>44615</v>
      </c>
      <c r="N22" s="1">
        <v>44616</v>
      </c>
      <c r="O22" s="1">
        <v>44615</v>
      </c>
      <c r="P22" s="3" t="s">
        <v>926</v>
      </c>
      <c r="Q22" s="5" t="str">
        <f t="shared" si="0"/>
        <v>Produzido No Prazo</v>
      </c>
      <c r="R22" s="5" t="str">
        <f t="shared" si="3"/>
        <v>Entrega No Prazo</v>
      </c>
      <c r="S22" s="11" t="str">
        <f t="shared" si="1"/>
        <v>fev</v>
      </c>
      <c r="T22" s="11">
        <f t="shared" si="2"/>
        <v>2022</v>
      </c>
      <c r="U22" s="39">
        <f>IF(tbl_Comercial[[#This Row],[Dt. Produção]]="","",tbl_Comercial[[#This Row],[Dt. Produção]]-tbl_Comercial[[#This Row],[Dt. Entrada]])</f>
        <v>1</v>
      </c>
      <c r="V22" s="39">
        <f>IF(tbl_Comercial[[#This Row],[Dt
Entrega]]="","",tbl_Comercial[[#This Row],[Dt
Entrega]]-tbl_Comercial[[#This Row],[Dt. Entrada]])</f>
        <v>1</v>
      </c>
    </row>
    <row r="23" spans="1:22" ht="36" x14ac:dyDescent="0.25">
      <c r="A23" s="6">
        <v>44607</v>
      </c>
      <c r="B23" s="9" t="s">
        <v>931</v>
      </c>
      <c r="C23" s="7">
        <v>12478</v>
      </c>
      <c r="D23" s="5" t="s">
        <v>937</v>
      </c>
      <c r="E23" s="5" t="s">
        <v>9</v>
      </c>
      <c r="F23" s="7" t="s">
        <v>227</v>
      </c>
      <c r="G23" s="7"/>
      <c r="H23" s="4" t="s">
        <v>83</v>
      </c>
      <c r="I23" s="5" t="s">
        <v>68</v>
      </c>
      <c r="J23" s="7">
        <v>1</v>
      </c>
      <c r="K23" s="5" t="s">
        <v>31</v>
      </c>
      <c r="L23" s="5" t="s">
        <v>228</v>
      </c>
      <c r="M23" s="6">
        <v>44613</v>
      </c>
      <c r="N23" s="6">
        <v>44614</v>
      </c>
      <c r="O23" s="6">
        <v>44616</v>
      </c>
      <c r="P23" s="5" t="s">
        <v>926</v>
      </c>
      <c r="Q23" s="5" t="str">
        <f t="shared" si="0"/>
        <v>Produzido No Prazo</v>
      </c>
      <c r="R23" s="5" t="str">
        <f t="shared" si="3"/>
        <v>Entrega Em atraso</v>
      </c>
      <c r="S23" s="11" t="str">
        <f t="shared" si="1"/>
        <v>fev</v>
      </c>
      <c r="T23" s="11">
        <f t="shared" si="2"/>
        <v>2022</v>
      </c>
      <c r="U23" s="39">
        <f>IF(tbl_Comercial[[#This Row],[Dt. Produção]]="","",tbl_Comercial[[#This Row],[Dt. Produção]]-tbl_Comercial[[#This Row],[Dt. Entrada]])</f>
        <v>6</v>
      </c>
      <c r="V23" s="39">
        <f>IF(tbl_Comercial[[#This Row],[Dt
Entrega]]="","",tbl_Comercial[[#This Row],[Dt
Entrega]]-tbl_Comercial[[#This Row],[Dt. Entrada]])</f>
        <v>9</v>
      </c>
    </row>
    <row r="24" spans="1:22" ht="36" x14ac:dyDescent="0.25">
      <c r="A24" s="6">
        <v>44578</v>
      </c>
      <c r="B24" s="9" t="s">
        <v>931</v>
      </c>
      <c r="C24" s="7">
        <v>12244</v>
      </c>
      <c r="D24" s="5" t="s">
        <v>937</v>
      </c>
      <c r="E24" s="5" t="s">
        <v>9</v>
      </c>
      <c r="F24" s="7" t="s">
        <v>264</v>
      </c>
      <c r="G24" s="7"/>
      <c r="H24" s="4" t="s">
        <v>90</v>
      </c>
      <c r="I24" s="5" t="s">
        <v>125</v>
      </c>
      <c r="J24" s="7">
        <v>1</v>
      </c>
      <c r="K24" s="5" t="s">
        <v>31</v>
      </c>
      <c r="L24" s="5"/>
      <c r="M24" s="6">
        <v>44579</v>
      </c>
      <c r="N24" s="6">
        <v>44579</v>
      </c>
      <c r="O24" s="6">
        <v>44579</v>
      </c>
      <c r="P24" s="5" t="s">
        <v>924</v>
      </c>
      <c r="Q24" s="5" t="str">
        <f t="shared" si="0"/>
        <v>Produzido No Prazo</v>
      </c>
      <c r="R24" s="5" t="str">
        <f t="shared" si="3"/>
        <v>Entrega No Prazo</v>
      </c>
      <c r="S24" s="11" t="str">
        <f t="shared" si="1"/>
        <v>jan</v>
      </c>
      <c r="T24" s="11">
        <f t="shared" si="2"/>
        <v>2022</v>
      </c>
      <c r="U24" s="39">
        <f>IF(tbl_Comercial[[#This Row],[Dt. Produção]]="","",tbl_Comercial[[#This Row],[Dt. Produção]]-tbl_Comercial[[#This Row],[Dt. Entrada]])</f>
        <v>1</v>
      </c>
      <c r="V24" s="39">
        <f>IF(tbl_Comercial[[#This Row],[Dt
Entrega]]="","",tbl_Comercial[[#This Row],[Dt
Entrega]]-tbl_Comercial[[#This Row],[Dt. Entrada]])</f>
        <v>1</v>
      </c>
    </row>
    <row r="25" spans="1:22" ht="36" x14ac:dyDescent="0.25">
      <c r="A25" s="6">
        <v>44594</v>
      </c>
      <c r="B25" s="9" t="s">
        <v>931</v>
      </c>
      <c r="C25" s="7">
        <v>12369</v>
      </c>
      <c r="D25" s="5" t="s">
        <v>937</v>
      </c>
      <c r="E25" s="5" t="s">
        <v>290</v>
      </c>
      <c r="F25" s="7" t="s">
        <v>291</v>
      </c>
      <c r="G25" s="7"/>
      <c r="H25" s="4" t="s">
        <v>39</v>
      </c>
      <c r="I25" s="5" t="s">
        <v>292</v>
      </c>
      <c r="J25" s="7">
        <v>1</v>
      </c>
      <c r="K25" s="5" t="s">
        <v>31</v>
      </c>
      <c r="L25" s="5"/>
      <c r="M25" s="6">
        <v>44595</v>
      </c>
      <c r="N25" s="6">
        <v>44596</v>
      </c>
      <c r="O25" s="6">
        <v>44596</v>
      </c>
      <c r="P25" s="5" t="s">
        <v>924</v>
      </c>
      <c r="Q25" s="5" t="str">
        <f t="shared" si="0"/>
        <v>Produzido No Prazo</v>
      </c>
      <c r="R25" s="5" t="str">
        <f t="shared" si="3"/>
        <v>Entrega No Prazo</v>
      </c>
      <c r="S25" s="11" t="str">
        <f t="shared" ref="S25:S55" si="4">IF(M25="","",TEXT(M25,"MMM"))</f>
        <v>fev</v>
      </c>
      <c r="T25" s="11">
        <f t="shared" si="2"/>
        <v>2022</v>
      </c>
      <c r="U25" s="39">
        <f>IF(tbl_Comercial[[#This Row],[Dt. Produção]]="","",tbl_Comercial[[#This Row],[Dt. Produção]]-tbl_Comercial[[#This Row],[Dt. Entrada]])</f>
        <v>1</v>
      </c>
      <c r="V25" s="39">
        <f>IF(tbl_Comercial[[#This Row],[Dt
Entrega]]="","",tbl_Comercial[[#This Row],[Dt
Entrega]]-tbl_Comercial[[#This Row],[Dt. Entrada]])</f>
        <v>2</v>
      </c>
    </row>
    <row r="26" spans="1:22" ht="36" x14ac:dyDescent="0.25">
      <c r="A26" s="6">
        <v>44566</v>
      </c>
      <c r="B26" s="9" t="s">
        <v>931</v>
      </c>
      <c r="C26" s="7">
        <v>12149</v>
      </c>
      <c r="D26" s="5" t="s">
        <v>937</v>
      </c>
      <c r="E26" s="5" t="s">
        <v>9</v>
      </c>
      <c r="F26" s="7" t="s">
        <v>293</v>
      </c>
      <c r="G26" s="7"/>
      <c r="H26" s="4" t="s">
        <v>128</v>
      </c>
      <c r="I26" s="5" t="s">
        <v>14</v>
      </c>
      <c r="J26" s="7">
        <v>1</v>
      </c>
      <c r="K26" s="5" t="s">
        <v>31</v>
      </c>
      <c r="L26" s="5" t="s">
        <v>147</v>
      </c>
      <c r="M26" s="6">
        <v>44568</v>
      </c>
      <c r="N26" s="6">
        <v>44568</v>
      </c>
      <c r="O26" s="6">
        <v>44568</v>
      </c>
      <c r="P26" s="5" t="s">
        <v>926</v>
      </c>
      <c r="Q26" s="5" t="str">
        <f t="shared" si="0"/>
        <v>Produzido No Prazo</v>
      </c>
      <c r="R26" s="5" t="str">
        <f t="shared" si="3"/>
        <v>Entrega No Prazo</v>
      </c>
      <c r="S26" s="11" t="str">
        <f t="shared" si="4"/>
        <v>jan</v>
      </c>
      <c r="T26" s="11">
        <f t="shared" si="2"/>
        <v>2022</v>
      </c>
      <c r="U26" s="39">
        <f>IF(tbl_Comercial[[#This Row],[Dt. Produção]]="","",tbl_Comercial[[#This Row],[Dt. Produção]]-tbl_Comercial[[#This Row],[Dt. Entrada]])</f>
        <v>2</v>
      </c>
      <c r="V26" s="39">
        <f>IF(tbl_Comercial[[#This Row],[Dt
Entrega]]="","",tbl_Comercial[[#This Row],[Dt
Entrega]]-tbl_Comercial[[#This Row],[Dt. Entrada]])</f>
        <v>2</v>
      </c>
    </row>
    <row r="27" spans="1:22" ht="36" x14ac:dyDescent="0.25">
      <c r="A27" s="6">
        <v>44566</v>
      </c>
      <c r="B27" s="9" t="s">
        <v>931</v>
      </c>
      <c r="C27" s="7">
        <v>12149</v>
      </c>
      <c r="D27" s="5" t="s">
        <v>937</v>
      </c>
      <c r="E27" s="5" t="s">
        <v>9</v>
      </c>
      <c r="F27" s="7" t="s">
        <v>293</v>
      </c>
      <c r="G27" s="7"/>
      <c r="H27" s="4" t="s">
        <v>128</v>
      </c>
      <c r="I27" s="5" t="s">
        <v>14</v>
      </c>
      <c r="J27" s="7">
        <v>1</v>
      </c>
      <c r="K27" s="5" t="s">
        <v>31</v>
      </c>
      <c r="L27" s="5" t="s">
        <v>147</v>
      </c>
      <c r="M27" s="6">
        <v>44568</v>
      </c>
      <c r="N27" s="6">
        <v>44568</v>
      </c>
      <c r="O27" s="6">
        <v>44568</v>
      </c>
      <c r="P27" s="5" t="s">
        <v>926</v>
      </c>
      <c r="Q27" s="5" t="str">
        <f t="shared" si="0"/>
        <v>Produzido No Prazo</v>
      </c>
      <c r="R27" s="5" t="str">
        <f t="shared" si="3"/>
        <v>Entrega No Prazo</v>
      </c>
      <c r="S27" s="11" t="str">
        <f t="shared" si="4"/>
        <v>jan</v>
      </c>
      <c r="T27" s="11">
        <f t="shared" si="2"/>
        <v>2022</v>
      </c>
      <c r="U27" s="39">
        <f>IF(tbl_Comercial[[#This Row],[Dt. Produção]]="","",tbl_Comercial[[#This Row],[Dt. Produção]]-tbl_Comercial[[#This Row],[Dt. Entrada]])</f>
        <v>2</v>
      </c>
      <c r="V27" s="39">
        <f>IF(tbl_Comercial[[#This Row],[Dt
Entrega]]="","",tbl_Comercial[[#This Row],[Dt
Entrega]]-tbl_Comercial[[#This Row],[Dt. Entrada]])</f>
        <v>2</v>
      </c>
    </row>
    <row r="28" spans="1:22" ht="36" x14ac:dyDescent="0.25">
      <c r="A28" s="1">
        <v>44567</v>
      </c>
      <c r="B28" s="9" t="s">
        <v>927</v>
      </c>
      <c r="C28" s="4">
        <v>12133</v>
      </c>
      <c r="D28" s="4" t="s">
        <v>930</v>
      </c>
      <c r="E28" s="3" t="s">
        <v>18</v>
      </c>
      <c r="F28" s="2" t="s">
        <v>188</v>
      </c>
      <c r="G28" s="2"/>
      <c r="H28" s="4" t="s">
        <v>120</v>
      </c>
      <c r="I28" s="5" t="s">
        <v>189</v>
      </c>
      <c r="J28" s="2">
        <v>1</v>
      </c>
      <c r="K28" s="3" t="s">
        <v>31</v>
      </c>
      <c r="L28" s="5" t="s">
        <v>295</v>
      </c>
      <c r="M28" s="1">
        <v>44606</v>
      </c>
      <c r="N28" s="1">
        <v>44606</v>
      </c>
      <c r="O28" s="1">
        <v>44606</v>
      </c>
      <c r="P28" s="3" t="s">
        <v>924</v>
      </c>
      <c r="Q28" s="5" t="str">
        <f t="shared" si="0"/>
        <v>Produzido No Prazo</v>
      </c>
      <c r="R28" s="5" t="str">
        <f t="shared" si="3"/>
        <v>Entrega No Prazo</v>
      </c>
      <c r="S28" s="11" t="str">
        <f t="shared" si="4"/>
        <v>fev</v>
      </c>
      <c r="T28" s="11">
        <f t="shared" si="2"/>
        <v>2022</v>
      </c>
      <c r="U28" s="39">
        <f>IF(tbl_Comercial[[#This Row],[Dt. Produção]]="","",tbl_Comercial[[#This Row],[Dt. Produção]]-tbl_Comercial[[#This Row],[Dt. Entrada]])</f>
        <v>39</v>
      </c>
      <c r="V28" s="39">
        <f>IF(tbl_Comercial[[#This Row],[Dt
Entrega]]="","",tbl_Comercial[[#This Row],[Dt
Entrega]]-tbl_Comercial[[#This Row],[Dt. Entrada]])</f>
        <v>39</v>
      </c>
    </row>
    <row r="29" spans="1:22" ht="36" x14ac:dyDescent="0.25">
      <c r="A29" s="6">
        <v>44592</v>
      </c>
      <c r="B29" s="9" t="s">
        <v>931</v>
      </c>
      <c r="C29" s="7">
        <v>12338</v>
      </c>
      <c r="D29" s="5" t="s">
        <v>937</v>
      </c>
      <c r="E29" s="5" t="s">
        <v>9</v>
      </c>
      <c r="F29" s="7" t="s">
        <v>296</v>
      </c>
      <c r="G29" s="7"/>
      <c r="H29" s="4" t="s">
        <v>111</v>
      </c>
      <c r="I29" s="5" t="s">
        <v>297</v>
      </c>
      <c r="J29" s="7">
        <v>1</v>
      </c>
      <c r="K29" s="5" t="s">
        <v>31</v>
      </c>
      <c r="L29" s="5"/>
      <c r="M29" s="6">
        <v>44594</v>
      </c>
      <c r="N29" s="6">
        <v>44599</v>
      </c>
      <c r="O29" s="6">
        <v>44596</v>
      </c>
      <c r="P29" s="5" t="s">
        <v>924</v>
      </c>
      <c r="Q29" s="5" t="str">
        <f t="shared" si="0"/>
        <v>Produzido No Prazo</v>
      </c>
      <c r="R29" s="5" t="str">
        <f t="shared" si="3"/>
        <v>Entrega No Prazo</v>
      </c>
      <c r="S29" s="11" t="str">
        <f t="shared" si="4"/>
        <v>fev</v>
      </c>
      <c r="T29" s="11">
        <f t="shared" si="2"/>
        <v>2022</v>
      </c>
      <c r="U29" s="39">
        <f>IF(tbl_Comercial[[#This Row],[Dt. Produção]]="","",tbl_Comercial[[#This Row],[Dt. Produção]]-tbl_Comercial[[#This Row],[Dt. Entrada]])</f>
        <v>2</v>
      </c>
      <c r="V29" s="39">
        <f>IF(tbl_Comercial[[#This Row],[Dt
Entrega]]="","",tbl_Comercial[[#This Row],[Dt
Entrega]]-tbl_Comercial[[#This Row],[Dt. Entrada]])</f>
        <v>4</v>
      </c>
    </row>
    <row r="30" spans="1:22" ht="36" x14ac:dyDescent="0.25">
      <c r="A30" s="6">
        <v>44568</v>
      </c>
      <c r="B30" s="9" t="s">
        <v>931</v>
      </c>
      <c r="C30" s="7">
        <v>12175</v>
      </c>
      <c r="D30" s="5" t="s">
        <v>937</v>
      </c>
      <c r="E30" s="5" t="s">
        <v>9</v>
      </c>
      <c r="F30" s="7" t="s">
        <v>298</v>
      </c>
      <c r="G30" s="7"/>
      <c r="H30" s="4" t="s">
        <v>164</v>
      </c>
      <c r="I30" s="5" t="s">
        <v>14</v>
      </c>
      <c r="J30" s="7">
        <v>1</v>
      </c>
      <c r="K30" s="5" t="s">
        <v>31</v>
      </c>
      <c r="L30" s="5" t="s">
        <v>299</v>
      </c>
      <c r="M30" s="6">
        <v>44579</v>
      </c>
      <c r="N30" s="6">
        <v>44579</v>
      </c>
      <c r="O30" s="6">
        <v>44580</v>
      </c>
      <c r="P30" s="5" t="s">
        <v>926</v>
      </c>
      <c r="Q30" s="5" t="str">
        <f t="shared" si="0"/>
        <v>Produzido No Prazo</v>
      </c>
      <c r="R30" s="5" t="str">
        <f t="shared" si="3"/>
        <v>Entrega Em atraso</v>
      </c>
      <c r="S30" s="11" t="str">
        <f t="shared" si="4"/>
        <v>jan</v>
      </c>
      <c r="T30" s="11">
        <f t="shared" si="2"/>
        <v>2022</v>
      </c>
      <c r="U30" s="39">
        <f>IF(tbl_Comercial[[#This Row],[Dt. Produção]]="","",tbl_Comercial[[#This Row],[Dt. Produção]]-tbl_Comercial[[#This Row],[Dt. Entrada]])</f>
        <v>11</v>
      </c>
      <c r="V30" s="39">
        <f>IF(tbl_Comercial[[#This Row],[Dt
Entrega]]="","",tbl_Comercial[[#This Row],[Dt
Entrega]]-tbl_Comercial[[#This Row],[Dt. Entrada]])</f>
        <v>12</v>
      </c>
    </row>
    <row r="31" spans="1:22" ht="36" x14ac:dyDescent="0.25">
      <c r="A31" s="6">
        <v>44565</v>
      </c>
      <c r="B31" s="9" t="s">
        <v>931</v>
      </c>
      <c r="C31" s="7">
        <v>12134</v>
      </c>
      <c r="D31" s="5" t="s">
        <v>937</v>
      </c>
      <c r="E31" s="5" t="s">
        <v>9</v>
      </c>
      <c r="F31" s="7" t="s">
        <v>301</v>
      </c>
      <c r="G31" s="7"/>
      <c r="H31" s="4" t="s">
        <v>167</v>
      </c>
      <c r="I31" s="5" t="s">
        <v>14</v>
      </c>
      <c r="J31" s="7">
        <v>1</v>
      </c>
      <c r="K31" s="5" t="s">
        <v>31</v>
      </c>
      <c r="L31" s="5" t="s">
        <v>302</v>
      </c>
      <c r="M31" s="6">
        <v>44568</v>
      </c>
      <c r="N31" s="6">
        <v>44572</v>
      </c>
      <c r="O31" s="6">
        <v>44571</v>
      </c>
      <c r="P31" s="5" t="s">
        <v>925</v>
      </c>
      <c r="Q31" s="5" t="str">
        <f t="shared" si="0"/>
        <v>Produzido No Prazo</v>
      </c>
      <c r="R31" s="5" t="str">
        <f t="shared" si="3"/>
        <v>Entrega No Prazo</v>
      </c>
      <c r="S31" s="11" t="str">
        <f t="shared" si="4"/>
        <v>jan</v>
      </c>
      <c r="T31" s="11">
        <f t="shared" si="2"/>
        <v>2022</v>
      </c>
      <c r="U31" s="39">
        <f>IF(tbl_Comercial[[#This Row],[Dt. Produção]]="","",tbl_Comercial[[#This Row],[Dt. Produção]]-tbl_Comercial[[#This Row],[Dt. Entrada]])</f>
        <v>3</v>
      </c>
      <c r="V31" s="39">
        <f>IF(tbl_Comercial[[#This Row],[Dt
Entrega]]="","",tbl_Comercial[[#This Row],[Dt
Entrega]]-tbl_Comercial[[#This Row],[Dt. Entrada]])</f>
        <v>6</v>
      </c>
    </row>
    <row r="32" spans="1:22" ht="36" x14ac:dyDescent="0.25">
      <c r="A32" s="6">
        <v>44565</v>
      </c>
      <c r="B32" s="9" t="s">
        <v>931</v>
      </c>
      <c r="C32" s="7">
        <v>12134</v>
      </c>
      <c r="D32" s="5" t="s">
        <v>937</v>
      </c>
      <c r="E32" s="5" t="s">
        <v>9</v>
      </c>
      <c r="F32" s="7" t="s">
        <v>301</v>
      </c>
      <c r="G32" s="7"/>
      <c r="H32" s="4" t="s">
        <v>167</v>
      </c>
      <c r="I32" s="5" t="s">
        <v>14</v>
      </c>
      <c r="J32" s="7">
        <v>1</v>
      </c>
      <c r="K32" s="5" t="s">
        <v>31</v>
      </c>
      <c r="L32" s="5" t="s">
        <v>302</v>
      </c>
      <c r="M32" s="6">
        <v>44568</v>
      </c>
      <c r="N32" s="6">
        <v>44572</v>
      </c>
      <c r="O32" s="6">
        <v>44571</v>
      </c>
      <c r="P32" s="5" t="s">
        <v>925</v>
      </c>
      <c r="Q32" s="5" t="str">
        <f t="shared" si="0"/>
        <v>Produzido No Prazo</v>
      </c>
      <c r="R32" s="5" t="str">
        <f t="shared" si="3"/>
        <v>Entrega No Prazo</v>
      </c>
      <c r="S32" s="11" t="str">
        <f t="shared" si="4"/>
        <v>jan</v>
      </c>
      <c r="T32" s="11">
        <f t="shared" si="2"/>
        <v>2022</v>
      </c>
      <c r="U32" s="39">
        <f>IF(tbl_Comercial[[#This Row],[Dt. Produção]]="","",tbl_Comercial[[#This Row],[Dt. Produção]]-tbl_Comercial[[#This Row],[Dt. Entrada]])</f>
        <v>3</v>
      </c>
      <c r="V32" s="39">
        <f>IF(tbl_Comercial[[#This Row],[Dt
Entrega]]="","",tbl_Comercial[[#This Row],[Dt
Entrega]]-tbl_Comercial[[#This Row],[Dt. Entrada]])</f>
        <v>6</v>
      </c>
    </row>
    <row r="33" spans="1:22" ht="36" x14ac:dyDescent="0.25">
      <c r="A33" s="6">
        <v>44587</v>
      </c>
      <c r="B33" s="9" t="s">
        <v>931</v>
      </c>
      <c r="C33" s="7">
        <v>12320</v>
      </c>
      <c r="D33" s="5" t="s">
        <v>937</v>
      </c>
      <c r="E33" s="5" t="s">
        <v>9</v>
      </c>
      <c r="F33" s="7" t="s">
        <v>303</v>
      </c>
      <c r="G33" s="7"/>
      <c r="H33" s="4" t="s">
        <v>304</v>
      </c>
      <c r="I33" s="5" t="s">
        <v>305</v>
      </c>
      <c r="J33" s="7">
        <v>1</v>
      </c>
      <c r="K33" s="5" t="s">
        <v>31</v>
      </c>
      <c r="L33" s="5"/>
      <c r="M33" s="6">
        <v>44587</v>
      </c>
      <c r="N33" s="6">
        <v>44588</v>
      </c>
      <c r="O33" s="6">
        <v>44588</v>
      </c>
      <c r="P33" s="5" t="s">
        <v>925</v>
      </c>
      <c r="Q33" s="5" t="str">
        <f t="shared" si="0"/>
        <v>Produzido No Prazo</v>
      </c>
      <c r="R33" s="5" t="str">
        <f t="shared" si="3"/>
        <v>Entrega No Prazo</v>
      </c>
      <c r="S33" s="11" t="str">
        <f t="shared" si="4"/>
        <v>jan</v>
      </c>
      <c r="T33" s="11">
        <f t="shared" si="2"/>
        <v>2022</v>
      </c>
      <c r="U33" s="39">
        <f>IF(tbl_Comercial[[#This Row],[Dt. Produção]]="","",tbl_Comercial[[#This Row],[Dt. Produção]]-tbl_Comercial[[#This Row],[Dt. Entrada]])</f>
        <v>0</v>
      </c>
      <c r="V33" s="39">
        <f>IF(tbl_Comercial[[#This Row],[Dt
Entrega]]="","",tbl_Comercial[[#This Row],[Dt
Entrega]]-tbl_Comercial[[#This Row],[Dt. Entrada]])</f>
        <v>1</v>
      </c>
    </row>
    <row r="34" spans="1:22" ht="36" x14ac:dyDescent="0.25">
      <c r="A34" s="6">
        <v>44582</v>
      </c>
      <c r="B34" s="9" t="s">
        <v>931</v>
      </c>
      <c r="C34" s="7">
        <v>12285</v>
      </c>
      <c r="D34" s="5" t="s">
        <v>937</v>
      </c>
      <c r="E34" s="5">
        <v>32</v>
      </c>
      <c r="F34" s="7" t="s">
        <v>306</v>
      </c>
      <c r="G34" s="7"/>
      <c r="H34" s="4" t="s">
        <v>39</v>
      </c>
      <c r="I34" s="5" t="s">
        <v>307</v>
      </c>
      <c r="J34" s="7">
        <v>1</v>
      </c>
      <c r="K34" s="5" t="s">
        <v>31</v>
      </c>
      <c r="L34" s="5"/>
      <c r="M34" s="6">
        <v>44586</v>
      </c>
      <c r="N34" s="6">
        <v>44586</v>
      </c>
      <c r="O34" s="6">
        <v>44587</v>
      </c>
      <c r="P34" s="5" t="s">
        <v>924</v>
      </c>
      <c r="Q34" s="5" t="str">
        <f t="shared" si="0"/>
        <v>Produzido No Prazo</v>
      </c>
      <c r="R34" s="5" t="str">
        <f t="shared" si="3"/>
        <v>Entrega Em atraso</v>
      </c>
      <c r="S34" s="11" t="str">
        <f t="shared" si="4"/>
        <v>jan</v>
      </c>
      <c r="T34" s="11">
        <f t="shared" si="2"/>
        <v>2022</v>
      </c>
      <c r="U34" s="39">
        <f>IF(tbl_Comercial[[#This Row],[Dt. Produção]]="","",tbl_Comercial[[#This Row],[Dt. Produção]]-tbl_Comercial[[#This Row],[Dt. Entrada]])</f>
        <v>4</v>
      </c>
      <c r="V34" s="39">
        <f>IF(tbl_Comercial[[#This Row],[Dt
Entrega]]="","",tbl_Comercial[[#This Row],[Dt
Entrega]]-tbl_Comercial[[#This Row],[Dt. Entrada]])</f>
        <v>5</v>
      </c>
    </row>
    <row r="35" spans="1:22" ht="36" x14ac:dyDescent="0.25">
      <c r="A35" s="6">
        <v>44574</v>
      </c>
      <c r="B35" s="9" t="s">
        <v>931</v>
      </c>
      <c r="C35" s="7">
        <v>12183</v>
      </c>
      <c r="D35" s="5" t="s">
        <v>937</v>
      </c>
      <c r="E35" s="5">
        <v>1004430</v>
      </c>
      <c r="F35" s="7" t="s">
        <v>33</v>
      </c>
      <c r="G35" s="7"/>
      <c r="H35" s="4" t="s">
        <v>108</v>
      </c>
      <c r="I35" s="5" t="s">
        <v>308</v>
      </c>
      <c r="J35" s="7">
        <v>1</v>
      </c>
      <c r="K35" s="5" t="s">
        <v>31</v>
      </c>
      <c r="L35" s="5" t="s">
        <v>309</v>
      </c>
      <c r="M35" s="6">
        <v>44579</v>
      </c>
      <c r="N35" s="6">
        <v>44582</v>
      </c>
      <c r="O35" s="6">
        <v>44581</v>
      </c>
      <c r="P35" s="5" t="s">
        <v>924</v>
      </c>
      <c r="Q35" s="5" t="str">
        <f t="shared" si="0"/>
        <v>Produzido No Prazo</v>
      </c>
      <c r="R35" s="5" t="str">
        <f t="shared" si="3"/>
        <v>Entrega No Prazo</v>
      </c>
      <c r="S35" s="11" t="str">
        <f t="shared" si="4"/>
        <v>jan</v>
      </c>
      <c r="T35" s="11">
        <f t="shared" si="2"/>
        <v>2022</v>
      </c>
      <c r="U35" s="39">
        <f>IF(tbl_Comercial[[#This Row],[Dt. Produção]]="","",tbl_Comercial[[#This Row],[Dt. Produção]]-tbl_Comercial[[#This Row],[Dt. Entrada]])</f>
        <v>5</v>
      </c>
      <c r="V35" s="39">
        <f>IF(tbl_Comercial[[#This Row],[Dt
Entrega]]="","",tbl_Comercial[[#This Row],[Dt
Entrega]]-tbl_Comercial[[#This Row],[Dt. Entrada]])</f>
        <v>7</v>
      </c>
    </row>
    <row r="36" spans="1:22" ht="36" x14ac:dyDescent="0.25">
      <c r="A36" s="6">
        <v>44574</v>
      </c>
      <c r="B36" s="9" t="s">
        <v>931</v>
      </c>
      <c r="C36" s="7">
        <v>11760</v>
      </c>
      <c r="D36" s="5" t="s">
        <v>937</v>
      </c>
      <c r="E36" s="5">
        <v>1004414</v>
      </c>
      <c r="F36" s="7" t="s">
        <v>237</v>
      </c>
      <c r="G36" s="7"/>
      <c r="H36" s="4" t="s">
        <v>108</v>
      </c>
      <c r="I36" s="5" t="s">
        <v>310</v>
      </c>
      <c r="J36" s="7">
        <v>1</v>
      </c>
      <c r="K36" s="5" t="s">
        <v>31</v>
      </c>
      <c r="L36" s="5" t="s">
        <v>311</v>
      </c>
      <c r="M36" s="6">
        <v>44579</v>
      </c>
      <c r="N36" s="6">
        <v>44582</v>
      </c>
      <c r="O36" s="6">
        <v>44581</v>
      </c>
      <c r="P36" s="5" t="s">
        <v>924</v>
      </c>
      <c r="Q36" s="5" t="str">
        <f t="shared" si="0"/>
        <v>Produzido No Prazo</v>
      </c>
      <c r="R36" s="5" t="str">
        <f t="shared" si="3"/>
        <v>Entrega No Prazo</v>
      </c>
      <c r="S36" s="11" t="str">
        <f t="shared" si="4"/>
        <v>jan</v>
      </c>
      <c r="T36" s="11">
        <f t="shared" si="2"/>
        <v>2022</v>
      </c>
      <c r="U36" s="39">
        <f>IF(tbl_Comercial[[#This Row],[Dt. Produção]]="","",tbl_Comercial[[#This Row],[Dt. Produção]]-tbl_Comercial[[#This Row],[Dt. Entrada]])</f>
        <v>5</v>
      </c>
      <c r="V36" s="39">
        <f>IF(tbl_Comercial[[#This Row],[Dt
Entrega]]="","",tbl_Comercial[[#This Row],[Dt
Entrega]]-tbl_Comercial[[#This Row],[Dt. Entrada]])</f>
        <v>7</v>
      </c>
    </row>
    <row r="37" spans="1:22" ht="36" x14ac:dyDescent="0.25">
      <c r="A37" s="6">
        <v>44580</v>
      </c>
      <c r="B37" s="9" t="s">
        <v>931</v>
      </c>
      <c r="C37" s="7">
        <v>12253</v>
      </c>
      <c r="D37" s="5" t="s">
        <v>937</v>
      </c>
      <c r="E37" s="5" t="s">
        <v>9</v>
      </c>
      <c r="F37" s="7" t="s">
        <v>312</v>
      </c>
      <c r="G37" s="7"/>
      <c r="H37" s="4" t="s">
        <v>313</v>
      </c>
      <c r="I37" s="5" t="s">
        <v>14</v>
      </c>
      <c r="J37" s="7">
        <v>1</v>
      </c>
      <c r="K37" s="5" t="s">
        <v>31</v>
      </c>
      <c r="L37" s="5" t="s">
        <v>314</v>
      </c>
      <c r="M37" s="6">
        <v>44581</v>
      </c>
      <c r="N37" s="6">
        <v>44582</v>
      </c>
      <c r="O37" s="6">
        <v>44582</v>
      </c>
      <c r="P37" s="5" t="s">
        <v>925</v>
      </c>
      <c r="Q37" s="5" t="str">
        <f t="shared" si="0"/>
        <v>Produzido No Prazo</v>
      </c>
      <c r="R37" s="5" t="str">
        <f t="shared" si="3"/>
        <v>Entrega No Prazo</v>
      </c>
      <c r="S37" s="11" t="str">
        <f t="shared" si="4"/>
        <v>jan</v>
      </c>
      <c r="T37" s="11">
        <f t="shared" si="2"/>
        <v>2022</v>
      </c>
      <c r="U37" s="39">
        <f>IF(tbl_Comercial[[#This Row],[Dt. Produção]]="","",tbl_Comercial[[#This Row],[Dt. Produção]]-tbl_Comercial[[#This Row],[Dt. Entrada]])</f>
        <v>1</v>
      </c>
      <c r="V37" s="39">
        <f>IF(tbl_Comercial[[#This Row],[Dt
Entrega]]="","",tbl_Comercial[[#This Row],[Dt
Entrega]]-tbl_Comercial[[#This Row],[Dt. Entrada]])</f>
        <v>2</v>
      </c>
    </row>
    <row r="38" spans="1:22" ht="36" x14ac:dyDescent="0.25">
      <c r="A38" s="6">
        <v>44580</v>
      </c>
      <c r="B38" s="9" t="s">
        <v>931</v>
      </c>
      <c r="C38" s="7">
        <v>12253</v>
      </c>
      <c r="D38" s="5" t="s">
        <v>937</v>
      </c>
      <c r="E38" s="5" t="s">
        <v>9</v>
      </c>
      <c r="F38" s="7" t="s">
        <v>312</v>
      </c>
      <c r="G38" s="7"/>
      <c r="H38" s="4" t="s">
        <v>313</v>
      </c>
      <c r="I38" s="5" t="s">
        <v>14</v>
      </c>
      <c r="J38" s="7">
        <v>1</v>
      </c>
      <c r="K38" s="5" t="s">
        <v>31</v>
      </c>
      <c r="L38" s="5" t="s">
        <v>314</v>
      </c>
      <c r="M38" s="6">
        <v>44581</v>
      </c>
      <c r="N38" s="6">
        <v>44582</v>
      </c>
      <c r="O38" s="6">
        <v>44582</v>
      </c>
      <c r="P38" s="5" t="s">
        <v>925</v>
      </c>
      <c r="Q38" s="5" t="str">
        <f t="shared" si="0"/>
        <v>Produzido No Prazo</v>
      </c>
      <c r="R38" s="5" t="str">
        <f t="shared" si="3"/>
        <v>Entrega No Prazo</v>
      </c>
      <c r="S38" s="11" t="str">
        <f t="shared" si="4"/>
        <v>jan</v>
      </c>
      <c r="T38" s="11">
        <f t="shared" si="2"/>
        <v>2022</v>
      </c>
      <c r="U38" s="39">
        <f>IF(tbl_Comercial[[#This Row],[Dt. Produção]]="","",tbl_Comercial[[#This Row],[Dt. Produção]]-tbl_Comercial[[#This Row],[Dt. Entrada]])</f>
        <v>1</v>
      </c>
      <c r="V38" s="39">
        <f>IF(tbl_Comercial[[#This Row],[Dt
Entrega]]="","",tbl_Comercial[[#This Row],[Dt
Entrega]]-tbl_Comercial[[#This Row],[Dt. Entrada]])</f>
        <v>2</v>
      </c>
    </row>
    <row r="39" spans="1:22" ht="36" x14ac:dyDescent="0.25">
      <c r="A39" s="6">
        <v>44582</v>
      </c>
      <c r="B39" s="9" t="s">
        <v>931</v>
      </c>
      <c r="C39" s="7">
        <v>12286</v>
      </c>
      <c r="D39" s="5" t="s">
        <v>937</v>
      </c>
      <c r="E39" s="5">
        <v>32</v>
      </c>
      <c r="F39" s="7" t="s">
        <v>317</v>
      </c>
      <c r="G39" s="7"/>
      <c r="H39" s="4" t="s">
        <v>39</v>
      </c>
      <c r="I39" s="5" t="s">
        <v>307</v>
      </c>
      <c r="J39" s="7">
        <v>1</v>
      </c>
      <c r="K39" s="5" t="s">
        <v>31</v>
      </c>
      <c r="L39" s="5"/>
      <c r="M39" s="6">
        <v>44586</v>
      </c>
      <c r="N39" s="6">
        <v>44586</v>
      </c>
      <c r="O39" s="6">
        <v>44587</v>
      </c>
      <c r="P39" s="5" t="s">
        <v>924</v>
      </c>
      <c r="Q39" s="5" t="str">
        <f t="shared" si="0"/>
        <v>Produzido No Prazo</v>
      </c>
      <c r="R39" s="5" t="str">
        <f t="shared" si="3"/>
        <v>Entrega Em atraso</v>
      </c>
      <c r="S39" s="11" t="str">
        <f t="shared" si="4"/>
        <v>jan</v>
      </c>
      <c r="T39" s="11">
        <f t="shared" si="2"/>
        <v>2022</v>
      </c>
      <c r="U39" s="39">
        <f>IF(tbl_Comercial[[#This Row],[Dt. Produção]]="","",tbl_Comercial[[#This Row],[Dt. Produção]]-tbl_Comercial[[#This Row],[Dt. Entrada]])</f>
        <v>4</v>
      </c>
      <c r="V39" s="39">
        <f>IF(tbl_Comercial[[#This Row],[Dt
Entrega]]="","",tbl_Comercial[[#This Row],[Dt
Entrega]]-tbl_Comercial[[#This Row],[Dt. Entrada]])</f>
        <v>5</v>
      </c>
    </row>
    <row r="40" spans="1:22" ht="36" x14ac:dyDescent="0.25">
      <c r="A40" s="6">
        <v>44574</v>
      </c>
      <c r="B40" s="9" t="s">
        <v>931</v>
      </c>
      <c r="C40" s="7">
        <v>11761</v>
      </c>
      <c r="D40" s="5" t="s">
        <v>937</v>
      </c>
      <c r="E40" s="5">
        <v>1004415</v>
      </c>
      <c r="F40" s="7" t="s">
        <v>239</v>
      </c>
      <c r="G40" s="7"/>
      <c r="H40" s="4" t="s">
        <v>108</v>
      </c>
      <c r="I40" s="5" t="s">
        <v>322</v>
      </c>
      <c r="J40" s="7">
        <v>1</v>
      </c>
      <c r="K40" s="5" t="s">
        <v>31</v>
      </c>
      <c r="L40" s="5"/>
      <c r="M40" s="6">
        <v>44580</v>
      </c>
      <c r="N40" s="6">
        <v>44582</v>
      </c>
      <c r="O40" s="6">
        <v>44586</v>
      </c>
      <c r="P40" s="5" t="s">
        <v>924</v>
      </c>
      <c r="Q40" s="5" t="str">
        <f t="shared" si="0"/>
        <v>Produzido No Prazo</v>
      </c>
      <c r="R40" s="5" t="str">
        <f t="shared" si="3"/>
        <v>Entrega Em atraso</v>
      </c>
      <c r="S40" s="11" t="str">
        <f t="shared" si="4"/>
        <v>jan</v>
      </c>
      <c r="T40" s="11">
        <f t="shared" si="2"/>
        <v>2022</v>
      </c>
      <c r="U40" s="39">
        <f>IF(tbl_Comercial[[#This Row],[Dt. Produção]]="","",tbl_Comercial[[#This Row],[Dt. Produção]]-tbl_Comercial[[#This Row],[Dt. Entrada]])</f>
        <v>6</v>
      </c>
      <c r="V40" s="39">
        <f>IF(tbl_Comercial[[#This Row],[Dt
Entrega]]="","",tbl_Comercial[[#This Row],[Dt
Entrega]]-tbl_Comercial[[#This Row],[Dt. Entrada]])</f>
        <v>12</v>
      </c>
    </row>
    <row r="41" spans="1:22" ht="36" x14ac:dyDescent="0.25">
      <c r="A41" s="6">
        <v>44574</v>
      </c>
      <c r="B41" s="9" t="s">
        <v>931</v>
      </c>
      <c r="C41" s="7">
        <v>11758</v>
      </c>
      <c r="D41" s="5" t="s">
        <v>937</v>
      </c>
      <c r="E41" s="5">
        <v>1004434</v>
      </c>
      <c r="F41" s="7" t="s">
        <v>326</v>
      </c>
      <c r="G41" s="7"/>
      <c r="H41" s="4" t="s">
        <v>108</v>
      </c>
      <c r="I41" s="5" t="s">
        <v>327</v>
      </c>
      <c r="J41" s="7">
        <v>1</v>
      </c>
      <c r="K41" s="5" t="s">
        <v>31</v>
      </c>
      <c r="L41" s="5"/>
      <c r="M41" s="6">
        <v>44582</v>
      </c>
      <c r="N41" s="6">
        <v>44586</v>
      </c>
      <c r="O41" s="6">
        <v>44586</v>
      </c>
      <c r="P41" s="5" t="s">
        <v>924</v>
      </c>
      <c r="Q41" s="5" t="str">
        <f t="shared" si="0"/>
        <v>Produzido No Prazo</v>
      </c>
      <c r="R41" s="5" t="str">
        <f t="shared" si="3"/>
        <v>Entrega No Prazo</v>
      </c>
      <c r="S41" s="11" t="str">
        <f t="shared" si="4"/>
        <v>jan</v>
      </c>
      <c r="T41" s="11">
        <f t="shared" si="2"/>
        <v>2022</v>
      </c>
      <c r="U41" s="39">
        <f>IF(tbl_Comercial[[#This Row],[Dt. Produção]]="","",tbl_Comercial[[#This Row],[Dt. Produção]]-tbl_Comercial[[#This Row],[Dt. Entrada]])</f>
        <v>8</v>
      </c>
      <c r="V41" s="39">
        <f>IF(tbl_Comercial[[#This Row],[Dt
Entrega]]="","",tbl_Comercial[[#This Row],[Dt
Entrega]]-tbl_Comercial[[#This Row],[Dt. Entrada]])</f>
        <v>12</v>
      </c>
    </row>
    <row r="42" spans="1:22" ht="36" x14ac:dyDescent="0.25">
      <c r="A42" s="1">
        <v>44580</v>
      </c>
      <c r="B42" s="9" t="s">
        <v>927</v>
      </c>
      <c r="C42" s="4" t="s">
        <v>9</v>
      </c>
      <c r="D42" s="4" t="s">
        <v>930</v>
      </c>
      <c r="E42" s="3" t="s">
        <v>9</v>
      </c>
      <c r="F42" s="2" t="s">
        <v>195</v>
      </c>
      <c r="G42" s="2"/>
      <c r="H42" s="4" t="s">
        <v>108</v>
      </c>
      <c r="I42" s="5" t="s">
        <v>328</v>
      </c>
      <c r="J42" s="2">
        <v>1</v>
      </c>
      <c r="K42" s="3" t="s">
        <v>31</v>
      </c>
      <c r="L42" s="5" t="s">
        <v>329</v>
      </c>
      <c r="M42" s="1">
        <v>44582</v>
      </c>
      <c r="N42" s="1">
        <v>44590</v>
      </c>
      <c r="O42" s="1">
        <v>44586</v>
      </c>
      <c r="P42" s="3" t="s">
        <v>924</v>
      </c>
      <c r="Q42" s="5" t="str">
        <f t="shared" si="0"/>
        <v>Produzido No Prazo</v>
      </c>
      <c r="R42" s="5" t="str">
        <f t="shared" si="3"/>
        <v>Entrega No Prazo</v>
      </c>
      <c r="S42" s="11" t="str">
        <f t="shared" si="4"/>
        <v>jan</v>
      </c>
      <c r="T42" s="11">
        <f t="shared" si="2"/>
        <v>2022</v>
      </c>
      <c r="U42" s="39">
        <f>IF(tbl_Comercial[[#This Row],[Dt. Produção]]="","",tbl_Comercial[[#This Row],[Dt. Produção]]-tbl_Comercial[[#This Row],[Dt. Entrada]])</f>
        <v>2</v>
      </c>
      <c r="V42" s="39">
        <f>IF(tbl_Comercial[[#This Row],[Dt
Entrega]]="","",tbl_Comercial[[#This Row],[Dt
Entrega]]-tbl_Comercial[[#This Row],[Dt. Entrada]])</f>
        <v>6</v>
      </c>
    </row>
    <row r="43" spans="1:22" ht="36" x14ac:dyDescent="0.25">
      <c r="A43" s="6">
        <v>44573</v>
      </c>
      <c r="B43" s="9" t="s">
        <v>931</v>
      </c>
      <c r="C43" s="7">
        <v>11900</v>
      </c>
      <c r="D43" s="5" t="s">
        <v>937</v>
      </c>
      <c r="E43" s="5">
        <v>1004410</v>
      </c>
      <c r="F43" s="7" t="s">
        <v>247</v>
      </c>
      <c r="G43" s="7"/>
      <c r="H43" s="4" t="s">
        <v>40</v>
      </c>
      <c r="I43" s="5" t="s">
        <v>140</v>
      </c>
      <c r="J43" s="7">
        <v>1</v>
      </c>
      <c r="K43" s="5" t="s">
        <v>31</v>
      </c>
      <c r="L43" s="5"/>
      <c r="M43" s="6">
        <v>44580</v>
      </c>
      <c r="N43" s="6">
        <v>44581</v>
      </c>
      <c r="O43" s="6">
        <v>44585</v>
      </c>
      <c r="P43" s="5" t="s">
        <v>924</v>
      </c>
      <c r="Q43" s="5" t="str">
        <f t="shared" si="0"/>
        <v>Produzido No Prazo</v>
      </c>
      <c r="R43" s="5" t="str">
        <f t="shared" si="3"/>
        <v>Entrega Em atraso</v>
      </c>
      <c r="S43" s="11" t="str">
        <f t="shared" si="4"/>
        <v>jan</v>
      </c>
      <c r="T43" s="11">
        <f t="shared" si="2"/>
        <v>2022</v>
      </c>
      <c r="U43" s="39">
        <f>IF(tbl_Comercial[[#This Row],[Dt. Produção]]="","",tbl_Comercial[[#This Row],[Dt. Produção]]-tbl_Comercial[[#This Row],[Dt. Entrada]])</f>
        <v>7</v>
      </c>
      <c r="V43" s="39">
        <f>IF(tbl_Comercial[[#This Row],[Dt
Entrega]]="","",tbl_Comercial[[#This Row],[Dt
Entrega]]-tbl_Comercial[[#This Row],[Dt. Entrada]])</f>
        <v>12</v>
      </c>
    </row>
    <row r="44" spans="1:22" ht="36" x14ac:dyDescent="0.25">
      <c r="A44" s="6">
        <v>44592</v>
      </c>
      <c r="B44" s="9" t="s">
        <v>931</v>
      </c>
      <c r="C44" s="7">
        <v>12337</v>
      </c>
      <c r="D44" s="5" t="s">
        <v>937</v>
      </c>
      <c r="E44" s="5" t="s">
        <v>9</v>
      </c>
      <c r="F44" s="7" t="s">
        <v>331</v>
      </c>
      <c r="G44" s="7"/>
      <c r="H44" s="4" t="s">
        <v>111</v>
      </c>
      <c r="I44" s="5" t="s">
        <v>332</v>
      </c>
      <c r="J44" s="7">
        <v>1</v>
      </c>
      <c r="K44" s="5" t="s">
        <v>31</v>
      </c>
      <c r="L44" s="5"/>
      <c r="M44" s="6">
        <v>44595</v>
      </c>
      <c r="N44" s="6">
        <v>44599</v>
      </c>
      <c r="O44" s="6">
        <v>44596</v>
      </c>
      <c r="P44" s="5" t="s">
        <v>924</v>
      </c>
      <c r="Q44" s="5" t="str">
        <f t="shared" si="0"/>
        <v>Produzido No Prazo</v>
      </c>
      <c r="R44" s="5" t="str">
        <f t="shared" si="3"/>
        <v>Entrega No Prazo</v>
      </c>
      <c r="S44" s="11" t="str">
        <f t="shared" si="4"/>
        <v>fev</v>
      </c>
      <c r="T44" s="11">
        <f t="shared" si="2"/>
        <v>2022</v>
      </c>
      <c r="U44" s="39">
        <f>IF(tbl_Comercial[[#This Row],[Dt. Produção]]="","",tbl_Comercial[[#This Row],[Dt. Produção]]-tbl_Comercial[[#This Row],[Dt. Entrada]])</f>
        <v>3</v>
      </c>
      <c r="V44" s="39">
        <f>IF(tbl_Comercial[[#This Row],[Dt
Entrega]]="","",tbl_Comercial[[#This Row],[Dt
Entrega]]-tbl_Comercial[[#This Row],[Dt. Entrada]])</f>
        <v>4</v>
      </c>
    </row>
    <row r="45" spans="1:22" ht="36" hidden="1" x14ac:dyDescent="0.25">
      <c r="A45" s="6">
        <v>44564</v>
      </c>
      <c r="B45" s="9" t="s">
        <v>931</v>
      </c>
      <c r="C45" s="7">
        <v>11952</v>
      </c>
      <c r="D45" s="5" t="s">
        <v>937</v>
      </c>
      <c r="E45" s="5">
        <v>134301</v>
      </c>
      <c r="F45" s="7">
        <v>2346</v>
      </c>
      <c r="G45" s="7"/>
      <c r="H45" s="4" t="s">
        <v>156</v>
      </c>
      <c r="I45" s="5" t="s">
        <v>333</v>
      </c>
      <c r="J45" s="7">
        <v>1</v>
      </c>
      <c r="K45" s="5" t="s">
        <v>31</v>
      </c>
      <c r="L45" s="5" t="s">
        <v>249</v>
      </c>
      <c r="M45" s="6">
        <v>44575</v>
      </c>
      <c r="N45" s="6">
        <v>44572</v>
      </c>
      <c r="O45" s="6">
        <v>44578</v>
      </c>
      <c r="P45" s="5" t="s">
        <v>924</v>
      </c>
      <c r="Q45" s="5" t="str">
        <f t="shared" si="0"/>
        <v>Produzido Em atraso</v>
      </c>
      <c r="R45" s="5" t="str">
        <f t="shared" si="3"/>
        <v>Entrega Em atraso</v>
      </c>
      <c r="S45" s="11" t="str">
        <f t="shared" si="4"/>
        <v>jan</v>
      </c>
      <c r="T45" s="11">
        <f t="shared" si="2"/>
        <v>2022</v>
      </c>
      <c r="U45" s="39">
        <f>IF(tbl_Comercial[[#This Row],[Dt. Produção]]="","",tbl_Comercial[[#This Row],[Dt. Produção]]-tbl_Comercial[[#This Row],[Dt. Entrada]])</f>
        <v>11</v>
      </c>
      <c r="V45" s="39">
        <f>IF(tbl_Comercial[[#This Row],[Dt
Entrega]]="","",tbl_Comercial[[#This Row],[Dt
Entrega]]-tbl_Comercial[[#This Row],[Dt. Entrada]])</f>
        <v>14</v>
      </c>
    </row>
    <row r="46" spans="1:22" ht="36" x14ac:dyDescent="0.25">
      <c r="A46" s="6">
        <v>44574</v>
      </c>
      <c r="B46" s="9" t="s">
        <v>931</v>
      </c>
      <c r="C46" s="7">
        <v>12229</v>
      </c>
      <c r="D46" s="5" t="s">
        <v>937</v>
      </c>
      <c r="E46" s="5" t="s">
        <v>9</v>
      </c>
      <c r="F46" s="7" t="s">
        <v>252</v>
      </c>
      <c r="G46" s="7"/>
      <c r="H46" s="4" t="s">
        <v>253</v>
      </c>
      <c r="I46" s="5" t="s">
        <v>68</v>
      </c>
      <c r="J46" s="7">
        <v>1</v>
      </c>
      <c r="K46" s="5" t="s">
        <v>31</v>
      </c>
      <c r="L46" s="5" t="s">
        <v>334</v>
      </c>
      <c r="M46" s="6">
        <v>44575</v>
      </c>
      <c r="N46" s="6">
        <v>44575</v>
      </c>
      <c r="O46" s="6">
        <v>44578</v>
      </c>
      <c r="P46" s="5" t="s">
        <v>925</v>
      </c>
      <c r="Q46" s="5" t="str">
        <f t="shared" si="0"/>
        <v>Produzido No Prazo</v>
      </c>
      <c r="R46" s="5" t="str">
        <f t="shared" si="3"/>
        <v>Entrega Em atraso</v>
      </c>
      <c r="S46" s="11" t="str">
        <f t="shared" si="4"/>
        <v>jan</v>
      </c>
      <c r="T46" s="11">
        <f t="shared" si="2"/>
        <v>2022</v>
      </c>
      <c r="U46" s="39">
        <f>IF(tbl_Comercial[[#This Row],[Dt. Produção]]="","",tbl_Comercial[[#This Row],[Dt. Produção]]-tbl_Comercial[[#This Row],[Dt. Entrada]])</f>
        <v>1</v>
      </c>
      <c r="V46" s="39">
        <f>IF(tbl_Comercial[[#This Row],[Dt
Entrega]]="","",tbl_Comercial[[#This Row],[Dt
Entrega]]-tbl_Comercial[[#This Row],[Dt. Entrada]])</f>
        <v>4</v>
      </c>
    </row>
    <row r="47" spans="1:22" ht="36" x14ac:dyDescent="0.25">
      <c r="A47" s="6">
        <v>44574</v>
      </c>
      <c r="B47" s="9" t="s">
        <v>931</v>
      </c>
      <c r="C47" s="7">
        <v>12229</v>
      </c>
      <c r="D47" s="5" t="s">
        <v>937</v>
      </c>
      <c r="E47" s="5" t="s">
        <v>9</v>
      </c>
      <c r="F47" s="7" t="s">
        <v>252</v>
      </c>
      <c r="G47" s="7"/>
      <c r="H47" s="4" t="s">
        <v>253</v>
      </c>
      <c r="I47" s="5" t="s">
        <v>335</v>
      </c>
      <c r="J47" s="7">
        <v>1</v>
      </c>
      <c r="K47" s="5" t="s">
        <v>31</v>
      </c>
      <c r="L47" s="5"/>
      <c r="M47" s="6">
        <v>44575</v>
      </c>
      <c r="N47" s="6">
        <v>44575</v>
      </c>
      <c r="O47" s="6">
        <v>44578</v>
      </c>
      <c r="P47" s="5" t="s">
        <v>925</v>
      </c>
      <c r="Q47" s="5" t="str">
        <f t="shared" si="0"/>
        <v>Produzido No Prazo</v>
      </c>
      <c r="R47" s="5" t="str">
        <f t="shared" si="3"/>
        <v>Entrega Em atraso</v>
      </c>
      <c r="S47" s="11" t="str">
        <f t="shared" si="4"/>
        <v>jan</v>
      </c>
      <c r="T47" s="11">
        <f t="shared" si="2"/>
        <v>2022</v>
      </c>
      <c r="U47" s="39">
        <f>IF(tbl_Comercial[[#This Row],[Dt. Produção]]="","",tbl_Comercial[[#This Row],[Dt. Produção]]-tbl_Comercial[[#This Row],[Dt. Entrada]])</f>
        <v>1</v>
      </c>
      <c r="V47" s="39">
        <f>IF(tbl_Comercial[[#This Row],[Dt
Entrega]]="","",tbl_Comercial[[#This Row],[Dt
Entrega]]-tbl_Comercial[[#This Row],[Dt. Entrada]])</f>
        <v>4</v>
      </c>
    </row>
    <row r="48" spans="1:22" ht="36" x14ac:dyDescent="0.25">
      <c r="A48" s="6">
        <v>44578</v>
      </c>
      <c r="B48" s="9" t="s">
        <v>931</v>
      </c>
      <c r="C48" s="7">
        <v>12243</v>
      </c>
      <c r="D48" s="5" t="s">
        <v>937</v>
      </c>
      <c r="E48" s="5" t="s">
        <v>9</v>
      </c>
      <c r="F48" s="7" t="s">
        <v>336</v>
      </c>
      <c r="G48" s="7"/>
      <c r="H48" s="4" t="s">
        <v>10</v>
      </c>
      <c r="I48" s="5" t="s">
        <v>337</v>
      </c>
      <c r="J48" s="7">
        <v>1</v>
      </c>
      <c r="K48" s="5">
        <v>3825</v>
      </c>
      <c r="L48" s="5" t="s">
        <v>338</v>
      </c>
      <c r="M48" s="6">
        <v>44587</v>
      </c>
      <c r="N48" s="6">
        <v>44587</v>
      </c>
      <c r="O48" s="6">
        <v>44596</v>
      </c>
      <c r="P48" s="5" t="s">
        <v>924</v>
      </c>
      <c r="Q48" s="5" t="str">
        <f t="shared" si="0"/>
        <v>Produzido No Prazo</v>
      </c>
      <c r="R48" s="5" t="str">
        <f t="shared" si="3"/>
        <v>Entrega Em atraso</v>
      </c>
      <c r="S48" s="11" t="str">
        <f t="shared" si="4"/>
        <v>jan</v>
      </c>
      <c r="T48" s="11">
        <f t="shared" si="2"/>
        <v>2022</v>
      </c>
      <c r="U48" s="39">
        <f>IF(tbl_Comercial[[#This Row],[Dt. Produção]]="","",tbl_Comercial[[#This Row],[Dt. Produção]]-tbl_Comercial[[#This Row],[Dt. Entrada]])</f>
        <v>9</v>
      </c>
      <c r="V48" s="39">
        <f>IF(tbl_Comercial[[#This Row],[Dt
Entrega]]="","",tbl_Comercial[[#This Row],[Dt
Entrega]]-tbl_Comercial[[#This Row],[Dt. Entrada]])</f>
        <v>18</v>
      </c>
    </row>
    <row r="49" spans="1:22" ht="36" x14ac:dyDescent="0.25">
      <c r="A49" s="6">
        <v>44575</v>
      </c>
      <c r="B49" s="9" t="s">
        <v>931</v>
      </c>
      <c r="C49" s="7">
        <v>12225</v>
      </c>
      <c r="D49" s="5" t="s">
        <v>937</v>
      </c>
      <c r="E49" s="5" t="s">
        <v>9</v>
      </c>
      <c r="F49" s="7" t="s">
        <v>339</v>
      </c>
      <c r="G49" s="7"/>
      <c r="H49" s="4" t="s">
        <v>146</v>
      </c>
      <c r="I49" s="5" t="s">
        <v>340</v>
      </c>
      <c r="J49" s="7">
        <v>1</v>
      </c>
      <c r="K49" s="5" t="s">
        <v>31</v>
      </c>
      <c r="L49" s="5"/>
      <c r="M49" s="6">
        <v>44581</v>
      </c>
      <c r="N49" s="6">
        <v>44587</v>
      </c>
      <c r="O49" s="6">
        <v>44585</v>
      </c>
      <c r="P49" s="5" t="s">
        <v>926</v>
      </c>
      <c r="Q49" s="5" t="str">
        <f t="shared" si="0"/>
        <v>Produzido No Prazo</v>
      </c>
      <c r="R49" s="5" t="str">
        <f t="shared" si="3"/>
        <v>Entrega No Prazo</v>
      </c>
      <c r="S49" s="11" t="str">
        <f t="shared" si="4"/>
        <v>jan</v>
      </c>
      <c r="T49" s="11">
        <f t="shared" si="2"/>
        <v>2022</v>
      </c>
      <c r="U49" s="39">
        <f>IF(tbl_Comercial[[#This Row],[Dt. Produção]]="","",tbl_Comercial[[#This Row],[Dt. Produção]]-tbl_Comercial[[#This Row],[Dt. Entrada]])</f>
        <v>6</v>
      </c>
      <c r="V49" s="39">
        <f>IF(tbl_Comercial[[#This Row],[Dt
Entrega]]="","",tbl_Comercial[[#This Row],[Dt
Entrega]]-tbl_Comercial[[#This Row],[Dt. Entrada]])</f>
        <v>10</v>
      </c>
    </row>
    <row r="50" spans="1:22" ht="36" x14ac:dyDescent="0.25">
      <c r="A50" s="6">
        <v>44575</v>
      </c>
      <c r="B50" s="9" t="s">
        <v>931</v>
      </c>
      <c r="C50" s="7">
        <v>12226</v>
      </c>
      <c r="D50" s="5" t="s">
        <v>937</v>
      </c>
      <c r="E50" s="5" t="s">
        <v>9</v>
      </c>
      <c r="F50" s="7" t="s">
        <v>341</v>
      </c>
      <c r="G50" s="7"/>
      <c r="H50" s="4" t="s">
        <v>146</v>
      </c>
      <c r="I50" s="5" t="s">
        <v>340</v>
      </c>
      <c r="J50" s="7">
        <v>1</v>
      </c>
      <c r="K50" s="5" t="s">
        <v>31</v>
      </c>
      <c r="L50" s="5"/>
      <c r="M50" s="6">
        <v>44581</v>
      </c>
      <c r="N50" s="6">
        <v>44587</v>
      </c>
      <c r="O50" s="6">
        <v>44585</v>
      </c>
      <c r="P50" s="5" t="s">
        <v>926</v>
      </c>
      <c r="Q50" s="5" t="str">
        <f t="shared" si="0"/>
        <v>Produzido No Prazo</v>
      </c>
      <c r="R50" s="5" t="str">
        <f t="shared" si="3"/>
        <v>Entrega No Prazo</v>
      </c>
      <c r="S50" s="11" t="str">
        <f t="shared" si="4"/>
        <v>jan</v>
      </c>
      <c r="T50" s="11">
        <f t="shared" si="2"/>
        <v>2022</v>
      </c>
      <c r="U50" s="39">
        <f>IF(tbl_Comercial[[#This Row],[Dt. Produção]]="","",tbl_Comercial[[#This Row],[Dt. Produção]]-tbl_Comercial[[#This Row],[Dt. Entrada]])</f>
        <v>6</v>
      </c>
      <c r="V50" s="39">
        <f>IF(tbl_Comercial[[#This Row],[Dt
Entrega]]="","",tbl_Comercial[[#This Row],[Dt
Entrega]]-tbl_Comercial[[#This Row],[Dt. Entrada]])</f>
        <v>10</v>
      </c>
    </row>
    <row r="51" spans="1:22" ht="36" x14ac:dyDescent="0.25">
      <c r="A51" s="6">
        <v>44582</v>
      </c>
      <c r="B51" s="9" t="s">
        <v>931</v>
      </c>
      <c r="C51" s="7">
        <v>12287</v>
      </c>
      <c r="D51" s="5" t="s">
        <v>937</v>
      </c>
      <c r="E51" s="5" t="s">
        <v>342</v>
      </c>
      <c r="F51" s="7" t="s">
        <v>343</v>
      </c>
      <c r="G51" s="7"/>
      <c r="H51" s="4" t="s">
        <v>39</v>
      </c>
      <c r="I51" s="5" t="s">
        <v>344</v>
      </c>
      <c r="J51" s="7">
        <v>1</v>
      </c>
      <c r="K51" s="5" t="s">
        <v>31</v>
      </c>
      <c r="L51" s="5"/>
      <c r="M51" s="6">
        <v>44588</v>
      </c>
      <c r="N51" s="6">
        <v>44588</v>
      </c>
      <c r="O51" s="6">
        <v>44589</v>
      </c>
      <c r="P51" s="5" t="s">
        <v>924</v>
      </c>
      <c r="Q51" s="5" t="str">
        <f t="shared" si="0"/>
        <v>Produzido No Prazo</v>
      </c>
      <c r="R51" s="5" t="str">
        <f t="shared" si="3"/>
        <v>Entrega Em atraso</v>
      </c>
      <c r="S51" s="11" t="str">
        <f t="shared" si="4"/>
        <v>jan</v>
      </c>
      <c r="T51" s="11">
        <f t="shared" si="2"/>
        <v>2022</v>
      </c>
      <c r="U51" s="39">
        <f>IF(tbl_Comercial[[#This Row],[Dt. Produção]]="","",tbl_Comercial[[#This Row],[Dt. Produção]]-tbl_Comercial[[#This Row],[Dt. Entrada]])</f>
        <v>6</v>
      </c>
      <c r="V51" s="39">
        <f>IF(tbl_Comercial[[#This Row],[Dt
Entrega]]="","",tbl_Comercial[[#This Row],[Dt
Entrega]]-tbl_Comercial[[#This Row],[Dt. Entrada]])</f>
        <v>7</v>
      </c>
    </row>
    <row r="52" spans="1:22" ht="36" x14ac:dyDescent="0.25">
      <c r="A52" s="6">
        <v>44581</v>
      </c>
      <c r="B52" s="9" t="s">
        <v>931</v>
      </c>
      <c r="C52" s="7">
        <v>12267</v>
      </c>
      <c r="D52" s="5" t="s">
        <v>937</v>
      </c>
      <c r="E52" s="5" t="s">
        <v>9</v>
      </c>
      <c r="F52" s="7" t="s">
        <v>345</v>
      </c>
      <c r="G52" s="7"/>
      <c r="H52" s="4" t="s">
        <v>54</v>
      </c>
      <c r="I52" s="5" t="s">
        <v>346</v>
      </c>
      <c r="J52" s="7">
        <v>1</v>
      </c>
      <c r="K52" s="5" t="s">
        <v>31</v>
      </c>
      <c r="L52" s="5" t="s">
        <v>347</v>
      </c>
      <c r="M52" s="6">
        <v>44587</v>
      </c>
      <c r="N52" s="6">
        <v>44588</v>
      </c>
      <c r="O52" s="6">
        <v>44595</v>
      </c>
      <c r="P52" s="5" t="s">
        <v>926</v>
      </c>
      <c r="Q52" s="5" t="str">
        <f t="shared" si="0"/>
        <v>Produzido No Prazo</v>
      </c>
      <c r="R52" s="5" t="str">
        <f t="shared" si="3"/>
        <v>Entrega Em atraso</v>
      </c>
      <c r="S52" s="11" t="str">
        <f t="shared" si="4"/>
        <v>jan</v>
      </c>
      <c r="T52" s="11">
        <f t="shared" si="2"/>
        <v>2022</v>
      </c>
      <c r="U52" s="39">
        <f>IF(tbl_Comercial[[#This Row],[Dt. Produção]]="","",tbl_Comercial[[#This Row],[Dt. Produção]]-tbl_Comercial[[#This Row],[Dt. Entrada]])</f>
        <v>6</v>
      </c>
      <c r="V52" s="39">
        <f>IF(tbl_Comercial[[#This Row],[Dt
Entrega]]="","",tbl_Comercial[[#This Row],[Dt
Entrega]]-tbl_Comercial[[#This Row],[Dt. Entrada]])</f>
        <v>14</v>
      </c>
    </row>
    <row r="53" spans="1:22" ht="36" x14ac:dyDescent="0.25">
      <c r="A53" s="6">
        <v>44581</v>
      </c>
      <c r="B53" s="9" t="s">
        <v>931</v>
      </c>
      <c r="C53" s="7">
        <v>12268</v>
      </c>
      <c r="D53" s="5" t="s">
        <v>937</v>
      </c>
      <c r="E53" s="5" t="s">
        <v>9</v>
      </c>
      <c r="F53" s="7" t="s">
        <v>348</v>
      </c>
      <c r="G53" s="7"/>
      <c r="H53" s="4" t="s">
        <v>54</v>
      </c>
      <c r="I53" s="5" t="s">
        <v>346</v>
      </c>
      <c r="J53" s="7">
        <v>1</v>
      </c>
      <c r="K53" s="5" t="s">
        <v>31</v>
      </c>
      <c r="L53" s="5" t="s">
        <v>347</v>
      </c>
      <c r="M53" s="6">
        <v>44587</v>
      </c>
      <c r="N53" s="6">
        <v>44588</v>
      </c>
      <c r="O53" s="6">
        <v>44595</v>
      </c>
      <c r="P53" s="5" t="s">
        <v>926</v>
      </c>
      <c r="Q53" s="5" t="str">
        <f t="shared" si="0"/>
        <v>Produzido No Prazo</v>
      </c>
      <c r="R53" s="5" t="str">
        <f t="shared" si="3"/>
        <v>Entrega Em atraso</v>
      </c>
      <c r="S53" s="11" t="str">
        <f t="shared" si="4"/>
        <v>jan</v>
      </c>
      <c r="T53" s="11">
        <f t="shared" si="2"/>
        <v>2022</v>
      </c>
      <c r="U53" s="39">
        <f>IF(tbl_Comercial[[#This Row],[Dt. Produção]]="","",tbl_Comercial[[#This Row],[Dt. Produção]]-tbl_Comercial[[#This Row],[Dt. Entrada]])</f>
        <v>6</v>
      </c>
      <c r="V53" s="39">
        <f>IF(tbl_Comercial[[#This Row],[Dt
Entrega]]="","",tbl_Comercial[[#This Row],[Dt
Entrega]]-tbl_Comercial[[#This Row],[Dt. Entrada]])</f>
        <v>14</v>
      </c>
    </row>
    <row r="54" spans="1:22" ht="36" x14ac:dyDescent="0.25">
      <c r="A54" s="6">
        <v>44581</v>
      </c>
      <c r="B54" s="9" t="s">
        <v>931</v>
      </c>
      <c r="C54" s="7">
        <v>12278</v>
      </c>
      <c r="D54" s="5" t="s">
        <v>937</v>
      </c>
      <c r="E54" s="5" t="s">
        <v>9</v>
      </c>
      <c r="F54" s="7" t="s">
        <v>349</v>
      </c>
      <c r="G54" s="7"/>
      <c r="H54" s="4" t="s">
        <v>54</v>
      </c>
      <c r="I54" s="5" t="s">
        <v>130</v>
      </c>
      <c r="J54" s="7">
        <v>1</v>
      </c>
      <c r="K54" s="5" t="s">
        <v>31</v>
      </c>
      <c r="L54" s="5" t="s">
        <v>350</v>
      </c>
      <c r="M54" s="6">
        <v>44588</v>
      </c>
      <c r="N54" s="6">
        <v>44588</v>
      </c>
      <c r="O54" s="6">
        <v>44595</v>
      </c>
      <c r="P54" s="5" t="s">
        <v>926</v>
      </c>
      <c r="Q54" s="5" t="str">
        <f t="shared" si="0"/>
        <v>Produzido No Prazo</v>
      </c>
      <c r="R54" s="5" t="str">
        <f t="shared" si="3"/>
        <v>Entrega Em atraso</v>
      </c>
      <c r="S54" s="11" t="str">
        <f t="shared" si="4"/>
        <v>jan</v>
      </c>
      <c r="T54" s="11">
        <f t="shared" si="2"/>
        <v>2022</v>
      </c>
      <c r="U54" s="39">
        <f>IF(tbl_Comercial[[#This Row],[Dt. Produção]]="","",tbl_Comercial[[#This Row],[Dt. Produção]]-tbl_Comercial[[#This Row],[Dt. Entrada]])</f>
        <v>7</v>
      </c>
      <c r="V54" s="39">
        <f>IF(tbl_Comercial[[#This Row],[Dt
Entrega]]="","",tbl_Comercial[[#This Row],[Dt
Entrega]]-tbl_Comercial[[#This Row],[Dt. Entrada]])</f>
        <v>14</v>
      </c>
    </row>
    <row r="55" spans="1:22" ht="36" x14ac:dyDescent="0.25">
      <c r="A55" s="6">
        <v>44580</v>
      </c>
      <c r="B55" s="9" t="s">
        <v>931</v>
      </c>
      <c r="C55" s="7">
        <v>12237</v>
      </c>
      <c r="D55" s="5" t="s">
        <v>937</v>
      </c>
      <c r="E55" s="5" t="s">
        <v>351</v>
      </c>
      <c r="F55" s="7" t="s">
        <v>352</v>
      </c>
      <c r="G55" s="7"/>
      <c r="H55" s="4" t="s">
        <v>59</v>
      </c>
      <c r="I55" s="5" t="s">
        <v>353</v>
      </c>
      <c r="J55" s="7">
        <v>1</v>
      </c>
      <c r="K55" s="5" t="s">
        <v>31</v>
      </c>
      <c r="L55" s="5" t="s">
        <v>34</v>
      </c>
      <c r="M55" s="6">
        <v>44594</v>
      </c>
      <c r="N55" s="6">
        <v>44596</v>
      </c>
      <c r="O55" s="6">
        <v>44594</v>
      </c>
      <c r="P55" s="5" t="s">
        <v>924</v>
      </c>
      <c r="Q55" s="5" t="str">
        <f t="shared" si="0"/>
        <v>Produzido No Prazo</v>
      </c>
      <c r="R55" s="5" t="str">
        <f t="shared" si="3"/>
        <v>Entrega No Prazo</v>
      </c>
      <c r="S55" s="11" t="str">
        <f t="shared" si="4"/>
        <v>fev</v>
      </c>
      <c r="T55" s="11">
        <f t="shared" si="2"/>
        <v>2022</v>
      </c>
      <c r="U55" s="39">
        <f>IF(tbl_Comercial[[#This Row],[Dt. Produção]]="","",tbl_Comercial[[#This Row],[Dt. Produção]]-tbl_Comercial[[#This Row],[Dt. Entrada]])</f>
        <v>14</v>
      </c>
      <c r="V55" s="39">
        <f>IF(tbl_Comercial[[#This Row],[Dt
Entrega]]="","",tbl_Comercial[[#This Row],[Dt
Entrega]]-tbl_Comercial[[#This Row],[Dt. Entrada]])</f>
        <v>14</v>
      </c>
    </row>
    <row r="56" spans="1:22" ht="36" x14ac:dyDescent="0.25">
      <c r="A56" s="6">
        <v>44589</v>
      </c>
      <c r="B56" s="9" t="s">
        <v>931</v>
      </c>
      <c r="C56" s="7">
        <v>12330</v>
      </c>
      <c r="D56" s="5" t="s">
        <v>937</v>
      </c>
      <c r="E56" s="5" t="s">
        <v>9</v>
      </c>
      <c r="F56" s="7">
        <v>1739</v>
      </c>
      <c r="G56" s="7"/>
      <c r="H56" s="4" t="s">
        <v>10</v>
      </c>
      <c r="I56" s="5" t="s">
        <v>354</v>
      </c>
      <c r="J56" s="7">
        <v>1</v>
      </c>
      <c r="K56" s="5" t="s">
        <v>31</v>
      </c>
      <c r="L56" s="5"/>
      <c r="M56" s="6">
        <v>44595</v>
      </c>
      <c r="N56" s="6">
        <v>44599</v>
      </c>
      <c r="O56" s="6">
        <v>44596</v>
      </c>
      <c r="P56" s="5" t="s">
        <v>924</v>
      </c>
      <c r="Q56" s="5" t="str">
        <f t="shared" si="0"/>
        <v>Produzido No Prazo</v>
      </c>
      <c r="R56" s="5" t="str">
        <f t="shared" si="3"/>
        <v>Entrega No Prazo</v>
      </c>
      <c r="S56" s="11" t="str">
        <f t="shared" ref="S56:S70" si="5">IF(M56="","",TEXT(M56,"MMM"))</f>
        <v>fev</v>
      </c>
      <c r="T56" s="11">
        <f t="shared" si="2"/>
        <v>2022</v>
      </c>
      <c r="U56" s="39">
        <f>IF(tbl_Comercial[[#This Row],[Dt. Produção]]="","",tbl_Comercial[[#This Row],[Dt. Produção]]-tbl_Comercial[[#This Row],[Dt. Entrada]])</f>
        <v>6</v>
      </c>
      <c r="V56" s="39">
        <f>IF(tbl_Comercial[[#This Row],[Dt
Entrega]]="","",tbl_Comercial[[#This Row],[Dt
Entrega]]-tbl_Comercial[[#This Row],[Dt. Entrada]])</f>
        <v>7</v>
      </c>
    </row>
    <row r="57" spans="1:22" ht="36" x14ac:dyDescent="0.25">
      <c r="A57" s="6">
        <v>44566</v>
      </c>
      <c r="B57" s="9" t="s">
        <v>931</v>
      </c>
      <c r="C57" s="7">
        <v>12137</v>
      </c>
      <c r="D57" s="5" t="s">
        <v>937</v>
      </c>
      <c r="E57" s="5" t="s">
        <v>9</v>
      </c>
      <c r="F57" s="7" t="s">
        <v>263</v>
      </c>
      <c r="G57" s="7"/>
      <c r="H57" s="4" t="s">
        <v>52</v>
      </c>
      <c r="I57" s="5" t="s">
        <v>14</v>
      </c>
      <c r="J57" s="7">
        <v>1</v>
      </c>
      <c r="K57" s="5" t="s">
        <v>31</v>
      </c>
      <c r="L57" s="5" t="s">
        <v>359</v>
      </c>
      <c r="M57" s="6">
        <v>44572</v>
      </c>
      <c r="N57" s="6">
        <v>44575</v>
      </c>
      <c r="O57" s="6">
        <v>44579</v>
      </c>
      <c r="P57" s="5" t="s">
        <v>926</v>
      </c>
      <c r="Q57" s="5" t="str">
        <f t="shared" si="0"/>
        <v>Produzido No Prazo</v>
      </c>
      <c r="R57" s="5" t="str">
        <f t="shared" si="3"/>
        <v>Entrega Em atraso</v>
      </c>
      <c r="S57" s="11" t="str">
        <f t="shared" si="5"/>
        <v>jan</v>
      </c>
      <c r="T57" s="11">
        <f t="shared" si="2"/>
        <v>2022</v>
      </c>
      <c r="U57" s="39">
        <f>IF(tbl_Comercial[[#This Row],[Dt. Produção]]="","",tbl_Comercial[[#This Row],[Dt. Produção]]-tbl_Comercial[[#This Row],[Dt. Entrada]])</f>
        <v>6</v>
      </c>
      <c r="V57" s="39">
        <f>IF(tbl_Comercial[[#This Row],[Dt
Entrega]]="","",tbl_Comercial[[#This Row],[Dt
Entrega]]-tbl_Comercial[[#This Row],[Dt. Entrada]])</f>
        <v>13</v>
      </c>
    </row>
    <row r="58" spans="1:22" ht="36" x14ac:dyDescent="0.25">
      <c r="A58" s="6">
        <v>44574</v>
      </c>
      <c r="B58" s="9" t="s">
        <v>931</v>
      </c>
      <c r="C58" s="7">
        <v>12217</v>
      </c>
      <c r="D58" s="5" t="s">
        <v>937</v>
      </c>
      <c r="E58" s="5" t="s">
        <v>9</v>
      </c>
      <c r="F58" s="7" t="s">
        <v>274</v>
      </c>
      <c r="G58" s="7"/>
      <c r="H58" s="4" t="s">
        <v>35</v>
      </c>
      <c r="I58" s="5" t="s">
        <v>362</v>
      </c>
      <c r="J58" s="7">
        <v>1</v>
      </c>
      <c r="K58" s="5" t="s">
        <v>31</v>
      </c>
      <c r="L58" s="5"/>
      <c r="M58" s="6">
        <v>44579</v>
      </c>
      <c r="N58" s="6">
        <v>44581</v>
      </c>
      <c r="O58" s="6">
        <v>44579</v>
      </c>
      <c r="P58" s="5" t="s">
        <v>924</v>
      </c>
      <c r="Q58" s="5" t="str">
        <f t="shared" si="0"/>
        <v>Produzido No Prazo</v>
      </c>
      <c r="R58" s="5" t="str">
        <f t="shared" si="3"/>
        <v>Entrega No Prazo</v>
      </c>
      <c r="S58" s="11" t="str">
        <f t="shared" si="5"/>
        <v>jan</v>
      </c>
      <c r="T58" s="11">
        <f t="shared" si="2"/>
        <v>2022</v>
      </c>
      <c r="U58" s="39">
        <f>IF(tbl_Comercial[[#This Row],[Dt. Produção]]="","",tbl_Comercial[[#This Row],[Dt. Produção]]-tbl_Comercial[[#This Row],[Dt. Entrada]])</f>
        <v>5</v>
      </c>
      <c r="V58" s="39">
        <f>IF(tbl_Comercial[[#This Row],[Dt
Entrega]]="","",tbl_Comercial[[#This Row],[Dt
Entrega]]-tbl_Comercial[[#This Row],[Dt. Entrada]])</f>
        <v>5</v>
      </c>
    </row>
    <row r="59" spans="1:22" ht="36" x14ac:dyDescent="0.25">
      <c r="A59" s="6">
        <v>44565</v>
      </c>
      <c r="B59" s="9" t="s">
        <v>931</v>
      </c>
      <c r="C59" s="7">
        <v>12138</v>
      </c>
      <c r="D59" s="5" t="s">
        <v>937</v>
      </c>
      <c r="E59" s="5" t="s">
        <v>9</v>
      </c>
      <c r="F59" s="7" t="s">
        <v>358</v>
      </c>
      <c r="G59" s="7"/>
      <c r="H59" s="4" t="s">
        <v>169</v>
      </c>
      <c r="I59" s="5" t="s">
        <v>363</v>
      </c>
      <c r="J59" s="7">
        <v>1</v>
      </c>
      <c r="K59" s="5" t="s">
        <v>31</v>
      </c>
      <c r="L59" s="5" t="s">
        <v>76</v>
      </c>
      <c r="M59" s="6">
        <v>44565</v>
      </c>
      <c r="N59" s="6">
        <v>44566</v>
      </c>
      <c r="O59" s="6">
        <v>44565</v>
      </c>
      <c r="P59" s="5" t="s">
        <v>926</v>
      </c>
      <c r="Q59" s="5" t="str">
        <f t="shared" si="0"/>
        <v>Produzido No Prazo</v>
      </c>
      <c r="R59" s="5" t="str">
        <f t="shared" si="3"/>
        <v>Entrega No Prazo</v>
      </c>
      <c r="S59" s="11" t="str">
        <f t="shared" si="5"/>
        <v>jan</v>
      </c>
      <c r="T59" s="11">
        <f t="shared" si="2"/>
        <v>2022</v>
      </c>
      <c r="U59" s="39">
        <f>IF(tbl_Comercial[[#This Row],[Dt. Produção]]="","",tbl_Comercial[[#This Row],[Dt. Produção]]-tbl_Comercial[[#This Row],[Dt. Entrada]])</f>
        <v>0</v>
      </c>
      <c r="V59" s="39">
        <f>IF(tbl_Comercial[[#This Row],[Dt
Entrega]]="","",tbl_Comercial[[#This Row],[Dt
Entrega]]-tbl_Comercial[[#This Row],[Dt. Entrada]])</f>
        <v>0</v>
      </c>
    </row>
    <row r="60" spans="1:22" ht="36" x14ac:dyDescent="0.25">
      <c r="A60" s="6">
        <v>44574</v>
      </c>
      <c r="B60" s="9" t="s">
        <v>931</v>
      </c>
      <c r="C60" s="7">
        <v>12213</v>
      </c>
      <c r="D60" s="5" t="s">
        <v>937</v>
      </c>
      <c r="E60" s="5" t="s">
        <v>9</v>
      </c>
      <c r="F60" s="7" t="s">
        <v>273</v>
      </c>
      <c r="G60" s="7"/>
      <c r="H60" s="4" t="s">
        <v>35</v>
      </c>
      <c r="I60" s="5" t="s">
        <v>98</v>
      </c>
      <c r="J60" s="7">
        <v>1</v>
      </c>
      <c r="K60" s="5" t="s">
        <v>31</v>
      </c>
      <c r="L60" s="5"/>
      <c r="M60" s="6">
        <v>44579</v>
      </c>
      <c r="N60" s="6">
        <v>44581</v>
      </c>
      <c r="O60" s="6">
        <v>44579</v>
      </c>
      <c r="P60" s="5" t="s">
        <v>924</v>
      </c>
      <c r="Q60" s="5" t="str">
        <f t="shared" si="0"/>
        <v>Produzido No Prazo</v>
      </c>
      <c r="R60" s="5" t="str">
        <f t="shared" si="3"/>
        <v>Entrega No Prazo</v>
      </c>
      <c r="S60" s="11" t="str">
        <f t="shared" si="5"/>
        <v>jan</v>
      </c>
      <c r="T60" s="11">
        <f t="shared" si="2"/>
        <v>2022</v>
      </c>
      <c r="U60" s="39">
        <f>IF(tbl_Comercial[[#This Row],[Dt. Produção]]="","",tbl_Comercial[[#This Row],[Dt. Produção]]-tbl_Comercial[[#This Row],[Dt. Entrada]])</f>
        <v>5</v>
      </c>
      <c r="V60" s="39">
        <f>IF(tbl_Comercial[[#This Row],[Dt
Entrega]]="","",tbl_Comercial[[#This Row],[Dt
Entrega]]-tbl_Comercial[[#This Row],[Dt. Entrada]])</f>
        <v>5</v>
      </c>
    </row>
    <row r="61" spans="1:22" ht="36" x14ac:dyDescent="0.25">
      <c r="A61" s="6">
        <v>44580</v>
      </c>
      <c r="B61" s="9" t="s">
        <v>931</v>
      </c>
      <c r="C61" s="7">
        <v>12235</v>
      </c>
      <c r="D61" s="5" t="s">
        <v>937</v>
      </c>
      <c r="E61" s="5">
        <v>189979</v>
      </c>
      <c r="F61" s="7" t="s">
        <v>364</v>
      </c>
      <c r="G61" s="7"/>
      <c r="H61" s="4" t="s">
        <v>45</v>
      </c>
      <c r="I61" s="5" t="s">
        <v>14</v>
      </c>
      <c r="J61" s="7">
        <v>2</v>
      </c>
      <c r="K61" s="5" t="s">
        <v>31</v>
      </c>
      <c r="L61" s="5" t="s">
        <v>157</v>
      </c>
      <c r="M61" s="6">
        <v>44586</v>
      </c>
      <c r="N61" s="6">
        <v>44587</v>
      </c>
      <c r="O61" s="6">
        <v>44589</v>
      </c>
      <c r="P61" s="5" t="s">
        <v>924</v>
      </c>
      <c r="Q61" s="5" t="str">
        <f t="shared" si="0"/>
        <v>Produzido No Prazo</v>
      </c>
      <c r="R61" s="5" t="str">
        <f t="shared" si="3"/>
        <v>Entrega Em atraso</v>
      </c>
      <c r="S61" s="11" t="str">
        <f t="shared" si="5"/>
        <v>jan</v>
      </c>
      <c r="T61" s="11">
        <f t="shared" si="2"/>
        <v>2022</v>
      </c>
      <c r="U61" s="39">
        <f>IF(tbl_Comercial[[#This Row],[Dt. Produção]]="","",tbl_Comercial[[#This Row],[Dt. Produção]]-tbl_Comercial[[#This Row],[Dt. Entrada]])</f>
        <v>6</v>
      </c>
      <c r="V61" s="39">
        <f>IF(tbl_Comercial[[#This Row],[Dt
Entrega]]="","",tbl_Comercial[[#This Row],[Dt
Entrega]]-tbl_Comercial[[#This Row],[Dt. Entrada]])</f>
        <v>9</v>
      </c>
    </row>
    <row r="62" spans="1:22" ht="36" x14ac:dyDescent="0.25">
      <c r="A62" s="6">
        <v>44580</v>
      </c>
      <c r="B62" s="9" t="s">
        <v>931</v>
      </c>
      <c r="C62" s="7">
        <v>12235</v>
      </c>
      <c r="D62" s="5" t="s">
        <v>937</v>
      </c>
      <c r="E62" s="5">
        <v>189979</v>
      </c>
      <c r="F62" s="7" t="s">
        <v>364</v>
      </c>
      <c r="G62" s="7"/>
      <c r="H62" s="4" t="s">
        <v>45</v>
      </c>
      <c r="I62" s="5" t="s">
        <v>14</v>
      </c>
      <c r="J62" s="7">
        <v>2</v>
      </c>
      <c r="K62" s="5" t="s">
        <v>31</v>
      </c>
      <c r="L62" s="5" t="s">
        <v>157</v>
      </c>
      <c r="M62" s="6">
        <v>44586</v>
      </c>
      <c r="N62" s="6">
        <v>44587</v>
      </c>
      <c r="O62" s="6">
        <v>44589</v>
      </c>
      <c r="P62" s="5" t="s">
        <v>924</v>
      </c>
      <c r="Q62" s="5" t="str">
        <f t="shared" si="0"/>
        <v>Produzido No Prazo</v>
      </c>
      <c r="R62" s="5" t="str">
        <f t="shared" si="3"/>
        <v>Entrega Em atraso</v>
      </c>
      <c r="S62" s="11" t="str">
        <f t="shared" si="5"/>
        <v>jan</v>
      </c>
      <c r="T62" s="11">
        <f t="shared" si="2"/>
        <v>2022</v>
      </c>
      <c r="U62" s="39">
        <f>IF(tbl_Comercial[[#This Row],[Dt. Produção]]="","",tbl_Comercial[[#This Row],[Dt. Produção]]-tbl_Comercial[[#This Row],[Dt. Entrada]])</f>
        <v>6</v>
      </c>
      <c r="V62" s="39">
        <f>IF(tbl_Comercial[[#This Row],[Dt
Entrega]]="","",tbl_Comercial[[#This Row],[Dt
Entrega]]-tbl_Comercial[[#This Row],[Dt. Entrada]])</f>
        <v>9</v>
      </c>
    </row>
    <row r="63" spans="1:22" ht="36" x14ac:dyDescent="0.25">
      <c r="A63" s="6">
        <v>44580</v>
      </c>
      <c r="B63" s="9" t="s">
        <v>931</v>
      </c>
      <c r="C63" s="7">
        <v>12235</v>
      </c>
      <c r="D63" s="5" t="s">
        <v>937</v>
      </c>
      <c r="E63" s="5">
        <v>189979</v>
      </c>
      <c r="F63" s="7" t="s">
        <v>364</v>
      </c>
      <c r="G63" s="7"/>
      <c r="H63" s="4" t="s">
        <v>45</v>
      </c>
      <c r="I63" s="5" t="s">
        <v>14</v>
      </c>
      <c r="J63" s="7">
        <v>2</v>
      </c>
      <c r="K63" s="5" t="s">
        <v>31</v>
      </c>
      <c r="L63" s="5" t="s">
        <v>157</v>
      </c>
      <c r="M63" s="6">
        <v>44586</v>
      </c>
      <c r="N63" s="6">
        <v>44587</v>
      </c>
      <c r="O63" s="6">
        <v>44589</v>
      </c>
      <c r="P63" s="5" t="s">
        <v>924</v>
      </c>
      <c r="Q63" s="5" t="str">
        <f t="shared" si="0"/>
        <v>Produzido No Prazo</v>
      </c>
      <c r="R63" s="5" t="str">
        <f t="shared" si="3"/>
        <v>Entrega Em atraso</v>
      </c>
      <c r="S63" s="11" t="str">
        <f t="shared" si="5"/>
        <v>jan</v>
      </c>
      <c r="T63" s="11">
        <f t="shared" si="2"/>
        <v>2022</v>
      </c>
      <c r="U63" s="39">
        <f>IF(tbl_Comercial[[#This Row],[Dt. Produção]]="","",tbl_Comercial[[#This Row],[Dt. Produção]]-tbl_Comercial[[#This Row],[Dt. Entrada]])</f>
        <v>6</v>
      </c>
      <c r="V63" s="39">
        <f>IF(tbl_Comercial[[#This Row],[Dt
Entrega]]="","",tbl_Comercial[[#This Row],[Dt
Entrega]]-tbl_Comercial[[#This Row],[Dt. Entrada]])</f>
        <v>9</v>
      </c>
    </row>
    <row r="64" spans="1:22" ht="36" hidden="1" x14ac:dyDescent="0.25">
      <c r="A64" s="6">
        <v>44580</v>
      </c>
      <c r="B64" s="9" t="s">
        <v>931</v>
      </c>
      <c r="C64" s="7">
        <v>12235</v>
      </c>
      <c r="D64" s="5" t="s">
        <v>937</v>
      </c>
      <c r="E64" s="5">
        <v>189979</v>
      </c>
      <c r="F64" s="7" t="s">
        <v>364</v>
      </c>
      <c r="G64" s="7"/>
      <c r="H64" s="4" t="s">
        <v>45</v>
      </c>
      <c r="I64" s="5" t="s">
        <v>14</v>
      </c>
      <c r="J64" s="7">
        <v>2</v>
      </c>
      <c r="K64" s="5" t="s">
        <v>31</v>
      </c>
      <c r="L64" s="5" t="s">
        <v>157</v>
      </c>
      <c r="M64" s="6">
        <v>44588</v>
      </c>
      <c r="N64" s="6">
        <v>44587</v>
      </c>
      <c r="O64" s="6">
        <v>44589</v>
      </c>
      <c r="P64" s="5" t="s">
        <v>924</v>
      </c>
      <c r="Q64" s="5" t="str">
        <f t="shared" si="0"/>
        <v>Produzido Em atraso</v>
      </c>
      <c r="R64" s="5" t="str">
        <f t="shared" si="3"/>
        <v>Entrega Em atraso</v>
      </c>
      <c r="S64" s="11" t="str">
        <f t="shared" si="5"/>
        <v>jan</v>
      </c>
      <c r="T64" s="11">
        <f t="shared" si="2"/>
        <v>2022</v>
      </c>
      <c r="U64" s="39">
        <f>IF(tbl_Comercial[[#This Row],[Dt. Produção]]="","",tbl_Comercial[[#This Row],[Dt. Produção]]-tbl_Comercial[[#This Row],[Dt. Entrada]])</f>
        <v>8</v>
      </c>
      <c r="V64" s="39">
        <f>IF(tbl_Comercial[[#This Row],[Dt
Entrega]]="","",tbl_Comercial[[#This Row],[Dt
Entrega]]-tbl_Comercial[[#This Row],[Dt. Entrada]])</f>
        <v>9</v>
      </c>
    </row>
    <row r="65" spans="1:22" ht="36" x14ac:dyDescent="0.25">
      <c r="A65" s="6">
        <v>44586</v>
      </c>
      <c r="B65" s="9" t="s">
        <v>931</v>
      </c>
      <c r="C65" s="7">
        <v>12228</v>
      </c>
      <c r="D65" s="5" t="s">
        <v>937</v>
      </c>
      <c r="E65" s="5">
        <v>80802</v>
      </c>
      <c r="F65" s="7" t="s">
        <v>71</v>
      </c>
      <c r="G65" s="7"/>
      <c r="H65" s="4" t="s">
        <v>51</v>
      </c>
      <c r="I65" s="5" t="s">
        <v>172</v>
      </c>
      <c r="J65" s="7">
        <v>1</v>
      </c>
      <c r="K65" s="5" t="s">
        <v>31</v>
      </c>
      <c r="L65" s="5"/>
      <c r="M65" s="6">
        <v>44589</v>
      </c>
      <c r="N65" s="6">
        <v>44593</v>
      </c>
      <c r="O65" s="6">
        <v>44594</v>
      </c>
      <c r="P65" s="5" t="s">
        <v>924</v>
      </c>
      <c r="Q65" s="5" t="str">
        <f t="shared" si="0"/>
        <v>Produzido No Prazo</v>
      </c>
      <c r="R65" s="5" t="str">
        <f t="shared" si="3"/>
        <v>Entrega Em atraso</v>
      </c>
      <c r="S65" s="11" t="str">
        <f t="shared" si="5"/>
        <v>jan</v>
      </c>
      <c r="T65" s="11">
        <f t="shared" si="2"/>
        <v>2022</v>
      </c>
      <c r="U65" s="39">
        <f>IF(tbl_Comercial[[#This Row],[Dt. Produção]]="","",tbl_Comercial[[#This Row],[Dt. Produção]]-tbl_Comercial[[#This Row],[Dt. Entrada]])</f>
        <v>3</v>
      </c>
      <c r="V65" s="39">
        <f>IF(tbl_Comercial[[#This Row],[Dt
Entrega]]="","",tbl_Comercial[[#This Row],[Dt
Entrega]]-tbl_Comercial[[#This Row],[Dt. Entrada]])</f>
        <v>8</v>
      </c>
    </row>
    <row r="66" spans="1:22" ht="36" x14ac:dyDescent="0.25">
      <c r="A66" s="6">
        <v>44589</v>
      </c>
      <c r="B66" s="9" t="s">
        <v>931</v>
      </c>
      <c r="C66" s="7">
        <v>12331</v>
      </c>
      <c r="D66" s="5" t="s">
        <v>937</v>
      </c>
      <c r="E66" s="5" t="s">
        <v>9</v>
      </c>
      <c r="F66" s="7" t="s">
        <v>29</v>
      </c>
      <c r="G66" s="7"/>
      <c r="H66" s="4" t="s">
        <v>10</v>
      </c>
      <c r="I66" s="5" t="s">
        <v>64</v>
      </c>
      <c r="J66" s="7">
        <v>1</v>
      </c>
      <c r="K66" s="5" t="s">
        <v>31</v>
      </c>
      <c r="L66" s="5"/>
      <c r="M66" s="6">
        <v>44595</v>
      </c>
      <c r="N66" s="6">
        <v>44599</v>
      </c>
      <c r="O66" s="6">
        <v>44596</v>
      </c>
      <c r="P66" s="5" t="s">
        <v>924</v>
      </c>
      <c r="Q66" s="5" t="str">
        <f t="shared" si="0"/>
        <v>Produzido No Prazo</v>
      </c>
      <c r="R66" s="5" t="str">
        <f t="shared" si="3"/>
        <v>Entrega No Prazo</v>
      </c>
      <c r="S66" s="11" t="str">
        <f t="shared" si="5"/>
        <v>fev</v>
      </c>
      <c r="T66" s="11">
        <f t="shared" si="2"/>
        <v>2022</v>
      </c>
      <c r="U66" s="39">
        <f>IF(tbl_Comercial[[#This Row],[Dt. Produção]]="","",tbl_Comercial[[#This Row],[Dt. Produção]]-tbl_Comercial[[#This Row],[Dt. Entrada]])</f>
        <v>6</v>
      </c>
      <c r="V66" s="39">
        <f>IF(tbl_Comercial[[#This Row],[Dt
Entrega]]="","",tbl_Comercial[[#This Row],[Dt
Entrega]]-tbl_Comercial[[#This Row],[Dt. Entrada]])</f>
        <v>7</v>
      </c>
    </row>
    <row r="67" spans="1:22" ht="36" x14ac:dyDescent="0.25">
      <c r="A67" s="6">
        <v>44574</v>
      </c>
      <c r="B67" s="9" t="s">
        <v>931</v>
      </c>
      <c r="C67" s="7">
        <v>11759</v>
      </c>
      <c r="D67" s="5" t="s">
        <v>937</v>
      </c>
      <c r="E67" s="5">
        <v>1004420</v>
      </c>
      <c r="F67" s="7" t="s">
        <v>238</v>
      </c>
      <c r="G67" s="7"/>
      <c r="H67" s="4" t="s">
        <v>108</v>
      </c>
      <c r="I67" s="5" t="s">
        <v>368</v>
      </c>
      <c r="J67" s="7">
        <v>1</v>
      </c>
      <c r="K67" s="5" t="s">
        <v>31</v>
      </c>
      <c r="L67" s="5"/>
      <c r="M67" s="6">
        <v>44586</v>
      </c>
      <c r="N67" s="6">
        <v>44586</v>
      </c>
      <c r="O67" s="6">
        <v>44589</v>
      </c>
      <c r="P67" s="5" t="s">
        <v>924</v>
      </c>
      <c r="Q67" s="5" t="str">
        <f t="shared" si="0"/>
        <v>Produzido No Prazo</v>
      </c>
      <c r="R67" s="5" t="str">
        <f t="shared" si="3"/>
        <v>Entrega Em atraso</v>
      </c>
      <c r="S67" s="11" t="str">
        <f t="shared" si="5"/>
        <v>jan</v>
      </c>
      <c r="T67" s="11">
        <f t="shared" si="2"/>
        <v>2022</v>
      </c>
      <c r="U67" s="39">
        <f>IF(tbl_Comercial[[#This Row],[Dt. Produção]]="","",tbl_Comercial[[#This Row],[Dt. Produção]]-tbl_Comercial[[#This Row],[Dt. Entrada]])</f>
        <v>12</v>
      </c>
      <c r="V67" s="39">
        <f>IF(tbl_Comercial[[#This Row],[Dt
Entrega]]="","",tbl_Comercial[[#This Row],[Dt
Entrega]]-tbl_Comercial[[#This Row],[Dt. Entrada]])</f>
        <v>15</v>
      </c>
    </row>
    <row r="68" spans="1:22" ht="36" x14ac:dyDescent="0.25">
      <c r="A68" s="6">
        <v>44573</v>
      </c>
      <c r="B68" s="9" t="s">
        <v>931</v>
      </c>
      <c r="C68" s="7">
        <v>12212</v>
      </c>
      <c r="D68" s="5" t="s">
        <v>937</v>
      </c>
      <c r="E68" s="5" t="s">
        <v>9</v>
      </c>
      <c r="F68" s="7" t="s">
        <v>356</v>
      </c>
      <c r="G68" s="7"/>
      <c r="H68" s="4" t="s">
        <v>357</v>
      </c>
      <c r="I68" s="5" t="s">
        <v>369</v>
      </c>
      <c r="J68" s="7">
        <v>1</v>
      </c>
      <c r="K68" s="5" t="s">
        <v>31</v>
      </c>
      <c r="L68" s="5"/>
      <c r="M68" s="6">
        <v>44578</v>
      </c>
      <c r="N68" s="6">
        <v>44581</v>
      </c>
      <c r="O68" s="6">
        <v>44578</v>
      </c>
      <c r="P68" s="5" t="s">
        <v>926</v>
      </c>
      <c r="Q68" s="5" t="str">
        <f t="shared" ref="Q68:Q131" si="6">IF(M68="","Produção Pendente",IF(M68&lt;=N68,"Produzido No Prazo",IF(M68&gt;N68,"Produzido Em atraso")))</f>
        <v>Produzido No Prazo</v>
      </c>
      <c r="R68" s="5" t="str">
        <f t="shared" ref="R68:R131" si="7">IF(O68="","Entrega Pendente",IF(O68&lt;=N68,"Entrega No Prazo",IF(O68&gt;N68,"Entrega Em atraso")))</f>
        <v>Entrega No Prazo</v>
      </c>
      <c r="S68" s="11" t="str">
        <f t="shared" si="5"/>
        <v>jan</v>
      </c>
      <c r="T68" s="11">
        <f t="shared" ref="T68:T131" si="8">IF(M68="","",YEAR(M68))</f>
        <v>2022</v>
      </c>
      <c r="U68" s="39">
        <f>IF(tbl_Comercial[[#This Row],[Dt. Produção]]="","",tbl_Comercial[[#This Row],[Dt. Produção]]-tbl_Comercial[[#This Row],[Dt. Entrada]])</f>
        <v>5</v>
      </c>
      <c r="V68" s="39">
        <f>IF(tbl_Comercial[[#This Row],[Dt
Entrega]]="","",tbl_Comercial[[#This Row],[Dt
Entrega]]-tbl_Comercial[[#This Row],[Dt. Entrada]])</f>
        <v>5</v>
      </c>
    </row>
    <row r="69" spans="1:22" ht="36" x14ac:dyDescent="0.25">
      <c r="A69" s="6">
        <v>44568</v>
      </c>
      <c r="B69" s="9" t="s">
        <v>931</v>
      </c>
      <c r="C69" s="7">
        <v>12078</v>
      </c>
      <c r="D69" s="5" t="s">
        <v>937</v>
      </c>
      <c r="E69" s="5">
        <v>1004411</v>
      </c>
      <c r="F69" s="7" t="s">
        <v>251</v>
      </c>
      <c r="G69" s="7"/>
      <c r="H69" s="4" t="s">
        <v>77</v>
      </c>
      <c r="I69" s="5" t="s">
        <v>370</v>
      </c>
      <c r="J69" s="7">
        <v>1</v>
      </c>
      <c r="K69" s="5" t="s">
        <v>31</v>
      </c>
      <c r="L69" s="5"/>
      <c r="M69" s="6">
        <v>44578</v>
      </c>
      <c r="N69" s="6">
        <v>44581</v>
      </c>
      <c r="O69" s="6">
        <v>44579</v>
      </c>
      <c r="P69" s="5" t="s">
        <v>924</v>
      </c>
      <c r="Q69" s="5" t="str">
        <f t="shared" si="6"/>
        <v>Produzido No Prazo</v>
      </c>
      <c r="R69" s="5" t="str">
        <f t="shared" si="7"/>
        <v>Entrega No Prazo</v>
      </c>
      <c r="S69" s="11" t="str">
        <f t="shared" si="5"/>
        <v>jan</v>
      </c>
      <c r="T69" s="11">
        <f t="shared" si="8"/>
        <v>2022</v>
      </c>
      <c r="U69" s="39">
        <f>IF(tbl_Comercial[[#This Row],[Dt. Produção]]="","",tbl_Comercial[[#This Row],[Dt. Produção]]-tbl_Comercial[[#This Row],[Dt. Entrada]])</f>
        <v>10</v>
      </c>
      <c r="V69" s="39">
        <f>IF(tbl_Comercial[[#This Row],[Dt
Entrega]]="","",tbl_Comercial[[#This Row],[Dt
Entrega]]-tbl_Comercial[[#This Row],[Dt. Entrada]])</f>
        <v>11</v>
      </c>
    </row>
    <row r="70" spans="1:22" ht="36" x14ac:dyDescent="0.25">
      <c r="A70" s="6">
        <v>44573</v>
      </c>
      <c r="B70" s="9" t="s">
        <v>931</v>
      </c>
      <c r="C70" s="7">
        <v>12211</v>
      </c>
      <c r="D70" s="5" t="s">
        <v>937</v>
      </c>
      <c r="E70" s="5" t="s">
        <v>9</v>
      </c>
      <c r="F70" s="7" t="s">
        <v>361</v>
      </c>
      <c r="G70" s="7"/>
      <c r="H70" s="4" t="s">
        <v>357</v>
      </c>
      <c r="I70" s="5" t="s">
        <v>372</v>
      </c>
      <c r="J70" s="7">
        <v>1</v>
      </c>
      <c r="K70" s="5" t="s">
        <v>31</v>
      </c>
      <c r="L70" s="5"/>
      <c r="M70" s="6">
        <v>44578</v>
      </c>
      <c r="N70" s="6">
        <v>44581</v>
      </c>
      <c r="O70" s="6">
        <v>44578</v>
      </c>
      <c r="P70" s="5" t="s">
        <v>926</v>
      </c>
      <c r="Q70" s="5" t="str">
        <f t="shared" si="6"/>
        <v>Produzido No Prazo</v>
      </c>
      <c r="R70" s="5" t="str">
        <f t="shared" si="7"/>
        <v>Entrega No Prazo</v>
      </c>
      <c r="S70" s="11" t="str">
        <f t="shared" si="5"/>
        <v>jan</v>
      </c>
      <c r="T70" s="11">
        <f t="shared" si="8"/>
        <v>2022</v>
      </c>
      <c r="U70" s="39">
        <f>IF(tbl_Comercial[[#This Row],[Dt. Produção]]="","",tbl_Comercial[[#This Row],[Dt. Produção]]-tbl_Comercial[[#This Row],[Dt. Entrada]])</f>
        <v>5</v>
      </c>
      <c r="V70" s="39">
        <f>IF(tbl_Comercial[[#This Row],[Dt
Entrega]]="","",tbl_Comercial[[#This Row],[Dt
Entrega]]-tbl_Comercial[[#This Row],[Dt. Entrada]])</f>
        <v>5</v>
      </c>
    </row>
    <row r="71" spans="1:22" ht="36" x14ac:dyDescent="0.25">
      <c r="A71" s="6">
        <v>44568</v>
      </c>
      <c r="B71" s="9" t="s">
        <v>931</v>
      </c>
      <c r="C71" s="7">
        <v>12163</v>
      </c>
      <c r="D71" s="5" t="s">
        <v>937</v>
      </c>
      <c r="E71" s="5" t="s">
        <v>9</v>
      </c>
      <c r="F71" s="7" t="s">
        <v>360</v>
      </c>
      <c r="G71" s="7"/>
      <c r="H71" s="4" t="s">
        <v>22</v>
      </c>
      <c r="I71" s="5" t="s">
        <v>374</v>
      </c>
      <c r="J71" s="7">
        <v>1</v>
      </c>
      <c r="K71" s="5" t="s">
        <v>31</v>
      </c>
      <c r="L71" s="5"/>
      <c r="M71" s="6">
        <v>44568</v>
      </c>
      <c r="N71" s="6">
        <v>44569</v>
      </c>
      <c r="O71" s="6">
        <v>44568</v>
      </c>
      <c r="P71" s="5" t="s">
        <v>925</v>
      </c>
      <c r="Q71" s="5" t="str">
        <f t="shared" si="6"/>
        <v>Produzido No Prazo</v>
      </c>
      <c r="R71" s="5" t="str">
        <f t="shared" si="7"/>
        <v>Entrega No Prazo</v>
      </c>
      <c r="S71" s="11" t="str">
        <f t="shared" ref="S71:S75" si="9">IF(M71="","",TEXT(M71,"MMM"))</f>
        <v>jan</v>
      </c>
      <c r="T71" s="11">
        <f t="shared" si="8"/>
        <v>2022</v>
      </c>
      <c r="U71" s="39">
        <f>IF(tbl_Comercial[[#This Row],[Dt. Produção]]="","",tbl_Comercial[[#This Row],[Dt. Produção]]-tbl_Comercial[[#This Row],[Dt. Entrada]])</f>
        <v>0</v>
      </c>
      <c r="V71" s="39">
        <f>IF(tbl_Comercial[[#This Row],[Dt
Entrega]]="","",tbl_Comercial[[#This Row],[Dt
Entrega]]-tbl_Comercial[[#This Row],[Dt. Entrada]])</f>
        <v>0</v>
      </c>
    </row>
    <row r="72" spans="1:22" ht="36" x14ac:dyDescent="0.25">
      <c r="A72" s="6">
        <v>44574</v>
      </c>
      <c r="B72" s="9" t="s">
        <v>931</v>
      </c>
      <c r="C72" s="7">
        <v>12215</v>
      </c>
      <c r="D72" s="5" t="s">
        <v>937</v>
      </c>
      <c r="E72" s="5">
        <v>134657</v>
      </c>
      <c r="F72" s="7" t="s">
        <v>375</v>
      </c>
      <c r="G72" s="7"/>
      <c r="H72" s="4" t="s">
        <v>156</v>
      </c>
      <c r="I72" s="5" t="s">
        <v>376</v>
      </c>
      <c r="J72" s="7">
        <v>1</v>
      </c>
      <c r="K72" s="5" t="s">
        <v>31</v>
      </c>
      <c r="L72" s="5"/>
      <c r="M72" s="6">
        <v>44582</v>
      </c>
      <c r="N72" s="6">
        <v>44582</v>
      </c>
      <c r="O72" s="6">
        <v>44585</v>
      </c>
      <c r="P72" s="5" t="s">
        <v>924</v>
      </c>
      <c r="Q72" s="5" t="str">
        <f t="shared" si="6"/>
        <v>Produzido No Prazo</v>
      </c>
      <c r="R72" s="5" t="str">
        <f t="shared" si="7"/>
        <v>Entrega Em atraso</v>
      </c>
      <c r="S72" s="11" t="str">
        <f t="shared" si="9"/>
        <v>jan</v>
      </c>
      <c r="T72" s="11">
        <f t="shared" si="8"/>
        <v>2022</v>
      </c>
      <c r="U72" s="39">
        <f>IF(tbl_Comercial[[#This Row],[Dt. Produção]]="","",tbl_Comercial[[#This Row],[Dt. Produção]]-tbl_Comercial[[#This Row],[Dt. Entrada]])</f>
        <v>8</v>
      </c>
      <c r="V72" s="39">
        <f>IF(tbl_Comercial[[#This Row],[Dt
Entrega]]="","",tbl_Comercial[[#This Row],[Dt
Entrega]]-tbl_Comercial[[#This Row],[Dt. Entrada]])</f>
        <v>11</v>
      </c>
    </row>
    <row r="73" spans="1:22" ht="36" x14ac:dyDescent="0.25">
      <c r="A73" s="6">
        <v>44566</v>
      </c>
      <c r="B73" s="9" t="s">
        <v>931</v>
      </c>
      <c r="C73" s="7">
        <v>12136</v>
      </c>
      <c r="D73" s="5" t="s">
        <v>937</v>
      </c>
      <c r="E73" s="5" t="s">
        <v>9</v>
      </c>
      <c r="F73" s="7" t="s">
        <v>261</v>
      </c>
      <c r="G73" s="7"/>
      <c r="H73" s="4" t="s">
        <v>52</v>
      </c>
      <c r="I73" s="5" t="s">
        <v>377</v>
      </c>
      <c r="J73" s="7">
        <v>1</v>
      </c>
      <c r="K73" s="5" t="s">
        <v>31</v>
      </c>
      <c r="L73" s="5" t="s">
        <v>76</v>
      </c>
      <c r="M73" s="6">
        <v>44573</v>
      </c>
      <c r="N73" s="6">
        <v>44575</v>
      </c>
      <c r="O73" s="6">
        <v>44579</v>
      </c>
      <c r="P73" s="5" t="s">
        <v>926</v>
      </c>
      <c r="Q73" s="5" t="str">
        <f t="shared" si="6"/>
        <v>Produzido No Prazo</v>
      </c>
      <c r="R73" s="5" t="str">
        <f t="shared" si="7"/>
        <v>Entrega Em atraso</v>
      </c>
      <c r="S73" s="11" t="str">
        <f t="shared" si="9"/>
        <v>jan</v>
      </c>
      <c r="T73" s="11">
        <f t="shared" si="8"/>
        <v>2022</v>
      </c>
      <c r="U73" s="39">
        <f>IF(tbl_Comercial[[#This Row],[Dt. Produção]]="","",tbl_Comercial[[#This Row],[Dt. Produção]]-tbl_Comercial[[#This Row],[Dt. Entrada]])</f>
        <v>7</v>
      </c>
      <c r="V73" s="39">
        <f>IF(tbl_Comercial[[#This Row],[Dt
Entrega]]="","",tbl_Comercial[[#This Row],[Dt
Entrega]]-tbl_Comercial[[#This Row],[Dt. Entrada]])</f>
        <v>13</v>
      </c>
    </row>
    <row r="74" spans="1:22" ht="36" x14ac:dyDescent="0.25">
      <c r="A74" s="6">
        <v>44581</v>
      </c>
      <c r="B74" s="9" t="s">
        <v>931</v>
      </c>
      <c r="C74" s="7">
        <v>12250</v>
      </c>
      <c r="D74" s="5" t="s">
        <v>937</v>
      </c>
      <c r="E74" s="5">
        <v>4500032076</v>
      </c>
      <c r="F74" s="7" t="s">
        <v>378</v>
      </c>
      <c r="G74" s="7"/>
      <c r="H74" s="4" t="s">
        <v>216</v>
      </c>
      <c r="I74" s="5" t="s">
        <v>379</v>
      </c>
      <c r="J74" s="7">
        <v>1</v>
      </c>
      <c r="K74" s="5" t="s">
        <v>31</v>
      </c>
      <c r="L74" s="5"/>
      <c r="M74" s="6">
        <v>44582</v>
      </c>
      <c r="N74" s="6">
        <v>44582</v>
      </c>
      <c r="O74" s="6">
        <v>44585</v>
      </c>
      <c r="P74" s="5" t="s">
        <v>924</v>
      </c>
      <c r="Q74" s="5" t="str">
        <f t="shared" si="6"/>
        <v>Produzido No Prazo</v>
      </c>
      <c r="R74" s="5" t="str">
        <f t="shared" si="7"/>
        <v>Entrega Em atraso</v>
      </c>
      <c r="S74" s="11" t="str">
        <f t="shared" si="9"/>
        <v>jan</v>
      </c>
      <c r="T74" s="11">
        <f t="shared" si="8"/>
        <v>2022</v>
      </c>
      <c r="U74" s="39">
        <f>IF(tbl_Comercial[[#This Row],[Dt. Produção]]="","",tbl_Comercial[[#This Row],[Dt. Produção]]-tbl_Comercial[[#This Row],[Dt. Entrada]])</f>
        <v>1</v>
      </c>
      <c r="V74" s="39">
        <f>IF(tbl_Comercial[[#This Row],[Dt
Entrega]]="","",tbl_Comercial[[#This Row],[Dt
Entrega]]-tbl_Comercial[[#This Row],[Dt. Entrada]])</f>
        <v>4</v>
      </c>
    </row>
    <row r="75" spans="1:22" ht="36" hidden="1" x14ac:dyDescent="0.25">
      <c r="A75" s="6">
        <v>44574</v>
      </c>
      <c r="B75" s="9" t="s">
        <v>931</v>
      </c>
      <c r="C75" s="7">
        <v>11682</v>
      </c>
      <c r="D75" s="5" t="s">
        <v>937</v>
      </c>
      <c r="E75" s="5">
        <v>1004418</v>
      </c>
      <c r="F75" s="7" t="s">
        <v>234</v>
      </c>
      <c r="G75" s="7"/>
      <c r="H75" s="4" t="s">
        <v>108</v>
      </c>
      <c r="I75" s="5" t="s">
        <v>380</v>
      </c>
      <c r="J75" s="7">
        <v>1</v>
      </c>
      <c r="K75" s="5" t="s">
        <v>31</v>
      </c>
      <c r="L75" s="5" t="s">
        <v>338</v>
      </c>
      <c r="M75" s="6">
        <v>44587</v>
      </c>
      <c r="N75" s="6">
        <v>44586</v>
      </c>
      <c r="O75" s="6">
        <v>44589</v>
      </c>
      <c r="P75" s="5" t="s">
        <v>924</v>
      </c>
      <c r="Q75" s="5" t="str">
        <f t="shared" si="6"/>
        <v>Produzido Em atraso</v>
      </c>
      <c r="R75" s="5" t="str">
        <f t="shared" si="7"/>
        <v>Entrega Em atraso</v>
      </c>
      <c r="S75" s="11" t="str">
        <f t="shared" si="9"/>
        <v>jan</v>
      </c>
      <c r="T75" s="11">
        <f t="shared" si="8"/>
        <v>2022</v>
      </c>
      <c r="U75" s="39">
        <f>IF(tbl_Comercial[[#This Row],[Dt. Produção]]="","",tbl_Comercial[[#This Row],[Dt. Produção]]-tbl_Comercial[[#This Row],[Dt. Entrada]])</f>
        <v>13</v>
      </c>
      <c r="V75" s="39">
        <f>IF(tbl_Comercial[[#This Row],[Dt
Entrega]]="","",tbl_Comercial[[#This Row],[Dt
Entrega]]-tbl_Comercial[[#This Row],[Dt. Entrada]])</f>
        <v>15</v>
      </c>
    </row>
    <row r="76" spans="1:22" ht="36" hidden="1" x14ac:dyDescent="0.25">
      <c r="A76" s="6">
        <v>44579</v>
      </c>
      <c r="B76" s="9" t="s">
        <v>931</v>
      </c>
      <c r="C76" s="7">
        <v>12182</v>
      </c>
      <c r="D76" s="5" t="s">
        <v>937</v>
      </c>
      <c r="E76" s="5">
        <v>1004595</v>
      </c>
      <c r="F76" s="7" t="s">
        <v>279</v>
      </c>
      <c r="G76" s="7"/>
      <c r="H76" s="4" t="s">
        <v>108</v>
      </c>
      <c r="I76" s="5" t="s">
        <v>382</v>
      </c>
      <c r="J76" s="7">
        <v>1</v>
      </c>
      <c r="K76" s="5" t="s">
        <v>31</v>
      </c>
      <c r="L76" s="5" t="s">
        <v>383</v>
      </c>
      <c r="M76" s="6">
        <v>44589</v>
      </c>
      <c r="N76" s="6">
        <v>44587</v>
      </c>
      <c r="O76" s="6">
        <v>44599</v>
      </c>
      <c r="P76" s="5" t="s">
        <v>924</v>
      </c>
      <c r="Q76" s="5" t="str">
        <f t="shared" si="6"/>
        <v>Produzido Em atraso</v>
      </c>
      <c r="R76" s="5" t="str">
        <f t="shared" si="7"/>
        <v>Entrega Em atraso</v>
      </c>
      <c r="S76" s="11" t="str">
        <f t="shared" ref="S76:S84" si="10">IF(M76="","",TEXT(M76,"MMM"))</f>
        <v>jan</v>
      </c>
      <c r="T76" s="11">
        <f t="shared" si="8"/>
        <v>2022</v>
      </c>
      <c r="U76" s="39">
        <f>IF(tbl_Comercial[[#This Row],[Dt. Produção]]="","",tbl_Comercial[[#This Row],[Dt. Produção]]-tbl_Comercial[[#This Row],[Dt. Entrada]])</f>
        <v>10</v>
      </c>
      <c r="V76" s="39">
        <f>IF(tbl_Comercial[[#This Row],[Dt
Entrega]]="","",tbl_Comercial[[#This Row],[Dt
Entrega]]-tbl_Comercial[[#This Row],[Dt. Entrada]])</f>
        <v>20</v>
      </c>
    </row>
    <row r="77" spans="1:22" ht="36" x14ac:dyDescent="0.25">
      <c r="A77" s="6">
        <v>44587</v>
      </c>
      <c r="B77" s="9" t="s">
        <v>931</v>
      </c>
      <c r="C77" s="7">
        <v>12271</v>
      </c>
      <c r="D77" s="5" t="s">
        <v>937</v>
      </c>
      <c r="E77" s="5">
        <v>1004765</v>
      </c>
      <c r="F77" s="7" t="s">
        <v>384</v>
      </c>
      <c r="G77" s="7"/>
      <c r="H77" s="4" t="s">
        <v>108</v>
      </c>
      <c r="I77" s="5" t="s">
        <v>385</v>
      </c>
      <c r="J77" s="7">
        <v>1</v>
      </c>
      <c r="K77" s="5" t="s">
        <v>31</v>
      </c>
      <c r="L77" s="5"/>
      <c r="M77" s="6">
        <v>44589</v>
      </c>
      <c r="N77" s="6">
        <v>44589</v>
      </c>
      <c r="O77" s="6">
        <v>44595</v>
      </c>
      <c r="P77" s="5" t="s">
        <v>924</v>
      </c>
      <c r="Q77" s="5" t="str">
        <f t="shared" si="6"/>
        <v>Produzido No Prazo</v>
      </c>
      <c r="R77" s="5" t="str">
        <f t="shared" si="7"/>
        <v>Entrega Em atraso</v>
      </c>
      <c r="S77" s="11" t="str">
        <f t="shared" si="10"/>
        <v>jan</v>
      </c>
      <c r="T77" s="11">
        <f t="shared" si="8"/>
        <v>2022</v>
      </c>
      <c r="U77" s="39">
        <f>IF(tbl_Comercial[[#This Row],[Dt. Produção]]="","",tbl_Comercial[[#This Row],[Dt. Produção]]-tbl_Comercial[[#This Row],[Dt. Entrada]])</f>
        <v>2</v>
      </c>
      <c r="V77" s="39">
        <f>IF(tbl_Comercial[[#This Row],[Dt
Entrega]]="","",tbl_Comercial[[#This Row],[Dt
Entrega]]-tbl_Comercial[[#This Row],[Dt. Entrada]])</f>
        <v>8</v>
      </c>
    </row>
    <row r="78" spans="1:22" ht="36" x14ac:dyDescent="0.25">
      <c r="A78" s="6">
        <v>44603</v>
      </c>
      <c r="B78" s="9" t="s">
        <v>931</v>
      </c>
      <c r="C78" s="7">
        <v>12465</v>
      </c>
      <c r="D78" s="5" t="s">
        <v>937</v>
      </c>
      <c r="E78" s="5" t="s">
        <v>9</v>
      </c>
      <c r="F78" s="7" t="s">
        <v>386</v>
      </c>
      <c r="G78" s="7"/>
      <c r="H78" s="4" t="s">
        <v>387</v>
      </c>
      <c r="I78" s="5" t="s">
        <v>388</v>
      </c>
      <c r="J78" s="7">
        <v>1</v>
      </c>
      <c r="K78" s="5" t="s">
        <v>31</v>
      </c>
      <c r="L78" s="5"/>
      <c r="M78" s="6">
        <v>44608</v>
      </c>
      <c r="N78" s="6">
        <v>44608</v>
      </c>
      <c r="O78" s="6">
        <v>44608</v>
      </c>
      <c r="P78" s="5" t="s">
        <v>926</v>
      </c>
      <c r="Q78" s="5" t="str">
        <f t="shared" si="6"/>
        <v>Produzido No Prazo</v>
      </c>
      <c r="R78" s="5" t="str">
        <f t="shared" si="7"/>
        <v>Entrega No Prazo</v>
      </c>
      <c r="S78" s="11" t="str">
        <f t="shared" si="10"/>
        <v>fev</v>
      </c>
      <c r="T78" s="11">
        <f t="shared" si="8"/>
        <v>2022</v>
      </c>
      <c r="U78" s="39">
        <f>IF(tbl_Comercial[[#This Row],[Dt. Produção]]="","",tbl_Comercial[[#This Row],[Dt. Produção]]-tbl_Comercial[[#This Row],[Dt. Entrada]])</f>
        <v>5</v>
      </c>
      <c r="V78" s="39">
        <f>IF(tbl_Comercial[[#This Row],[Dt
Entrega]]="","",tbl_Comercial[[#This Row],[Dt
Entrega]]-tbl_Comercial[[#This Row],[Dt. Entrada]])</f>
        <v>5</v>
      </c>
    </row>
    <row r="79" spans="1:22" ht="36" x14ac:dyDescent="0.25">
      <c r="A79" s="6">
        <v>44571</v>
      </c>
      <c r="B79" s="9" t="s">
        <v>931</v>
      </c>
      <c r="C79" s="7">
        <v>12170</v>
      </c>
      <c r="D79" s="5" t="s">
        <v>937</v>
      </c>
      <c r="E79" s="5" t="s">
        <v>9</v>
      </c>
      <c r="F79" s="7" t="s">
        <v>392</v>
      </c>
      <c r="G79" s="7"/>
      <c r="H79" s="4" t="s">
        <v>168</v>
      </c>
      <c r="I79" s="5" t="s">
        <v>393</v>
      </c>
      <c r="J79" s="7">
        <v>1</v>
      </c>
      <c r="K79" s="5" t="s">
        <v>31</v>
      </c>
      <c r="L79" s="5"/>
      <c r="M79" s="6">
        <v>44571</v>
      </c>
      <c r="N79" s="6">
        <v>44579</v>
      </c>
      <c r="O79" s="6">
        <v>44571</v>
      </c>
      <c r="P79" s="5" t="s">
        <v>926</v>
      </c>
      <c r="Q79" s="5" t="str">
        <f t="shared" si="6"/>
        <v>Produzido No Prazo</v>
      </c>
      <c r="R79" s="5" t="str">
        <f t="shared" si="7"/>
        <v>Entrega No Prazo</v>
      </c>
      <c r="S79" s="11" t="str">
        <f t="shared" si="10"/>
        <v>jan</v>
      </c>
      <c r="T79" s="11">
        <f t="shared" si="8"/>
        <v>2022</v>
      </c>
      <c r="U79" s="39">
        <f>IF(tbl_Comercial[[#This Row],[Dt. Produção]]="","",tbl_Comercial[[#This Row],[Dt. Produção]]-tbl_Comercial[[#This Row],[Dt. Entrada]])</f>
        <v>0</v>
      </c>
      <c r="V79" s="39">
        <f>IF(tbl_Comercial[[#This Row],[Dt
Entrega]]="","",tbl_Comercial[[#This Row],[Dt
Entrega]]-tbl_Comercial[[#This Row],[Dt. Entrada]])</f>
        <v>0</v>
      </c>
    </row>
    <row r="80" spans="1:22" ht="36" x14ac:dyDescent="0.25">
      <c r="A80" s="6">
        <v>44571</v>
      </c>
      <c r="B80" s="9" t="s">
        <v>931</v>
      </c>
      <c r="C80" s="7">
        <v>12170</v>
      </c>
      <c r="D80" s="5" t="s">
        <v>937</v>
      </c>
      <c r="E80" s="5" t="s">
        <v>9</v>
      </c>
      <c r="F80" s="7" t="s">
        <v>392</v>
      </c>
      <c r="G80" s="7"/>
      <c r="H80" s="4" t="s">
        <v>168</v>
      </c>
      <c r="I80" s="5" t="s">
        <v>394</v>
      </c>
      <c r="J80" s="7">
        <v>1</v>
      </c>
      <c r="K80" s="5" t="s">
        <v>31</v>
      </c>
      <c r="L80" s="5"/>
      <c r="M80" s="6">
        <v>44571</v>
      </c>
      <c r="N80" s="6">
        <v>44579</v>
      </c>
      <c r="O80" s="6">
        <v>44571</v>
      </c>
      <c r="P80" s="5" t="s">
        <v>926</v>
      </c>
      <c r="Q80" s="5" t="str">
        <f t="shared" si="6"/>
        <v>Produzido No Prazo</v>
      </c>
      <c r="R80" s="5" t="str">
        <f t="shared" si="7"/>
        <v>Entrega No Prazo</v>
      </c>
      <c r="S80" s="11" t="str">
        <f t="shared" si="10"/>
        <v>jan</v>
      </c>
      <c r="T80" s="11">
        <f t="shared" si="8"/>
        <v>2022</v>
      </c>
      <c r="U80" s="39">
        <f>IF(tbl_Comercial[[#This Row],[Dt. Produção]]="","",tbl_Comercial[[#This Row],[Dt. Produção]]-tbl_Comercial[[#This Row],[Dt. Entrada]])</f>
        <v>0</v>
      </c>
      <c r="V80" s="39">
        <f>IF(tbl_Comercial[[#This Row],[Dt
Entrega]]="","",tbl_Comercial[[#This Row],[Dt
Entrega]]-tbl_Comercial[[#This Row],[Dt. Entrada]])</f>
        <v>0</v>
      </c>
    </row>
    <row r="81" spans="1:22" ht="36" x14ac:dyDescent="0.25">
      <c r="A81" s="6">
        <v>44573</v>
      </c>
      <c r="B81" s="9" t="s">
        <v>931</v>
      </c>
      <c r="C81" s="7">
        <v>12154</v>
      </c>
      <c r="D81" s="5" t="s">
        <v>937</v>
      </c>
      <c r="E81" s="5" t="s">
        <v>9</v>
      </c>
      <c r="F81" s="7" t="s">
        <v>371</v>
      </c>
      <c r="G81" s="7"/>
      <c r="H81" s="4" t="s">
        <v>141</v>
      </c>
      <c r="I81" s="5" t="s">
        <v>14</v>
      </c>
      <c r="J81" s="7">
        <v>3</v>
      </c>
      <c r="K81" s="5" t="s">
        <v>31</v>
      </c>
      <c r="L81" s="5" t="s">
        <v>205</v>
      </c>
      <c r="M81" s="6">
        <v>44579</v>
      </c>
      <c r="N81" s="6">
        <v>44581</v>
      </c>
      <c r="O81" s="6">
        <v>44580</v>
      </c>
      <c r="P81" s="5" t="s">
        <v>925</v>
      </c>
      <c r="Q81" s="5" t="str">
        <f t="shared" si="6"/>
        <v>Produzido No Prazo</v>
      </c>
      <c r="R81" s="5" t="str">
        <f t="shared" si="7"/>
        <v>Entrega No Prazo</v>
      </c>
      <c r="S81" s="11" t="str">
        <f t="shared" si="10"/>
        <v>jan</v>
      </c>
      <c r="T81" s="11">
        <f t="shared" si="8"/>
        <v>2022</v>
      </c>
      <c r="U81" s="39">
        <f>IF(tbl_Comercial[[#This Row],[Dt. Produção]]="","",tbl_Comercial[[#This Row],[Dt. Produção]]-tbl_Comercial[[#This Row],[Dt. Entrada]])</f>
        <v>6</v>
      </c>
      <c r="V81" s="39">
        <f>IF(tbl_Comercial[[#This Row],[Dt
Entrega]]="","",tbl_Comercial[[#This Row],[Dt
Entrega]]-tbl_Comercial[[#This Row],[Dt. Entrada]])</f>
        <v>7</v>
      </c>
    </row>
    <row r="82" spans="1:22" ht="36" x14ac:dyDescent="0.25">
      <c r="A82" s="6">
        <v>44603</v>
      </c>
      <c r="B82" s="9" t="s">
        <v>931</v>
      </c>
      <c r="C82" s="7">
        <v>12465</v>
      </c>
      <c r="D82" s="5" t="s">
        <v>937</v>
      </c>
      <c r="E82" s="5" t="s">
        <v>9</v>
      </c>
      <c r="F82" s="7" t="s">
        <v>217</v>
      </c>
      <c r="G82" s="7"/>
      <c r="H82" s="4" t="s">
        <v>387</v>
      </c>
      <c r="I82" s="5" t="s">
        <v>388</v>
      </c>
      <c r="J82" s="7">
        <v>1</v>
      </c>
      <c r="K82" s="5" t="s">
        <v>31</v>
      </c>
      <c r="L82" s="5"/>
      <c r="M82" s="6">
        <v>44608</v>
      </c>
      <c r="N82" s="6">
        <v>44608</v>
      </c>
      <c r="O82" s="6">
        <v>44608</v>
      </c>
      <c r="P82" s="5" t="s">
        <v>926</v>
      </c>
      <c r="Q82" s="5" t="str">
        <f t="shared" si="6"/>
        <v>Produzido No Prazo</v>
      </c>
      <c r="R82" s="5" t="str">
        <f t="shared" si="7"/>
        <v>Entrega No Prazo</v>
      </c>
      <c r="S82" s="11" t="str">
        <f t="shared" si="10"/>
        <v>fev</v>
      </c>
      <c r="T82" s="11">
        <f t="shared" si="8"/>
        <v>2022</v>
      </c>
      <c r="U82" s="39">
        <f>IF(tbl_Comercial[[#This Row],[Dt. Produção]]="","",tbl_Comercial[[#This Row],[Dt. Produção]]-tbl_Comercial[[#This Row],[Dt. Entrada]])</f>
        <v>5</v>
      </c>
      <c r="V82" s="39">
        <f>IF(tbl_Comercial[[#This Row],[Dt
Entrega]]="","",tbl_Comercial[[#This Row],[Dt
Entrega]]-tbl_Comercial[[#This Row],[Dt. Entrada]])</f>
        <v>5</v>
      </c>
    </row>
    <row r="83" spans="1:22" ht="36" x14ac:dyDescent="0.25">
      <c r="A83" s="1">
        <v>44601</v>
      </c>
      <c r="B83" s="9" t="s">
        <v>927</v>
      </c>
      <c r="C83" s="4">
        <v>11018</v>
      </c>
      <c r="D83" s="4" t="s">
        <v>930</v>
      </c>
      <c r="E83" s="3" t="s">
        <v>18</v>
      </c>
      <c r="F83" s="2" t="s">
        <v>151</v>
      </c>
      <c r="G83" s="2"/>
      <c r="H83" s="4" t="s">
        <v>67</v>
      </c>
      <c r="I83" s="5" t="s">
        <v>395</v>
      </c>
      <c r="J83" s="2">
        <v>1</v>
      </c>
      <c r="K83" s="3" t="s">
        <v>31</v>
      </c>
      <c r="L83" s="5" t="s">
        <v>18</v>
      </c>
      <c r="M83" s="1">
        <v>44603</v>
      </c>
      <c r="N83" s="1">
        <v>44609</v>
      </c>
      <c r="O83" s="1">
        <v>44606</v>
      </c>
      <c r="P83" s="3" t="s">
        <v>924</v>
      </c>
      <c r="Q83" s="5" t="str">
        <f t="shared" si="6"/>
        <v>Produzido No Prazo</v>
      </c>
      <c r="R83" s="5" t="str">
        <f t="shared" si="7"/>
        <v>Entrega No Prazo</v>
      </c>
      <c r="S83" s="11" t="str">
        <f t="shared" si="10"/>
        <v>fev</v>
      </c>
      <c r="T83" s="11">
        <f t="shared" si="8"/>
        <v>2022</v>
      </c>
      <c r="U83" s="39">
        <f>IF(tbl_Comercial[[#This Row],[Dt. Produção]]="","",tbl_Comercial[[#This Row],[Dt. Produção]]-tbl_Comercial[[#This Row],[Dt. Entrada]])</f>
        <v>2</v>
      </c>
      <c r="V83" s="39">
        <f>IF(tbl_Comercial[[#This Row],[Dt
Entrega]]="","",tbl_Comercial[[#This Row],[Dt
Entrega]]-tbl_Comercial[[#This Row],[Dt. Entrada]])</f>
        <v>5</v>
      </c>
    </row>
    <row r="84" spans="1:22" ht="36" x14ac:dyDescent="0.25">
      <c r="A84" s="6">
        <v>44607</v>
      </c>
      <c r="B84" s="9" t="s">
        <v>931</v>
      </c>
      <c r="C84" s="7">
        <v>12478</v>
      </c>
      <c r="D84" s="5" t="s">
        <v>937</v>
      </c>
      <c r="E84" s="5" t="s">
        <v>9</v>
      </c>
      <c r="F84" s="7" t="s">
        <v>227</v>
      </c>
      <c r="G84" s="7"/>
      <c r="H84" s="4" t="s">
        <v>83</v>
      </c>
      <c r="I84" s="5" t="s">
        <v>68</v>
      </c>
      <c r="J84" s="7">
        <v>1</v>
      </c>
      <c r="K84" s="5" t="s">
        <v>31</v>
      </c>
      <c r="L84" s="5" t="s">
        <v>228</v>
      </c>
      <c r="M84" s="6">
        <v>44613</v>
      </c>
      <c r="N84" s="6">
        <v>44614</v>
      </c>
      <c r="O84" s="6">
        <v>44616</v>
      </c>
      <c r="P84" s="5" t="s">
        <v>926</v>
      </c>
      <c r="Q84" s="5" t="str">
        <f t="shared" si="6"/>
        <v>Produzido No Prazo</v>
      </c>
      <c r="R84" s="5" t="str">
        <f t="shared" si="7"/>
        <v>Entrega Em atraso</v>
      </c>
      <c r="S84" s="11" t="str">
        <f t="shared" si="10"/>
        <v>fev</v>
      </c>
      <c r="T84" s="11">
        <f t="shared" si="8"/>
        <v>2022</v>
      </c>
      <c r="U84" s="39">
        <f>IF(tbl_Comercial[[#This Row],[Dt. Produção]]="","",tbl_Comercial[[#This Row],[Dt. Produção]]-tbl_Comercial[[#This Row],[Dt. Entrada]])</f>
        <v>6</v>
      </c>
      <c r="V84" s="39">
        <f>IF(tbl_Comercial[[#This Row],[Dt
Entrega]]="","",tbl_Comercial[[#This Row],[Dt
Entrega]]-tbl_Comercial[[#This Row],[Dt. Entrada]])</f>
        <v>9</v>
      </c>
    </row>
    <row r="85" spans="1:22" ht="36" x14ac:dyDescent="0.25">
      <c r="A85" s="6">
        <v>44575</v>
      </c>
      <c r="B85" s="9" t="s">
        <v>931</v>
      </c>
      <c r="C85" s="7">
        <v>12231</v>
      </c>
      <c r="D85" s="5" t="s">
        <v>937</v>
      </c>
      <c r="E85" s="5" t="s">
        <v>9</v>
      </c>
      <c r="F85" s="7" t="s">
        <v>158</v>
      </c>
      <c r="G85" s="7"/>
      <c r="H85" s="4" t="s">
        <v>145</v>
      </c>
      <c r="I85" s="5" t="s">
        <v>396</v>
      </c>
      <c r="J85" s="7">
        <v>1</v>
      </c>
      <c r="K85" s="5" t="s">
        <v>31</v>
      </c>
      <c r="L85" s="5"/>
      <c r="M85" s="6">
        <v>44582</v>
      </c>
      <c r="N85" s="6">
        <v>44589</v>
      </c>
      <c r="O85" s="6">
        <v>44585</v>
      </c>
      <c r="P85" s="5" t="s">
        <v>926</v>
      </c>
      <c r="Q85" s="5" t="str">
        <f t="shared" si="6"/>
        <v>Produzido No Prazo</v>
      </c>
      <c r="R85" s="5" t="str">
        <f t="shared" si="7"/>
        <v>Entrega No Prazo</v>
      </c>
      <c r="S85" s="11" t="str">
        <f t="shared" ref="S85:S105" si="11">IF(M85="","",TEXT(M85,"MMM"))</f>
        <v>jan</v>
      </c>
      <c r="T85" s="11">
        <f t="shared" si="8"/>
        <v>2022</v>
      </c>
      <c r="U85" s="39">
        <f>IF(tbl_Comercial[[#This Row],[Dt. Produção]]="","",tbl_Comercial[[#This Row],[Dt. Produção]]-tbl_Comercial[[#This Row],[Dt. Entrada]])</f>
        <v>7</v>
      </c>
      <c r="V85" s="39">
        <f>IF(tbl_Comercial[[#This Row],[Dt
Entrega]]="","",tbl_Comercial[[#This Row],[Dt
Entrega]]-tbl_Comercial[[#This Row],[Dt. Entrada]])</f>
        <v>10</v>
      </c>
    </row>
    <row r="86" spans="1:22" ht="36" hidden="1" x14ac:dyDescent="0.25">
      <c r="A86" s="6">
        <v>44568</v>
      </c>
      <c r="B86" s="9" t="s">
        <v>931</v>
      </c>
      <c r="C86" s="7">
        <v>10826</v>
      </c>
      <c r="D86" s="5" t="s">
        <v>937</v>
      </c>
      <c r="E86" s="5" t="s">
        <v>18</v>
      </c>
      <c r="F86" s="7" t="s">
        <v>65</v>
      </c>
      <c r="G86" s="7"/>
      <c r="H86" s="4" t="s">
        <v>168</v>
      </c>
      <c r="I86" s="5" t="s">
        <v>112</v>
      </c>
      <c r="J86" s="7">
        <v>1</v>
      </c>
      <c r="K86" s="5" t="s">
        <v>31</v>
      </c>
      <c r="L86" s="5" t="s">
        <v>397</v>
      </c>
      <c r="M86" s="6">
        <v>44580</v>
      </c>
      <c r="N86" s="6">
        <v>44579</v>
      </c>
      <c r="O86" s="6">
        <v>44581</v>
      </c>
      <c r="P86" s="5" t="s">
        <v>926</v>
      </c>
      <c r="Q86" s="5" t="str">
        <f t="shared" si="6"/>
        <v>Produzido Em atraso</v>
      </c>
      <c r="R86" s="5" t="str">
        <f t="shared" si="7"/>
        <v>Entrega Em atraso</v>
      </c>
      <c r="S86" s="11" t="str">
        <f t="shared" si="11"/>
        <v>jan</v>
      </c>
      <c r="T86" s="11">
        <f t="shared" si="8"/>
        <v>2022</v>
      </c>
      <c r="U86" s="39">
        <f>IF(tbl_Comercial[[#This Row],[Dt. Produção]]="","",tbl_Comercial[[#This Row],[Dt. Produção]]-tbl_Comercial[[#This Row],[Dt. Entrada]])</f>
        <v>12</v>
      </c>
      <c r="V86" s="39">
        <f>IF(tbl_Comercial[[#This Row],[Dt
Entrega]]="","",tbl_Comercial[[#This Row],[Dt
Entrega]]-tbl_Comercial[[#This Row],[Dt. Entrada]])</f>
        <v>13</v>
      </c>
    </row>
    <row r="87" spans="1:22" ht="36" hidden="1" x14ac:dyDescent="0.25">
      <c r="A87" s="6">
        <v>44574</v>
      </c>
      <c r="B87" s="9" t="s">
        <v>931</v>
      </c>
      <c r="C87" s="7">
        <v>11961</v>
      </c>
      <c r="D87" s="5" t="s">
        <v>937</v>
      </c>
      <c r="E87" s="5">
        <v>1004421</v>
      </c>
      <c r="F87" s="7" t="s">
        <v>248</v>
      </c>
      <c r="G87" s="7"/>
      <c r="H87" s="4" t="s">
        <v>108</v>
      </c>
      <c r="I87" s="5" t="s">
        <v>400</v>
      </c>
      <c r="J87" s="7">
        <v>1</v>
      </c>
      <c r="K87" s="5" t="s">
        <v>31</v>
      </c>
      <c r="L87" s="5" t="s">
        <v>401</v>
      </c>
      <c r="M87" s="6">
        <v>44592</v>
      </c>
      <c r="N87" s="6">
        <v>44586</v>
      </c>
      <c r="O87" s="6">
        <v>44595</v>
      </c>
      <c r="P87" s="5" t="s">
        <v>924</v>
      </c>
      <c r="Q87" s="5" t="str">
        <f t="shared" si="6"/>
        <v>Produzido Em atraso</v>
      </c>
      <c r="R87" s="5" t="str">
        <f t="shared" si="7"/>
        <v>Entrega Em atraso</v>
      </c>
      <c r="S87" s="11" t="str">
        <f t="shared" si="11"/>
        <v>jan</v>
      </c>
      <c r="T87" s="11">
        <f t="shared" si="8"/>
        <v>2022</v>
      </c>
      <c r="U87" s="39">
        <f>IF(tbl_Comercial[[#This Row],[Dt. Produção]]="","",tbl_Comercial[[#This Row],[Dt. Produção]]-tbl_Comercial[[#This Row],[Dt. Entrada]])</f>
        <v>18</v>
      </c>
      <c r="V87" s="39">
        <f>IF(tbl_Comercial[[#This Row],[Dt
Entrega]]="","",tbl_Comercial[[#This Row],[Dt
Entrega]]-tbl_Comercial[[#This Row],[Dt. Entrada]])</f>
        <v>21</v>
      </c>
    </row>
    <row r="88" spans="1:22" ht="36" hidden="1" x14ac:dyDescent="0.25">
      <c r="A88" s="6">
        <v>44568</v>
      </c>
      <c r="B88" s="9" t="s">
        <v>931</v>
      </c>
      <c r="C88" s="7">
        <v>12155</v>
      </c>
      <c r="D88" s="5" t="s">
        <v>937</v>
      </c>
      <c r="E88" s="5" t="s">
        <v>9</v>
      </c>
      <c r="F88" s="7" t="s">
        <v>286</v>
      </c>
      <c r="G88" s="7"/>
      <c r="H88" s="4" t="s">
        <v>52</v>
      </c>
      <c r="I88" s="5" t="s">
        <v>402</v>
      </c>
      <c r="J88" s="7">
        <v>1</v>
      </c>
      <c r="K88" s="5" t="s">
        <v>31</v>
      </c>
      <c r="L88" s="5" t="s">
        <v>76</v>
      </c>
      <c r="M88" s="6">
        <v>44581</v>
      </c>
      <c r="N88" s="6">
        <v>44575</v>
      </c>
      <c r="O88" s="6">
        <v>44585</v>
      </c>
      <c r="P88" s="5" t="s">
        <v>926</v>
      </c>
      <c r="Q88" s="5" t="str">
        <f t="shared" si="6"/>
        <v>Produzido Em atraso</v>
      </c>
      <c r="R88" s="5" t="str">
        <f t="shared" si="7"/>
        <v>Entrega Em atraso</v>
      </c>
      <c r="S88" s="11" t="str">
        <f t="shared" si="11"/>
        <v>jan</v>
      </c>
      <c r="T88" s="11">
        <f t="shared" si="8"/>
        <v>2022</v>
      </c>
      <c r="U88" s="39">
        <f>IF(tbl_Comercial[[#This Row],[Dt. Produção]]="","",tbl_Comercial[[#This Row],[Dt. Produção]]-tbl_Comercial[[#This Row],[Dt. Entrada]])</f>
        <v>13</v>
      </c>
      <c r="V88" s="39">
        <f>IF(tbl_Comercial[[#This Row],[Dt
Entrega]]="","",tbl_Comercial[[#This Row],[Dt
Entrega]]-tbl_Comercial[[#This Row],[Dt. Entrada]])</f>
        <v>17</v>
      </c>
    </row>
    <row r="89" spans="1:22" ht="36" x14ac:dyDescent="0.25">
      <c r="A89" s="6">
        <v>44571</v>
      </c>
      <c r="B89" s="9" t="s">
        <v>931</v>
      </c>
      <c r="C89" s="7">
        <v>12170</v>
      </c>
      <c r="D89" s="5" t="s">
        <v>937</v>
      </c>
      <c r="E89" s="5" t="s">
        <v>9</v>
      </c>
      <c r="F89" s="7" t="s">
        <v>392</v>
      </c>
      <c r="G89" s="7"/>
      <c r="H89" s="4" t="s">
        <v>168</v>
      </c>
      <c r="I89" s="5" t="s">
        <v>403</v>
      </c>
      <c r="J89" s="7">
        <v>1</v>
      </c>
      <c r="K89" s="5" t="s">
        <v>31</v>
      </c>
      <c r="L89" s="5"/>
      <c r="M89" s="6">
        <v>44574</v>
      </c>
      <c r="N89" s="6">
        <v>44579</v>
      </c>
      <c r="O89" s="6">
        <v>44581</v>
      </c>
      <c r="P89" s="5" t="s">
        <v>926</v>
      </c>
      <c r="Q89" s="5" t="str">
        <f t="shared" si="6"/>
        <v>Produzido No Prazo</v>
      </c>
      <c r="R89" s="5" t="str">
        <f t="shared" si="7"/>
        <v>Entrega Em atraso</v>
      </c>
      <c r="S89" s="11" t="str">
        <f t="shared" si="11"/>
        <v>jan</v>
      </c>
      <c r="T89" s="11">
        <f t="shared" si="8"/>
        <v>2022</v>
      </c>
      <c r="U89" s="39">
        <f>IF(tbl_Comercial[[#This Row],[Dt. Produção]]="","",tbl_Comercial[[#This Row],[Dt. Produção]]-tbl_Comercial[[#This Row],[Dt. Entrada]])</f>
        <v>3</v>
      </c>
      <c r="V89" s="39">
        <f>IF(tbl_Comercial[[#This Row],[Dt
Entrega]]="","",tbl_Comercial[[#This Row],[Dt
Entrega]]-tbl_Comercial[[#This Row],[Dt. Entrada]])</f>
        <v>10</v>
      </c>
    </row>
    <row r="90" spans="1:22" ht="36" x14ac:dyDescent="0.25">
      <c r="A90" s="6">
        <v>44573</v>
      </c>
      <c r="B90" s="9" t="s">
        <v>931</v>
      </c>
      <c r="C90" s="7">
        <v>12154</v>
      </c>
      <c r="D90" s="5" t="s">
        <v>937</v>
      </c>
      <c r="E90" s="5" t="s">
        <v>9</v>
      </c>
      <c r="F90" s="7" t="s">
        <v>371</v>
      </c>
      <c r="G90" s="7"/>
      <c r="H90" s="4" t="s">
        <v>141</v>
      </c>
      <c r="I90" s="5" t="s">
        <v>14</v>
      </c>
      <c r="J90" s="7">
        <v>3</v>
      </c>
      <c r="K90" s="5" t="s">
        <v>31</v>
      </c>
      <c r="L90" s="5" t="s">
        <v>205</v>
      </c>
      <c r="M90" s="6">
        <v>44579</v>
      </c>
      <c r="N90" s="6">
        <v>44581</v>
      </c>
      <c r="O90" s="6">
        <v>44580</v>
      </c>
      <c r="P90" s="5" t="s">
        <v>925</v>
      </c>
      <c r="Q90" s="5" t="str">
        <f t="shared" si="6"/>
        <v>Produzido No Prazo</v>
      </c>
      <c r="R90" s="5" t="str">
        <f t="shared" si="7"/>
        <v>Entrega No Prazo</v>
      </c>
      <c r="S90" s="11" t="str">
        <f t="shared" si="11"/>
        <v>jan</v>
      </c>
      <c r="T90" s="11">
        <f t="shared" si="8"/>
        <v>2022</v>
      </c>
      <c r="U90" s="39">
        <f>IF(tbl_Comercial[[#This Row],[Dt. Produção]]="","",tbl_Comercial[[#This Row],[Dt. Produção]]-tbl_Comercial[[#This Row],[Dt. Entrada]])</f>
        <v>6</v>
      </c>
      <c r="V90" s="39">
        <f>IF(tbl_Comercial[[#This Row],[Dt
Entrega]]="","",tbl_Comercial[[#This Row],[Dt
Entrega]]-tbl_Comercial[[#This Row],[Dt. Entrada]])</f>
        <v>7</v>
      </c>
    </row>
    <row r="91" spans="1:22" ht="36" x14ac:dyDescent="0.25">
      <c r="A91" s="6">
        <v>44573</v>
      </c>
      <c r="B91" s="9" t="s">
        <v>931</v>
      </c>
      <c r="C91" s="7">
        <v>12154</v>
      </c>
      <c r="D91" s="5" t="s">
        <v>937</v>
      </c>
      <c r="E91" s="5" t="s">
        <v>9</v>
      </c>
      <c r="F91" s="7" t="s">
        <v>371</v>
      </c>
      <c r="G91" s="7"/>
      <c r="H91" s="4" t="s">
        <v>141</v>
      </c>
      <c r="I91" s="5" t="s">
        <v>14</v>
      </c>
      <c r="J91" s="7">
        <v>1</v>
      </c>
      <c r="K91" s="5" t="s">
        <v>31</v>
      </c>
      <c r="L91" s="5" t="s">
        <v>208</v>
      </c>
      <c r="M91" s="6">
        <v>44573</v>
      </c>
      <c r="N91" s="6">
        <v>44573</v>
      </c>
      <c r="O91" s="6">
        <v>44573</v>
      </c>
      <c r="P91" s="5" t="s">
        <v>925</v>
      </c>
      <c r="Q91" s="5" t="str">
        <f t="shared" si="6"/>
        <v>Produzido No Prazo</v>
      </c>
      <c r="R91" s="5" t="str">
        <f t="shared" si="7"/>
        <v>Entrega No Prazo</v>
      </c>
      <c r="S91" s="11" t="str">
        <f t="shared" si="11"/>
        <v>jan</v>
      </c>
      <c r="T91" s="11">
        <f t="shared" si="8"/>
        <v>2022</v>
      </c>
      <c r="U91" s="39">
        <f>IF(tbl_Comercial[[#This Row],[Dt. Produção]]="","",tbl_Comercial[[#This Row],[Dt. Produção]]-tbl_Comercial[[#This Row],[Dt. Entrada]])</f>
        <v>0</v>
      </c>
      <c r="V91" s="39">
        <f>IF(tbl_Comercial[[#This Row],[Dt
Entrega]]="","",tbl_Comercial[[#This Row],[Dt
Entrega]]-tbl_Comercial[[#This Row],[Dt. Entrada]])</f>
        <v>0</v>
      </c>
    </row>
    <row r="92" spans="1:22" ht="36" x14ac:dyDescent="0.25">
      <c r="A92" s="6">
        <v>44573</v>
      </c>
      <c r="B92" s="9" t="s">
        <v>931</v>
      </c>
      <c r="C92" s="7">
        <v>12154</v>
      </c>
      <c r="D92" s="5" t="s">
        <v>937</v>
      </c>
      <c r="E92" s="5" t="s">
        <v>9</v>
      </c>
      <c r="F92" s="7" t="s">
        <v>371</v>
      </c>
      <c r="G92" s="7"/>
      <c r="H92" s="4" t="s">
        <v>141</v>
      </c>
      <c r="I92" s="5" t="s">
        <v>14</v>
      </c>
      <c r="J92" s="7">
        <v>1</v>
      </c>
      <c r="K92" s="5" t="s">
        <v>31</v>
      </c>
      <c r="L92" s="5" t="s">
        <v>404</v>
      </c>
      <c r="M92" s="6">
        <v>44579</v>
      </c>
      <c r="N92" s="6">
        <v>44581</v>
      </c>
      <c r="O92" s="6">
        <v>44580</v>
      </c>
      <c r="P92" s="5" t="s">
        <v>925</v>
      </c>
      <c r="Q92" s="5" t="str">
        <f t="shared" si="6"/>
        <v>Produzido No Prazo</v>
      </c>
      <c r="R92" s="5" t="str">
        <f t="shared" si="7"/>
        <v>Entrega No Prazo</v>
      </c>
      <c r="S92" s="11" t="str">
        <f t="shared" si="11"/>
        <v>jan</v>
      </c>
      <c r="T92" s="11">
        <f t="shared" si="8"/>
        <v>2022</v>
      </c>
      <c r="U92" s="39">
        <f>IF(tbl_Comercial[[#This Row],[Dt. Produção]]="","",tbl_Comercial[[#This Row],[Dt. Produção]]-tbl_Comercial[[#This Row],[Dt. Entrada]])</f>
        <v>6</v>
      </c>
      <c r="V92" s="39">
        <f>IF(tbl_Comercial[[#This Row],[Dt
Entrega]]="","",tbl_Comercial[[#This Row],[Dt
Entrega]]-tbl_Comercial[[#This Row],[Dt. Entrada]])</f>
        <v>7</v>
      </c>
    </row>
    <row r="93" spans="1:22" ht="36" hidden="1" x14ac:dyDescent="0.25">
      <c r="A93" s="6">
        <v>44568</v>
      </c>
      <c r="B93" s="9" t="s">
        <v>931</v>
      </c>
      <c r="C93" s="7">
        <v>12155</v>
      </c>
      <c r="D93" s="5" t="s">
        <v>937</v>
      </c>
      <c r="E93" s="5" t="s">
        <v>9</v>
      </c>
      <c r="F93" s="7" t="s">
        <v>288</v>
      </c>
      <c r="G93" s="7"/>
      <c r="H93" s="4" t="s">
        <v>52</v>
      </c>
      <c r="I93" s="5" t="s">
        <v>405</v>
      </c>
      <c r="J93" s="7">
        <v>1</v>
      </c>
      <c r="K93" s="5" t="s">
        <v>31</v>
      </c>
      <c r="L93" s="5" t="s">
        <v>76</v>
      </c>
      <c r="M93" s="6">
        <v>44581</v>
      </c>
      <c r="N93" s="6">
        <v>44575</v>
      </c>
      <c r="O93" s="6">
        <v>44585</v>
      </c>
      <c r="P93" s="5" t="s">
        <v>926</v>
      </c>
      <c r="Q93" s="5" t="str">
        <f t="shared" si="6"/>
        <v>Produzido Em atraso</v>
      </c>
      <c r="R93" s="5" t="str">
        <f t="shared" si="7"/>
        <v>Entrega Em atraso</v>
      </c>
      <c r="S93" s="11" t="str">
        <f t="shared" si="11"/>
        <v>jan</v>
      </c>
      <c r="T93" s="11">
        <f t="shared" si="8"/>
        <v>2022</v>
      </c>
      <c r="U93" s="39">
        <f>IF(tbl_Comercial[[#This Row],[Dt. Produção]]="","",tbl_Comercial[[#This Row],[Dt. Produção]]-tbl_Comercial[[#This Row],[Dt. Entrada]])</f>
        <v>13</v>
      </c>
      <c r="V93" s="39">
        <f>IF(tbl_Comercial[[#This Row],[Dt
Entrega]]="","",tbl_Comercial[[#This Row],[Dt
Entrega]]-tbl_Comercial[[#This Row],[Dt. Entrada]])</f>
        <v>17</v>
      </c>
    </row>
    <row r="94" spans="1:22" ht="36" hidden="1" x14ac:dyDescent="0.25">
      <c r="A94" s="6">
        <v>44568</v>
      </c>
      <c r="B94" s="9" t="s">
        <v>931</v>
      </c>
      <c r="C94" s="7">
        <v>12155</v>
      </c>
      <c r="D94" s="5" t="s">
        <v>937</v>
      </c>
      <c r="E94" s="5" t="s">
        <v>9</v>
      </c>
      <c r="F94" s="7" t="s">
        <v>265</v>
      </c>
      <c r="G94" s="7"/>
      <c r="H94" s="4" t="s">
        <v>52</v>
      </c>
      <c r="I94" s="5" t="s">
        <v>405</v>
      </c>
      <c r="J94" s="7">
        <v>1</v>
      </c>
      <c r="K94" s="5" t="s">
        <v>31</v>
      </c>
      <c r="L94" s="5" t="s">
        <v>76</v>
      </c>
      <c r="M94" s="6">
        <v>44581</v>
      </c>
      <c r="N94" s="6">
        <v>44575</v>
      </c>
      <c r="O94" s="6">
        <v>44585</v>
      </c>
      <c r="P94" s="5" t="s">
        <v>926</v>
      </c>
      <c r="Q94" s="5" t="str">
        <f t="shared" si="6"/>
        <v>Produzido Em atraso</v>
      </c>
      <c r="R94" s="5" t="str">
        <f t="shared" si="7"/>
        <v>Entrega Em atraso</v>
      </c>
      <c r="S94" s="11" t="str">
        <f t="shared" si="11"/>
        <v>jan</v>
      </c>
      <c r="T94" s="11">
        <f t="shared" si="8"/>
        <v>2022</v>
      </c>
      <c r="U94" s="39">
        <f>IF(tbl_Comercial[[#This Row],[Dt. Produção]]="","",tbl_Comercial[[#This Row],[Dt. Produção]]-tbl_Comercial[[#This Row],[Dt. Entrada]])</f>
        <v>13</v>
      </c>
      <c r="V94" s="39">
        <f>IF(tbl_Comercial[[#This Row],[Dt
Entrega]]="","",tbl_Comercial[[#This Row],[Dt
Entrega]]-tbl_Comercial[[#This Row],[Dt. Entrada]])</f>
        <v>17</v>
      </c>
    </row>
    <row r="95" spans="1:22" ht="36" x14ac:dyDescent="0.25">
      <c r="A95" s="6">
        <v>44578</v>
      </c>
      <c r="B95" s="9" t="s">
        <v>931</v>
      </c>
      <c r="C95" s="7">
        <v>12236</v>
      </c>
      <c r="D95" s="5" t="s">
        <v>937</v>
      </c>
      <c r="E95" s="5" t="s">
        <v>9</v>
      </c>
      <c r="F95" s="7" t="s">
        <v>390</v>
      </c>
      <c r="G95" s="7"/>
      <c r="H95" s="4" t="s">
        <v>81</v>
      </c>
      <c r="I95" s="5" t="s">
        <v>406</v>
      </c>
      <c r="J95" s="7">
        <v>1</v>
      </c>
      <c r="K95" s="5" t="s">
        <v>31</v>
      </c>
      <c r="L95" s="5" t="s">
        <v>347</v>
      </c>
      <c r="M95" s="6">
        <v>44588</v>
      </c>
      <c r="N95" s="6">
        <v>44588</v>
      </c>
      <c r="O95" s="6">
        <v>44594</v>
      </c>
      <c r="P95" s="5" t="s">
        <v>924</v>
      </c>
      <c r="Q95" s="5" t="str">
        <f t="shared" si="6"/>
        <v>Produzido No Prazo</v>
      </c>
      <c r="R95" s="5" t="str">
        <f t="shared" si="7"/>
        <v>Entrega Em atraso</v>
      </c>
      <c r="S95" s="11" t="str">
        <f t="shared" si="11"/>
        <v>jan</v>
      </c>
      <c r="T95" s="11">
        <f t="shared" si="8"/>
        <v>2022</v>
      </c>
      <c r="U95" s="39">
        <f>IF(tbl_Comercial[[#This Row],[Dt. Produção]]="","",tbl_Comercial[[#This Row],[Dt. Produção]]-tbl_Comercial[[#This Row],[Dt. Entrada]])</f>
        <v>10</v>
      </c>
      <c r="V95" s="39">
        <f>IF(tbl_Comercial[[#This Row],[Dt
Entrega]]="","",tbl_Comercial[[#This Row],[Dt
Entrega]]-tbl_Comercial[[#This Row],[Dt. Entrada]])</f>
        <v>16</v>
      </c>
    </row>
    <row r="96" spans="1:22" ht="36" hidden="1" x14ac:dyDescent="0.25">
      <c r="A96" s="6">
        <v>44573</v>
      </c>
      <c r="B96" s="9" t="s">
        <v>931</v>
      </c>
      <c r="C96" s="7">
        <v>12154</v>
      </c>
      <c r="D96" s="5" t="s">
        <v>937</v>
      </c>
      <c r="E96" s="5" t="s">
        <v>9</v>
      </c>
      <c r="F96" s="7" t="s">
        <v>371</v>
      </c>
      <c r="G96" s="7"/>
      <c r="H96" s="4" t="s">
        <v>141</v>
      </c>
      <c r="I96" s="5" t="s">
        <v>15</v>
      </c>
      <c r="J96" s="7">
        <v>1</v>
      </c>
      <c r="K96" s="5" t="s">
        <v>31</v>
      </c>
      <c r="L96" s="5" t="s">
        <v>407</v>
      </c>
      <c r="M96" s="6">
        <v>44581</v>
      </c>
      <c r="N96" s="6">
        <v>44580</v>
      </c>
      <c r="O96" s="6">
        <v>44582</v>
      </c>
      <c r="P96" s="5" t="s">
        <v>925</v>
      </c>
      <c r="Q96" s="5" t="str">
        <f t="shared" si="6"/>
        <v>Produzido Em atraso</v>
      </c>
      <c r="R96" s="5" t="str">
        <f t="shared" si="7"/>
        <v>Entrega Em atraso</v>
      </c>
      <c r="S96" s="11" t="str">
        <f t="shared" si="11"/>
        <v>jan</v>
      </c>
      <c r="T96" s="11">
        <f t="shared" si="8"/>
        <v>2022</v>
      </c>
      <c r="U96" s="39">
        <f>IF(tbl_Comercial[[#This Row],[Dt. Produção]]="","",tbl_Comercial[[#This Row],[Dt. Produção]]-tbl_Comercial[[#This Row],[Dt. Entrada]])</f>
        <v>8</v>
      </c>
      <c r="V96" s="39">
        <f>IF(tbl_Comercial[[#This Row],[Dt
Entrega]]="","",tbl_Comercial[[#This Row],[Dt
Entrega]]-tbl_Comercial[[#This Row],[Dt. Entrada]])</f>
        <v>9</v>
      </c>
    </row>
    <row r="97" spans="1:22" ht="36" hidden="1" x14ac:dyDescent="0.25">
      <c r="A97" s="6">
        <v>44568</v>
      </c>
      <c r="B97" s="9" t="s">
        <v>931</v>
      </c>
      <c r="C97" s="7">
        <v>12155</v>
      </c>
      <c r="D97" s="5" t="s">
        <v>937</v>
      </c>
      <c r="E97" s="5" t="s">
        <v>9</v>
      </c>
      <c r="F97" s="7" t="s">
        <v>266</v>
      </c>
      <c r="G97" s="7"/>
      <c r="H97" s="4" t="s">
        <v>52</v>
      </c>
      <c r="I97" s="5" t="s">
        <v>402</v>
      </c>
      <c r="J97" s="7">
        <v>1</v>
      </c>
      <c r="K97" s="5" t="s">
        <v>31</v>
      </c>
      <c r="L97" s="5" t="s">
        <v>76</v>
      </c>
      <c r="M97" s="6">
        <v>44581</v>
      </c>
      <c r="N97" s="6">
        <v>44575</v>
      </c>
      <c r="O97" s="6">
        <v>44585</v>
      </c>
      <c r="P97" s="5" t="s">
        <v>926</v>
      </c>
      <c r="Q97" s="5" t="str">
        <f t="shared" si="6"/>
        <v>Produzido Em atraso</v>
      </c>
      <c r="R97" s="5" t="str">
        <f t="shared" si="7"/>
        <v>Entrega Em atraso</v>
      </c>
      <c r="S97" s="11" t="str">
        <f t="shared" si="11"/>
        <v>jan</v>
      </c>
      <c r="T97" s="11">
        <f t="shared" si="8"/>
        <v>2022</v>
      </c>
      <c r="U97" s="39">
        <f>IF(tbl_Comercial[[#This Row],[Dt. Produção]]="","",tbl_Comercial[[#This Row],[Dt. Produção]]-tbl_Comercial[[#This Row],[Dt. Entrada]])</f>
        <v>13</v>
      </c>
      <c r="V97" s="39">
        <f>IF(tbl_Comercial[[#This Row],[Dt
Entrega]]="","",tbl_Comercial[[#This Row],[Dt
Entrega]]-tbl_Comercial[[#This Row],[Dt. Entrada]])</f>
        <v>17</v>
      </c>
    </row>
    <row r="98" spans="1:22" ht="36" hidden="1" x14ac:dyDescent="0.25">
      <c r="A98" s="6">
        <v>44574</v>
      </c>
      <c r="B98" s="9" t="s">
        <v>931</v>
      </c>
      <c r="C98" s="7">
        <v>12227</v>
      </c>
      <c r="D98" s="5" t="s">
        <v>937</v>
      </c>
      <c r="E98" s="5">
        <v>1177901</v>
      </c>
      <c r="F98" s="7" t="s">
        <v>373</v>
      </c>
      <c r="G98" s="7"/>
      <c r="H98" s="4" t="s">
        <v>89</v>
      </c>
      <c r="I98" s="5" t="s">
        <v>14</v>
      </c>
      <c r="J98" s="7">
        <v>1</v>
      </c>
      <c r="K98" s="5">
        <v>1029</v>
      </c>
      <c r="L98" s="5" t="s">
        <v>87</v>
      </c>
      <c r="M98" s="6">
        <v>44589</v>
      </c>
      <c r="N98" s="6">
        <v>44582</v>
      </c>
      <c r="O98" s="6">
        <v>44594</v>
      </c>
      <c r="P98" s="5" t="s">
        <v>925</v>
      </c>
      <c r="Q98" s="5" t="str">
        <f t="shared" si="6"/>
        <v>Produzido Em atraso</v>
      </c>
      <c r="R98" s="5" t="str">
        <f t="shared" si="7"/>
        <v>Entrega Em atraso</v>
      </c>
      <c r="S98" s="11" t="str">
        <f t="shared" si="11"/>
        <v>jan</v>
      </c>
      <c r="T98" s="11">
        <f t="shared" si="8"/>
        <v>2022</v>
      </c>
      <c r="U98" s="39">
        <f>IF(tbl_Comercial[[#This Row],[Dt. Produção]]="","",tbl_Comercial[[#This Row],[Dt. Produção]]-tbl_Comercial[[#This Row],[Dt. Entrada]])</f>
        <v>15</v>
      </c>
      <c r="V98" s="39">
        <f>IF(tbl_Comercial[[#This Row],[Dt
Entrega]]="","",tbl_Comercial[[#This Row],[Dt
Entrega]]-tbl_Comercial[[#This Row],[Dt. Entrada]])</f>
        <v>20</v>
      </c>
    </row>
    <row r="99" spans="1:22" ht="36" hidden="1" x14ac:dyDescent="0.25">
      <c r="A99" s="6">
        <v>44568</v>
      </c>
      <c r="B99" s="9" t="s">
        <v>931</v>
      </c>
      <c r="C99" s="7">
        <v>12155</v>
      </c>
      <c r="D99" s="5" t="s">
        <v>937</v>
      </c>
      <c r="E99" s="5" t="s">
        <v>9</v>
      </c>
      <c r="F99" s="7" t="s">
        <v>272</v>
      </c>
      <c r="G99" s="7"/>
      <c r="H99" s="4" t="s">
        <v>52</v>
      </c>
      <c r="I99" s="5" t="s">
        <v>402</v>
      </c>
      <c r="J99" s="7">
        <v>1</v>
      </c>
      <c r="K99" s="5" t="s">
        <v>31</v>
      </c>
      <c r="L99" s="5" t="s">
        <v>76</v>
      </c>
      <c r="M99" s="6">
        <v>44581</v>
      </c>
      <c r="N99" s="6">
        <v>44575</v>
      </c>
      <c r="O99" s="6">
        <v>44585</v>
      </c>
      <c r="P99" s="5" t="s">
        <v>926</v>
      </c>
      <c r="Q99" s="5" t="str">
        <f t="shared" si="6"/>
        <v>Produzido Em atraso</v>
      </c>
      <c r="R99" s="5" t="str">
        <f t="shared" si="7"/>
        <v>Entrega Em atraso</v>
      </c>
      <c r="S99" s="11" t="str">
        <f t="shared" si="11"/>
        <v>jan</v>
      </c>
      <c r="T99" s="11">
        <f t="shared" si="8"/>
        <v>2022</v>
      </c>
      <c r="U99" s="39">
        <f>IF(tbl_Comercial[[#This Row],[Dt. Produção]]="","",tbl_Comercial[[#This Row],[Dt. Produção]]-tbl_Comercial[[#This Row],[Dt. Entrada]])</f>
        <v>13</v>
      </c>
      <c r="V99" s="39">
        <f>IF(tbl_Comercial[[#This Row],[Dt
Entrega]]="","",tbl_Comercial[[#This Row],[Dt
Entrega]]-tbl_Comercial[[#This Row],[Dt. Entrada]])</f>
        <v>17</v>
      </c>
    </row>
    <row r="100" spans="1:22" ht="36" hidden="1" x14ac:dyDescent="0.25">
      <c r="A100" s="6">
        <v>44568</v>
      </c>
      <c r="B100" s="9" t="s">
        <v>931</v>
      </c>
      <c r="C100" s="7">
        <v>12165</v>
      </c>
      <c r="D100" s="5" t="s">
        <v>937</v>
      </c>
      <c r="E100" s="5" t="s">
        <v>9</v>
      </c>
      <c r="F100" s="7" t="s">
        <v>330</v>
      </c>
      <c r="G100" s="7"/>
      <c r="H100" s="4" t="s">
        <v>52</v>
      </c>
      <c r="I100" s="5" t="s">
        <v>410</v>
      </c>
      <c r="J100" s="7">
        <v>1</v>
      </c>
      <c r="K100" s="5" t="s">
        <v>31</v>
      </c>
      <c r="L100" s="5"/>
      <c r="M100" s="6">
        <v>44581</v>
      </c>
      <c r="N100" s="6">
        <v>44579</v>
      </c>
      <c r="O100" s="6">
        <v>44585</v>
      </c>
      <c r="P100" s="5" t="s">
        <v>926</v>
      </c>
      <c r="Q100" s="5" t="str">
        <f t="shared" si="6"/>
        <v>Produzido Em atraso</v>
      </c>
      <c r="R100" s="5" t="str">
        <f t="shared" si="7"/>
        <v>Entrega Em atraso</v>
      </c>
      <c r="S100" s="11" t="str">
        <f t="shared" si="11"/>
        <v>jan</v>
      </c>
      <c r="T100" s="11">
        <f t="shared" si="8"/>
        <v>2022</v>
      </c>
      <c r="U100" s="39">
        <f>IF(tbl_Comercial[[#This Row],[Dt. Produção]]="","",tbl_Comercial[[#This Row],[Dt. Produção]]-tbl_Comercial[[#This Row],[Dt. Entrada]])</f>
        <v>13</v>
      </c>
      <c r="V100" s="39">
        <f>IF(tbl_Comercial[[#This Row],[Dt
Entrega]]="","",tbl_Comercial[[#This Row],[Dt
Entrega]]-tbl_Comercial[[#This Row],[Dt. Entrada]])</f>
        <v>17</v>
      </c>
    </row>
    <row r="101" spans="1:22" ht="36" hidden="1" x14ac:dyDescent="0.25">
      <c r="A101" s="6">
        <v>44568</v>
      </c>
      <c r="B101" s="9" t="s">
        <v>931</v>
      </c>
      <c r="C101" s="7">
        <v>12155</v>
      </c>
      <c r="D101" s="5" t="s">
        <v>937</v>
      </c>
      <c r="E101" s="5" t="s">
        <v>9</v>
      </c>
      <c r="F101" s="7" t="s">
        <v>267</v>
      </c>
      <c r="G101" s="7"/>
      <c r="H101" s="4" t="s">
        <v>52</v>
      </c>
      <c r="I101" s="5" t="s">
        <v>402</v>
      </c>
      <c r="J101" s="7">
        <v>1</v>
      </c>
      <c r="K101" s="5" t="s">
        <v>31</v>
      </c>
      <c r="L101" s="5" t="s">
        <v>76</v>
      </c>
      <c r="M101" s="6">
        <v>44581</v>
      </c>
      <c r="N101" s="6">
        <v>44575</v>
      </c>
      <c r="O101" s="6">
        <v>44585</v>
      </c>
      <c r="P101" s="5" t="s">
        <v>926</v>
      </c>
      <c r="Q101" s="5" t="str">
        <f t="shared" si="6"/>
        <v>Produzido Em atraso</v>
      </c>
      <c r="R101" s="5" t="str">
        <f t="shared" si="7"/>
        <v>Entrega Em atraso</v>
      </c>
      <c r="S101" s="11" t="str">
        <f t="shared" si="11"/>
        <v>jan</v>
      </c>
      <c r="T101" s="11">
        <f t="shared" si="8"/>
        <v>2022</v>
      </c>
      <c r="U101" s="39">
        <f>IF(tbl_Comercial[[#This Row],[Dt. Produção]]="","",tbl_Comercial[[#This Row],[Dt. Produção]]-tbl_Comercial[[#This Row],[Dt. Entrada]])</f>
        <v>13</v>
      </c>
      <c r="V101" s="39">
        <f>IF(tbl_Comercial[[#This Row],[Dt
Entrega]]="","",tbl_Comercial[[#This Row],[Dt
Entrega]]-tbl_Comercial[[#This Row],[Dt. Entrada]])</f>
        <v>17</v>
      </c>
    </row>
    <row r="102" spans="1:22" ht="36" hidden="1" x14ac:dyDescent="0.25">
      <c r="A102" s="6">
        <v>44568</v>
      </c>
      <c r="B102" s="9" t="s">
        <v>931</v>
      </c>
      <c r="C102" s="7">
        <v>12155</v>
      </c>
      <c r="D102" s="5" t="s">
        <v>937</v>
      </c>
      <c r="E102" s="5" t="s">
        <v>9</v>
      </c>
      <c r="F102" s="7" t="s">
        <v>285</v>
      </c>
      <c r="G102" s="7"/>
      <c r="H102" s="4" t="s">
        <v>52</v>
      </c>
      <c r="I102" s="5" t="s">
        <v>402</v>
      </c>
      <c r="J102" s="7">
        <v>1</v>
      </c>
      <c r="K102" s="5" t="s">
        <v>31</v>
      </c>
      <c r="L102" s="5" t="s">
        <v>76</v>
      </c>
      <c r="M102" s="6">
        <v>44581</v>
      </c>
      <c r="N102" s="6">
        <v>44575</v>
      </c>
      <c r="O102" s="6">
        <v>44585</v>
      </c>
      <c r="P102" s="5" t="s">
        <v>926</v>
      </c>
      <c r="Q102" s="5" t="str">
        <f t="shared" si="6"/>
        <v>Produzido Em atraso</v>
      </c>
      <c r="R102" s="5" t="str">
        <f t="shared" si="7"/>
        <v>Entrega Em atraso</v>
      </c>
      <c r="S102" s="11" t="str">
        <f t="shared" si="11"/>
        <v>jan</v>
      </c>
      <c r="T102" s="11">
        <f t="shared" si="8"/>
        <v>2022</v>
      </c>
      <c r="U102" s="39">
        <f>IF(tbl_Comercial[[#This Row],[Dt. Produção]]="","",tbl_Comercial[[#This Row],[Dt. Produção]]-tbl_Comercial[[#This Row],[Dt. Entrada]])</f>
        <v>13</v>
      </c>
      <c r="V102" s="39">
        <f>IF(tbl_Comercial[[#This Row],[Dt
Entrega]]="","",tbl_Comercial[[#This Row],[Dt
Entrega]]-tbl_Comercial[[#This Row],[Dt. Entrada]])</f>
        <v>17</v>
      </c>
    </row>
    <row r="103" spans="1:22" ht="36" hidden="1" x14ac:dyDescent="0.25">
      <c r="A103" s="6">
        <v>44568</v>
      </c>
      <c r="B103" s="9" t="s">
        <v>931</v>
      </c>
      <c r="C103" s="7">
        <v>12155</v>
      </c>
      <c r="D103" s="5" t="s">
        <v>937</v>
      </c>
      <c r="E103" s="5" t="s">
        <v>9</v>
      </c>
      <c r="F103" s="7" t="s">
        <v>268</v>
      </c>
      <c r="G103" s="7"/>
      <c r="H103" s="4" t="s">
        <v>52</v>
      </c>
      <c r="I103" s="5" t="s">
        <v>405</v>
      </c>
      <c r="J103" s="7">
        <v>1</v>
      </c>
      <c r="K103" s="5" t="s">
        <v>31</v>
      </c>
      <c r="L103" s="5" t="s">
        <v>76</v>
      </c>
      <c r="M103" s="6">
        <v>44581</v>
      </c>
      <c r="N103" s="6">
        <v>44575</v>
      </c>
      <c r="O103" s="6">
        <v>44585</v>
      </c>
      <c r="P103" s="5" t="s">
        <v>926</v>
      </c>
      <c r="Q103" s="5" t="str">
        <f t="shared" si="6"/>
        <v>Produzido Em atraso</v>
      </c>
      <c r="R103" s="5" t="str">
        <f t="shared" si="7"/>
        <v>Entrega Em atraso</v>
      </c>
      <c r="S103" s="11" t="str">
        <f t="shared" si="11"/>
        <v>jan</v>
      </c>
      <c r="T103" s="11">
        <f t="shared" si="8"/>
        <v>2022</v>
      </c>
      <c r="U103" s="39">
        <f>IF(tbl_Comercial[[#This Row],[Dt. Produção]]="","",tbl_Comercial[[#This Row],[Dt. Produção]]-tbl_Comercial[[#This Row],[Dt. Entrada]])</f>
        <v>13</v>
      </c>
      <c r="V103" s="39">
        <f>IF(tbl_Comercial[[#This Row],[Dt
Entrega]]="","",tbl_Comercial[[#This Row],[Dt
Entrega]]-tbl_Comercial[[#This Row],[Dt. Entrada]])</f>
        <v>17</v>
      </c>
    </row>
    <row r="104" spans="1:22" ht="36" hidden="1" x14ac:dyDescent="0.25">
      <c r="A104" s="6">
        <v>44568</v>
      </c>
      <c r="B104" s="9" t="s">
        <v>931</v>
      </c>
      <c r="C104" s="7">
        <v>12162</v>
      </c>
      <c r="D104" s="5" t="s">
        <v>937</v>
      </c>
      <c r="E104" s="5" t="s">
        <v>9</v>
      </c>
      <c r="F104" s="7" t="s">
        <v>325</v>
      </c>
      <c r="G104" s="7"/>
      <c r="H104" s="4" t="s">
        <v>52</v>
      </c>
      <c r="I104" s="5" t="s">
        <v>411</v>
      </c>
      <c r="J104" s="7">
        <v>1</v>
      </c>
      <c r="K104" s="5" t="s">
        <v>31</v>
      </c>
      <c r="L104" s="5" t="s">
        <v>76</v>
      </c>
      <c r="M104" s="6">
        <v>44581</v>
      </c>
      <c r="N104" s="6">
        <v>44579</v>
      </c>
      <c r="O104" s="6">
        <v>44585</v>
      </c>
      <c r="P104" s="5" t="s">
        <v>926</v>
      </c>
      <c r="Q104" s="5" t="str">
        <f t="shared" si="6"/>
        <v>Produzido Em atraso</v>
      </c>
      <c r="R104" s="5" t="str">
        <f t="shared" si="7"/>
        <v>Entrega Em atraso</v>
      </c>
      <c r="S104" s="11" t="str">
        <f t="shared" si="11"/>
        <v>jan</v>
      </c>
      <c r="T104" s="11">
        <f t="shared" si="8"/>
        <v>2022</v>
      </c>
      <c r="U104" s="39">
        <f>IF(tbl_Comercial[[#This Row],[Dt. Produção]]="","",tbl_Comercial[[#This Row],[Dt. Produção]]-tbl_Comercial[[#This Row],[Dt. Entrada]])</f>
        <v>13</v>
      </c>
      <c r="V104" s="39">
        <f>IF(tbl_Comercial[[#This Row],[Dt
Entrega]]="","",tbl_Comercial[[#This Row],[Dt
Entrega]]-tbl_Comercial[[#This Row],[Dt. Entrada]])</f>
        <v>17</v>
      </c>
    </row>
    <row r="105" spans="1:22" ht="36" hidden="1" x14ac:dyDescent="0.25">
      <c r="A105" s="6">
        <v>44568</v>
      </c>
      <c r="B105" s="9" t="s">
        <v>931</v>
      </c>
      <c r="C105" s="7">
        <v>12164</v>
      </c>
      <c r="D105" s="5" t="s">
        <v>937</v>
      </c>
      <c r="E105" s="5" t="s">
        <v>9</v>
      </c>
      <c r="F105" s="7" t="s">
        <v>323</v>
      </c>
      <c r="G105" s="7"/>
      <c r="H105" s="4" t="s">
        <v>52</v>
      </c>
      <c r="I105" s="5" t="s">
        <v>412</v>
      </c>
      <c r="J105" s="7">
        <v>1</v>
      </c>
      <c r="K105" s="5" t="s">
        <v>31</v>
      </c>
      <c r="L105" s="5" t="s">
        <v>76</v>
      </c>
      <c r="M105" s="6">
        <v>44581</v>
      </c>
      <c r="N105" s="6">
        <v>44579</v>
      </c>
      <c r="O105" s="6">
        <v>44585</v>
      </c>
      <c r="P105" s="5" t="s">
        <v>926</v>
      </c>
      <c r="Q105" s="5" t="str">
        <f t="shared" si="6"/>
        <v>Produzido Em atraso</v>
      </c>
      <c r="R105" s="5" t="str">
        <f t="shared" si="7"/>
        <v>Entrega Em atraso</v>
      </c>
      <c r="S105" s="11" t="str">
        <f t="shared" si="11"/>
        <v>jan</v>
      </c>
      <c r="T105" s="11">
        <f t="shared" si="8"/>
        <v>2022</v>
      </c>
      <c r="U105" s="39">
        <f>IF(tbl_Comercial[[#This Row],[Dt. Produção]]="","",tbl_Comercial[[#This Row],[Dt. Produção]]-tbl_Comercial[[#This Row],[Dt. Entrada]])</f>
        <v>13</v>
      </c>
      <c r="V105" s="39">
        <f>IF(tbl_Comercial[[#This Row],[Dt
Entrega]]="","",tbl_Comercial[[#This Row],[Dt
Entrega]]-tbl_Comercial[[#This Row],[Dt. Entrada]])</f>
        <v>17</v>
      </c>
    </row>
    <row r="106" spans="1:22" ht="36" hidden="1" x14ac:dyDescent="0.25">
      <c r="A106" s="6">
        <v>44568</v>
      </c>
      <c r="B106" s="9" t="s">
        <v>931</v>
      </c>
      <c r="C106" s="7">
        <v>12157</v>
      </c>
      <c r="D106" s="5" t="s">
        <v>937</v>
      </c>
      <c r="E106" s="5" t="s">
        <v>9</v>
      </c>
      <c r="F106" s="7" t="s">
        <v>324</v>
      </c>
      <c r="G106" s="7"/>
      <c r="H106" s="4" t="s">
        <v>52</v>
      </c>
      <c r="I106" s="5" t="s">
        <v>413</v>
      </c>
      <c r="J106" s="7">
        <v>1</v>
      </c>
      <c r="K106" s="5" t="s">
        <v>31</v>
      </c>
      <c r="L106" s="5" t="s">
        <v>76</v>
      </c>
      <c r="M106" s="6">
        <v>44581</v>
      </c>
      <c r="N106" s="6">
        <v>44579</v>
      </c>
      <c r="O106" s="6">
        <v>44585</v>
      </c>
      <c r="P106" s="5" t="s">
        <v>926</v>
      </c>
      <c r="Q106" s="5" t="str">
        <f t="shared" si="6"/>
        <v>Produzido Em atraso</v>
      </c>
      <c r="R106" s="5" t="str">
        <f t="shared" si="7"/>
        <v>Entrega Em atraso</v>
      </c>
      <c r="S106" s="11" t="str">
        <f t="shared" ref="S106:S122" si="12">IF(M106="","",TEXT(M106,"MMM"))</f>
        <v>jan</v>
      </c>
      <c r="T106" s="11">
        <f t="shared" si="8"/>
        <v>2022</v>
      </c>
      <c r="U106" s="39">
        <f>IF(tbl_Comercial[[#This Row],[Dt. Produção]]="","",tbl_Comercial[[#This Row],[Dt. Produção]]-tbl_Comercial[[#This Row],[Dt. Entrada]])</f>
        <v>13</v>
      </c>
      <c r="V106" s="39">
        <f>IF(tbl_Comercial[[#This Row],[Dt
Entrega]]="","",tbl_Comercial[[#This Row],[Dt
Entrega]]-tbl_Comercial[[#This Row],[Dt. Entrada]])</f>
        <v>17</v>
      </c>
    </row>
    <row r="107" spans="1:22" ht="36" hidden="1" x14ac:dyDescent="0.25">
      <c r="A107" s="6">
        <v>44568</v>
      </c>
      <c r="B107" s="9" t="s">
        <v>931</v>
      </c>
      <c r="C107" s="7">
        <v>12161</v>
      </c>
      <c r="D107" s="5" t="s">
        <v>937</v>
      </c>
      <c r="E107" s="5" t="s">
        <v>9</v>
      </c>
      <c r="F107" s="7" t="s">
        <v>289</v>
      </c>
      <c r="G107" s="7"/>
      <c r="H107" s="4" t="s">
        <v>52</v>
      </c>
      <c r="I107" s="5" t="s">
        <v>412</v>
      </c>
      <c r="J107" s="7">
        <v>1</v>
      </c>
      <c r="K107" s="5" t="s">
        <v>31</v>
      </c>
      <c r="L107" s="5" t="s">
        <v>76</v>
      </c>
      <c r="M107" s="6">
        <v>44581</v>
      </c>
      <c r="N107" s="6">
        <v>44579</v>
      </c>
      <c r="O107" s="6">
        <v>44585</v>
      </c>
      <c r="P107" s="5" t="s">
        <v>926</v>
      </c>
      <c r="Q107" s="5" t="str">
        <f t="shared" si="6"/>
        <v>Produzido Em atraso</v>
      </c>
      <c r="R107" s="5" t="str">
        <f t="shared" si="7"/>
        <v>Entrega Em atraso</v>
      </c>
      <c r="S107" s="11" t="str">
        <f t="shared" si="12"/>
        <v>jan</v>
      </c>
      <c r="T107" s="11">
        <f t="shared" si="8"/>
        <v>2022</v>
      </c>
      <c r="U107" s="39">
        <f>IF(tbl_Comercial[[#This Row],[Dt. Produção]]="","",tbl_Comercial[[#This Row],[Dt. Produção]]-tbl_Comercial[[#This Row],[Dt. Entrada]])</f>
        <v>13</v>
      </c>
      <c r="V107" s="39">
        <f>IF(tbl_Comercial[[#This Row],[Dt
Entrega]]="","",tbl_Comercial[[#This Row],[Dt
Entrega]]-tbl_Comercial[[#This Row],[Dt. Entrada]])</f>
        <v>17</v>
      </c>
    </row>
    <row r="108" spans="1:22" ht="36" hidden="1" x14ac:dyDescent="0.25">
      <c r="A108" s="6">
        <v>44573</v>
      </c>
      <c r="B108" s="9" t="s">
        <v>931</v>
      </c>
      <c r="C108" s="7">
        <v>12154</v>
      </c>
      <c r="D108" s="5" t="s">
        <v>937</v>
      </c>
      <c r="E108" s="5" t="s">
        <v>9</v>
      </c>
      <c r="F108" s="7" t="s">
        <v>371</v>
      </c>
      <c r="G108" s="7"/>
      <c r="H108" s="4" t="s">
        <v>141</v>
      </c>
      <c r="I108" s="5" t="s">
        <v>15</v>
      </c>
      <c r="J108" s="7">
        <v>1</v>
      </c>
      <c r="K108" s="5" t="s">
        <v>31</v>
      </c>
      <c r="L108" s="5" t="s">
        <v>414</v>
      </c>
      <c r="M108" s="6">
        <v>44581</v>
      </c>
      <c r="N108" s="6">
        <v>44580</v>
      </c>
      <c r="O108" s="6">
        <v>44582</v>
      </c>
      <c r="P108" s="5" t="s">
        <v>925</v>
      </c>
      <c r="Q108" s="5" t="str">
        <f t="shared" si="6"/>
        <v>Produzido Em atraso</v>
      </c>
      <c r="R108" s="5" t="str">
        <f t="shared" si="7"/>
        <v>Entrega Em atraso</v>
      </c>
      <c r="S108" s="11" t="str">
        <f t="shared" si="12"/>
        <v>jan</v>
      </c>
      <c r="T108" s="11">
        <f t="shared" si="8"/>
        <v>2022</v>
      </c>
      <c r="U108" s="39">
        <f>IF(tbl_Comercial[[#This Row],[Dt. Produção]]="","",tbl_Comercial[[#This Row],[Dt. Produção]]-tbl_Comercial[[#This Row],[Dt. Entrada]])</f>
        <v>8</v>
      </c>
      <c r="V108" s="39">
        <f>IF(tbl_Comercial[[#This Row],[Dt
Entrega]]="","",tbl_Comercial[[#This Row],[Dt
Entrega]]-tbl_Comercial[[#This Row],[Dt. Entrada]])</f>
        <v>9</v>
      </c>
    </row>
    <row r="109" spans="1:22" ht="36" hidden="1" x14ac:dyDescent="0.25">
      <c r="A109" s="6">
        <v>44573</v>
      </c>
      <c r="B109" s="9" t="s">
        <v>931</v>
      </c>
      <c r="C109" s="7">
        <v>12191</v>
      </c>
      <c r="D109" s="5" t="s">
        <v>937</v>
      </c>
      <c r="E109" s="5" t="s">
        <v>9</v>
      </c>
      <c r="F109" s="7" t="s">
        <v>282</v>
      </c>
      <c r="G109" s="7"/>
      <c r="H109" s="4" t="s">
        <v>283</v>
      </c>
      <c r="I109" s="5" t="s">
        <v>415</v>
      </c>
      <c r="J109" s="7">
        <v>1</v>
      </c>
      <c r="K109" s="5" t="s">
        <v>31</v>
      </c>
      <c r="L109" s="5"/>
      <c r="M109" s="6">
        <v>44586</v>
      </c>
      <c r="N109" s="6">
        <v>44582</v>
      </c>
      <c r="O109" s="6">
        <v>44587</v>
      </c>
      <c r="P109" s="5" t="s">
        <v>926</v>
      </c>
      <c r="Q109" s="5" t="str">
        <f t="shared" si="6"/>
        <v>Produzido Em atraso</v>
      </c>
      <c r="R109" s="5" t="str">
        <f t="shared" si="7"/>
        <v>Entrega Em atraso</v>
      </c>
      <c r="S109" s="11" t="str">
        <f t="shared" si="12"/>
        <v>jan</v>
      </c>
      <c r="T109" s="11">
        <f t="shared" si="8"/>
        <v>2022</v>
      </c>
      <c r="U109" s="39">
        <f>IF(tbl_Comercial[[#This Row],[Dt. Produção]]="","",tbl_Comercial[[#This Row],[Dt. Produção]]-tbl_Comercial[[#This Row],[Dt. Entrada]])</f>
        <v>13</v>
      </c>
      <c r="V109" s="39">
        <f>IF(tbl_Comercial[[#This Row],[Dt
Entrega]]="","",tbl_Comercial[[#This Row],[Dt
Entrega]]-tbl_Comercial[[#This Row],[Dt. Entrada]])</f>
        <v>14</v>
      </c>
    </row>
    <row r="110" spans="1:22" ht="36" hidden="1" x14ac:dyDescent="0.25">
      <c r="A110" s="6">
        <v>44573</v>
      </c>
      <c r="B110" s="9" t="s">
        <v>931</v>
      </c>
      <c r="C110" s="7">
        <v>12203</v>
      </c>
      <c r="D110" s="5" t="s">
        <v>937</v>
      </c>
      <c r="E110" s="5" t="s">
        <v>9</v>
      </c>
      <c r="F110" s="7" t="s">
        <v>284</v>
      </c>
      <c r="G110" s="7"/>
      <c r="H110" s="4" t="s">
        <v>283</v>
      </c>
      <c r="I110" s="5" t="s">
        <v>419</v>
      </c>
      <c r="J110" s="7">
        <v>1</v>
      </c>
      <c r="K110" s="5" t="s">
        <v>31</v>
      </c>
      <c r="L110" s="5"/>
      <c r="M110" s="6">
        <v>44586</v>
      </c>
      <c r="N110" s="6">
        <v>44582</v>
      </c>
      <c r="O110" s="6">
        <v>44587</v>
      </c>
      <c r="P110" s="5" t="s">
        <v>926</v>
      </c>
      <c r="Q110" s="5" t="str">
        <f t="shared" si="6"/>
        <v>Produzido Em atraso</v>
      </c>
      <c r="R110" s="5" t="str">
        <f t="shared" si="7"/>
        <v>Entrega Em atraso</v>
      </c>
      <c r="S110" s="11" t="str">
        <f t="shared" si="12"/>
        <v>jan</v>
      </c>
      <c r="T110" s="11">
        <f t="shared" si="8"/>
        <v>2022</v>
      </c>
      <c r="U110" s="39">
        <f>IF(tbl_Comercial[[#This Row],[Dt. Produção]]="","",tbl_Comercial[[#This Row],[Dt. Produção]]-tbl_Comercial[[#This Row],[Dt. Entrada]])</f>
        <v>13</v>
      </c>
      <c r="V110" s="39">
        <f>IF(tbl_Comercial[[#This Row],[Dt
Entrega]]="","",tbl_Comercial[[#This Row],[Dt
Entrega]]-tbl_Comercial[[#This Row],[Dt. Entrada]])</f>
        <v>14</v>
      </c>
    </row>
    <row r="111" spans="1:22" ht="48" hidden="1" x14ac:dyDescent="0.25">
      <c r="A111" s="6">
        <v>44574</v>
      </c>
      <c r="B111" s="9" t="s">
        <v>931</v>
      </c>
      <c r="C111" s="7">
        <v>12190</v>
      </c>
      <c r="D111" s="5" t="s">
        <v>937</v>
      </c>
      <c r="E111" s="5" t="s">
        <v>9</v>
      </c>
      <c r="F111" s="7" t="s">
        <v>270</v>
      </c>
      <c r="G111" s="7"/>
      <c r="H111" s="4" t="s">
        <v>146</v>
      </c>
      <c r="I111" s="5" t="s">
        <v>420</v>
      </c>
      <c r="J111" s="7">
        <v>1</v>
      </c>
      <c r="K111" s="5" t="s">
        <v>31</v>
      </c>
      <c r="L111" s="5"/>
      <c r="M111" s="6">
        <v>44585</v>
      </c>
      <c r="N111" s="6">
        <v>44582</v>
      </c>
      <c r="O111" s="6">
        <v>44586</v>
      </c>
      <c r="P111" s="5" t="s">
        <v>926</v>
      </c>
      <c r="Q111" s="5" t="str">
        <f t="shared" si="6"/>
        <v>Produzido Em atraso</v>
      </c>
      <c r="R111" s="5" t="str">
        <f t="shared" si="7"/>
        <v>Entrega Em atraso</v>
      </c>
      <c r="S111" s="11" t="str">
        <f t="shared" si="12"/>
        <v>jan</v>
      </c>
      <c r="T111" s="11">
        <f t="shared" si="8"/>
        <v>2022</v>
      </c>
      <c r="U111" s="39">
        <f>IF(tbl_Comercial[[#This Row],[Dt. Produção]]="","",tbl_Comercial[[#This Row],[Dt. Produção]]-tbl_Comercial[[#This Row],[Dt. Entrada]])</f>
        <v>11</v>
      </c>
      <c r="V111" s="39">
        <f>IF(tbl_Comercial[[#This Row],[Dt
Entrega]]="","",tbl_Comercial[[#This Row],[Dt
Entrega]]-tbl_Comercial[[#This Row],[Dt. Entrada]])</f>
        <v>12</v>
      </c>
    </row>
    <row r="112" spans="1:22" ht="36" hidden="1" x14ac:dyDescent="0.25">
      <c r="A112" s="6">
        <v>44574</v>
      </c>
      <c r="B112" s="9" t="s">
        <v>931</v>
      </c>
      <c r="C112" s="7">
        <v>12186</v>
      </c>
      <c r="D112" s="5" t="s">
        <v>937</v>
      </c>
      <c r="E112" s="5" t="s">
        <v>9</v>
      </c>
      <c r="F112" s="7" t="s">
        <v>321</v>
      </c>
      <c r="G112" s="7"/>
      <c r="H112" s="4" t="s">
        <v>146</v>
      </c>
      <c r="I112" s="5" t="s">
        <v>421</v>
      </c>
      <c r="J112" s="7">
        <v>1</v>
      </c>
      <c r="K112" s="5" t="s">
        <v>31</v>
      </c>
      <c r="L112" s="5"/>
      <c r="M112" s="6">
        <v>44586</v>
      </c>
      <c r="N112" s="6">
        <v>44582</v>
      </c>
      <c r="O112" s="6">
        <v>44586</v>
      </c>
      <c r="P112" s="5" t="s">
        <v>926</v>
      </c>
      <c r="Q112" s="5" t="str">
        <f t="shared" si="6"/>
        <v>Produzido Em atraso</v>
      </c>
      <c r="R112" s="5" t="str">
        <f t="shared" si="7"/>
        <v>Entrega Em atraso</v>
      </c>
      <c r="S112" s="11" t="str">
        <f t="shared" si="12"/>
        <v>jan</v>
      </c>
      <c r="T112" s="11">
        <f t="shared" si="8"/>
        <v>2022</v>
      </c>
      <c r="U112" s="39">
        <f>IF(tbl_Comercial[[#This Row],[Dt. Produção]]="","",tbl_Comercial[[#This Row],[Dt. Produção]]-tbl_Comercial[[#This Row],[Dt. Entrada]])</f>
        <v>12</v>
      </c>
      <c r="V112" s="39">
        <f>IF(tbl_Comercial[[#This Row],[Dt
Entrega]]="","",tbl_Comercial[[#This Row],[Dt
Entrega]]-tbl_Comercial[[#This Row],[Dt. Entrada]])</f>
        <v>12</v>
      </c>
    </row>
    <row r="113" spans="1:22" ht="36" x14ac:dyDescent="0.25">
      <c r="A113" s="6">
        <v>44573</v>
      </c>
      <c r="B113" s="9" t="s">
        <v>931</v>
      </c>
      <c r="C113" s="7">
        <v>12208</v>
      </c>
      <c r="D113" s="5" t="s">
        <v>937</v>
      </c>
      <c r="E113" s="5" t="s">
        <v>9</v>
      </c>
      <c r="F113" s="7" t="s">
        <v>99</v>
      </c>
      <c r="G113" s="7"/>
      <c r="H113" s="4" t="s">
        <v>23</v>
      </c>
      <c r="I113" s="5" t="s">
        <v>422</v>
      </c>
      <c r="J113" s="7">
        <v>1</v>
      </c>
      <c r="K113" s="5">
        <v>3499</v>
      </c>
      <c r="L113" s="5"/>
      <c r="M113" s="6">
        <v>44585</v>
      </c>
      <c r="N113" s="6">
        <v>44585</v>
      </c>
      <c r="O113" s="6">
        <v>44586</v>
      </c>
      <c r="P113" s="5" t="s">
        <v>924</v>
      </c>
      <c r="Q113" s="5" t="str">
        <f t="shared" si="6"/>
        <v>Produzido No Prazo</v>
      </c>
      <c r="R113" s="5" t="str">
        <f t="shared" si="7"/>
        <v>Entrega Em atraso</v>
      </c>
      <c r="S113" s="11" t="str">
        <f t="shared" si="12"/>
        <v>jan</v>
      </c>
      <c r="T113" s="11">
        <f t="shared" si="8"/>
        <v>2022</v>
      </c>
      <c r="U113" s="39">
        <f>IF(tbl_Comercial[[#This Row],[Dt. Produção]]="","",tbl_Comercial[[#This Row],[Dt. Produção]]-tbl_Comercial[[#This Row],[Dt. Entrada]])</f>
        <v>12</v>
      </c>
      <c r="V113" s="39">
        <f>IF(tbl_Comercial[[#This Row],[Dt
Entrega]]="","",tbl_Comercial[[#This Row],[Dt
Entrega]]-tbl_Comercial[[#This Row],[Dt. Entrada]])</f>
        <v>13</v>
      </c>
    </row>
    <row r="114" spans="1:22" ht="36" x14ac:dyDescent="0.25">
      <c r="A114" s="6">
        <v>44573</v>
      </c>
      <c r="B114" s="9" t="s">
        <v>931</v>
      </c>
      <c r="C114" s="7">
        <v>12206</v>
      </c>
      <c r="D114" s="5" t="s">
        <v>937</v>
      </c>
      <c r="E114" s="5" t="s">
        <v>300</v>
      </c>
      <c r="F114" s="7">
        <v>1123</v>
      </c>
      <c r="G114" s="7"/>
      <c r="H114" s="4" t="s">
        <v>23</v>
      </c>
      <c r="I114" s="5" t="s">
        <v>423</v>
      </c>
      <c r="J114" s="7">
        <v>1</v>
      </c>
      <c r="K114" s="5">
        <v>3499</v>
      </c>
      <c r="L114" s="5"/>
      <c r="M114" s="6">
        <v>44585</v>
      </c>
      <c r="N114" s="6">
        <v>44585</v>
      </c>
      <c r="O114" s="6">
        <v>44586</v>
      </c>
      <c r="P114" s="5" t="s">
        <v>924</v>
      </c>
      <c r="Q114" s="5" t="str">
        <f t="shared" si="6"/>
        <v>Produzido No Prazo</v>
      </c>
      <c r="R114" s="5" t="str">
        <f t="shared" si="7"/>
        <v>Entrega Em atraso</v>
      </c>
      <c r="S114" s="11" t="str">
        <f t="shared" si="12"/>
        <v>jan</v>
      </c>
      <c r="T114" s="11">
        <f t="shared" si="8"/>
        <v>2022</v>
      </c>
      <c r="U114" s="39">
        <f>IF(tbl_Comercial[[#This Row],[Dt. Produção]]="","",tbl_Comercial[[#This Row],[Dt. Produção]]-tbl_Comercial[[#This Row],[Dt. Entrada]])</f>
        <v>12</v>
      </c>
      <c r="V114" s="39">
        <f>IF(tbl_Comercial[[#This Row],[Dt
Entrega]]="","",tbl_Comercial[[#This Row],[Dt
Entrega]]-tbl_Comercial[[#This Row],[Dt. Entrada]])</f>
        <v>13</v>
      </c>
    </row>
    <row r="115" spans="1:22" ht="36" hidden="1" x14ac:dyDescent="0.25">
      <c r="A115" s="6">
        <v>44568</v>
      </c>
      <c r="B115" s="9" t="s">
        <v>931</v>
      </c>
      <c r="C115" s="7">
        <v>12156</v>
      </c>
      <c r="D115" s="5" t="s">
        <v>937</v>
      </c>
      <c r="E115" s="5" t="s">
        <v>9</v>
      </c>
      <c r="F115" s="7" t="s">
        <v>315</v>
      </c>
      <c r="G115" s="7"/>
      <c r="H115" s="4" t="s">
        <v>52</v>
      </c>
      <c r="I115" s="5" t="s">
        <v>411</v>
      </c>
      <c r="J115" s="7">
        <v>1</v>
      </c>
      <c r="K115" s="5" t="s">
        <v>31</v>
      </c>
      <c r="L115" s="5" t="s">
        <v>76</v>
      </c>
      <c r="M115" s="6">
        <v>44582</v>
      </c>
      <c r="N115" s="6">
        <v>44579</v>
      </c>
      <c r="O115" s="6">
        <v>44585</v>
      </c>
      <c r="P115" s="5" t="s">
        <v>926</v>
      </c>
      <c r="Q115" s="5" t="str">
        <f t="shared" si="6"/>
        <v>Produzido Em atraso</v>
      </c>
      <c r="R115" s="5" t="str">
        <f t="shared" si="7"/>
        <v>Entrega Em atraso</v>
      </c>
      <c r="S115" s="11" t="str">
        <f t="shared" si="12"/>
        <v>jan</v>
      </c>
      <c r="T115" s="11">
        <f t="shared" si="8"/>
        <v>2022</v>
      </c>
      <c r="U115" s="39">
        <f>IF(tbl_Comercial[[#This Row],[Dt. Produção]]="","",tbl_Comercial[[#This Row],[Dt. Produção]]-tbl_Comercial[[#This Row],[Dt. Entrada]])</f>
        <v>14</v>
      </c>
      <c r="V115" s="39">
        <f>IF(tbl_Comercial[[#This Row],[Dt
Entrega]]="","",tbl_Comercial[[#This Row],[Dt
Entrega]]-tbl_Comercial[[#This Row],[Dt. Entrada]])</f>
        <v>17</v>
      </c>
    </row>
    <row r="116" spans="1:22" ht="36" x14ac:dyDescent="0.25">
      <c r="A116" s="6">
        <v>44581</v>
      </c>
      <c r="B116" s="9" t="s">
        <v>931</v>
      </c>
      <c r="C116" s="7">
        <v>12263</v>
      </c>
      <c r="D116" s="5" t="s">
        <v>937</v>
      </c>
      <c r="E116" s="5" t="s">
        <v>381</v>
      </c>
      <c r="F116" s="7" t="s">
        <v>106</v>
      </c>
      <c r="G116" s="7"/>
      <c r="H116" s="4" t="s">
        <v>23</v>
      </c>
      <c r="I116" s="5" t="s">
        <v>426</v>
      </c>
      <c r="J116" s="7">
        <v>1</v>
      </c>
      <c r="K116" s="5">
        <v>3511</v>
      </c>
      <c r="L116" s="5"/>
      <c r="M116" s="6">
        <v>44585</v>
      </c>
      <c r="N116" s="6">
        <v>44587</v>
      </c>
      <c r="O116" s="6">
        <v>44586</v>
      </c>
      <c r="P116" s="5" t="s">
        <v>924</v>
      </c>
      <c r="Q116" s="5" t="str">
        <f t="shared" si="6"/>
        <v>Produzido No Prazo</v>
      </c>
      <c r="R116" s="5" t="str">
        <f t="shared" si="7"/>
        <v>Entrega No Prazo</v>
      </c>
      <c r="S116" s="11" t="str">
        <f t="shared" si="12"/>
        <v>jan</v>
      </c>
      <c r="T116" s="11">
        <f t="shared" si="8"/>
        <v>2022</v>
      </c>
      <c r="U116" s="39">
        <f>IF(tbl_Comercial[[#This Row],[Dt. Produção]]="","",tbl_Comercial[[#This Row],[Dt. Produção]]-tbl_Comercial[[#This Row],[Dt. Entrada]])</f>
        <v>4</v>
      </c>
      <c r="V116" s="39">
        <f>IF(tbl_Comercial[[#This Row],[Dt
Entrega]]="","",tbl_Comercial[[#This Row],[Dt
Entrega]]-tbl_Comercial[[#This Row],[Dt. Entrada]])</f>
        <v>5</v>
      </c>
    </row>
    <row r="117" spans="1:22" ht="36" x14ac:dyDescent="0.25">
      <c r="A117" s="1">
        <v>44579</v>
      </c>
      <c r="B117" s="9" t="s">
        <v>927</v>
      </c>
      <c r="C117" s="4">
        <v>12064</v>
      </c>
      <c r="D117" s="4" t="s">
        <v>930</v>
      </c>
      <c r="E117" s="3" t="s">
        <v>18</v>
      </c>
      <c r="F117" s="2" t="s">
        <v>183</v>
      </c>
      <c r="G117" s="2"/>
      <c r="H117" s="4" t="s">
        <v>24</v>
      </c>
      <c r="I117" s="5" t="s">
        <v>427</v>
      </c>
      <c r="J117" s="2">
        <v>1</v>
      </c>
      <c r="K117" s="3" t="s">
        <v>31</v>
      </c>
      <c r="L117" s="5" t="s">
        <v>18</v>
      </c>
      <c r="M117" s="1">
        <v>44581</v>
      </c>
      <c r="N117" s="1">
        <v>44582</v>
      </c>
      <c r="O117" s="1">
        <v>44582</v>
      </c>
      <c r="P117" s="3" t="s">
        <v>924</v>
      </c>
      <c r="Q117" s="5" t="str">
        <f t="shared" si="6"/>
        <v>Produzido No Prazo</v>
      </c>
      <c r="R117" s="5" t="str">
        <f t="shared" si="7"/>
        <v>Entrega No Prazo</v>
      </c>
      <c r="S117" s="11" t="str">
        <f t="shared" si="12"/>
        <v>jan</v>
      </c>
      <c r="T117" s="11">
        <f t="shared" si="8"/>
        <v>2022</v>
      </c>
      <c r="U117" s="39">
        <f>IF(tbl_Comercial[[#This Row],[Dt. Produção]]="","",tbl_Comercial[[#This Row],[Dt. Produção]]-tbl_Comercial[[#This Row],[Dt. Entrada]])</f>
        <v>2</v>
      </c>
      <c r="V117" s="39">
        <f>IF(tbl_Comercial[[#This Row],[Dt
Entrega]]="","",tbl_Comercial[[#This Row],[Dt
Entrega]]-tbl_Comercial[[#This Row],[Dt. Entrada]])</f>
        <v>3</v>
      </c>
    </row>
    <row r="118" spans="1:22" ht="36" hidden="1" x14ac:dyDescent="0.25">
      <c r="A118" s="6">
        <v>44573</v>
      </c>
      <c r="B118" s="9" t="s">
        <v>931</v>
      </c>
      <c r="C118" s="7">
        <v>11982</v>
      </c>
      <c r="D118" s="5" t="s">
        <v>937</v>
      </c>
      <c r="E118" s="5" t="s">
        <v>250</v>
      </c>
      <c r="F118" s="7">
        <v>2108</v>
      </c>
      <c r="G118" s="7"/>
      <c r="H118" s="4" t="s">
        <v>17</v>
      </c>
      <c r="I118" s="5" t="s">
        <v>428</v>
      </c>
      <c r="J118" s="7">
        <v>1</v>
      </c>
      <c r="K118" s="5" t="s">
        <v>31</v>
      </c>
      <c r="L118" s="5" t="s">
        <v>429</v>
      </c>
      <c r="M118" s="6">
        <v>44585</v>
      </c>
      <c r="N118" s="6">
        <v>44582</v>
      </c>
      <c r="O118" s="6">
        <v>44587</v>
      </c>
      <c r="P118" s="5" t="s">
        <v>924</v>
      </c>
      <c r="Q118" s="5" t="str">
        <f t="shared" si="6"/>
        <v>Produzido Em atraso</v>
      </c>
      <c r="R118" s="5" t="str">
        <f t="shared" si="7"/>
        <v>Entrega Em atraso</v>
      </c>
      <c r="S118" s="11" t="str">
        <f t="shared" si="12"/>
        <v>jan</v>
      </c>
      <c r="T118" s="11">
        <f t="shared" si="8"/>
        <v>2022</v>
      </c>
      <c r="U118" s="39">
        <f>IF(tbl_Comercial[[#This Row],[Dt. Produção]]="","",tbl_Comercial[[#This Row],[Dt. Produção]]-tbl_Comercial[[#This Row],[Dt. Entrada]])</f>
        <v>12</v>
      </c>
      <c r="V118" s="39">
        <f>IF(tbl_Comercial[[#This Row],[Dt
Entrega]]="","",tbl_Comercial[[#This Row],[Dt
Entrega]]-tbl_Comercial[[#This Row],[Dt. Entrada]])</f>
        <v>14</v>
      </c>
    </row>
    <row r="119" spans="1:22" ht="36" hidden="1" x14ac:dyDescent="0.25">
      <c r="A119" s="6">
        <v>44568</v>
      </c>
      <c r="B119" s="9" t="s">
        <v>931</v>
      </c>
      <c r="C119" s="7">
        <v>12174</v>
      </c>
      <c r="D119" s="5" t="s">
        <v>937</v>
      </c>
      <c r="E119" s="5" t="s">
        <v>9</v>
      </c>
      <c r="F119" s="7" t="s">
        <v>294</v>
      </c>
      <c r="G119" s="7"/>
      <c r="H119" s="4" t="s">
        <v>42</v>
      </c>
      <c r="I119" s="5" t="s">
        <v>14</v>
      </c>
      <c r="J119" s="7">
        <v>1</v>
      </c>
      <c r="K119" s="5" t="s">
        <v>31</v>
      </c>
      <c r="L119" s="5" t="s">
        <v>430</v>
      </c>
      <c r="M119" s="6">
        <v>44586</v>
      </c>
      <c r="N119" s="6">
        <v>44578</v>
      </c>
      <c r="O119" s="6">
        <v>44587</v>
      </c>
      <c r="P119" s="5" t="s">
        <v>926</v>
      </c>
      <c r="Q119" s="5" t="str">
        <f t="shared" si="6"/>
        <v>Produzido Em atraso</v>
      </c>
      <c r="R119" s="5" t="str">
        <f t="shared" si="7"/>
        <v>Entrega Em atraso</v>
      </c>
      <c r="S119" s="11" t="str">
        <f t="shared" si="12"/>
        <v>jan</v>
      </c>
      <c r="T119" s="11">
        <f t="shared" si="8"/>
        <v>2022</v>
      </c>
      <c r="U119" s="39">
        <f>IF(tbl_Comercial[[#This Row],[Dt. Produção]]="","",tbl_Comercial[[#This Row],[Dt. Produção]]-tbl_Comercial[[#This Row],[Dt. Entrada]])</f>
        <v>18</v>
      </c>
      <c r="V119" s="39">
        <f>IF(tbl_Comercial[[#This Row],[Dt
Entrega]]="","",tbl_Comercial[[#This Row],[Dt
Entrega]]-tbl_Comercial[[#This Row],[Dt. Entrada]])</f>
        <v>19</v>
      </c>
    </row>
    <row r="120" spans="1:22" ht="36" hidden="1" x14ac:dyDescent="0.25">
      <c r="A120" s="6">
        <v>44574</v>
      </c>
      <c r="B120" s="9" t="s">
        <v>931</v>
      </c>
      <c r="C120" s="7">
        <v>12189</v>
      </c>
      <c r="D120" s="5" t="s">
        <v>937</v>
      </c>
      <c r="E120" s="5" t="s">
        <v>9</v>
      </c>
      <c r="F120" s="7" t="s">
        <v>269</v>
      </c>
      <c r="G120" s="7"/>
      <c r="H120" s="4" t="s">
        <v>146</v>
      </c>
      <c r="I120" s="5" t="s">
        <v>421</v>
      </c>
      <c r="J120" s="7">
        <v>1</v>
      </c>
      <c r="K120" s="5" t="s">
        <v>31</v>
      </c>
      <c r="L120" s="5"/>
      <c r="M120" s="6">
        <v>44586</v>
      </c>
      <c r="N120" s="6">
        <v>44582</v>
      </c>
      <c r="O120" s="6">
        <v>44586</v>
      </c>
      <c r="P120" s="5" t="s">
        <v>926</v>
      </c>
      <c r="Q120" s="5" t="str">
        <f t="shared" si="6"/>
        <v>Produzido Em atraso</v>
      </c>
      <c r="R120" s="5" t="str">
        <f t="shared" si="7"/>
        <v>Entrega Em atraso</v>
      </c>
      <c r="S120" s="11" t="str">
        <f t="shared" si="12"/>
        <v>jan</v>
      </c>
      <c r="T120" s="11">
        <f t="shared" si="8"/>
        <v>2022</v>
      </c>
      <c r="U120" s="39">
        <f>IF(tbl_Comercial[[#This Row],[Dt. Produção]]="","",tbl_Comercial[[#This Row],[Dt. Produção]]-tbl_Comercial[[#This Row],[Dt. Entrada]])</f>
        <v>12</v>
      </c>
      <c r="V120" s="39">
        <f>IF(tbl_Comercial[[#This Row],[Dt
Entrega]]="","",tbl_Comercial[[#This Row],[Dt
Entrega]]-tbl_Comercial[[#This Row],[Dt. Entrada]])</f>
        <v>12</v>
      </c>
    </row>
    <row r="121" spans="1:22" ht="36" x14ac:dyDescent="0.25">
      <c r="A121" s="6">
        <v>44581</v>
      </c>
      <c r="B121" s="9" t="s">
        <v>931</v>
      </c>
      <c r="C121" s="7">
        <v>12263</v>
      </c>
      <c r="D121" s="5" t="s">
        <v>937</v>
      </c>
      <c r="E121" s="5" t="s">
        <v>381</v>
      </c>
      <c r="F121" s="7" t="s">
        <v>105</v>
      </c>
      <c r="G121" s="7"/>
      <c r="H121" s="4" t="s">
        <v>23</v>
      </c>
      <c r="I121" s="5" t="s">
        <v>426</v>
      </c>
      <c r="J121" s="7">
        <v>1</v>
      </c>
      <c r="K121" s="5">
        <v>3511</v>
      </c>
      <c r="L121" s="5"/>
      <c r="M121" s="6">
        <v>44585</v>
      </c>
      <c r="N121" s="6">
        <v>44587</v>
      </c>
      <c r="O121" s="6">
        <v>44586</v>
      </c>
      <c r="P121" s="5" t="s">
        <v>924</v>
      </c>
      <c r="Q121" s="5" t="str">
        <f t="shared" si="6"/>
        <v>Produzido No Prazo</v>
      </c>
      <c r="R121" s="5" t="str">
        <f t="shared" si="7"/>
        <v>Entrega No Prazo</v>
      </c>
      <c r="S121" s="11" t="str">
        <f t="shared" si="12"/>
        <v>jan</v>
      </c>
      <c r="T121" s="11">
        <f t="shared" si="8"/>
        <v>2022</v>
      </c>
      <c r="U121" s="39">
        <f>IF(tbl_Comercial[[#This Row],[Dt. Produção]]="","",tbl_Comercial[[#This Row],[Dt. Produção]]-tbl_Comercial[[#This Row],[Dt. Entrada]])</f>
        <v>4</v>
      </c>
      <c r="V121" s="39">
        <f>IF(tbl_Comercial[[#This Row],[Dt
Entrega]]="","",tbl_Comercial[[#This Row],[Dt
Entrega]]-tbl_Comercial[[#This Row],[Dt. Entrada]])</f>
        <v>5</v>
      </c>
    </row>
    <row r="122" spans="1:22" ht="36" x14ac:dyDescent="0.25">
      <c r="A122" s="6">
        <v>44594</v>
      </c>
      <c r="B122" s="9" t="s">
        <v>931</v>
      </c>
      <c r="C122" s="7">
        <v>12363</v>
      </c>
      <c r="D122" s="5" t="s">
        <v>937</v>
      </c>
      <c r="E122" s="5" t="s">
        <v>9</v>
      </c>
      <c r="F122" s="7" t="s">
        <v>138</v>
      </c>
      <c r="G122" s="7"/>
      <c r="H122" s="4" t="s">
        <v>66</v>
      </c>
      <c r="I122" s="5" t="s">
        <v>171</v>
      </c>
      <c r="J122" s="7">
        <v>1</v>
      </c>
      <c r="K122" s="5" t="s">
        <v>31</v>
      </c>
      <c r="L122" s="5"/>
      <c r="M122" s="6">
        <v>44595</v>
      </c>
      <c r="N122" s="6">
        <v>44596</v>
      </c>
      <c r="O122" s="6">
        <v>44596</v>
      </c>
      <c r="P122" s="5" t="s">
        <v>926</v>
      </c>
      <c r="Q122" s="5" t="str">
        <f t="shared" si="6"/>
        <v>Produzido No Prazo</v>
      </c>
      <c r="R122" s="5" t="str">
        <f t="shared" si="7"/>
        <v>Entrega No Prazo</v>
      </c>
      <c r="S122" s="11" t="str">
        <f t="shared" si="12"/>
        <v>fev</v>
      </c>
      <c r="T122" s="11">
        <f t="shared" si="8"/>
        <v>2022</v>
      </c>
      <c r="U122" s="39">
        <f>IF(tbl_Comercial[[#This Row],[Dt. Produção]]="","",tbl_Comercial[[#This Row],[Dt. Produção]]-tbl_Comercial[[#This Row],[Dt. Entrada]])</f>
        <v>1</v>
      </c>
      <c r="V122" s="39">
        <f>IF(tbl_Comercial[[#This Row],[Dt
Entrega]]="","",tbl_Comercial[[#This Row],[Dt
Entrega]]-tbl_Comercial[[#This Row],[Dt. Entrada]])</f>
        <v>2</v>
      </c>
    </row>
    <row r="123" spans="1:22" ht="36" x14ac:dyDescent="0.25">
      <c r="A123" s="6">
        <v>44594</v>
      </c>
      <c r="B123" s="9" t="s">
        <v>931</v>
      </c>
      <c r="C123" s="7">
        <v>12368</v>
      </c>
      <c r="D123" s="5" t="s">
        <v>937</v>
      </c>
      <c r="E123" s="5" t="s">
        <v>9</v>
      </c>
      <c r="F123" s="7" t="s">
        <v>431</v>
      </c>
      <c r="G123" s="7"/>
      <c r="H123" s="4" t="s">
        <v>11</v>
      </c>
      <c r="I123" s="5" t="s">
        <v>432</v>
      </c>
      <c r="J123" s="7">
        <v>1</v>
      </c>
      <c r="K123" s="5" t="s">
        <v>31</v>
      </c>
      <c r="L123" s="5"/>
      <c r="M123" s="6">
        <v>44596</v>
      </c>
      <c r="N123" s="6">
        <v>44596</v>
      </c>
      <c r="O123" s="6">
        <v>44599</v>
      </c>
      <c r="P123" s="5" t="s">
        <v>924</v>
      </c>
      <c r="Q123" s="5" t="str">
        <f t="shared" si="6"/>
        <v>Produzido No Prazo</v>
      </c>
      <c r="R123" s="5" t="str">
        <f t="shared" si="7"/>
        <v>Entrega Em atraso</v>
      </c>
      <c r="S123" s="11" t="str">
        <f t="shared" ref="S123:S146" si="13">IF(M123="","",TEXT(M123,"MMM"))</f>
        <v>fev</v>
      </c>
      <c r="T123" s="11">
        <f t="shared" si="8"/>
        <v>2022</v>
      </c>
      <c r="U123" s="39">
        <f>IF(tbl_Comercial[[#This Row],[Dt. Produção]]="","",tbl_Comercial[[#This Row],[Dt. Produção]]-tbl_Comercial[[#This Row],[Dt. Entrada]])</f>
        <v>2</v>
      </c>
      <c r="V123" s="39">
        <f>IF(tbl_Comercial[[#This Row],[Dt
Entrega]]="","",tbl_Comercial[[#This Row],[Dt
Entrega]]-tbl_Comercial[[#This Row],[Dt. Entrada]])</f>
        <v>5</v>
      </c>
    </row>
    <row r="124" spans="1:22" ht="36" x14ac:dyDescent="0.25">
      <c r="A124" s="6">
        <v>44585</v>
      </c>
      <c r="B124" s="9" t="s">
        <v>931</v>
      </c>
      <c r="C124" s="7">
        <v>12288</v>
      </c>
      <c r="D124" s="5" t="s">
        <v>937</v>
      </c>
      <c r="E124" s="5" t="s">
        <v>9</v>
      </c>
      <c r="F124" s="7" t="s">
        <v>433</v>
      </c>
      <c r="G124" s="7"/>
      <c r="H124" s="4" t="s">
        <v>118</v>
      </c>
      <c r="I124" s="5" t="s">
        <v>14</v>
      </c>
      <c r="J124" s="7">
        <v>1</v>
      </c>
      <c r="K124" s="5" t="s">
        <v>31</v>
      </c>
      <c r="L124" s="5" t="s">
        <v>434</v>
      </c>
      <c r="M124" s="6">
        <v>44586</v>
      </c>
      <c r="N124" s="6">
        <v>44587</v>
      </c>
      <c r="O124" s="6">
        <v>44587</v>
      </c>
      <c r="P124" s="5" t="s">
        <v>926</v>
      </c>
      <c r="Q124" s="5" t="str">
        <f t="shared" si="6"/>
        <v>Produzido No Prazo</v>
      </c>
      <c r="R124" s="5" t="str">
        <f t="shared" si="7"/>
        <v>Entrega No Prazo</v>
      </c>
      <c r="S124" s="11" t="str">
        <f t="shared" si="13"/>
        <v>jan</v>
      </c>
      <c r="T124" s="11">
        <f t="shared" si="8"/>
        <v>2022</v>
      </c>
      <c r="U124" s="39">
        <f>IF(tbl_Comercial[[#This Row],[Dt. Produção]]="","",tbl_Comercial[[#This Row],[Dt. Produção]]-tbl_Comercial[[#This Row],[Dt. Entrada]])</f>
        <v>1</v>
      </c>
      <c r="V124" s="39">
        <f>IF(tbl_Comercial[[#This Row],[Dt
Entrega]]="","",tbl_Comercial[[#This Row],[Dt
Entrega]]-tbl_Comercial[[#This Row],[Dt. Entrada]])</f>
        <v>2</v>
      </c>
    </row>
    <row r="125" spans="1:22" ht="36" x14ac:dyDescent="0.25">
      <c r="A125" s="6">
        <v>44594</v>
      </c>
      <c r="B125" s="9" t="s">
        <v>931</v>
      </c>
      <c r="C125" s="7"/>
      <c r="D125" s="5" t="s">
        <v>937</v>
      </c>
      <c r="E125" s="5" t="s">
        <v>9</v>
      </c>
      <c r="F125" s="7" t="s">
        <v>435</v>
      </c>
      <c r="G125" s="7"/>
      <c r="H125" s="4" t="s">
        <v>436</v>
      </c>
      <c r="I125" s="5" t="s">
        <v>437</v>
      </c>
      <c r="J125" s="7">
        <v>1</v>
      </c>
      <c r="K125" s="5" t="s">
        <v>31</v>
      </c>
      <c r="L125" s="5"/>
      <c r="M125" s="6">
        <v>44600</v>
      </c>
      <c r="N125" s="6">
        <v>44601</v>
      </c>
      <c r="O125" s="6">
        <v>44601</v>
      </c>
      <c r="P125" s="5" t="s">
        <v>926</v>
      </c>
      <c r="Q125" s="5" t="str">
        <f t="shared" si="6"/>
        <v>Produzido No Prazo</v>
      </c>
      <c r="R125" s="5" t="str">
        <f t="shared" si="7"/>
        <v>Entrega No Prazo</v>
      </c>
      <c r="S125" s="11" t="str">
        <f t="shared" si="13"/>
        <v>fev</v>
      </c>
      <c r="T125" s="11">
        <f t="shared" si="8"/>
        <v>2022</v>
      </c>
      <c r="U125" s="39">
        <f>IF(tbl_Comercial[[#This Row],[Dt. Produção]]="","",tbl_Comercial[[#This Row],[Dt. Produção]]-tbl_Comercial[[#This Row],[Dt. Entrada]])</f>
        <v>6</v>
      </c>
      <c r="V125" s="39">
        <f>IF(tbl_Comercial[[#This Row],[Dt
Entrega]]="","",tbl_Comercial[[#This Row],[Dt
Entrega]]-tbl_Comercial[[#This Row],[Dt. Entrada]])</f>
        <v>7</v>
      </c>
    </row>
    <row r="126" spans="1:22" ht="36" x14ac:dyDescent="0.25">
      <c r="A126" s="6">
        <v>44572</v>
      </c>
      <c r="B126" s="9" t="s">
        <v>931</v>
      </c>
      <c r="C126" s="7">
        <v>12198</v>
      </c>
      <c r="D126" s="5" t="s">
        <v>937</v>
      </c>
      <c r="E126" s="5" t="s">
        <v>9</v>
      </c>
      <c r="F126" s="7" t="s">
        <v>275</v>
      </c>
      <c r="G126" s="7"/>
      <c r="H126" s="4" t="s">
        <v>276</v>
      </c>
      <c r="I126" s="5" t="s">
        <v>438</v>
      </c>
      <c r="J126" s="7">
        <v>1</v>
      </c>
      <c r="K126" s="5" t="s">
        <v>31</v>
      </c>
      <c r="L126" s="5"/>
      <c r="M126" s="6">
        <v>44579</v>
      </c>
      <c r="N126" s="6">
        <v>44581</v>
      </c>
      <c r="O126" s="6">
        <v>44582</v>
      </c>
      <c r="P126" s="5" t="s">
        <v>926</v>
      </c>
      <c r="Q126" s="5" t="str">
        <f t="shared" si="6"/>
        <v>Produzido No Prazo</v>
      </c>
      <c r="R126" s="5" t="str">
        <f t="shared" si="7"/>
        <v>Entrega Em atraso</v>
      </c>
      <c r="S126" s="11" t="str">
        <f t="shared" si="13"/>
        <v>jan</v>
      </c>
      <c r="T126" s="11">
        <f t="shared" si="8"/>
        <v>2022</v>
      </c>
      <c r="U126" s="39">
        <f>IF(tbl_Comercial[[#This Row],[Dt. Produção]]="","",tbl_Comercial[[#This Row],[Dt. Produção]]-tbl_Comercial[[#This Row],[Dt. Entrada]])</f>
        <v>7</v>
      </c>
      <c r="V126" s="39">
        <f>IF(tbl_Comercial[[#This Row],[Dt
Entrega]]="","",tbl_Comercial[[#This Row],[Dt
Entrega]]-tbl_Comercial[[#This Row],[Dt. Entrada]])</f>
        <v>10</v>
      </c>
    </row>
    <row r="127" spans="1:22" ht="36" x14ac:dyDescent="0.25">
      <c r="A127" s="6">
        <v>44599</v>
      </c>
      <c r="B127" s="9" t="s">
        <v>931</v>
      </c>
      <c r="C127" s="7">
        <v>12392</v>
      </c>
      <c r="D127" s="5" t="s">
        <v>937</v>
      </c>
      <c r="E127" s="5" t="s">
        <v>9</v>
      </c>
      <c r="F127" s="7" t="s">
        <v>159</v>
      </c>
      <c r="G127" s="7"/>
      <c r="H127" s="4" t="s">
        <v>439</v>
      </c>
      <c r="I127" s="5" t="s">
        <v>440</v>
      </c>
      <c r="J127" s="7">
        <v>1</v>
      </c>
      <c r="K127" s="5" t="s">
        <v>31</v>
      </c>
      <c r="L127" s="5"/>
      <c r="M127" s="6">
        <v>44599</v>
      </c>
      <c r="N127" s="6">
        <v>44600</v>
      </c>
      <c r="O127" s="6">
        <v>44601</v>
      </c>
      <c r="P127" s="5" t="s">
        <v>926</v>
      </c>
      <c r="Q127" s="5" t="str">
        <f t="shared" si="6"/>
        <v>Produzido No Prazo</v>
      </c>
      <c r="R127" s="5" t="str">
        <f t="shared" si="7"/>
        <v>Entrega Em atraso</v>
      </c>
      <c r="S127" s="11" t="str">
        <f t="shared" si="13"/>
        <v>fev</v>
      </c>
      <c r="T127" s="11">
        <f t="shared" si="8"/>
        <v>2022</v>
      </c>
      <c r="U127" s="39">
        <f>IF(tbl_Comercial[[#This Row],[Dt. Produção]]="","",tbl_Comercial[[#This Row],[Dt. Produção]]-tbl_Comercial[[#This Row],[Dt. Entrada]])</f>
        <v>0</v>
      </c>
      <c r="V127" s="39">
        <f>IF(tbl_Comercial[[#This Row],[Dt
Entrega]]="","",tbl_Comercial[[#This Row],[Dt
Entrega]]-tbl_Comercial[[#This Row],[Dt. Entrada]])</f>
        <v>2</v>
      </c>
    </row>
    <row r="128" spans="1:22" ht="36" x14ac:dyDescent="0.25">
      <c r="A128" s="6">
        <v>44573</v>
      </c>
      <c r="B128" s="9" t="s">
        <v>931</v>
      </c>
      <c r="C128" s="7">
        <v>12205</v>
      </c>
      <c r="D128" s="5" t="s">
        <v>937</v>
      </c>
      <c r="E128" s="5" t="s">
        <v>300</v>
      </c>
      <c r="F128" s="7">
        <v>1124</v>
      </c>
      <c r="G128" s="7"/>
      <c r="H128" s="4" t="s">
        <v>23</v>
      </c>
      <c r="I128" s="5" t="s">
        <v>423</v>
      </c>
      <c r="J128" s="7">
        <v>1</v>
      </c>
      <c r="K128" s="5">
        <v>3499</v>
      </c>
      <c r="L128" s="5"/>
      <c r="M128" s="6">
        <v>44582</v>
      </c>
      <c r="N128" s="6">
        <v>44585</v>
      </c>
      <c r="O128" s="6">
        <v>44586</v>
      </c>
      <c r="P128" s="5" t="s">
        <v>924</v>
      </c>
      <c r="Q128" s="5" t="str">
        <f t="shared" si="6"/>
        <v>Produzido No Prazo</v>
      </c>
      <c r="R128" s="5" t="str">
        <f t="shared" si="7"/>
        <v>Entrega Em atraso</v>
      </c>
      <c r="S128" s="11" t="str">
        <f t="shared" si="13"/>
        <v>jan</v>
      </c>
      <c r="T128" s="11">
        <f t="shared" si="8"/>
        <v>2022</v>
      </c>
      <c r="U128" s="39">
        <f>IF(tbl_Comercial[[#This Row],[Dt. Produção]]="","",tbl_Comercial[[#This Row],[Dt. Produção]]-tbl_Comercial[[#This Row],[Dt. Entrada]])</f>
        <v>9</v>
      </c>
      <c r="V128" s="39">
        <f>IF(tbl_Comercial[[#This Row],[Dt
Entrega]]="","",tbl_Comercial[[#This Row],[Dt
Entrega]]-tbl_Comercial[[#This Row],[Dt. Entrada]])</f>
        <v>13</v>
      </c>
    </row>
    <row r="129" spans="1:22" ht="36" x14ac:dyDescent="0.25">
      <c r="A129" s="6">
        <v>44589</v>
      </c>
      <c r="B129" s="9" t="s">
        <v>931</v>
      </c>
      <c r="C129" s="7">
        <v>12303</v>
      </c>
      <c r="D129" s="5" t="s">
        <v>937</v>
      </c>
      <c r="E129" s="5">
        <v>1005021</v>
      </c>
      <c r="F129" s="7" t="s">
        <v>442</v>
      </c>
      <c r="G129" s="7"/>
      <c r="H129" s="4" t="s">
        <v>108</v>
      </c>
      <c r="I129" s="5" t="s">
        <v>443</v>
      </c>
      <c r="J129" s="7">
        <v>1</v>
      </c>
      <c r="K129" s="5" t="s">
        <v>31</v>
      </c>
      <c r="L129" s="5" t="s">
        <v>444</v>
      </c>
      <c r="M129" s="6">
        <v>44594</v>
      </c>
      <c r="N129" s="6">
        <v>44602</v>
      </c>
      <c r="O129" s="6">
        <v>44599</v>
      </c>
      <c r="P129" s="5" t="s">
        <v>924</v>
      </c>
      <c r="Q129" s="5" t="str">
        <f t="shared" si="6"/>
        <v>Produzido No Prazo</v>
      </c>
      <c r="R129" s="5" t="str">
        <f t="shared" si="7"/>
        <v>Entrega No Prazo</v>
      </c>
      <c r="S129" s="11" t="str">
        <f t="shared" si="13"/>
        <v>fev</v>
      </c>
      <c r="T129" s="11">
        <f t="shared" si="8"/>
        <v>2022</v>
      </c>
      <c r="U129" s="39">
        <f>IF(tbl_Comercial[[#This Row],[Dt. Produção]]="","",tbl_Comercial[[#This Row],[Dt. Produção]]-tbl_Comercial[[#This Row],[Dt. Entrada]])</f>
        <v>5</v>
      </c>
      <c r="V129" s="39">
        <f>IF(tbl_Comercial[[#This Row],[Dt
Entrega]]="","",tbl_Comercial[[#This Row],[Dt
Entrega]]-tbl_Comercial[[#This Row],[Dt. Entrada]])</f>
        <v>10</v>
      </c>
    </row>
    <row r="130" spans="1:22" ht="36" x14ac:dyDescent="0.25">
      <c r="A130" s="6">
        <v>44574</v>
      </c>
      <c r="B130" s="9" t="s">
        <v>931</v>
      </c>
      <c r="C130" s="7">
        <v>12224</v>
      </c>
      <c r="D130" s="5" t="s">
        <v>937</v>
      </c>
      <c r="E130" s="5" t="s">
        <v>9</v>
      </c>
      <c r="F130" s="7" t="s">
        <v>445</v>
      </c>
      <c r="G130" s="7"/>
      <c r="H130" s="4" t="s">
        <v>446</v>
      </c>
      <c r="I130" s="5" t="s">
        <v>14</v>
      </c>
      <c r="J130" s="7">
        <v>1</v>
      </c>
      <c r="K130" s="5" t="s">
        <v>31</v>
      </c>
      <c r="L130" s="5" t="s">
        <v>447</v>
      </c>
      <c r="M130" s="6">
        <v>44578</v>
      </c>
      <c r="N130" s="6">
        <v>44579</v>
      </c>
      <c r="O130" s="6">
        <v>44582</v>
      </c>
      <c r="P130" s="5" t="s">
        <v>925</v>
      </c>
      <c r="Q130" s="5" t="str">
        <f t="shared" si="6"/>
        <v>Produzido No Prazo</v>
      </c>
      <c r="R130" s="5" t="str">
        <f t="shared" si="7"/>
        <v>Entrega Em atraso</v>
      </c>
      <c r="S130" s="11" t="str">
        <f t="shared" si="13"/>
        <v>jan</v>
      </c>
      <c r="T130" s="11">
        <f t="shared" si="8"/>
        <v>2022</v>
      </c>
      <c r="U130" s="39">
        <f>IF(tbl_Comercial[[#This Row],[Dt. Produção]]="","",tbl_Comercial[[#This Row],[Dt. Produção]]-tbl_Comercial[[#This Row],[Dt. Entrada]])</f>
        <v>4</v>
      </c>
      <c r="V130" s="39">
        <f>IF(tbl_Comercial[[#This Row],[Dt
Entrega]]="","",tbl_Comercial[[#This Row],[Dt
Entrega]]-tbl_Comercial[[#This Row],[Dt. Entrada]])</f>
        <v>8</v>
      </c>
    </row>
    <row r="131" spans="1:22" ht="36" x14ac:dyDescent="0.25">
      <c r="A131" s="6">
        <v>44573</v>
      </c>
      <c r="B131" s="9" t="s">
        <v>931</v>
      </c>
      <c r="C131" s="7">
        <v>12209</v>
      </c>
      <c r="D131" s="5" t="s">
        <v>937</v>
      </c>
      <c r="E131" s="5" t="s">
        <v>366</v>
      </c>
      <c r="F131" s="7" t="s">
        <v>100</v>
      </c>
      <c r="G131" s="7"/>
      <c r="H131" s="4" t="s">
        <v>23</v>
      </c>
      <c r="I131" s="5" t="s">
        <v>448</v>
      </c>
      <c r="J131" s="7">
        <v>1</v>
      </c>
      <c r="K131" s="5">
        <v>3499</v>
      </c>
      <c r="L131" s="5"/>
      <c r="M131" s="6">
        <v>44580</v>
      </c>
      <c r="N131" s="6">
        <v>44580</v>
      </c>
      <c r="O131" s="6">
        <v>44586</v>
      </c>
      <c r="P131" s="5" t="s">
        <v>924</v>
      </c>
      <c r="Q131" s="5" t="str">
        <f t="shared" si="6"/>
        <v>Produzido No Prazo</v>
      </c>
      <c r="R131" s="5" t="str">
        <f t="shared" si="7"/>
        <v>Entrega Em atraso</v>
      </c>
      <c r="S131" s="11" t="str">
        <f t="shared" si="13"/>
        <v>jan</v>
      </c>
      <c r="T131" s="11">
        <f t="shared" si="8"/>
        <v>2022</v>
      </c>
      <c r="U131" s="39">
        <f>IF(tbl_Comercial[[#This Row],[Dt. Produção]]="","",tbl_Comercial[[#This Row],[Dt. Produção]]-tbl_Comercial[[#This Row],[Dt. Entrada]])</f>
        <v>7</v>
      </c>
      <c r="V131" s="39">
        <f>IF(tbl_Comercial[[#This Row],[Dt
Entrega]]="","",tbl_Comercial[[#This Row],[Dt
Entrega]]-tbl_Comercial[[#This Row],[Dt. Entrada]])</f>
        <v>13</v>
      </c>
    </row>
    <row r="132" spans="1:22" ht="36" hidden="1" x14ac:dyDescent="0.25">
      <c r="A132" s="6">
        <v>44579</v>
      </c>
      <c r="B132" s="9" t="s">
        <v>931</v>
      </c>
      <c r="C132" s="7">
        <v>12160</v>
      </c>
      <c r="D132" s="5" t="s">
        <v>937</v>
      </c>
      <c r="E132" s="5">
        <v>1004940</v>
      </c>
      <c r="F132" s="7" t="s">
        <v>154</v>
      </c>
      <c r="G132" s="7"/>
      <c r="H132" s="4" t="s">
        <v>40</v>
      </c>
      <c r="I132" s="5" t="s">
        <v>166</v>
      </c>
      <c r="J132" s="7">
        <v>1</v>
      </c>
      <c r="K132" s="5" t="s">
        <v>31</v>
      </c>
      <c r="L132" s="5" t="s">
        <v>338</v>
      </c>
      <c r="M132" s="6">
        <v>44589</v>
      </c>
      <c r="N132" s="6">
        <v>44587</v>
      </c>
      <c r="O132" s="6">
        <v>44596</v>
      </c>
      <c r="P132" s="5" t="s">
        <v>924</v>
      </c>
      <c r="Q132" s="5" t="str">
        <f t="shared" ref="Q132:Q195" si="14">IF(M132="","Produção Pendente",IF(M132&lt;=N132,"Produzido No Prazo",IF(M132&gt;N132,"Produzido Em atraso")))</f>
        <v>Produzido Em atraso</v>
      </c>
      <c r="R132" s="5" t="str">
        <f t="shared" ref="R132:R195" si="15">IF(O132="","Entrega Pendente",IF(O132&lt;=N132,"Entrega No Prazo",IF(O132&gt;N132,"Entrega Em atraso")))</f>
        <v>Entrega Em atraso</v>
      </c>
      <c r="S132" s="11" t="str">
        <f t="shared" si="13"/>
        <v>jan</v>
      </c>
      <c r="T132" s="11">
        <f t="shared" ref="T132:T195" si="16">IF(M132="","",YEAR(M132))</f>
        <v>2022</v>
      </c>
      <c r="U132" s="39">
        <f>IF(tbl_Comercial[[#This Row],[Dt. Produção]]="","",tbl_Comercial[[#This Row],[Dt. Produção]]-tbl_Comercial[[#This Row],[Dt. Entrada]])</f>
        <v>10</v>
      </c>
      <c r="V132" s="39">
        <f>IF(tbl_Comercial[[#This Row],[Dt
Entrega]]="","",tbl_Comercial[[#This Row],[Dt
Entrega]]-tbl_Comercial[[#This Row],[Dt. Entrada]])</f>
        <v>17</v>
      </c>
    </row>
    <row r="133" spans="1:22" ht="36" hidden="1" x14ac:dyDescent="0.25">
      <c r="A133" s="6">
        <v>44579</v>
      </c>
      <c r="B133" s="9" t="s">
        <v>931</v>
      </c>
      <c r="C133" s="7">
        <v>12159</v>
      </c>
      <c r="D133" s="5" t="s">
        <v>937</v>
      </c>
      <c r="E133" s="5">
        <v>1004939</v>
      </c>
      <c r="F133" s="7" t="s">
        <v>152</v>
      </c>
      <c r="G133" s="7"/>
      <c r="H133" s="4" t="s">
        <v>40</v>
      </c>
      <c r="I133" s="5" t="s">
        <v>166</v>
      </c>
      <c r="J133" s="7">
        <v>1</v>
      </c>
      <c r="K133" s="5" t="s">
        <v>31</v>
      </c>
      <c r="L133" s="5" t="s">
        <v>449</v>
      </c>
      <c r="M133" s="6">
        <v>44594</v>
      </c>
      <c r="N133" s="6">
        <v>44587</v>
      </c>
      <c r="O133" s="6">
        <v>44596</v>
      </c>
      <c r="P133" s="5" t="s">
        <v>924</v>
      </c>
      <c r="Q133" s="5" t="str">
        <f t="shared" si="14"/>
        <v>Produzido Em atraso</v>
      </c>
      <c r="R133" s="5" t="str">
        <f t="shared" si="15"/>
        <v>Entrega Em atraso</v>
      </c>
      <c r="S133" s="11" t="str">
        <f t="shared" si="13"/>
        <v>fev</v>
      </c>
      <c r="T133" s="11">
        <f t="shared" si="16"/>
        <v>2022</v>
      </c>
      <c r="U133" s="39">
        <f>IF(tbl_Comercial[[#This Row],[Dt. Produção]]="","",tbl_Comercial[[#This Row],[Dt. Produção]]-tbl_Comercial[[#This Row],[Dt. Entrada]])</f>
        <v>15</v>
      </c>
      <c r="V133" s="39">
        <f>IF(tbl_Comercial[[#This Row],[Dt
Entrega]]="","",tbl_Comercial[[#This Row],[Dt
Entrega]]-tbl_Comercial[[#This Row],[Dt. Entrada]])</f>
        <v>17</v>
      </c>
    </row>
    <row r="134" spans="1:22" ht="36" hidden="1" x14ac:dyDescent="0.25">
      <c r="A134" s="6">
        <v>44573</v>
      </c>
      <c r="B134" s="9" t="s">
        <v>931</v>
      </c>
      <c r="C134" s="7">
        <v>12207</v>
      </c>
      <c r="D134" s="5" t="s">
        <v>937</v>
      </c>
      <c r="E134" s="5" t="s">
        <v>277</v>
      </c>
      <c r="F134" s="7" t="s">
        <v>278</v>
      </c>
      <c r="G134" s="7"/>
      <c r="H134" s="4" t="s">
        <v>23</v>
      </c>
      <c r="I134" s="5" t="s">
        <v>450</v>
      </c>
      <c r="J134" s="7">
        <v>1</v>
      </c>
      <c r="K134" s="5">
        <v>3499</v>
      </c>
      <c r="L134" s="5"/>
      <c r="M134" s="6">
        <v>44580</v>
      </c>
      <c r="N134" s="6">
        <v>44578</v>
      </c>
      <c r="O134" s="6">
        <v>44586</v>
      </c>
      <c r="P134" s="5" t="s">
        <v>924</v>
      </c>
      <c r="Q134" s="5" t="str">
        <f t="shared" si="14"/>
        <v>Produzido Em atraso</v>
      </c>
      <c r="R134" s="5" t="str">
        <f t="shared" si="15"/>
        <v>Entrega Em atraso</v>
      </c>
      <c r="S134" s="11" t="str">
        <f t="shared" si="13"/>
        <v>jan</v>
      </c>
      <c r="T134" s="11">
        <f t="shared" si="16"/>
        <v>2022</v>
      </c>
      <c r="U134" s="39">
        <f>IF(tbl_Comercial[[#This Row],[Dt. Produção]]="","",tbl_Comercial[[#This Row],[Dt. Produção]]-tbl_Comercial[[#This Row],[Dt. Entrada]])</f>
        <v>7</v>
      </c>
      <c r="V134" s="39">
        <f>IF(tbl_Comercial[[#This Row],[Dt
Entrega]]="","",tbl_Comercial[[#This Row],[Dt
Entrega]]-tbl_Comercial[[#This Row],[Dt. Entrada]])</f>
        <v>13</v>
      </c>
    </row>
    <row r="135" spans="1:22" ht="36" x14ac:dyDescent="0.25">
      <c r="A135" s="6">
        <v>44592</v>
      </c>
      <c r="B135" s="9" t="s">
        <v>931</v>
      </c>
      <c r="C135" s="7">
        <v>12349</v>
      </c>
      <c r="D135" s="5" t="s">
        <v>937</v>
      </c>
      <c r="E135" s="5">
        <v>1004941</v>
      </c>
      <c r="F135" s="7" t="s">
        <v>162</v>
      </c>
      <c r="G135" s="7"/>
      <c r="H135" s="4" t="s">
        <v>40</v>
      </c>
      <c r="I135" s="5" t="s">
        <v>451</v>
      </c>
      <c r="J135" s="7">
        <v>1</v>
      </c>
      <c r="K135" s="5" t="s">
        <v>31</v>
      </c>
      <c r="L135" s="5"/>
      <c r="M135" s="6">
        <v>44594</v>
      </c>
      <c r="N135" s="6">
        <v>44599</v>
      </c>
      <c r="O135" s="6">
        <v>44596</v>
      </c>
      <c r="P135" s="5" t="s">
        <v>924</v>
      </c>
      <c r="Q135" s="5" t="str">
        <f t="shared" si="14"/>
        <v>Produzido No Prazo</v>
      </c>
      <c r="R135" s="5" t="str">
        <f t="shared" si="15"/>
        <v>Entrega No Prazo</v>
      </c>
      <c r="S135" s="11" t="str">
        <f t="shared" si="13"/>
        <v>fev</v>
      </c>
      <c r="T135" s="11">
        <f t="shared" si="16"/>
        <v>2022</v>
      </c>
      <c r="U135" s="39">
        <f>IF(tbl_Comercial[[#This Row],[Dt. Produção]]="","",tbl_Comercial[[#This Row],[Dt. Produção]]-tbl_Comercial[[#This Row],[Dt. Entrada]])</f>
        <v>2</v>
      </c>
      <c r="V135" s="39">
        <f>IF(tbl_Comercial[[#This Row],[Dt
Entrega]]="","",tbl_Comercial[[#This Row],[Dt
Entrega]]-tbl_Comercial[[#This Row],[Dt. Entrada]])</f>
        <v>4</v>
      </c>
    </row>
    <row r="136" spans="1:22" ht="36" hidden="1" x14ac:dyDescent="0.25">
      <c r="A136" s="6">
        <v>44592</v>
      </c>
      <c r="B136" s="9" t="s">
        <v>931</v>
      </c>
      <c r="C136" s="7">
        <v>12335</v>
      </c>
      <c r="D136" s="5" t="s">
        <v>937</v>
      </c>
      <c r="E136" s="5" t="s">
        <v>9</v>
      </c>
      <c r="F136" s="7" t="s">
        <v>453</v>
      </c>
      <c r="G136" s="7"/>
      <c r="H136" s="4" t="s">
        <v>50</v>
      </c>
      <c r="I136" s="5" t="s">
        <v>454</v>
      </c>
      <c r="J136" s="7">
        <v>1</v>
      </c>
      <c r="K136" s="5" t="s">
        <v>31</v>
      </c>
      <c r="L136" s="5"/>
      <c r="M136" s="6">
        <v>44599</v>
      </c>
      <c r="N136" s="6">
        <v>44596</v>
      </c>
      <c r="O136" s="6">
        <v>44601</v>
      </c>
      <c r="P136" s="5" t="s">
        <v>926</v>
      </c>
      <c r="Q136" s="5" t="str">
        <f t="shared" si="14"/>
        <v>Produzido Em atraso</v>
      </c>
      <c r="R136" s="5" t="str">
        <f t="shared" si="15"/>
        <v>Entrega Em atraso</v>
      </c>
      <c r="S136" s="11" t="str">
        <f t="shared" si="13"/>
        <v>fev</v>
      </c>
      <c r="T136" s="11">
        <f t="shared" si="16"/>
        <v>2022</v>
      </c>
      <c r="U136" s="39">
        <f>IF(tbl_Comercial[[#This Row],[Dt. Produção]]="","",tbl_Comercial[[#This Row],[Dt. Produção]]-tbl_Comercial[[#This Row],[Dt. Entrada]])</f>
        <v>7</v>
      </c>
      <c r="V136" s="39">
        <f>IF(tbl_Comercial[[#This Row],[Dt
Entrega]]="","",tbl_Comercial[[#This Row],[Dt
Entrega]]-tbl_Comercial[[#This Row],[Dt. Entrada]])</f>
        <v>9</v>
      </c>
    </row>
    <row r="137" spans="1:22" ht="36" x14ac:dyDescent="0.25">
      <c r="A137" s="6">
        <v>44573</v>
      </c>
      <c r="B137" s="9" t="s">
        <v>931</v>
      </c>
      <c r="C137" s="7">
        <v>12210</v>
      </c>
      <c r="D137" s="5" t="s">
        <v>937</v>
      </c>
      <c r="E137" s="5" t="s">
        <v>221</v>
      </c>
      <c r="F137" s="7" t="s">
        <v>86</v>
      </c>
      <c r="G137" s="7"/>
      <c r="H137" s="4" t="s">
        <v>23</v>
      </c>
      <c r="I137" s="5" t="s">
        <v>455</v>
      </c>
      <c r="J137" s="7">
        <v>1</v>
      </c>
      <c r="K137" s="5">
        <v>3499</v>
      </c>
      <c r="L137" s="5"/>
      <c r="M137" s="6">
        <v>44580</v>
      </c>
      <c r="N137" s="6">
        <v>44580</v>
      </c>
      <c r="O137" s="6">
        <v>44586</v>
      </c>
      <c r="P137" s="5" t="s">
        <v>924</v>
      </c>
      <c r="Q137" s="5" t="str">
        <f t="shared" si="14"/>
        <v>Produzido No Prazo</v>
      </c>
      <c r="R137" s="5" t="str">
        <f t="shared" si="15"/>
        <v>Entrega Em atraso</v>
      </c>
      <c r="S137" s="11" t="str">
        <f t="shared" si="13"/>
        <v>jan</v>
      </c>
      <c r="T137" s="11">
        <f t="shared" si="16"/>
        <v>2022</v>
      </c>
      <c r="U137" s="39">
        <f>IF(tbl_Comercial[[#This Row],[Dt. Produção]]="","",tbl_Comercial[[#This Row],[Dt. Produção]]-tbl_Comercial[[#This Row],[Dt. Entrada]])</f>
        <v>7</v>
      </c>
      <c r="V137" s="39">
        <f>IF(tbl_Comercial[[#This Row],[Dt
Entrega]]="","",tbl_Comercial[[#This Row],[Dt
Entrega]]-tbl_Comercial[[#This Row],[Dt. Entrada]])</f>
        <v>13</v>
      </c>
    </row>
    <row r="138" spans="1:22" ht="48" x14ac:dyDescent="0.25">
      <c r="A138" s="6">
        <v>44588</v>
      </c>
      <c r="B138" s="9" t="s">
        <v>931</v>
      </c>
      <c r="C138" s="7">
        <v>12274</v>
      </c>
      <c r="D138" s="5" t="s">
        <v>937</v>
      </c>
      <c r="E138" s="5">
        <v>3007939726</v>
      </c>
      <c r="F138" s="7" t="s">
        <v>127</v>
      </c>
      <c r="G138" s="7"/>
      <c r="H138" s="4" t="s">
        <v>12</v>
      </c>
      <c r="I138" s="5" t="s">
        <v>456</v>
      </c>
      <c r="J138" s="7">
        <v>1</v>
      </c>
      <c r="K138" s="5">
        <v>232222</v>
      </c>
      <c r="L138" s="5" t="s">
        <v>457</v>
      </c>
      <c r="M138" s="6">
        <v>44595</v>
      </c>
      <c r="N138" s="6">
        <v>44608</v>
      </c>
      <c r="O138" s="6">
        <v>44596</v>
      </c>
      <c r="P138" s="5" t="s">
        <v>924</v>
      </c>
      <c r="Q138" s="5" t="str">
        <f t="shared" si="14"/>
        <v>Produzido No Prazo</v>
      </c>
      <c r="R138" s="5" t="str">
        <f t="shared" si="15"/>
        <v>Entrega No Prazo</v>
      </c>
      <c r="S138" s="11" t="str">
        <f t="shared" si="13"/>
        <v>fev</v>
      </c>
      <c r="T138" s="11">
        <f t="shared" si="16"/>
        <v>2022</v>
      </c>
      <c r="U138" s="39">
        <f>IF(tbl_Comercial[[#This Row],[Dt. Produção]]="","",tbl_Comercial[[#This Row],[Dt. Produção]]-tbl_Comercial[[#This Row],[Dt. Entrada]])</f>
        <v>7</v>
      </c>
      <c r="V138" s="39">
        <f>IF(tbl_Comercial[[#This Row],[Dt
Entrega]]="","",tbl_Comercial[[#This Row],[Dt
Entrega]]-tbl_Comercial[[#This Row],[Dt. Entrada]])</f>
        <v>8</v>
      </c>
    </row>
    <row r="139" spans="1:22" ht="36" x14ac:dyDescent="0.25">
      <c r="A139" s="1">
        <v>44594</v>
      </c>
      <c r="B139" s="9" t="s">
        <v>927</v>
      </c>
      <c r="C139" s="4">
        <v>12054</v>
      </c>
      <c r="D139" s="4" t="s">
        <v>930</v>
      </c>
      <c r="E139" s="3" t="s">
        <v>18</v>
      </c>
      <c r="F139" s="2" t="s">
        <v>37</v>
      </c>
      <c r="G139" s="2"/>
      <c r="H139" s="4" t="s">
        <v>12</v>
      </c>
      <c r="I139" s="5" t="s">
        <v>211</v>
      </c>
      <c r="J139" s="2">
        <v>1</v>
      </c>
      <c r="K139" s="3"/>
      <c r="L139" s="5" t="s">
        <v>18</v>
      </c>
      <c r="M139" s="1">
        <v>44595</v>
      </c>
      <c r="N139" s="1">
        <v>44596</v>
      </c>
      <c r="O139" s="1">
        <v>44596</v>
      </c>
      <c r="P139" s="3" t="s">
        <v>924</v>
      </c>
      <c r="Q139" s="5" t="str">
        <f t="shared" si="14"/>
        <v>Produzido No Prazo</v>
      </c>
      <c r="R139" s="5" t="str">
        <f t="shared" si="15"/>
        <v>Entrega No Prazo</v>
      </c>
      <c r="S139" s="11" t="str">
        <f t="shared" si="13"/>
        <v>fev</v>
      </c>
      <c r="T139" s="11">
        <f t="shared" si="16"/>
        <v>2022</v>
      </c>
      <c r="U139" s="39">
        <f>IF(tbl_Comercial[[#This Row],[Dt. Produção]]="","",tbl_Comercial[[#This Row],[Dt. Produção]]-tbl_Comercial[[#This Row],[Dt. Entrada]])</f>
        <v>1</v>
      </c>
      <c r="V139" s="39">
        <f>IF(tbl_Comercial[[#This Row],[Dt
Entrega]]="","",tbl_Comercial[[#This Row],[Dt
Entrega]]-tbl_Comercial[[#This Row],[Dt. Entrada]])</f>
        <v>2</v>
      </c>
    </row>
    <row r="140" spans="1:22" ht="36" x14ac:dyDescent="0.25">
      <c r="A140" s="6">
        <v>44579</v>
      </c>
      <c r="B140" s="9" t="s">
        <v>931</v>
      </c>
      <c r="C140" s="7">
        <v>12176</v>
      </c>
      <c r="D140" s="5" t="s">
        <v>937</v>
      </c>
      <c r="E140" s="5" t="s">
        <v>9</v>
      </c>
      <c r="F140" s="7" t="s">
        <v>365</v>
      </c>
      <c r="G140" s="7"/>
      <c r="H140" s="4" t="s">
        <v>256</v>
      </c>
      <c r="I140" s="5" t="s">
        <v>14</v>
      </c>
      <c r="J140" s="7">
        <v>1</v>
      </c>
      <c r="K140" s="5" t="s">
        <v>31</v>
      </c>
      <c r="L140" s="5" t="s">
        <v>212</v>
      </c>
      <c r="M140" s="6">
        <v>44587</v>
      </c>
      <c r="N140" s="6">
        <v>44588</v>
      </c>
      <c r="O140" s="6">
        <v>44588</v>
      </c>
      <c r="P140" s="5" t="s">
        <v>924</v>
      </c>
      <c r="Q140" s="5" t="str">
        <f t="shared" si="14"/>
        <v>Produzido No Prazo</v>
      </c>
      <c r="R140" s="5" t="str">
        <f t="shared" si="15"/>
        <v>Entrega No Prazo</v>
      </c>
      <c r="S140" s="11" t="str">
        <f t="shared" si="13"/>
        <v>jan</v>
      </c>
      <c r="T140" s="11">
        <f t="shared" si="16"/>
        <v>2022</v>
      </c>
      <c r="U140" s="39">
        <f>IF(tbl_Comercial[[#This Row],[Dt. Produção]]="","",tbl_Comercial[[#This Row],[Dt. Produção]]-tbl_Comercial[[#This Row],[Dt. Entrada]])</f>
        <v>8</v>
      </c>
      <c r="V140" s="39">
        <f>IF(tbl_Comercial[[#This Row],[Dt
Entrega]]="","",tbl_Comercial[[#This Row],[Dt
Entrega]]-tbl_Comercial[[#This Row],[Dt. Entrada]])</f>
        <v>9</v>
      </c>
    </row>
    <row r="141" spans="1:22" ht="36" x14ac:dyDescent="0.25">
      <c r="A141" s="6">
        <v>44571</v>
      </c>
      <c r="B141" s="9" t="s">
        <v>931</v>
      </c>
      <c r="C141" s="7">
        <v>12188</v>
      </c>
      <c r="D141" s="5" t="s">
        <v>937</v>
      </c>
      <c r="E141" s="5" t="s">
        <v>9</v>
      </c>
      <c r="F141" s="7" t="s">
        <v>452</v>
      </c>
      <c r="G141" s="7"/>
      <c r="H141" s="4" t="s">
        <v>141</v>
      </c>
      <c r="I141" s="5" t="s">
        <v>14</v>
      </c>
      <c r="J141" s="7">
        <v>1</v>
      </c>
      <c r="K141" s="5" t="s">
        <v>31</v>
      </c>
      <c r="L141" s="5" t="s">
        <v>458</v>
      </c>
      <c r="M141" s="6">
        <v>44571</v>
      </c>
      <c r="N141" s="6">
        <v>44572</v>
      </c>
      <c r="O141" s="6">
        <v>44571</v>
      </c>
      <c r="P141" s="5" t="s">
        <v>925</v>
      </c>
      <c r="Q141" s="5" t="str">
        <f t="shared" si="14"/>
        <v>Produzido No Prazo</v>
      </c>
      <c r="R141" s="5" t="str">
        <f t="shared" si="15"/>
        <v>Entrega No Prazo</v>
      </c>
      <c r="S141" s="11" t="str">
        <f t="shared" si="13"/>
        <v>jan</v>
      </c>
      <c r="T141" s="11">
        <f t="shared" si="16"/>
        <v>2022</v>
      </c>
      <c r="U141" s="39">
        <f>IF(tbl_Comercial[[#This Row],[Dt. Produção]]="","",tbl_Comercial[[#This Row],[Dt. Produção]]-tbl_Comercial[[#This Row],[Dt. Entrada]])</f>
        <v>0</v>
      </c>
      <c r="V141" s="39">
        <f>IF(tbl_Comercial[[#This Row],[Dt
Entrega]]="","",tbl_Comercial[[#This Row],[Dt
Entrega]]-tbl_Comercial[[#This Row],[Dt. Entrada]])</f>
        <v>0</v>
      </c>
    </row>
    <row r="142" spans="1:22" ht="48" x14ac:dyDescent="0.25">
      <c r="A142" s="6">
        <v>44588</v>
      </c>
      <c r="B142" s="9" t="s">
        <v>931</v>
      </c>
      <c r="C142" s="7">
        <v>12273</v>
      </c>
      <c r="D142" s="5" t="s">
        <v>937</v>
      </c>
      <c r="E142" s="5">
        <v>3007939584</v>
      </c>
      <c r="F142" s="7" t="s">
        <v>103</v>
      </c>
      <c r="G142" s="7"/>
      <c r="H142" s="4" t="s">
        <v>12</v>
      </c>
      <c r="I142" s="5" t="s">
        <v>456</v>
      </c>
      <c r="J142" s="7">
        <v>1</v>
      </c>
      <c r="K142" s="5">
        <v>23222</v>
      </c>
      <c r="L142" s="5" t="s">
        <v>457</v>
      </c>
      <c r="M142" s="6">
        <v>44595</v>
      </c>
      <c r="N142" s="6">
        <v>44608</v>
      </c>
      <c r="O142" s="6">
        <v>44596</v>
      </c>
      <c r="P142" s="5" t="s">
        <v>924</v>
      </c>
      <c r="Q142" s="5" t="str">
        <f t="shared" si="14"/>
        <v>Produzido No Prazo</v>
      </c>
      <c r="R142" s="5" t="str">
        <f t="shared" si="15"/>
        <v>Entrega No Prazo</v>
      </c>
      <c r="S142" s="11" t="str">
        <f t="shared" si="13"/>
        <v>fev</v>
      </c>
      <c r="T142" s="11">
        <f t="shared" si="16"/>
        <v>2022</v>
      </c>
      <c r="U142" s="39">
        <f>IF(tbl_Comercial[[#This Row],[Dt. Produção]]="","",tbl_Comercial[[#This Row],[Dt. Produção]]-tbl_Comercial[[#This Row],[Dt. Entrada]])</f>
        <v>7</v>
      </c>
      <c r="V142" s="39">
        <f>IF(tbl_Comercial[[#This Row],[Dt
Entrega]]="","",tbl_Comercial[[#This Row],[Dt
Entrega]]-tbl_Comercial[[#This Row],[Dt. Entrada]])</f>
        <v>8</v>
      </c>
    </row>
    <row r="143" spans="1:22" ht="36" x14ac:dyDescent="0.25">
      <c r="A143" s="6">
        <v>44599</v>
      </c>
      <c r="B143" s="9" t="s">
        <v>931</v>
      </c>
      <c r="C143" s="7">
        <v>12388</v>
      </c>
      <c r="D143" s="5" t="s">
        <v>937</v>
      </c>
      <c r="E143" s="5" t="s">
        <v>9</v>
      </c>
      <c r="F143" s="7" t="s">
        <v>459</v>
      </c>
      <c r="G143" s="7"/>
      <c r="H143" s="4" t="s">
        <v>50</v>
      </c>
      <c r="I143" s="5" t="s">
        <v>460</v>
      </c>
      <c r="J143" s="7">
        <v>1</v>
      </c>
      <c r="K143" s="5" t="s">
        <v>31</v>
      </c>
      <c r="L143" s="5" t="s">
        <v>76</v>
      </c>
      <c r="M143" s="6">
        <v>44600</v>
      </c>
      <c r="N143" s="6">
        <v>44600</v>
      </c>
      <c r="O143" s="6">
        <v>44601</v>
      </c>
      <c r="P143" s="5" t="s">
        <v>926</v>
      </c>
      <c r="Q143" s="5" t="str">
        <f t="shared" si="14"/>
        <v>Produzido No Prazo</v>
      </c>
      <c r="R143" s="5" t="str">
        <f t="shared" si="15"/>
        <v>Entrega Em atraso</v>
      </c>
      <c r="S143" s="11" t="str">
        <f t="shared" si="13"/>
        <v>fev</v>
      </c>
      <c r="T143" s="11">
        <f t="shared" si="16"/>
        <v>2022</v>
      </c>
      <c r="U143" s="39">
        <f>IF(tbl_Comercial[[#This Row],[Dt. Produção]]="","",tbl_Comercial[[#This Row],[Dt. Produção]]-tbl_Comercial[[#This Row],[Dt. Entrada]])</f>
        <v>1</v>
      </c>
      <c r="V143" s="39">
        <f>IF(tbl_Comercial[[#This Row],[Dt
Entrega]]="","",tbl_Comercial[[#This Row],[Dt
Entrega]]-tbl_Comercial[[#This Row],[Dt. Entrada]])</f>
        <v>2</v>
      </c>
    </row>
    <row r="144" spans="1:22" ht="36" x14ac:dyDescent="0.25">
      <c r="A144" s="6">
        <v>44593</v>
      </c>
      <c r="B144" s="9" t="s">
        <v>931</v>
      </c>
      <c r="C144" s="7">
        <v>12304</v>
      </c>
      <c r="D144" s="5" t="s">
        <v>937</v>
      </c>
      <c r="E144" s="5">
        <v>12304</v>
      </c>
      <c r="F144" s="7" t="s">
        <v>134</v>
      </c>
      <c r="G144" s="7"/>
      <c r="H144" s="4" t="s">
        <v>45</v>
      </c>
      <c r="I144" s="5" t="s">
        <v>461</v>
      </c>
      <c r="J144" s="7">
        <v>1</v>
      </c>
      <c r="K144" s="5" t="s">
        <v>31</v>
      </c>
      <c r="L144" s="5"/>
      <c r="M144" s="6">
        <v>44599</v>
      </c>
      <c r="N144" s="6">
        <v>44603</v>
      </c>
      <c r="O144" s="6">
        <v>44600</v>
      </c>
      <c r="P144" s="5" t="s">
        <v>924</v>
      </c>
      <c r="Q144" s="5" t="str">
        <f t="shared" si="14"/>
        <v>Produzido No Prazo</v>
      </c>
      <c r="R144" s="5" t="str">
        <f t="shared" si="15"/>
        <v>Entrega No Prazo</v>
      </c>
      <c r="S144" s="11" t="str">
        <f t="shared" si="13"/>
        <v>fev</v>
      </c>
      <c r="T144" s="11">
        <f t="shared" si="16"/>
        <v>2022</v>
      </c>
      <c r="U144" s="39">
        <f>IF(tbl_Comercial[[#This Row],[Dt. Produção]]="","",tbl_Comercial[[#This Row],[Dt. Produção]]-tbl_Comercial[[#This Row],[Dt. Entrada]])</f>
        <v>6</v>
      </c>
      <c r="V144" s="39">
        <f>IF(tbl_Comercial[[#This Row],[Dt
Entrega]]="","",tbl_Comercial[[#This Row],[Dt
Entrega]]-tbl_Comercial[[#This Row],[Dt. Entrada]])</f>
        <v>7</v>
      </c>
    </row>
    <row r="145" spans="1:22" ht="36" hidden="1" x14ac:dyDescent="0.25">
      <c r="A145" s="6">
        <v>44580</v>
      </c>
      <c r="B145" s="9" t="s">
        <v>931</v>
      </c>
      <c r="C145" s="7">
        <v>12025</v>
      </c>
      <c r="D145" s="5" t="s">
        <v>937</v>
      </c>
      <c r="E145" s="5" t="s">
        <v>462</v>
      </c>
      <c r="F145" s="7" t="s">
        <v>463</v>
      </c>
      <c r="G145" s="7"/>
      <c r="H145" s="4" t="s">
        <v>59</v>
      </c>
      <c r="I145" s="5" t="s">
        <v>464</v>
      </c>
      <c r="J145" s="7">
        <v>1</v>
      </c>
      <c r="K145" s="5" t="s">
        <v>31</v>
      </c>
      <c r="L145" s="5" t="s">
        <v>409</v>
      </c>
      <c r="M145" s="6">
        <v>44600</v>
      </c>
      <c r="N145" s="6">
        <v>44596</v>
      </c>
      <c r="O145" s="6">
        <v>44600</v>
      </c>
      <c r="P145" s="5" t="s">
        <v>924</v>
      </c>
      <c r="Q145" s="5" t="str">
        <f t="shared" si="14"/>
        <v>Produzido Em atraso</v>
      </c>
      <c r="R145" s="5" t="str">
        <f t="shared" si="15"/>
        <v>Entrega Em atraso</v>
      </c>
      <c r="S145" s="11" t="str">
        <f t="shared" si="13"/>
        <v>fev</v>
      </c>
      <c r="T145" s="11">
        <f t="shared" si="16"/>
        <v>2022</v>
      </c>
      <c r="U145" s="39">
        <f>IF(tbl_Comercial[[#This Row],[Dt. Produção]]="","",tbl_Comercial[[#This Row],[Dt. Produção]]-tbl_Comercial[[#This Row],[Dt. Entrada]])</f>
        <v>20</v>
      </c>
      <c r="V145" s="39">
        <f>IF(tbl_Comercial[[#This Row],[Dt
Entrega]]="","",tbl_Comercial[[#This Row],[Dt
Entrega]]-tbl_Comercial[[#This Row],[Dt. Entrada]])</f>
        <v>20</v>
      </c>
    </row>
    <row r="146" spans="1:22" ht="36" x14ac:dyDescent="0.25">
      <c r="A146" s="6">
        <v>44608</v>
      </c>
      <c r="B146" s="9" t="s">
        <v>931</v>
      </c>
      <c r="C146" s="7">
        <v>12484</v>
      </c>
      <c r="D146" s="5" t="s">
        <v>937</v>
      </c>
      <c r="E146" s="5" t="s">
        <v>465</v>
      </c>
      <c r="F146" s="7" t="s">
        <v>466</v>
      </c>
      <c r="G146" s="7"/>
      <c r="H146" s="4" t="s">
        <v>39</v>
      </c>
      <c r="I146" s="5" t="s">
        <v>14</v>
      </c>
      <c r="J146" s="7">
        <v>1</v>
      </c>
      <c r="K146" s="5" t="s">
        <v>31</v>
      </c>
      <c r="L146" s="5" t="s">
        <v>467</v>
      </c>
      <c r="M146" s="6">
        <v>44609</v>
      </c>
      <c r="N146" s="6">
        <v>44610</v>
      </c>
      <c r="O146" s="6">
        <v>44609</v>
      </c>
      <c r="P146" s="5" t="s">
        <v>924</v>
      </c>
      <c r="Q146" s="5" t="str">
        <f t="shared" si="14"/>
        <v>Produzido No Prazo</v>
      </c>
      <c r="R146" s="5" t="str">
        <f t="shared" si="15"/>
        <v>Entrega No Prazo</v>
      </c>
      <c r="S146" s="11" t="str">
        <f t="shared" si="13"/>
        <v>fev</v>
      </c>
      <c r="T146" s="11">
        <f t="shared" si="16"/>
        <v>2022</v>
      </c>
      <c r="U146" s="39">
        <f>IF(tbl_Comercial[[#This Row],[Dt. Produção]]="","",tbl_Comercial[[#This Row],[Dt. Produção]]-tbl_Comercial[[#This Row],[Dt. Entrada]])</f>
        <v>1</v>
      </c>
      <c r="V146" s="39">
        <f>IF(tbl_Comercial[[#This Row],[Dt
Entrega]]="","",tbl_Comercial[[#This Row],[Dt
Entrega]]-tbl_Comercial[[#This Row],[Dt. Entrada]])</f>
        <v>1</v>
      </c>
    </row>
    <row r="147" spans="1:22" ht="36" x14ac:dyDescent="0.25">
      <c r="A147" s="6">
        <v>44587</v>
      </c>
      <c r="B147" s="9" t="s">
        <v>931</v>
      </c>
      <c r="C147" s="7">
        <v>12316</v>
      </c>
      <c r="D147" s="5" t="s">
        <v>937</v>
      </c>
      <c r="E147" s="5" t="s">
        <v>9</v>
      </c>
      <c r="F147" s="7" t="s">
        <v>468</v>
      </c>
      <c r="G147" s="7"/>
      <c r="H147" s="4" t="s">
        <v>469</v>
      </c>
      <c r="I147" s="5" t="s">
        <v>470</v>
      </c>
      <c r="J147" s="7">
        <v>1</v>
      </c>
      <c r="K147" s="5" t="s">
        <v>31</v>
      </c>
      <c r="L147" s="5"/>
      <c r="M147" s="6">
        <v>44589</v>
      </c>
      <c r="N147" s="6">
        <v>44589</v>
      </c>
      <c r="O147" s="6">
        <v>44589</v>
      </c>
      <c r="P147" s="5" t="s">
        <v>925</v>
      </c>
      <c r="Q147" s="5" t="str">
        <f t="shared" si="14"/>
        <v>Produzido No Prazo</v>
      </c>
      <c r="R147" s="5" t="str">
        <f t="shared" si="15"/>
        <v>Entrega No Prazo</v>
      </c>
      <c r="S147" s="11" t="str">
        <f t="shared" ref="S147:S165" si="17">IF(M147="","",TEXT(M147,"MMM"))</f>
        <v>jan</v>
      </c>
      <c r="T147" s="11">
        <f t="shared" si="16"/>
        <v>2022</v>
      </c>
      <c r="U147" s="39">
        <f>IF(tbl_Comercial[[#This Row],[Dt. Produção]]="","",tbl_Comercial[[#This Row],[Dt. Produção]]-tbl_Comercial[[#This Row],[Dt. Entrada]])</f>
        <v>2</v>
      </c>
      <c r="V147" s="39">
        <f>IF(tbl_Comercial[[#This Row],[Dt
Entrega]]="","",tbl_Comercial[[#This Row],[Dt
Entrega]]-tbl_Comercial[[#This Row],[Dt. Entrada]])</f>
        <v>2</v>
      </c>
    </row>
    <row r="148" spans="1:22" ht="36" x14ac:dyDescent="0.25">
      <c r="A148" s="6">
        <v>44589</v>
      </c>
      <c r="B148" s="9" t="s">
        <v>931</v>
      </c>
      <c r="C148" s="7">
        <v>12342</v>
      </c>
      <c r="D148" s="5" t="s">
        <v>937</v>
      </c>
      <c r="E148" s="5" t="s">
        <v>9</v>
      </c>
      <c r="F148" s="7" t="s">
        <v>473</v>
      </c>
      <c r="G148" s="7"/>
      <c r="H148" s="4" t="s">
        <v>474</v>
      </c>
      <c r="I148" s="5" t="s">
        <v>14</v>
      </c>
      <c r="J148" s="7">
        <v>1</v>
      </c>
      <c r="K148" s="5" t="s">
        <v>31</v>
      </c>
      <c r="L148" s="5" t="s">
        <v>475</v>
      </c>
      <c r="M148" s="6">
        <v>44593</v>
      </c>
      <c r="N148" s="6">
        <v>44595</v>
      </c>
      <c r="O148" s="6">
        <v>44594</v>
      </c>
      <c r="P148" s="5" t="s">
        <v>926</v>
      </c>
      <c r="Q148" s="5" t="str">
        <f t="shared" si="14"/>
        <v>Produzido No Prazo</v>
      </c>
      <c r="R148" s="5" t="str">
        <f t="shared" si="15"/>
        <v>Entrega No Prazo</v>
      </c>
      <c r="S148" s="11" t="str">
        <f t="shared" si="17"/>
        <v>fev</v>
      </c>
      <c r="T148" s="11">
        <f t="shared" si="16"/>
        <v>2022</v>
      </c>
      <c r="U148" s="39">
        <f>IF(tbl_Comercial[[#This Row],[Dt. Produção]]="","",tbl_Comercial[[#This Row],[Dt. Produção]]-tbl_Comercial[[#This Row],[Dt. Entrada]])</f>
        <v>4</v>
      </c>
      <c r="V148" s="39">
        <f>IF(tbl_Comercial[[#This Row],[Dt
Entrega]]="","",tbl_Comercial[[#This Row],[Dt
Entrega]]-tbl_Comercial[[#This Row],[Dt. Entrada]])</f>
        <v>5</v>
      </c>
    </row>
    <row r="149" spans="1:22" ht="36" x14ac:dyDescent="0.25">
      <c r="A149" s="6">
        <v>44603</v>
      </c>
      <c r="B149" s="9" t="s">
        <v>931</v>
      </c>
      <c r="C149" s="7">
        <v>12395</v>
      </c>
      <c r="D149" s="5" t="s">
        <v>937</v>
      </c>
      <c r="E149" s="5" t="s">
        <v>9</v>
      </c>
      <c r="F149" s="7" t="s">
        <v>91</v>
      </c>
      <c r="G149" s="7"/>
      <c r="H149" s="4" t="s">
        <v>10</v>
      </c>
      <c r="I149" s="5" t="s">
        <v>476</v>
      </c>
      <c r="J149" s="7">
        <v>1</v>
      </c>
      <c r="K149" s="5">
        <v>3854</v>
      </c>
      <c r="L149" s="5"/>
      <c r="M149" s="6">
        <v>44609</v>
      </c>
      <c r="N149" s="6">
        <v>44613</v>
      </c>
      <c r="O149" s="6">
        <v>44613</v>
      </c>
      <c r="P149" s="5" t="s">
        <v>924</v>
      </c>
      <c r="Q149" s="5" t="str">
        <f t="shared" si="14"/>
        <v>Produzido No Prazo</v>
      </c>
      <c r="R149" s="5" t="str">
        <f t="shared" si="15"/>
        <v>Entrega No Prazo</v>
      </c>
      <c r="S149" s="11" t="str">
        <f t="shared" si="17"/>
        <v>fev</v>
      </c>
      <c r="T149" s="11">
        <f t="shared" si="16"/>
        <v>2022</v>
      </c>
      <c r="U149" s="39">
        <f>IF(tbl_Comercial[[#This Row],[Dt. Produção]]="","",tbl_Comercial[[#This Row],[Dt. Produção]]-tbl_Comercial[[#This Row],[Dt. Entrada]])</f>
        <v>6</v>
      </c>
      <c r="V149" s="39">
        <f>IF(tbl_Comercial[[#This Row],[Dt
Entrega]]="","",tbl_Comercial[[#This Row],[Dt
Entrega]]-tbl_Comercial[[#This Row],[Dt. Entrada]])</f>
        <v>10</v>
      </c>
    </row>
    <row r="150" spans="1:22" ht="36" x14ac:dyDescent="0.25">
      <c r="A150" s="6">
        <v>44578</v>
      </c>
      <c r="B150" s="9" t="s">
        <v>931</v>
      </c>
      <c r="C150" s="7">
        <v>12244</v>
      </c>
      <c r="D150" s="5" t="s">
        <v>937</v>
      </c>
      <c r="E150" s="5" t="s">
        <v>9</v>
      </c>
      <c r="F150" s="7" t="s">
        <v>264</v>
      </c>
      <c r="G150" s="7"/>
      <c r="H150" s="4" t="s">
        <v>90</v>
      </c>
      <c r="I150" s="5" t="s">
        <v>193</v>
      </c>
      <c r="J150" s="7">
        <v>1</v>
      </c>
      <c r="K150" s="5" t="s">
        <v>31</v>
      </c>
      <c r="L150" s="5"/>
      <c r="M150" s="6">
        <v>44579</v>
      </c>
      <c r="N150" s="6">
        <v>44579</v>
      </c>
      <c r="O150" s="6">
        <v>44579</v>
      </c>
      <c r="P150" s="5" t="s">
        <v>924</v>
      </c>
      <c r="Q150" s="5" t="str">
        <f t="shared" si="14"/>
        <v>Produzido No Prazo</v>
      </c>
      <c r="R150" s="5" t="str">
        <f t="shared" si="15"/>
        <v>Entrega No Prazo</v>
      </c>
      <c r="S150" s="11" t="str">
        <f t="shared" si="17"/>
        <v>jan</v>
      </c>
      <c r="T150" s="11">
        <f t="shared" si="16"/>
        <v>2022</v>
      </c>
      <c r="U150" s="39">
        <f>IF(tbl_Comercial[[#This Row],[Dt. Produção]]="","",tbl_Comercial[[#This Row],[Dt. Produção]]-tbl_Comercial[[#This Row],[Dt. Entrada]])</f>
        <v>1</v>
      </c>
      <c r="V150" s="39">
        <f>IF(tbl_Comercial[[#This Row],[Dt
Entrega]]="","",tbl_Comercial[[#This Row],[Dt
Entrega]]-tbl_Comercial[[#This Row],[Dt. Entrada]])</f>
        <v>1</v>
      </c>
    </row>
    <row r="151" spans="1:22" ht="36" x14ac:dyDescent="0.25">
      <c r="A151" s="6">
        <v>44578</v>
      </c>
      <c r="B151" s="9" t="s">
        <v>931</v>
      </c>
      <c r="C151" s="7">
        <v>12244</v>
      </c>
      <c r="D151" s="5" t="s">
        <v>937</v>
      </c>
      <c r="E151" s="5" t="s">
        <v>9</v>
      </c>
      <c r="F151" s="7" t="s">
        <v>264</v>
      </c>
      <c r="G151" s="7"/>
      <c r="H151" s="4" t="s">
        <v>90</v>
      </c>
      <c r="I151" s="5" t="s">
        <v>477</v>
      </c>
      <c r="J151" s="7">
        <v>1</v>
      </c>
      <c r="K151" s="5" t="s">
        <v>31</v>
      </c>
      <c r="L151" s="5"/>
      <c r="M151" s="6">
        <v>44579</v>
      </c>
      <c r="N151" s="6">
        <v>44579</v>
      </c>
      <c r="O151" s="6">
        <v>44579</v>
      </c>
      <c r="P151" s="5" t="s">
        <v>924</v>
      </c>
      <c r="Q151" s="5" t="str">
        <f t="shared" si="14"/>
        <v>Produzido No Prazo</v>
      </c>
      <c r="R151" s="5" t="str">
        <f t="shared" si="15"/>
        <v>Entrega No Prazo</v>
      </c>
      <c r="S151" s="11" t="str">
        <f t="shared" si="17"/>
        <v>jan</v>
      </c>
      <c r="T151" s="11">
        <f t="shared" si="16"/>
        <v>2022</v>
      </c>
      <c r="U151" s="39">
        <f>IF(tbl_Comercial[[#This Row],[Dt. Produção]]="","",tbl_Comercial[[#This Row],[Dt. Produção]]-tbl_Comercial[[#This Row],[Dt. Entrada]])</f>
        <v>1</v>
      </c>
      <c r="V151" s="39">
        <f>IF(tbl_Comercial[[#This Row],[Dt
Entrega]]="","",tbl_Comercial[[#This Row],[Dt
Entrega]]-tbl_Comercial[[#This Row],[Dt. Entrada]])</f>
        <v>1</v>
      </c>
    </row>
    <row r="152" spans="1:22" ht="36" x14ac:dyDescent="0.25">
      <c r="A152" s="6">
        <v>44587</v>
      </c>
      <c r="B152" s="9" t="s">
        <v>931</v>
      </c>
      <c r="C152" s="7">
        <v>12315</v>
      </c>
      <c r="D152" s="5" t="s">
        <v>937</v>
      </c>
      <c r="E152" s="5" t="s">
        <v>9</v>
      </c>
      <c r="F152" s="7" t="s">
        <v>478</v>
      </c>
      <c r="G152" s="7"/>
      <c r="H152" s="4" t="s">
        <v>479</v>
      </c>
      <c r="I152" s="5" t="s">
        <v>480</v>
      </c>
      <c r="J152" s="7">
        <v>1</v>
      </c>
      <c r="K152" s="5" t="s">
        <v>31</v>
      </c>
      <c r="L152" s="5" t="s">
        <v>481</v>
      </c>
      <c r="M152" s="6">
        <v>44589</v>
      </c>
      <c r="N152" s="6">
        <v>44589</v>
      </c>
      <c r="O152" s="6">
        <v>44589</v>
      </c>
      <c r="P152" s="5" t="s">
        <v>926</v>
      </c>
      <c r="Q152" s="5" t="str">
        <f t="shared" si="14"/>
        <v>Produzido No Prazo</v>
      </c>
      <c r="R152" s="5" t="str">
        <f t="shared" si="15"/>
        <v>Entrega No Prazo</v>
      </c>
      <c r="S152" s="11" t="str">
        <f t="shared" si="17"/>
        <v>jan</v>
      </c>
      <c r="T152" s="11">
        <f t="shared" si="16"/>
        <v>2022</v>
      </c>
      <c r="U152" s="39">
        <f>IF(tbl_Comercial[[#This Row],[Dt. Produção]]="","",tbl_Comercial[[#This Row],[Dt. Produção]]-tbl_Comercial[[#This Row],[Dt. Entrada]])</f>
        <v>2</v>
      </c>
      <c r="V152" s="39">
        <f>IF(tbl_Comercial[[#This Row],[Dt
Entrega]]="","",tbl_Comercial[[#This Row],[Dt
Entrega]]-tbl_Comercial[[#This Row],[Dt. Entrada]])</f>
        <v>2</v>
      </c>
    </row>
    <row r="153" spans="1:22" ht="36" x14ac:dyDescent="0.25">
      <c r="A153" s="6">
        <v>44587</v>
      </c>
      <c r="B153" s="9" t="s">
        <v>931</v>
      </c>
      <c r="C153" s="7">
        <v>12313</v>
      </c>
      <c r="D153" s="5" t="s">
        <v>937</v>
      </c>
      <c r="E153" s="5" t="s">
        <v>9</v>
      </c>
      <c r="F153" s="7" t="s">
        <v>482</v>
      </c>
      <c r="G153" s="7"/>
      <c r="H153" s="4" t="s">
        <v>479</v>
      </c>
      <c r="I153" s="5" t="s">
        <v>480</v>
      </c>
      <c r="J153" s="7">
        <v>1</v>
      </c>
      <c r="K153" s="5" t="s">
        <v>31</v>
      </c>
      <c r="L153" s="5" t="s">
        <v>481</v>
      </c>
      <c r="M153" s="6">
        <v>44589</v>
      </c>
      <c r="N153" s="6">
        <v>44589</v>
      </c>
      <c r="O153" s="6">
        <v>44589</v>
      </c>
      <c r="P153" s="5" t="s">
        <v>926</v>
      </c>
      <c r="Q153" s="5" t="str">
        <f t="shared" si="14"/>
        <v>Produzido No Prazo</v>
      </c>
      <c r="R153" s="5" t="str">
        <f t="shared" si="15"/>
        <v>Entrega No Prazo</v>
      </c>
      <c r="S153" s="11" t="str">
        <f t="shared" si="17"/>
        <v>jan</v>
      </c>
      <c r="T153" s="11">
        <f t="shared" si="16"/>
        <v>2022</v>
      </c>
      <c r="U153" s="39">
        <f>IF(tbl_Comercial[[#This Row],[Dt. Produção]]="","",tbl_Comercial[[#This Row],[Dt. Produção]]-tbl_Comercial[[#This Row],[Dt. Entrada]])</f>
        <v>2</v>
      </c>
      <c r="V153" s="39">
        <f>IF(tbl_Comercial[[#This Row],[Dt
Entrega]]="","",tbl_Comercial[[#This Row],[Dt
Entrega]]-tbl_Comercial[[#This Row],[Dt. Entrada]])</f>
        <v>2</v>
      </c>
    </row>
    <row r="154" spans="1:22" ht="36" x14ac:dyDescent="0.25">
      <c r="A154" s="6">
        <v>44582</v>
      </c>
      <c r="B154" s="9" t="s">
        <v>931</v>
      </c>
      <c r="C154" s="7">
        <v>12275</v>
      </c>
      <c r="D154" s="5" t="s">
        <v>937</v>
      </c>
      <c r="E154" s="5" t="s">
        <v>9</v>
      </c>
      <c r="F154" s="7" t="s">
        <v>483</v>
      </c>
      <c r="G154" s="7"/>
      <c r="H154" s="4" t="s">
        <v>139</v>
      </c>
      <c r="I154" s="5" t="s">
        <v>14</v>
      </c>
      <c r="J154" s="7">
        <v>1</v>
      </c>
      <c r="K154" s="5" t="s">
        <v>31</v>
      </c>
      <c r="L154" s="5" t="s">
        <v>484</v>
      </c>
      <c r="M154" s="6">
        <v>44586</v>
      </c>
      <c r="N154" s="6">
        <v>44588</v>
      </c>
      <c r="O154" s="6">
        <v>44587</v>
      </c>
      <c r="P154" s="5" t="s">
        <v>925</v>
      </c>
      <c r="Q154" s="5" t="str">
        <f t="shared" si="14"/>
        <v>Produzido No Prazo</v>
      </c>
      <c r="R154" s="5" t="str">
        <f t="shared" si="15"/>
        <v>Entrega No Prazo</v>
      </c>
      <c r="S154" s="11" t="str">
        <f t="shared" si="17"/>
        <v>jan</v>
      </c>
      <c r="T154" s="11">
        <f t="shared" si="16"/>
        <v>2022</v>
      </c>
      <c r="U154" s="39">
        <f>IF(tbl_Comercial[[#This Row],[Dt. Produção]]="","",tbl_Comercial[[#This Row],[Dt. Produção]]-tbl_Comercial[[#This Row],[Dt. Entrada]])</f>
        <v>4</v>
      </c>
      <c r="V154" s="39">
        <f>IF(tbl_Comercial[[#This Row],[Dt
Entrega]]="","",tbl_Comercial[[#This Row],[Dt
Entrega]]-tbl_Comercial[[#This Row],[Dt. Entrada]])</f>
        <v>5</v>
      </c>
    </row>
    <row r="155" spans="1:22" ht="36" hidden="1" x14ac:dyDescent="0.25">
      <c r="A155" s="6">
        <v>44572</v>
      </c>
      <c r="B155" s="9" t="s">
        <v>931</v>
      </c>
      <c r="C155" s="7">
        <v>12179</v>
      </c>
      <c r="D155" s="5" t="s">
        <v>937</v>
      </c>
      <c r="E155" s="5">
        <v>3007896800</v>
      </c>
      <c r="F155" s="7" t="s">
        <v>101</v>
      </c>
      <c r="G155" s="7"/>
      <c r="H155" s="4" t="s">
        <v>12</v>
      </c>
      <c r="I155" s="5" t="s">
        <v>485</v>
      </c>
      <c r="J155" s="7">
        <v>1</v>
      </c>
      <c r="K155" s="5">
        <v>231341</v>
      </c>
      <c r="L155" s="5" t="s">
        <v>486</v>
      </c>
      <c r="M155" s="6">
        <v>44596</v>
      </c>
      <c r="N155" s="6">
        <v>44587</v>
      </c>
      <c r="O155" s="6">
        <v>44599</v>
      </c>
      <c r="P155" s="5" t="s">
        <v>924</v>
      </c>
      <c r="Q155" s="5" t="str">
        <f t="shared" si="14"/>
        <v>Produzido Em atraso</v>
      </c>
      <c r="R155" s="5" t="str">
        <f t="shared" si="15"/>
        <v>Entrega Em atraso</v>
      </c>
      <c r="S155" s="11" t="str">
        <f t="shared" si="17"/>
        <v>fev</v>
      </c>
      <c r="T155" s="11">
        <f t="shared" si="16"/>
        <v>2022</v>
      </c>
      <c r="U155" s="39">
        <f>IF(tbl_Comercial[[#This Row],[Dt. Produção]]="","",tbl_Comercial[[#This Row],[Dt. Produção]]-tbl_Comercial[[#This Row],[Dt. Entrada]])</f>
        <v>24</v>
      </c>
      <c r="V155" s="39">
        <f>IF(tbl_Comercial[[#This Row],[Dt
Entrega]]="","",tbl_Comercial[[#This Row],[Dt
Entrega]]-tbl_Comercial[[#This Row],[Dt. Entrada]])</f>
        <v>27</v>
      </c>
    </row>
    <row r="156" spans="1:22" ht="36" x14ac:dyDescent="0.25">
      <c r="A156" s="6">
        <v>44603</v>
      </c>
      <c r="B156" s="9" t="s">
        <v>931</v>
      </c>
      <c r="C156" s="7">
        <v>12423</v>
      </c>
      <c r="D156" s="5" t="s">
        <v>937</v>
      </c>
      <c r="E156" s="5" t="s">
        <v>9</v>
      </c>
      <c r="F156" s="7" t="s">
        <v>487</v>
      </c>
      <c r="G156" s="7"/>
      <c r="H156" s="4" t="s">
        <v>10</v>
      </c>
      <c r="I156" s="5" t="s">
        <v>488</v>
      </c>
      <c r="J156" s="7">
        <v>1</v>
      </c>
      <c r="K156" s="5">
        <v>3854</v>
      </c>
      <c r="L156" s="5" t="s">
        <v>489</v>
      </c>
      <c r="M156" s="6">
        <v>44609</v>
      </c>
      <c r="N156" s="6">
        <v>44613</v>
      </c>
      <c r="O156" s="6">
        <v>44613</v>
      </c>
      <c r="P156" s="5" t="s">
        <v>924</v>
      </c>
      <c r="Q156" s="5" t="str">
        <f t="shared" si="14"/>
        <v>Produzido No Prazo</v>
      </c>
      <c r="R156" s="5" t="str">
        <f t="shared" si="15"/>
        <v>Entrega No Prazo</v>
      </c>
      <c r="S156" s="11" t="str">
        <f t="shared" si="17"/>
        <v>fev</v>
      </c>
      <c r="T156" s="11">
        <f t="shared" si="16"/>
        <v>2022</v>
      </c>
      <c r="U156" s="39">
        <f>IF(tbl_Comercial[[#This Row],[Dt. Produção]]="","",tbl_Comercial[[#This Row],[Dt. Produção]]-tbl_Comercial[[#This Row],[Dt. Entrada]])</f>
        <v>6</v>
      </c>
      <c r="V156" s="39">
        <f>IF(tbl_Comercial[[#This Row],[Dt
Entrega]]="","",tbl_Comercial[[#This Row],[Dt
Entrega]]-tbl_Comercial[[#This Row],[Dt. Entrada]])</f>
        <v>10</v>
      </c>
    </row>
    <row r="157" spans="1:22" ht="36" x14ac:dyDescent="0.25">
      <c r="A157" s="6">
        <v>44602</v>
      </c>
      <c r="B157" s="9" t="s">
        <v>931</v>
      </c>
      <c r="C157" s="7">
        <v>12414</v>
      </c>
      <c r="D157" s="5" t="s">
        <v>937</v>
      </c>
      <c r="E157" s="5">
        <v>1005429</v>
      </c>
      <c r="F157" s="7" t="s">
        <v>490</v>
      </c>
      <c r="G157" s="7"/>
      <c r="H157" s="4" t="s">
        <v>108</v>
      </c>
      <c r="I157" s="5" t="s">
        <v>491</v>
      </c>
      <c r="J157" s="7">
        <v>1</v>
      </c>
      <c r="K157" s="5" t="s">
        <v>31</v>
      </c>
      <c r="L157" s="5" t="s">
        <v>492</v>
      </c>
      <c r="M157" s="6">
        <v>44607</v>
      </c>
      <c r="N157" s="6">
        <v>44609</v>
      </c>
      <c r="O157" s="6">
        <v>44607</v>
      </c>
      <c r="P157" s="5" t="s">
        <v>924</v>
      </c>
      <c r="Q157" s="5" t="str">
        <f t="shared" si="14"/>
        <v>Produzido No Prazo</v>
      </c>
      <c r="R157" s="5" t="str">
        <f t="shared" si="15"/>
        <v>Entrega No Prazo</v>
      </c>
      <c r="S157" s="11" t="str">
        <f t="shared" si="17"/>
        <v>fev</v>
      </c>
      <c r="T157" s="11">
        <f t="shared" si="16"/>
        <v>2022</v>
      </c>
      <c r="U157" s="39">
        <f>IF(tbl_Comercial[[#This Row],[Dt. Produção]]="","",tbl_Comercial[[#This Row],[Dt. Produção]]-tbl_Comercial[[#This Row],[Dt. Entrada]])</f>
        <v>5</v>
      </c>
      <c r="V157" s="39">
        <f>IF(tbl_Comercial[[#This Row],[Dt
Entrega]]="","",tbl_Comercial[[#This Row],[Dt
Entrega]]-tbl_Comercial[[#This Row],[Dt. Entrada]])</f>
        <v>5</v>
      </c>
    </row>
    <row r="158" spans="1:22" ht="36" x14ac:dyDescent="0.25">
      <c r="A158" s="6">
        <v>44580</v>
      </c>
      <c r="B158" s="9" t="s">
        <v>931</v>
      </c>
      <c r="C158" s="7">
        <v>10321</v>
      </c>
      <c r="D158" s="5" t="s">
        <v>937</v>
      </c>
      <c r="E158" s="5" t="s">
        <v>218</v>
      </c>
      <c r="F158" s="7" t="s">
        <v>220</v>
      </c>
      <c r="G158" s="7"/>
      <c r="H158" s="4" t="s">
        <v>26</v>
      </c>
      <c r="I158" s="5" t="s">
        <v>493</v>
      </c>
      <c r="J158" s="7">
        <v>1</v>
      </c>
      <c r="K158" s="5">
        <v>3859</v>
      </c>
      <c r="L158" s="5"/>
      <c r="M158" s="6">
        <v>44587</v>
      </c>
      <c r="N158" s="6">
        <v>44594</v>
      </c>
      <c r="O158" s="6">
        <v>44593</v>
      </c>
      <c r="P158" s="5" t="s">
        <v>926</v>
      </c>
      <c r="Q158" s="5" t="str">
        <f t="shared" si="14"/>
        <v>Produzido No Prazo</v>
      </c>
      <c r="R158" s="5" t="str">
        <f t="shared" si="15"/>
        <v>Entrega No Prazo</v>
      </c>
      <c r="S158" s="11" t="str">
        <f t="shared" si="17"/>
        <v>jan</v>
      </c>
      <c r="T158" s="11">
        <f t="shared" si="16"/>
        <v>2022</v>
      </c>
      <c r="U158" s="39">
        <f>IF(tbl_Comercial[[#This Row],[Dt. Produção]]="","",tbl_Comercial[[#This Row],[Dt. Produção]]-tbl_Comercial[[#This Row],[Dt. Entrada]])</f>
        <v>7</v>
      </c>
      <c r="V158" s="39">
        <f>IF(tbl_Comercial[[#This Row],[Dt
Entrega]]="","",tbl_Comercial[[#This Row],[Dt
Entrega]]-tbl_Comercial[[#This Row],[Dt. Entrada]])</f>
        <v>13</v>
      </c>
    </row>
    <row r="159" spans="1:22" ht="36" x14ac:dyDescent="0.25">
      <c r="A159" s="6">
        <v>44580</v>
      </c>
      <c r="B159" s="9" t="s">
        <v>931</v>
      </c>
      <c r="C159" s="7">
        <v>10519</v>
      </c>
      <c r="D159" s="5" t="s">
        <v>937</v>
      </c>
      <c r="E159" s="5" t="s">
        <v>494</v>
      </c>
      <c r="F159" s="7" t="s">
        <v>495</v>
      </c>
      <c r="G159" s="7"/>
      <c r="H159" s="4" t="s">
        <v>26</v>
      </c>
      <c r="I159" s="5" t="s">
        <v>496</v>
      </c>
      <c r="J159" s="7">
        <v>1</v>
      </c>
      <c r="K159" s="5">
        <v>3859</v>
      </c>
      <c r="L159" s="5"/>
      <c r="M159" s="6">
        <v>44588</v>
      </c>
      <c r="N159" s="6">
        <v>44592</v>
      </c>
      <c r="O159" s="6">
        <v>44593</v>
      </c>
      <c r="P159" s="5" t="s">
        <v>926</v>
      </c>
      <c r="Q159" s="5" t="str">
        <f t="shared" si="14"/>
        <v>Produzido No Prazo</v>
      </c>
      <c r="R159" s="5" t="str">
        <f t="shared" si="15"/>
        <v>Entrega Em atraso</v>
      </c>
      <c r="S159" s="11" t="str">
        <f t="shared" si="17"/>
        <v>jan</v>
      </c>
      <c r="T159" s="11">
        <f t="shared" si="16"/>
        <v>2022</v>
      </c>
      <c r="U159" s="39">
        <f>IF(tbl_Comercial[[#This Row],[Dt. Produção]]="","",tbl_Comercial[[#This Row],[Dt. Produção]]-tbl_Comercial[[#This Row],[Dt. Entrada]])</f>
        <v>8</v>
      </c>
      <c r="V159" s="39">
        <f>IF(tbl_Comercial[[#This Row],[Dt
Entrega]]="","",tbl_Comercial[[#This Row],[Dt
Entrega]]-tbl_Comercial[[#This Row],[Dt. Entrada]])</f>
        <v>13</v>
      </c>
    </row>
    <row r="160" spans="1:22" ht="36" x14ac:dyDescent="0.25">
      <c r="A160" s="6">
        <v>44587</v>
      </c>
      <c r="B160" s="9" t="s">
        <v>931</v>
      </c>
      <c r="C160" s="7">
        <v>12311</v>
      </c>
      <c r="D160" s="5" t="s">
        <v>937</v>
      </c>
      <c r="E160" s="5">
        <v>8686</v>
      </c>
      <c r="F160" s="7" t="s">
        <v>497</v>
      </c>
      <c r="G160" s="7"/>
      <c r="H160" s="4" t="s">
        <v>117</v>
      </c>
      <c r="I160" s="5" t="s">
        <v>14</v>
      </c>
      <c r="J160" s="7">
        <v>1</v>
      </c>
      <c r="K160" s="5" t="s">
        <v>31</v>
      </c>
      <c r="L160" s="5" t="s">
        <v>316</v>
      </c>
      <c r="M160" s="6">
        <v>44588</v>
      </c>
      <c r="N160" s="6">
        <v>44592</v>
      </c>
      <c r="O160" s="6">
        <v>44589</v>
      </c>
      <c r="P160" s="5" t="s">
        <v>926</v>
      </c>
      <c r="Q160" s="5" t="str">
        <f t="shared" si="14"/>
        <v>Produzido No Prazo</v>
      </c>
      <c r="R160" s="5" t="str">
        <f t="shared" si="15"/>
        <v>Entrega No Prazo</v>
      </c>
      <c r="S160" s="11" t="str">
        <f t="shared" si="17"/>
        <v>jan</v>
      </c>
      <c r="T160" s="11">
        <f t="shared" si="16"/>
        <v>2022</v>
      </c>
      <c r="U160" s="39">
        <f>IF(tbl_Comercial[[#This Row],[Dt. Produção]]="","",tbl_Comercial[[#This Row],[Dt. Produção]]-tbl_Comercial[[#This Row],[Dt. Entrada]])</f>
        <v>1</v>
      </c>
      <c r="V160" s="39">
        <f>IF(tbl_Comercial[[#This Row],[Dt
Entrega]]="","",tbl_Comercial[[#This Row],[Dt
Entrega]]-tbl_Comercial[[#This Row],[Dt. Entrada]])</f>
        <v>2</v>
      </c>
    </row>
    <row r="161" spans="1:22" ht="36" x14ac:dyDescent="0.25">
      <c r="A161" s="6">
        <v>44587</v>
      </c>
      <c r="B161" s="9" t="s">
        <v>931</v>
      </c>
      <c r="C161" s="7">
        <v>12311</v>
      </c>
      <c r="D161" s="5" t="s">
        <v>937</v>
      </c>
      <c r="E161" s="5">
        <v>8686</v>
      </c>
      <c r="F161" s="7" t="s">
        <v>497</v>
      </c>
      <c r="G161" s="7"/>
      <c r="H161" s="4" t="s">
        <v>117</v>
      </c>
      <c r="I161" s="5" t="s">
        <v>14</v>
      </c>
      <c r="J161" s="7">
        <v>1</v>
      </c>
      <c r="K161" s="5" t="s">
        <v>31</v>
      </c>
      <c r="L161" s="5" t="s">
        <v>498</v>
      </c>
      <c r="M161" s="6">
        <v>44588</v>
      </c>
      <c r="N161" s="6">
        <v>44592</v>
      </c>
      <c r="O161" s="6">
        <v>44589</v>
      </c>
      <c r="P161" s="5" t="s">
        <v>926</v>
      </c>
      <c r="Q161" s="5" t="str">
        <f t="shared" si="14"/>
        <v>Produzido No Prazo</v>
      </c>
      <c r="R161" s="5" t="str">
        <f t="shared" si="15"/>
        <v>Entrega No Prazo</v>
      </c>
      <c r="S161" s="11" t="str">
        <f t="shared" si="17"/>
        <v>jan</v>
      </c>
      <c r="T161" s="11">
        <f t="shared" si="16"/>
        <v>2022</v>
      </c>
      <c r="U161" s="39">
        <f>IF(tbl_Comercial[[#This Row],[Dt. Produção]]="","",tbl_Comercial[[#This Row],[Dt. Produção]]-tbl_Comercial[[#This Row],[Dt. Entrada]])</f>
        <v>1</v>
      </c>
      <c r="V161" s="39">
        <f>IF(tbl_Comercial[[#This Row],[Dt
Entrega]]="","",tbl_Comercial[[#This Row],[Dt
Entrega]]-tbl_Comercial[[#This Row],[Dt. Entrada]])</f>
        <v>2</v>
      </c>
    </row>
    <row r="162" spans="1:22" ht="36" hidden="1" x14ac:dyDescent="0.25">
      <c r="A162" s="6">
        <v>44571</v>
      </c>
      <c r="B162" s="9" t="s">
        <v>931</v>
      </c>
      <c r="C162" s="7">
        <v>12188</v>
      </c>
      <c r="D162" s="5" t="s">
        <v>937</v>
      </c>
      <c r="E162" s="5" t="s">
        <v>9</v>
      </c>
      <c r="F162" s="7" t="s">
        <v>452</v>
      </c>
      <c r="G162" s="7"/>
      <c r="H162" s="4" t="s">
        <v>141</v>
      </c>
      <c r="I162" s="5" t="s">
        <v>14</v>
      </c>
      <c r="J162" s="7">
        <v>1</v>
      </c>
      <c r="K162" s="5" t="s">
        <v>31</v>
      </c>
      <c r="L162" s="5" t="s">
        <v>499</v>
      </c>
      <c r="M162" s="6">
        <v>44580</v>
      </c>
      <c r="N162" s="6">
        <v>44578</v>
      </c>
      <c r="O162" s="6">
        <v>44580</v>
      </c>
      <c r="P162" s="5" t="s">
        <v>925</v>
      </c>
      <c r="Q162" s="5" t="str">
        <f t="shared" si="14"/>
        <v>Produzido Em atraso</v>
      </c>
      <c r="R162" s="5" t="str">
        <f t="shared" si="15"/>
        <v>Entrega Em atraso</v>
      </c>
      <c r="S162" s="11" t="str">
        <f t="shared" si="17"/>
        <v>jan</v>
      </c>
      <c r="T162" s="11">
        <f t="shared" si="16"/>
        <v>2022</v>
      </c>
      <c r="U162" s="39">
        <f>IF(tbl_Comercial[[#This Row],[Dt. Produção]]="","",tbl_Comercial[[#This Row],[Dt. Produção]]-tbl_Comercial[[#This Row],[Dt. Entrada]])</f>
        <v>9</v>
      </c>
      <c r="V162" s="39">
        <f>IF(tbl_Comercial[[#This Row],[Dt
Entrega]]="","",tbl_Comercial[[#This Row],[Dt
Entrega]]-tbl_Comercial[[#This Row],[Dt. Entrada]])</f>
        <v>9</v>
      </c>
    </row>
    <row r="163" spans="1:22" ht="36" hidden="1" x14ac:dyDescent="0.25">
      <c r="A163" s="6">
        <v>44571</v>
      </c>
      <c r="B163" s="9" t="s">
        <v>931</v>
      </c>
      <c r="C163" s="7">
        <v>12166</v>
      </c>
      <c r="D163" s="5" t="s">
        <v>937</v>
      </c>
      <c r="E163" s="5" t="s">
        <v>257</v>
      </c>
      <c r="F163" s="7" t="s">
        <v>318</v>
      </c>
      <c r="G163" s="7"/>
      <c r="H163" s="4" t="s">
        <v>26</v>
      </c>
      <c r="I163" s="5" t="s">
        <v>503</v>
      </c>
      <c r="J163" s="7">
        <v>1</v>
      </c>
      <c r="K163" s="5">
        <v>4886</v>
      </c>
      <c r="L163" s="5" t="s">
        <v>504</v>
      </c>
      <c r="M163" s="6">
        <v>44588</v>
      </c>
      <c r="N163" s="6">
        <v>44579</v>
      </c>
      <c r="O163" s="6">
        <v>44593</v>
      </c>
      <c r="P163" s="5" t="s">
        <v>926</v>
      </c>
      <c r="Q163" s="5" t="str">
        <f t="shared" si="14"/>
        <v>Produzido Em atraso</v>
      </c>
      <c r="R163" s="5" t="str">
        <f t="shared" si="15"/>
        <v>Entrega Em atraso</v>
      </c>
      <c r="S163" s="11" t="str">
        <f t="shared" si="17"/>
        <v>jan</v>
      </c>
      <c r="T163" s="11">
        <f t="shared" si="16"/>
        <v>2022</v>
      </c>
      <c r="U163" s="39">
        <f>IF(tbl_Comercial[[#This Row],[Dt. Produção]]="","",tbl_Comercial[[#This Row],[Dt. Produção]]-tbl_Comercial[[#This Row],[Dt. Entrada]])</f>
        <v>17</v>
      </c>
      <c r="V163" s="39">
        <f>IF(tbl_Comercial[[#This Row],[Dt
Entrega]]="","",tbl_Comercial[[#This Row],[Dt
Entrega]]-tbl_Comercial[[#This Row],[Dt. Entrada]])</f>
        <v>22</v>
      </c>
    </row>
    <row r="164" spans="1:22" ht="36" hidden="1" x14ac:dyDescent="0.25">
      <c r="A164" s="1">
        <v>44582</v>
      </c>
      <c r="B164" s="9" t="s">
        <v>927</v>
      </c>
      <c r="C164" s="4">
        <v>8814</v>
      </c>
      <c r="D164" s="4" t="s">
        <v>930</v>
      </c>
      <c r="E164" s="3" t="s">
        <v>18</v>
      </c>
      <c r="F164" s="2" t="s">
        <v>213</v>
      </c>
      <c r="G164" s="2"/>
      <c r="H164" s="4" t="s">
        <v>26</v>
      </c>
      <c r="I164" s="5" t="s">
        <v>505</v>
      </c>
      <c r="J164" s="2">
        <v>1</v>
      </c>
      <c r="K164" s="3">
        <v>4917</v>
      </c>
      <c r="L164" s="5" t="s">
        <v>506</v>
      </c>
      <c r="M164" s="1">
        <v>44593</v>
      </c>
      <c r="N164" s="1">
        <v>44592</v>
      </c>
      <c r="O164" s="1">
        <v>44600</v>
      </c>
      <c r="P164" s="3" t="s">
        <v>926</v>
      </c>
      <c r="Q164" s="5" t="str">
        <f t="shared" si="14"/>
        <v>Produzido Em atraso</v>
      </c>
      <c r="R164" s="5" t="str">
        <f t="shared" si="15"/>
        <v>Entrega Em atraso</v>
      </c>
      <c r="S164" s="11" t="str">
        <f t="shared" si="17"/>
        <v>fev</v>
      </c>
      <c r="T164" s="11">
        <f t="shared" si="16"/>
        <v>2022</v>
      </c>
      <c r="U164" s="39">
        <f>IF(tbl_Comercial[[#This Row],[Dt. Produção]]="","",tbl_Comercial[[#This Row],[Dt. Produção]]-tbl_Comercial[[#This Row],[Dt. Entrada]])</f>
        <v>11</v>
      </c>
      <c r="V164" s="39">
        <f>IF(tbl_Comercial[[#This Row],[Dt
Entrega]]="","",tbl_Comercial[[#This Row],[Dt
Entrega]]-tbl_Comercial[[#This Row],[Dt. Entrada]])</f>
        <v>18</v>
      </c>
    </row>
    <row r="165" spans="1:22" ht="36" hidden="1" x14ac:dyDescent="0.25">
      <c r="A165" s="6">
        <v>44571</v>
      </c>
      <c r="B165" s="9" t="s">
        <v>931</v>
      </c>
      <c r="C165" s="7">
        <v>12167</v>
      </c>
      <c r="D165" s="5" t="s">
        <v>937</v>
      </c>
      <c r="E165" s="5" t="s">
        <v>257</v>
      </c>
      <c r="F165" s="7" t="s">
        <v>319</v>
      </c>
      <c r="G165" s="7"/>
      <c r="H165" s="4" t="s">
        <v>26</v>
      </c>
      <c r="I165" s="5" t="s">
        <v>503</v>
      </c>
      <c r="J165" s="7">
        <v>1</v>
      </c>
      <c r="K165" s="5">
        <v>4889</v>
      </c>
      <c r="L165" s="5" t="s">
        <v>507</v>
      </c>
      <c r="M165" s="6">
        <v>44588</v>
      </c>
      <c r="N165" s="6">
        <v>44579</v>
      </c>
      <c r="O165" s="6">
        <v>44593</v>
      </c>
      <c r="P165" s="5" t="s">
        <v>926</v>
      </c>
      <c r="Q165" s="5" t="str">
        <f t="shared" si="14"/>
        <v>Produzido Em atraso</v>
      </c>
      <c r="R165" s="5" t="str">
        <f t="shared" si="15"/>
        <v>Entrega Em atraso</v>
      </c>
      <c r="S165" s="11" t="str">
        <f t="shared" si="17"/>
        <v>jan</v>
      </c>
      <c r="T165" s="11">
        <f t="shared" si="16"/>
        <v>2022</v>
      </c>
      <c r="U165" s="39">
        <f>IF(tbl_Comercial[[#This Row],[Dt. Produção]]="","",tbl_Comercial[[#This Row],[Dt. Produção]]-tbl_Comercial[[#This Row],[Dt. Entrada]])</f>
        <v>17</v>
      </c>
      <c r="V165" s="39">
        <f>IF(tbl_Comercial[[#This Row],[Dt
Entrega]]="","",tbl_Comercial[[#This Row],[Dt
Entrega]]-tbl_Comercial[[#This Row],[Dt. Entrada]])</f>
        <v>22</v>
      </c>
    </row>
    <row r="166" spans="1:22" ht="36" x14ac:dyDescent="0.25">
      <c r="A166" s="6">
        <v>44602</v>
      </c>
      <c r="B166" s="9" t="s">
        <v>931</v>
      </c>
      <c r="C166" s="7">
        <v>12411</v>
      </c>
      <c r="D166" s="5" t="s">
        <v>937</v>
      </c>
      <c r="E166" s="5">
        <v>1005430</v>
      </c>
      <c r="F166" s="7" t="s">
        <v>509</v>
      </c>
      <c r="G166" s="7"/>
      <c r="H166" s="4" t="s">
        <v>108</v>
      </c>
      <c r="I166" s="5" t="s">
        <v>510</v>
      </c>
      <c r="J166" s="7">
        <v>1</v>
      </c>
      <c r="K166" s="5" t="s">
        <v>31</v>
      </c>
      <c r="L166" s="5" t="s">
        <v>492</v>
      </c>
      <c r="M166" s="6">
        <v>44607</v>
      </c>
      <c r="N166" s="6">
        <v>44609</v>
      </c>
      <c r="O166" s="6">
        <v>44607</v>
      </c>
      <c r="P166" s="5" t="s">
        <v>924</v>
      </c>
      <c r="Q166" s="5" t="str">
        <f t="shared" si="14"/>
        <v>Produzido No Prazo</v>
      </c>
      <c r="R166" s="5" t="str">
        <f t="shared" si="15"/>
        <v>Entrega No Prazo</v>
      </c>
      <c r="S166" s="11" t="str">
        <f t="shared" ref="S166:S172" si="18">IF(M166="","",TEXT(M166,"MMM"))</f>
        <v>fev</v>
      </c>
      <c r="T166" s="11">
        <f t="shared" si="16"/>
        <v>2022</v>
      </c>
      <c r="U166" s="39">
        <f>IF(tbl_Comercial[[#This Row],[Dt. Produção]]="","",tbl_Comercial[[#This Row],[Dt. Produção]]-tbl_Comercial[[#This Row],[Dt. Entrada]])</f>
        <v>5</v>
      </c>
      <c r="V166" s="39">
        <f>IF(tbl_Comercial[[#This Row],[Dt
Entrega]]="","",tbl_Comercial[[#This Row],[Dt
Entrega]]-tbl_Comercial[[#This Row],[Dt. Entrada]])</f>
        <v>5</v>
      </c>
    </row>
    <row r="167" spans="1:22" ht="36" x14ac:dyDescent="0.25">
      <c r="A167" s="6">
        <v>44603</v>
      </c>
      <c r="B167" s="9" t="s">
        <v>931</v>
      </c>
      <c r="C167" s="7">
        <v>12428</v>
      </c>
      <c r="D167" s="5" t="s">
        <v>937</v>
      </c>
      <c r="E167" s="5" t="s">
        <v>9</v>
      </c>
      <c r="F167" s="7" t="s">
        <v>511</v>
      </c>
      <c r="G167" s="7"/>
      <c r="H167" s="4" t="s">
        <v>13</v>
      </c>
      <c r="I167" s="5" t="s">
        <v>512</v>
      </c>
      <c r="J167" s="7">
        <v>1</v>
      </c>
      <c r="K167" s="5" t="s">
        <v>31</v>
      </c>
      <c r="L167" s="5" t="s">
        <v>76</v>
      </c>
      <c r="M167" s="6">
        <v>44607</v>
      </c>
      <c r="N167" s="6">
        <v>44609</v>
      </c>
      <c r="O167" s="6">
        <v>44609</v>
      </c>
      <c r="P167" s="5" t="s">
        <v>924</v>
      </c>
      <c r="Q167" s="5" t="str">
        <f t="shared" si="14"/>
        <v>Produzido No Prazo</v>
      </c>
      <c r="R167" s="5" t="str">
        <f t="shared" si="15"/>
        <v>Entrega No Prazo</v>
      </c>
      <c r="S167" s="11" t="str">
        <f t="shared" si="18"/>
        <v>fev</v>
      </c>
      <c r="T167" s="11">
        <f t="shared" si="16"/>
        <v>2022</v>
      </c>
      <c r="U167" s="39">
        <f>IF(tbl_Comercial[[#This Row],[Dt. Produção]]="","",tbl_Comercial[[#This Row],[Dt. Produção]]-tbl_Comercial[[#This Row],[Dt. Entrada]])</f>
        <v>4</v>
      </c>
      <c r="V167" s="39">
        <f>IF(tbl_Comercial[[#This Row],[Dt
Entrega]]="","",tbl_Comercial[[#This Row],[Dt
Entrega]]-tbl_Comercial[[#This Row],[Dt. Entrada]])</f>
        <v>6</v>
      </c>
    </row>
    <row r="168" spans="1:22" ht="36" x14ac:dyDescent="0.25">
      <c r="A168" s="6">
        <v>44571</v>
      </c>
      <c r="B168" s="9" t="s">
        <v>931</v>
      </c>
      <c r="C168" s="7">
        <v>12171</v>
      </c>
      <c r="D168" s="5" t="s">
        <v>937</v>
      </c>
      <c r="E168" s="5" t="s">
        <v>257</v>
      </c>
      <c r="F168" s="7" t="s">
        <v>258</v>
      </c>
      <c r="G168" s="7"/>
      <c r="H168" s="4" t="s">
        <v>26</v>
      </c>
      <c r="I168" s="5" t="s">
        <v>516</v>
      </c>
      <c r="J168" s="7">
        <v>1</v>
      </c>
      <c r="K168" s="5">
        <v>4890</v>
      </c>
      <c r="L168" s="5"/>
      <c r="M168" s="6">
        <v>44574</v>
      </c>
      <c r="N168" s="6">
        <v>44574</v>
      </c>
      <c r="O168" s="6">
        <v>44574</v>
      </c>
      <c r="P168" s="5" t="s">
        <v>926</v>
      </c>
      <c r="Q168" s="5" t="str">
        <f t="shared" si="14"/>
        <v>Produzido No Prazo</v>
      </c>
      <c r="R168" s="5" t="str">
        <f t="shared" si="15"/>
        <v>Entrega No Prazo</v>
      </c>
      <c r="S168" s="11" t="str">
        <f t="shared" si="18"/>
        <v>jan</v>
      </c>
      <c r="T168" s="11">
        <f t="shared" si="16"/>
        <v>2022</v>
      </c>
      <c r="U168" s="39">
        <f>IF(tbl_Comercial[[#This Row],[Dt. Produção]]="","",tbl_Comercial[[#This Row],[Dt. Produção]]-tbl_Comercial[[#This Row],[Dt. Entrada]])</f>
        <v>3</v>
      </c>
      <c r="V168" s="39">
        <f>IF(tbl_Comercial[[#This Row],[Dt
Entrega]]="","",tbl_Comercial[[#This Row],[Dt
Entrega]]-tbl_Comercial[[#This Row],[Dt. Entrada]])</f>
        <v>3</v>
      </c>
    </row>
    <row r="169" spans="1:22" ht="36" x14ac:dyDescent="0.25">
      <c r="A169" s="6">
        <v>44571</v>
      </c>
      <c r="B169" s="9" t="s">
        <v>931</v>
      </c>
      <c r="C169" s="7">
        <v>12169</v>
      </c>
      <c r="D169" s="5" t="s">
        <v>937</v>
      </c>
      <c r="E169" s="5" t="s">
        <v>257</v>
      </c>
      <c r="F169" s="7" t="s">
        <v>320</v>
      </c>
      <c r="G169" s="7"/>
      <c r="H169" s="4" t="s">
        <v>26</v>
      </c>
      <c r="I169" s="5" t="s">
        <v>518</v>
      </c>
      <c r="J169" s="7">
        <v>1</v>
      </c>
      <c r="K169" s="5">
        <v>4890</v>
      </c>
      <c r="L169" s="5"/>
      <c r="M169" s="6">
        <v>44574</v>
      </c>
      <c r="N169" s="6">
        <v>44574</v>
      </c>
      <c r="O169" s="6">
        <v>44574</v>
      </c>
      <c r="P169" s="5" t="s">
        <v>926</v>
      </c>
      <c r="Q169" s="5" t="str">
        <f t="shared" si="14"/>
        <v>Produzido No Prazo</v>
      </c>
      <c r="R169" s="5" t="str">
        <f t="shared" si="15"/>
        <v>Entrega No Prazo</v>
      </c>
      <c r="S169" s="11" t="str">
        <f t="shared" si="18"/>
        <v>jan</v>
      </c>
      <c r="T169" s="11">
        <f t="shared" si="16"/>
        <v>2022</v>
      </c>
      <c r="U169" s="39">
        <f>IF(tbl_Comercial[[#This Row],[Dt. Produção]]="","",tbl_Comercial[[#This Row],[Dt. Produção]]-tbl_Comercial[[#This Row],[Dt. Entrada]])</f>
        <v>3</v>
      </c>
      <c r="V169" s="39">
        <f>IF(tbl_Comercial[[#This Row],[Dt
Entrega]]="","",tbl_Comercial[[#This Row],[Dt
Entrega]]-tbl_Comercial[[#This Row],[Dt. Entrada]])</f>
        <v>3</v>
      </c>
    </row>
    <row r="170" spans="1:22" ht="36" x14ac:dyDescent="0.25">
      <c r="A170" s="6">
        <v>44587</v>
      </c>
      <c r="B170" s="9" t="s">
        <v>931</v>
      </c>
      <c r="C170" s="7">
        <v>12222</v>
      </c>
      <c r="D170" s="5" t="s">
        <v>937</v>
      </c>
      <c r="E170" s="5">
        <v>4700320352</v>
      </c>
      <c r="F170" s="7" t="s">
        <v>519</v>
      </c>
      <c r="G170" s="7"/>
      <c r="H170" s="4" t="s">
        <v>73</v>
      </c>
      <c r="I170" s="5" t="s">
        <v>14</v>
      </c>
      <c r="J170" s="7">
        <v>1</v>
      </c>
      <c r="K170" s="5" t="s">
        <v>31</v>
      </c>
      <c r="L170" s="5" t="s">
        <v>204</v>
      </c>
      <c r="M170" s="6">
        <v>44589</v>
      </c>
      <c r="N170" s="6">
        <v>44593</v>
      </c>
      <c r="O170" s="6">
        <v>44595</v>
      </c>
      <c r="P170" s="5" t="s">
        <v>924</v>
      </c>
      <c r="Q170" s="5" t="str">
        <f t="shared" si="14"/>
        <v>Produzido No Prazo</v>
      </c>
      <c r="R170" s="5" t="str">
        <f t="shared" si="15"/>
        <v>Entrega Em atraso</v>
      </c>
      <c r="S170" s="11" t="str">
        <f t="shared" si="18"/>
        <v>jan</v>
      </c>
      <c r="T170" s="11">
        <f t="shared" si="16"/>
        <v>2022</v>
      </c>
      <c r="U170" s="39">
        <f>IF(tbl_Comercial[[#This Row],[Dt. Produção]]="","",tbl_Comercial[[#This Row],[Dt. Produção]]-tbl_Comercial[[#This Row],[Dt. Entrada]])</f>
        <v>2</v>
      </c>
      <c r="V170" s="39">
        <f>IF(tbl_Comercial[[#This Row],[Dt
Entrega]]="","",tbl_Comercial[[#This Row],[Dt
Entrega]]-tbl_Comercial[[#This Row],[Dt. Entrada]])</f>
        <v>8</v>
      </c>
    </row>
    <row r="171" spans="1:22" ht="36" x14ac:dyDescent="0.25">
      <c r="A171" s="6">
        <v>44579</v>
      </c>
      <c r="B171" s="9" t="s">
        <v>931</v>
      </c>
      <c r="C171" s="7">
        <v>12066</v>
      </c>
      <c r="D171" s="5" t="s">
        <v>937</v>
      </c>
      <c r="E171" s="5" t="s">
        <v>9</v>
      </c>
      <c r="F171" s="7" t="s">
        <v>255</v>
      </c>
      <c r="G171" s="7"/>
      <c r="H171" s="4" t="s">
        <v>256</v>
      </c>
      <c r="I171" s="5" t="s">
        <v>58</v>
      </c>
      <c r="J171" s="7">
        <v>1</v>
      </c>
      <c r="K171" s="5" t="s">
        <v>31</v>
      </c>
      <c r="L171" s="5" t="s">
        <v>383</v>
      </c>
      <c r="M171" s="6">
        <v>44587</v>
      </c>
      <c r="N171" s="6">
        <v>44588</v>
      </c>
      <c r="O171" s="6">
        <v>44592</v>
      </c>
      <c r="P171" s="5" t="s">
        <v>924</v>
      </c>
      <c r="Q171" s="5" t="str">
        <f t="shared" si="14"/>
        <v>Produzido No Prazo</v>
      </c>
      <c r="R171" s="5" t="str">
        <f t="shared" si="15"/>
        <v>Entrega Em atraso</v>
      </c>
      <c r="S171" s="11" t="str">
        <f t="shared" si="18"/>
        <v>jan</v>
      </c>
      <c r="T171" s="11">
        <f t="shared" si="16"/>
        <v>2022</v>
      </c>
      <c r="U171" s="39">
        <f>IF(tbl_Comercial[[#This Row],[Dt. Produção]]="","",tbl_Comercial[[#This Row],[Dt. Produção]]-tbl_Comercial[[#This Row],[Dt. Entrada]])</f>
        <v>8</v>
      </c>
      <c r="V171" s="39">
        <f>IF(tbl_Comercial[[#This Row],[Dt
Entrega]]="","",tbl_Comercial[[#This Row],[Dt
Entrega]]-tbl_Comercial[[#This Row],[Dt. Entrada]])</f>
        <v>13</v>
      </c>
    </row>
    <row r="172" spans="1:22" ht="36" x14ac:dyDescent="0.25">
      <c r="A172" s="6">
        <v>44579</v>
      </c>
      <c r="B172" s="9" t="s">
        <v>931</v>
      </c>
      <c r="C172" s="7">
        <v>12065</v>
      </c>
      <c r="D172" s="5" t="s">
        <v>937</v>
      </c>
      <c r="E172" s="5" t="s">
        <v>9</v>
      </c>
      <c r="F172" s="7" t="s">
        <v>260</v>
      </c>
      <c r="G172" s="7"/>
      <c r="H172" s="4" t="s">
        <v>256</v>
      </c>
      <c r="I172" s="5" t="s">
        <v>53</v>
      </c>
      <c r="J172" s="7">
        <v>1</v>
      </c>
      <c r="K172" s="5" t="s">
        <v>31</v>
      </c>
      <c r="L172" s="5" t="s">
        <v>383</v>
      </c>
      <c r="M172" s="6">
        <v>44587</v>
      </c>
      <c r="N172" s="6">
        <v>44588</v>
      </c>
      <c r="O172" s="6">
        <v>44592</v>
      </c>
      <c r="P172" s="5" t="s">
        <v>924</v>
      </c>
      <c r="Q172" s="5" t="str">
        <f t="shared" si="14"/>
        <v>Produzido No Prazo</v>
      </c>
      <c r="R172" s="5" t="str">
        <f t="shared" si="15"/>
        <v>Entrega Em atraso</v>
      </c>
      <c r="S172" s="11" t="str">
        <f t="shared" si="18"/>
        <v>jan</v>
      </c>
      <c r="T172" s="11">
        <f t="shared" si="16"/>
        <v>2022</v>
      </c>
      <c r="U172" s="39">
        <f>IF(tbl_Comercial[[#This Row],[Dt. Produção]]="","",tbl_Comercial[[#This Row],[Dt. Produção]]-tbl_Comercial[[#This Row],[Dt. Entrada]])</f>
        <v>8</v>
      </c>
      <c r="V172" s="39">
        <f>IF(tbl_Comercial[[#This Row],[Dt
Entrega]]="","",tbl_Comercial[[#This Row],[Dt
Entrega]]-tbl_Comercial[[#This Row],[Dt. Entrada]])</f>
        <v>13</v>
      </c>
    </row>
    <row r="173" spans="1:22" ht="36" x14ac:dyDescent="0.25">
      <c r="A173" s="6">
        <v>44587</v>
      </c>
      <c r="B173" s="9" t="s">
        <v>931</v>
      </c>
      <c r="C173" s="7">
        <v>12222</v>
      </c>
      <c r="D173" s="5" t="s">
        <v>937</v>
      </c>
      <c r="E173" s="5">
        <v>4700320352</v>
      </c>
      <c r="F173" s="7" t="s">
        <v>519</v>
      </c>
      <c r="G173" s="7"/>
      <c r="H173" s="4" t="s">
        <v>73</v>
      </c>
      <c r="I173" s="5" t="s">
        <v>14</v>
      </c>
      <c r="J173" s="7">
        <v>1</v>
      </c>
      <c r="K173" s="5" t="s">
        <v>31</v>
      </c>
      <c r="L173" s="5" t="s">
        <v>520</v>
      </c>
      <c r="M173" s="6">
        <v>44589</v>
      </c>
      <c r="N173" s="6">
        <v>44593</v>
      </c>
      <c r="O173" s="6">
        <v>44595</v>
      </c>
      <c r="P173" s="5" t="s">
        <v>924</v>
      </c>
      <c r="Q173" s="5" t="str">
        <f t="shared" si="14"/>
        <v>Produzido No Prazo</v>
      </c>
      <c r="R173" s="5" t="str">
        <f t="shared" si="15"/>
        <v>Entrega Em atraso</v>
      </c>
      <c r="S173" s="11" t="str">
        <f t="shared" ref="S173:S190" si="19">IF(M173="","",TEXT(M173,"MMM"))</f>
        <v>jan</v>
      </c>
      <c r="T173" s="11">
        <f t="shared" si="16"/>
        <v>2022</v>
      </c>
      <c r="U173" s="39">
        <f>IF(tbl_Comercial[[#This Row],[Dt. Produção]]="","",tbl_Comercial[[#This Row],[Dt. Produção]]-tbl_Comercial[[#This Row],[Dt. Entrada]])</f>
        <v>2</v>
      </c>
      <c r="V173" s="39">
        <f>IF(tbl_Comercial[[#This Row],[Dt
Entrega]]="","",tbl_Comercial[[#This Row],[Dt
Entrega]]-tbl_Comercial[[#This Row],[Dt. Entrada]])</f>
        <v>8</v>
      </c>
    </row>
    <row r="174" spans="1:22" ht="36" x14ac:dyDescent="0.25">
      <c r="A174" s="6">
        <v>44587</v>
      </c>
      <c r="B174" s="9" t="s">
        <v>931</v>
      </c>
      <c r="C174" s="7">
        <v>12222</v>
      </c>
      <c r="D174" s="5" t="s">
        <v>937</v>
      </c>
      <c r="E174" s="5">
        <v>4700320352</v>
      </c>
      <c r="F174" s="7" t="s">
        <v>519</v>
      </c>
      <c r="G174" s="7"/>
      <c r="H174" s="4" t="s">
        <v>73</v>
      </c>
      <c r="I174" s="5" t="s">
        <v>14</v>
      </c>
      <c r="J174" s="7">
        <v>1</v>
      </c>
      <c r="K174" s="5" t="s">
        <v>31</v>
      </c>
      <c r="L174" s="5" t="s">
        <v>521</v>
      </c>
      <c r="M174" s="6">
        <v>44589</v>
      </c>
      <c r="N174" s="6">
        <v>44593</v>
      </c>
      <c r="O174" s="6">
        <v>44595</v>
      </c>
      <c r="P174" s="5" t="s">
        <v>924</v>
      </c>
      <c r="Q174" s="5" t="str">
        <f t="shared" si="14"/>
        <v>Produzido No Prazo</v>
      </c>
      <c r="R174" s="5" t="str">
        <f t="shared" si="15"/>
        <v>Entrega Em atraso</v>
      </c>
      <c r="S174" s="11" t="str">
        <f t="shared" si="19"/>
        <v>jan</v>
      </c>
      <c r="T174" s="11">
        <f t="shared" si="16"/>
        <v>2022</v>
      </c>
      <c r="U174" s="39">
        <f>IF(tbl_Comercial[[#This Row],[Dt. Produção]]="","",tbl_Comercial[[#This Row],[Dt. Produção]]-tbl_Comercial[[#This Row],[Dt. Entrada]])</f>
        <v>2</v>
      </c>
      <c r="V174" s="39">
        <f>IF(tbl_Comercial[[#This Row],[Dt
Entrega]]="","",tbl_Comercial[[#This Row],[Dt
Entrega]]-tbl_Comercial[[#This Row],[Dt. Entrada]])</f>
        <v>8</v>
      </c>
    </row>
    <row r="175" spans="1:22" ht="36" x14ac:dyDescent="0.25">
      <c r="A175" s="6">
        <v>44603</v>
      </c>
      <c r="B175" s="9" t="s">
        <v>931</v>
      </c>
      <c r="C175" s="7">
        <v>12429</v>
      </c>
      <c r="D175" s="5" t="s">
        <v>937</v>
      </c>
      <c r="E175" s="5" t="s">
        <v>9</v>
      </c>
      <c r="F175" s="7" t="s">
        <v>522</v>
      </c>
      <c r="G175" s="7"/>
      <c r="H175" s="4" t="s">
        <v>13</v>
      </c>
      <c r="I175" s="5" t="s">
        <v>512</v>
      </c>
      <c r="J175" s="7">
        <v>1</v>
      </c>
      <c r="K175" s="5" t="s">
        <v>31</v>
      </c>
      <c r="L175" s="5" t="s">
        <v>76</v>
      </c>
      <c r="M175" s="6">
        <v>44607</v>
      </c>
      <c r="N175" s="6">
        <v>44609</v>
      </c>
      <c r="O175" s="6">
        <v>44609</v>
      </c>
      <c r="P175" s="5" t="s">
        <v>924</v>
      </c>
      <c r="Q175" s="5" t="str">
        <f t="shared" si="14"/>
        <v>Produzido No Prazo</v>
      </c>
      <c r="R175" s="5" t="str">
        <f t="shared" si="15"/>
        <v>Entrega No Prazo</v>
      </c>
      <c r="S175" s="11" t="str">
        <f t="shared" si="19"/>
        <v>fev</v>
      </c>
      <c r="T175" s="11">
        <f t="shared" si="16"/>
        <v>2022</v>
      </c>
      <c r="U175" s="39">
        <f>IF(tbl_Comercial[[#This Row],[Dt. Produção]]="","",tbl_Comercial[[#This Row],[Dt. Produção]]-tbl_Comercial[[#This Row],[Dt. Entrada]])</f>
        <v>4</v>
      </c>
      <c r="V175" s="39">
        <f>IF(tbl_Comercial[[#This Row],[Dt
Entrega]]="","",tbl_Comercial[[#This Row],[Dt
Entrega]]-tbl_Comercial[[#This Row],[Dt. Entrada]])</f>
        <v>6</v>
      </c>
    </row>
    <row r="176" spans="1:22" ht="36" hidden="1" x14ac:dyDescent="0.25">
      <c r="A176" s="6">
        <v>44600</v>
      </c>
      <c r="B176" s="9" t="s">
        <v>931</v>
      </c>
      <c r="C176" s="7">
        <v>12399</v>
      </c>
      <c r="D176" s="5" t="s">
        <v>937</v>
      </c>
      <c r="E176" s="5"/>
      <c r="F176" s="7" t="s">
        <v>524</v>
      </c>
      <c r="G176" s="7"/>
      <c r="H176" s="4" t="s">
        <v>50</v>
      </c>
      <c r="I176" s="5" t="s">
        <v>525</v>
      </c>
      <c r="J176" s="7">
        <v>1</v>
      </c>
      <c r="K176" s="5" t="s">
        <v>31</v>
      </c>
      <c r="L176" s="5" t="s">
        <v>526</v>
      </c>
      <c r="M176" s="6">
        <v>44610</v>
      </c>
      <c r="N176" s="6">
        <v>44609</v>
      </c>
      <c r="O176" s="6">
        <v>44610</v>
      </c>
      <c r="P176" s="5" t="s">
        <v>926</v>
      </c>
      <c r="Q176" s="5" t="str">
        <f t="shared" si="14"/>
        <v>Produzido Em atraso</v>
      </c>
      <c r="R176" s="5" t="str">
        <f t="shared" si="15"/>
        <v>Entrega Em atraso</v>
      </c>
      <c r="S176" s="11" t="str">
        <f t="shared" si="19"/>
        <v>fev</v>
      </c>
      <c r="T176" s="11">
        <f t="shared" si="16"/>
        <v>2022</v>
      </c>
      <c r="U176" s="39">
        <f>IF(tbl_Comercial[[#This Row],[Dt. Produção]]="","",tbl_Comercial[[#This Row],[Dt. Produção]]-tbl_Comercial[[#This Row],[Dt. Entrada]])</f>
        <v>10</v>
      </c>
      <c r="V176" s="39">
        <f>IF(tbl_Comercial[[#This Row],[Dt
Entrega]]="","",tbl_Comercial[[#This Row],[Dt
Entrega]]-tbl_Comercial[[#This Row],[Dt. Entrada]])</f>
        <v>10</v>
      </c>
    </row>
    <row r="177" spans="1:22" ht="36" x14ac:dyDescent="0.25">
      <c r="A177" s="6">
        <v>44581</v>
      </c>
      <c r="B177" s="9" t="s">
        <v>931</v>
      </c>
      <c r="C177" s="7">
        <v>12264</v>
      </c>
      <c r="D177" s="5" t="s">
        <v>937</v>
      </c>
      <c r="E177" s="5" t="s">
        <v>9</v>
      </c>
      <c r="F177" s="7" t="s">
        <v>515</v>
      </c>
      <c r="G177" s="7"/>
      <c r="H177" s="4" t="s">
        <v>128</v>
      </c>
      <c r="I177" s="5" t="s">
        <v>14</v>
      </c>
      <c r="J177" s="7">
        <v>1</v>
      </c>
      <c r="K177" s="5" t="s">
        <v>31</v>
      </c>
      <c r="L177" s="5" t="s">
        <v>527</v>
      </c>
      <c r="M177" s="6">
        <v>44585</v>
      </c>
      <c r="N177" s="6">
        <v>44587</v>
      </c>
      <c r="O177" s="6">
        <v>44589</v>
      </c>
      <c r="P177" s="5" t="s">
        <v>926</v>
      </c>
      <c r="Q177" s="5" t="str">
        <f t="shared" si="14"/>
        <v>Produzido No Prazo</v>
      </c>
      <c r="R177" s="5" t="str">
        <f t="shared" si="15"/>
        <v>Entrega Em atraso</v>
      </c>
      <c r="S177" s="11" t="str">
        <f t="shared" si="19"/>
        <v>jan</v>
      </c>
      <c r="T177" s="11">
        <f t="shared" si="16"/>
        <v>2022</v>
      </c>
      <c r="U177" s="39">
        <f>IF(tbl_Comercial[[#This Row],[Dt. Produção]]="","",tbl_Comercial[[#This Row],[Dt. Produção]]-tbl_Comercial[[#This Row],[Dt. Entrada]])</f>
        <v>4</v>
      </c>
      <c r="V177" s="39">
        <f>IF(tbl_Comercial[[#This Row],[Dt
Entrega]]="","",tbl_Comercial[[#This Row],[Dt
Entrega]]-tbl_Comercial[[#This Row],[Dt. Entrada]])</f>
        <v>8</v>
      </c>
    </row>
    <row r="178" spans="1:22" ht="36" x14ac:dyDescent="0.25">
      <c r="A178" s="6">
        <v>44587</v>
      </c>
      <c r="B178" s="9" t="s">
        <v>931</v>
      </c>
      <c r="C178" s="7">
        <v>12319</v>
      </c>
      <c r="D178" s="5" t="s">
        <v>937</v>
      </c>
      <c r="E178" s="5" t="s">
        <v>9</v>
      </c>
      <c r="F178" s="7" t="s">
        <v>508</v>
      </c>
      <c r="G178" s="7"/>
      <c r="H178" s="4" t="s">
        <v>136</v>
      </c>
      <c r="I178" s="5" t="s">
        <v>14</v>
      </c>
      <c r="J178" s="7">
        <v>1</v>
      </c>
      <c r="K178" s="5" t="s">
        <v>31</v>
      </c>
      <c r="L178" s="5" t="s">
        <v>528</v>
      </c>
      <c r="M178" s="6">
        <v>44587</v>
      </c>
      <c r="N178" s="6">
        <v>44588</v>
      </c>
      <c r="O178" s="6">
        <v>44592</v>
      </c>
      <c r="P178" s="5" t="s">
        <v>925</v>
      </c>
      <c r="Q178" s="5" t="str">
        <f t="shared" si="14"/>
        <v>Produzido No Prazo</v>
      </c>
      <c r="R178" s="5" t="str">
        <f t="shared" si="15"/>
        <v>Entrega Em atraso</v>
      </c>
      <c r="S178" s="11" t="str">
        <f t="shared" si="19"/>
        <v>jan</v>
      </c>
      <c r="T178" s="11">
        <f t="shared" si="16"/>
        <v>2022</v>
      </c>
      <c r="U178" s="39">
        <f>IF(tbl_Comercial[[#This Row],[Dt. Produção]]="","",tbl_Comercial[[#This Row],[Dt. Produção]]-tbl_Comercial[[#This Row],[Dt. Entrada]])</f>
        <v>0</v>
      </c>
      <c r="V178" s="39">
        <f>IF(tbl_Comercial[[#This Row],[Dt
Entrega]]="","",tbl_Comercial[[#This Row],[Dt
Entrega]]-tbl_Comercial[[#This Row],[Dt. Entrada]])</f>
        <v>5</v>
      </c>
    </row>
    <row r="179" spans="1:22" ht="36" x14ac:dyDescent="0.25">
      <c r="A179" s="6">
        <v>44587</v>
      </c>
      <c r="B179" s="9" t="s">
        <v>931</v>
      </c>
      <c r="C179" s="7">
        <v>12305</v>
      </c>
      <c r="D179" s="5" t="s">
        <v>937</v>
      </c>
      <c r="E179" s="5" t="s">
        <v>9</v>
      </c>
      <c r="F179" s="7" t="s">
        <v>529</v>
      </c>
      <c r="G179" s="7"/>
      <c r="H179" s="4" t="s">
        <v>121</v>
      </c>
      <c r="I179" s="5" t="s">
        <v>14</v>
      </c>
      <c r="J179" s="7">
        <v>3</v>
      </c>
      <c r="K179" s="5" t="s">
        <v>31</v>
      </c>
      <c r="L179" s="5" t="s">
        <v>530</v>
      </c>
      <c r="M179" s="6">
        <v>44588</v>
      </c>
      <c r="N179" s="6">
        <v>44589</v>
      </c>
      <c r="O179" s="6">
        <v>44589</v>
      </c>
      <c r="P179" s="5" t="s">
        <v>926</v>
      </c>
      <c r="Q179" s="5" t="str">
        <f t="shared" si="14"/>
        <v>Produzido No Prazo</v>
      </c>
      <c r="R179" s="5" t="str">
        <f t="shared" si="15"/>
        <v>Entrega No Prazo</v>
      </c>
      <c r="S179" s="11" t="str">
        <f t="shared" si="19"/>
        <v>jan</v>
      </c>
      <c r="T179" s="11">
        <f t="shared" si="16"/>
        <v>2022</v>
      </c>
      <c r="U179" s="39">
        <f>IF(tbl_Comercial[[#This Row],[Dt. Produção]]="","",tbl_Comercial[[#This Row],[Dt. Produção]]-tbl_Comercial[[#This Row],[Dt. Entrada]])</f>
        <v>1</v>
      </c>
      <c r="V179" s="39">
        <f>IF(tbl_Comercial[[#This Row],[Dt
Entrega]]="","",tbl_Comercial[[#This Row],[Dt
Entrega]]-tbl_Comercial[[#This Row],[Dt. Entrada]])</f>
        <v>2</v>
      </c>
    </row>
    <row r="180" spans="1:22" ht="36" x14ac:dyDescent="0.25">
      <c r="A180" s="6">
        <v>44581</v>
      </c>
      <c r="B180" s="9" t="s">
        <v>931</v>
      </c>
      <c r="C180" s="7">
        <v>12266</v>
      </c>
      <c r="D180" s="5" t="s">
        <v>937</v>
      </c>
      <c r="E180" s="5" t="s">
        <v>9</v>
      </c>
      <c r="F180" s="7" t="s">
        <v>472</v>
      </c>
      <c r="G180" s="7"/>
      <c r="H180" s="4" t="s">
        <v>141</v>
      </c>
      <c r="I180" s="5" t="s">
        <v>14</v>
      </c>
      <c r="J180" s="7">
        <v>1</v>
      </c>
      <c r="K180" s="5" t="s">
        <v>31</v>
      </c>
      <c r="L180" s="5" t="s">
        <v>531</v>
      </c>
      <c r="M180" s="6">
        <v>44585</v>
      </c>
      <c r="N180" s="6">
        <v>44588</v>
      </c>
      <c r="O180" s="6">
        <v>44594</v>
      </c>
      <c r="P180" s="5" t="s">
        <v>925</v>
      </c>
      <c r="Q180" s="5" t="str">
        <f t="shared" si="14"/>
        <v>Produzido No Prazo</v>
      </c>
      <c r="R180" s="5" t="str">
        <f t="shared" si="15"/>
        <v>Entrega Em atraso</v>
      </c>
      <c r="S180" s="11" t="str">
        <f t="shared" si="19"/>
        <v>jan</v>
      </c>
      <c r="T180" s="11">
        <f t="shared" si="16"/>
        <v>2022</v>
      </c>
      <c r="U180" s="39">
        <f>IF(tbl_Comercial[[#This Row],[Dt. Produção]]="","",tbl_Comercial[[#This Row],[Dt. Produção]]-tbl_Comercial[[#This Row],[Dt. Entrada]])</f>
        <v>4</v>
      </c>
      <c r="V180" s="39">
        <f>IF(tbl_Comercial[[#This Row],[Dt
Entrega]]="","",tbl_Comercial[[#This Row],[Dt
Entrega]]-tbl_Comercial[[#This Row],[Dt. Entrada]])</f>
        <v>13</v>
      </c>
    </row>
    <row r="181" spans="1:22" ht="36" x14ac:dyDescent="0.25">
      <c r="A181" s="6">
        <v>44587</v>
      </c>
      <c r="B181" s="9" t="s">
        <v>931</v>
      </c>
      <c r="C181" s="7">
        <v>12310</v>
      </c>
      <c r="D181" s="5" t="s">
        <v>937</v>
      </c>
      <c r="E181" s="5" t="s">
        <v>9</v>
      </c>
      <c r="F181" s="7" t="s">
        <v>514</v>
      </c>
      <c r="G181" s="7"/>
      <c r="H181" s="4" t="s">
        <v>479</v>
      </c>
      <c r="I181" s="5" t="s">
        <v>533</v>
      </c>
      <c r="J181" s="7">
        <v>1</v>
      </c>
      <c r="K181" s="5" t="s">
        <v>31</v>
      </c>
      <c r="L181" s="5" t="s">
        <v>481</v>
      </c>
      <c r="M181" s="6">
        <v>44589</v>
      </c>
      <c r="N181" s="6">
        <v>44589</v>
      </c>
      <c r="O181" s="6">
        <v>44589</v>
      </c>
      <c r="P181" s="5" t="s">
        <v>926</v>
      </c>
      <c r="Q181" s="5" t="str">
        <f t="shared" si="14"/>
        <v>Produzido No Prazo</v>
      </c>
      <c r="R181" s="5" t="str">
        <f t="shared" si="15"/>
        <v>Entrega No Prazo</v>
      </c>
      <c r="S181" s="11" t="str">
        <f t="shared" si="19"/>
        <v>jan</v>
      </c>
      <c r="T181" s="11">
        <f t="shared" si="16"/>
        <v>2022</v>
      </c>
      <c r="U181" s="39">
        <f>IF(tbl_Comercial[[#This Row],[Dt. Produção]]="","",tbl_Comercial[[#This Row],[Dt. Produção]]-tbl_Comercial[[#This Row],[Dt. Entrada]])</f>
        <v>2</v>
      </c>
      <c r="V181" s="39">
        <f>IF(tbl_Comercial[[#This Row],[Dt
Entrega]]="","",tbl_Comercial[[#This Row],[Dt
Entrega]]-tbl_Comercial[[#This Row],[Dt. Entrada]])</f>
        <v>2</v>
      </c>
    </row>
    <row r="182" spans="1:22" ht="36" x14ac:dyDescent="0.25">
      <c r="A182" s="6">
        <v>44587</v>
      </c>
      <c r="B182" s="9" t="s">
        <v>931</v>
      </c>
      <c r="C182" s="7">
        <v>12305</v>
      </c>
      <c r="D182" s="5" t="s">
        <v>937</v>
      </c>
      <c r="E182" s="5" t="s">
        <v>9</v>
      </c>
      <c r="F182" s="7" t="s">
        <v>529</v>
      </c>
      <c r="G182" s="7"/>
      <c r="H182" s="4" t="s">
        <v>121</v>
      </c>
      <c r="I182" s="5" t="s">
        <v>14</v>
      </c>
      <c r="J182" s="7">
        <v>3</v>
      </c>
      <c r="K182" s="5" t="s">
        <v>31</v>
      </c>
      <c r="L182" s="5" t="s">
        <v>530</v>
      </c>
      <c r="M182" s="6">
        <v>44588</v>
      </c>
      <c r="N182" s="6">
        <v>44589</v>
      </c>
      <c r="O182" s="6">
        <v>44589</v>
      </c>
      <c r="P182" s="5" t="s">
        <v>926</v>
      </c>
      <c r="Q182" s="5" t="str">
        <f t="shared" si="14"/>
        <v>Produzido No Prazo</v>
      </c>
      <c r="R182" s="5" t="str">
        <f t="shared" si="15"/>
        <v>Entrega No Prazo</v>
      </c>
      <c r="S182" s="11" t="str">
        <f t="shared" si="19"/>
        <v>jan</v>
      </c>
      <c r="T182" s="11">
        <f t="shared" si="16"/>
        <v>2022</v>
      </c>
      <c r="U182" s="39">
        <f>IF(tbl_Comercial[[#This Row],[Dt. Produção]]="","",tbl_Comercial[[#This Row],[Dt. Produção]]-tbl_Comercial[[#This Row],[Dt. Entrada]])</f>
        <v>1</v>
      </c>
      <c r="V182" s="39">
        <f>IF(tbl_Comercial[[#This Row],[Dt
Entrega]]="","",tbl_Comercial[[#This Row],[Dt
Entrega]]-tbl_Comercial[[#This Row],[Dt. Entrada]])</f>
        <v>2</v>
      </c>
    </row>
    <row r="183" spans="1:22" ht="36" x14ac:dyDescent="0.25">
      <c r="A183" s="6">
        <v>44587</v>
      </c>
      <c r="B183" s="9" t="s">
        <v>931</v>
      </c>
      <c r="C183" s="7">
        <v>12305</v>
      </c>
      <c r="D183" s="5" t="s">
        <v>937</v>
      </c>
      <c r="E183" s="5" t="s">
        <v>9</v>
      </c>
      <c r="F183" s="7" t="s">
        <v>529</v>
      </c>
      <c r="G183" s="7"/>
      <c r="H183" s="4" t="s">
        <v>121</v>
      </c>
      <c r="I183" s="5" t="s">
        <v>14</v>
      </c>
      <c r="J183" s="7">
        <v>3</v>
      </c>
      <c r="K183" s="5" t="s">
        <v>31</v>
      </c>
      <c r="L183" s="5" t="s">
        <v>530</v>
      </c>
      <c r="M183" s="6">
        <v>44588</v>
      </c>
      <c r="N183" s="6">
        <v>44589</v>
      </c>
      <c r="O183" s="6">
        <v>44589</v>
      </c>
      <c r="P183" s="5" t="s">
        <v>926</v>
      </c>
      <c r="Q183" s="5" t="str">
        <f t="shared" si="14"/>
        <v>Produzido No Prazo</v>
      </c>
      <c r="R183" s="5" t="str">
        <f t="shared" si="15"/>
        <v>Entrega No Prazo</v>
      </c>
      <c r="S183" s="11" t="str">
        <f t="shared" si="19"/>
        <v>jan</v>
      </c>
      <c r="T183" s="11">
        <f t="shared" si="16"/>
        <v>2022</v>
      </c>
      <c r="U183" s="39">
        <f>IF(tbl_Comercial[[#This Row],[Dt. Produção]]="","",tbl_Comercial[[#This Row],[Dt. Produção]]-tbl_Comercial[[#This Row],[Dt. Entrada]])</f>
        <v>1</v>
      </c>
      <c r="V183" s="39">
        <f>IF(tbl_Comercial[[#This Row],[Dt
Entrega]]="","",tbl_Comercial[[#This Row],[Dt
Entrega]]-tbl_Comercial[[#This Row],[Dt. Entrada]])</f>
        <v>2</v>
      </c>
    </row>
    <row r="184" spans="1:22" ht="36" x14ac:dyDescent="0.25">
      <c r="A184" s="6">
        <v>44606</v>
      </c>
      <c r="B184" s="9" t="s">
        <v>931</v>
      </c>
      <c r="C184" s="7">
        <v>12445</v>
      </c>
      <c r="D184" s="5" t="s">
        <v>937</v>
      </c>
      <c r="E184" s="5" t="s">
        <v>9</v>
      </c>
      <c r="F184" s="7" t="s">
        <v>133</v>
      </c>
      <c r="G184" s="7"/>
      <c r="H184" s="4" t="s">
        <v>10</v>
      </c>
      <c r="I184" s="5" t="s">
        <v>537</v>
      </c>
      <c r="J184" s="7">
        <v>1</v>
      </c>
      <c r="K184" s="5">
        <v>3855</v>
      </c>
      <c r="L184" s="5"/>
      <c r="M184" s="6">
        <v>44610</v>
      </c>
      <c r="N184" s="6">
        <v>44613</v>
      </c>
      <c r="O184" s="6">
        <v>44613</v>
      </c>
      <c r="P184" s="5" t="s">
        <v>924</v>
      </c>
      <c r="Q184" s="5" t="str">
        <f t="shared" si="14"/>
        <v>Produzido No Prazo</v>
      </c>
      <c r="R184" s="5" t="str">
        <f t="shared" si="15"/>
        <v>Entrega No Prazo</v>
      </c>
      <c r="S184" s="11" t="str">
        <f t="shared" si="19"/>
        <v>fev</v>
      </c>
      <c r="T184" s="11">
        <f t="shared" si="16"/>
        <v>2022</v>
      </c>
      <c r="U184" s="39">
        <f>IF(tbl_Comercial[[#This Row],[Dt. Produção]]="","",tbl_Comercial[[#This Row],[Dt. Produção]]-tbl_Comercial[[#This Row],[Dt. Entrada]])</f>
        <v>4</v>
      </c>
      <c r="V184" s="39">
        <f>IF(tbl_Comercial[[#This Row],[Dt
Entrega]]="","",tbl_Comercial[[#This Row],[Dt
Entrega]]-tbl_Comercial[[#This Row],[Dt. Entrada]])</f>
        <v>7</v>
      </c>
    </row>
    <row r="185" spans="1:22" ht="36" x14ac:dyDescent="0.25">
      <c r="A185" s="6">
        <v>44587</v>
      </c>
      <c r="B185" s="9" t="s">
        <v>931</v>
      </c>
      <c r="C185" s="7">
        <v>12319</v>
      </c>
      <c r="D185" s="5" t="s">
        <v>937</v>
      </c>
      <c r="E185" s="5" t="s">
        <v>9</v>
      </c>
      <c r="F185" s="7" t="s">
        <v>508</v>
      </c>
      <c r="G185" s="7"/>
      <c r="H185" s="4" t="s">
        <v>136</v>
      </c>
      <c r="I185" s="5" t="s">
        <v>14</v>
      </c>
      <c r="J185" s="7">
        <v>1</v>
      </c>
      <c r="K185" s="5" t="s">
        <v>31</v>
      </c>
      <c r="L185" s="5" t="s">
        <v>538</v>
      </c>
      <c r="M185" s="6">
        <v>44587</v>
      </c>
      <c r="N185" s="6">
        <v>44588</v>
      </c>
      <c r="O185" s="6">
        <v>44592</v>
      </c>
      <c r="P185" s="5" t="s">
        <v>925</v>
      </c>
      <c r="Q185" s="5" t="str">
        <f t="shared" si="14"/>
        <v>Produzido No Prazo</v>
      </c>
      <c r="R185" s="5" t="str">
        <f t="shared" si="15"/>
        <v>Entrega Em atraso</v>
      </c>
      <c r="S185" s="11" t="str">
        <f t="shared" si="19"/>
        <v>jan</v>
      </c>
      <c r="T185" s="11">
        <f t="shared" si="16"/>
        <v>2022</v>
      </c>
      <c r="U185" s="39">
        <f>IF(tbl_Comercial[[#This Row],[Dt. Produção]]="","",tbl_Comercial[[#This Row],[Dt. Produção]]-tbl_Comercial[[#This Row],[Dt. Entrada]])</f>
        <v>0</v>
      </c>
      <c r="V185" s="39">
        <f>IF(tbl_Comercial[[#This Row],[Dt
Entrega]]="","",tbl_Comercial[[#This Row],[Dt
Entrega]]-tbl_Comercial[[#This Row],[Dt. Entrada]])</f>
        <v>5</v>
      </c>
    </row>
    <row r="186" spans="1:22" ht="36" x14ac:dyDescent="0.25">
      <c r="A186" s="6">
        <v>44582</v>
      </c>
      <c r="B186" s="9" t="s">
        <v>931</v>
      </c>
      <c r="C186" s="7">
        <v>12283</v>
      </c>
      <c r="D186" s="5" t="s">
        <v>937</v>
      </c>
      <c r="E186" s="5" t="s">
        <v>9</v>
      </c>
      <c r="F186" s="7" t="s">
        <v>534</v>
      </c>
      <c r="G186" s="7"/>
      <c r="H186" s="4" t="s">
        <v>137</v>
      </c>
      <c r="I186" s="5" t="s">
        <v>201</v>
      </c>
      <c r="J186" s="7">
        <v>1</v>
      </c>
      <c r="K186" s="5" t="s">
        <v>31</v>
      </c>
      <c r="L186" s="5"/>
      <c r="M186" s="6">
        <v>44582</v>
      </c>
      <c r="N186" s="6">
        <v>44582</v>
      </c>
      <c r="O186" s="6">
        <v>44582</v>
      </c>
      <c r="P186" s="5" t="s">
        <v>925</v>
      </c>
      <c r="Q186" s="5" t="str">
        <f t="shared" si="14"/>
        <v>Produzido No Prazo</v>
      </c>
      <c r="R186" s="5" t="str">
        <f t="shared" si="15"/>
        <v>Entrega No Prazo</v>
      </c>
      <c r="S186" s="11" t="str">
        <f t="shared" si="19"/>
        <v>jan</v>
      </c>
      <c r="T186" s="11">
        <f t="shared" si="16"/>
        <v>2022</v>
      </c>
      <c r="U186" s="39">
        <f>IF(tbl_Comercial[[#This Row],[Dt. Produção]]="","",tbl_Comercial[[#This Row],[Dt. Produção]]-tbl_Comercial[[#This Row],[Dt. Entrada]])</f>
        <v>0</v>
      </c>
      <c r="V186" s="39">
        <f>IF(tbl_Comercial[[#This Row],[Dt
Entrega]]="","",tbl_Comercial[[#This Row],[Dt
Entrega]]-tbl_Comercial[[#This Row],[Dt. Entrada]])</f>
        <v>0</v>
      </c>
    </row>
    <row r="187" spans="1:22" ht="36" x14ac:dyDescent="0.25">
      <c r="A187" s="6">
        <v>44582</v>
      </c>
      <c r="B187" s="9" t="s">
        <v>931</v>
      </c>
      <c r="C187" s="7">
        <v>12283</v>
      </c>
      <c r="D187" s="5" t="s">
        <v>937</v>
      </c>
      <c r="E187" s="5" t="s">
        <v>9</v>
      </c>
      <c r="F187" s="7" t="s">
        <v>534</v>
      </c>
      <c r="G187" s="7"/>
      <c r="H187" s="4" t="s">
        <v>137</v>
      </c>
      <c r="I187" s="5" t="s">
        <v>539</v>
      </c>
      <c r="J187" s="7">
        <v>1</v>
      </c>
      <c r="K187" s="5" t="s">
        <v>31</v>
      </c>
      <c r="L187" s="5"/>
      <c r="M187" s="6">
        <v>44582</v>
      </c>
      <c r="N187" s="6">
        <v>44582</v>
      </c>
      <c r="O187" s="6">
        <v>44582</v>
      </c>
      <c r="P187" s="5" t="s">
        <v>925</v>
      </c>
      <c r="Q187" s="5" t="str">
        <f t="shared" si="14"/>
        <v>Produzido No Prazo</v>
      </c>
      <c r="R187" s="5" t="str">
        <f t="shared" si="15"/>
        <v>Entrega No Prazo</v>
      </c>
      <c r="S187" s="11" t="str">
        <f t="shared" si="19"/>
        <v>jan</v>
      </c>
      <c r="T187" s="11">
        <f t="shared" si="16"/>
        <v>2022</v>
      </c>
      <c r="U187" s="39">
        <f>IF(tbl_Comercial[[#This Row],[Dt. Produção]]="","",tbl_Comercial[[#This Row],[Dt. Produção]]-tbl_Comercial[[#This Row],[Dt. Entrada]])</f>
        <v>0</v>
      </c>
      <c r="V187" s="39">
        <f>IF(tbl_Comercial[[#This Row],[Dt
Entrega]]="","",tbl_Comercial[[#This Row],[Dt
Entrega]]-tbl_Comercial[[#This Row],[Dt. Entrada]])</f>
        <v>0</v>
      </c>
    </row>
    <row r="188" spans="1:22" ht="36" x14ac:dyDescent="0.25">
      <c r="A188" s="6">
        <v>44606</v>
      </c>
      <c r="B188" s="9" t="s">
        <v>931</v>
      </c>
      <c r="C188" s="7">
        <v>12459</v>
      </c>
      <c r="D188" s="5" t="s">
        <v>937</v>
      </c>
      <c r="E188" s="5" t="s">
        <v>540</v>
      </c>
      <c r="F188" s="7" t="s">
        <v>541</v>
      </c>
      <c r="G188" s="7"/>
      <c r="H188" s="4" t="s">
        <v>23</v>
      </c>
      <c r="I188" s="5" t="s">
        <v>542</v>
      </c>
      <c r="J188" s="7">
        <v>1</v>
      </c>
      <c r="K188" s="5">
        <v>3576</v>
      </c>
      <c r="L188" s="5"/>
      <c r="M188" s="6">
        <v>44613</v>
      </c>
      <c r="N188" s="6">
        <v>44613</v>
      </c>
      <c r="O188" s="6">
        <v>44613</v>
      </c>
      <c r="P188" s="5" t="s">
        <v>924</v>
      </c>
      <c r="Q188" s="5" t="str">
        <f t="shared" si="14"/>
        <v>Produzido No Prazo</v>
      </c>
      <c r="R188" s="5" t="str">
        <f t="shared" si="15"/>
        <v>Entrega No Prazo</v>
      </c>
      <c r="S188" s="11" t="str">
        <f t="shared" si="19"/>
        <v>fev</v>
      </c>
      <c r="T188" s="11">
        <f t="shared" si="16"/>
        <v>2022</v>
      </c>
      <c r="U188" s="39">
        <f>IF(tbl_Comercial[[#This Row],[Dt. Produção]]="","",tbl_Comercial[[#This Row],[Dt. Produção]]-tbl_Comercial[[#This Row],[Dt. Entrada]])</f>
        <v>7</v>
      </c>
      <c r="V188" s="39">
        <f>IF(tbl_Comercial[[#This Row],[Dt
Entrega]]="","",tbl_Comercial[[#This Row],[Dt
Entrega]]-tbl_Comercial[[#This Row],[Dt. Entrada]])</f>
        <v>7</v>
      </c>
    </row>
    <row r="189" spans="1:22" ht="36" x14ac:dyDescent="0.25">
      <c r="A189" s="6">
        <v>44581</v>
      </c>
      <c r="B189" s="9" t="s">
        <v>931</v>
      </c>
      <c r="C189" s="7">
        <v>12266</v>
      </c>
      <c r="D189" s="5" t="s">
        <v>937</v>
      </c>
      <c r="E189" s="5" t="s">
        <v>9</v>
      </c>
      <c r="F189" s="7" t="s">
        <v>472</v>
      </c>
      <c r="G189" s="7"/>
      <c r="H189" s="4" t="s">
        <v>141</v>
      </c>
      <c r="I189" s="5" t="s">
        <v>14</v>
      </c>
      <c r="J189" s="7">
        <v>1</v>
      </c>
      <c r="K189" s="5" t="s">
        <v>31</v>
      </c>
      <c r="L189" s="5" t="s">
        <v>543</v>
      </c>
      <c r="M189" s="6">
        <v>44585</v>
      </c>
      <c r="N189" s="6">
        <v>44588</v>
      </c>
      <c r="O189" s="6">
        <v>44594</v>
      </c>
      <c r="P189" s="5" t="s">
        <v>925</v>
      </c>
      <c r="Q189" s="5" t="str">
        <f t="shared" si="14"/>
        <v>Produzido No Prazo</v>
      </c>
      <c r="R189" s="5" t="str">
        <f t="shared" si="15"/>
        <v>Entrega Em atraso</v>
      </c>
      <c r="S189" s="11" t="str">
        <f t="shared" si="19"/>
        <v>jan</v>
      </c>
      <c r="T189" s="11">
        <f t="shared" si="16"/>
        <v>2022</v>
      </c>
      <c r="U189" s="39">
        <f>IF(tbl_Comercial[[#This Row],[Dt. Produção]]="","",tbl_Comercial[[#This Row],[Dt. Produção]]-tbl_Comercial[[#This Row],[Dt. Entrada]])</f>
        <v>4</v>
      </c>
      <c r="V189" s="39">
        <f>IF(tbl_Comercial[[#This Row],[Dt
Entrega]]="","",tbl_Comercial[[#This Row],[Dt
Entrega]]-tbl_Comercial[[#This Row],[Dt. Entrada]])</f>
        <v>13</v>
      </c>
    </row>
    <row r="190" spans="1:22" ht="36" x14ac:dyDescent="0.25">
      <c r="A190" s="6">
        <v>44609</v>
      </c>
      <c r="B190" s="9" t="s">
        <v>931</v>
      </c>
      <c r="C190" s="7">
        <v>12496</v>
      </c>
      <c r="D190" s="5" t="s">
        <v>937</v>
      </c>
      <c r="E190" s="5" t="s">
        <v>546</v>
      </c>
      <c r="F190" s="7">
        <v>1491</v>
      </c>
      <c r="G190" s="7"/>
      <c r="H190" s="4" t="s">
        <v>23</v>
      </c>
      <c r="I190" s="5" t="s">
        <v>547</v>
      </c>
      <c r="J190" s="7">
        <v>1</v>
      </c>
      <c r="K190" s="5">
        <v>3576</v>
      </c>
      <c r="L190" s="5"/>
      <c r="M190" s="6">
        <v>44613</v>
      </c>
      <c r="N190" s="6">
        <v>44613</v>
      </c>
      <c r="O190" s="6">
        <v>44613</v>
      </c>
      <c r="P190" s="5" t="s">
        <v>924</v>
      </c>
      <c r="Q190" s="5" t="str">
        <f t="shared" si="14"/>
        <v>Produzido No Prazo</v>
      </c>
      <c r="R190" s="5" t="str">
        <f t="shared" si="15"/>
        <v>Entrega No Prazo</v>
      </c>
      <c r="S190" s="11" t="str">
        <f t="shared" si="19"/>
        <v>fev</v>
      </c>
      <c r="T190" s="11">
        <f t="shared" si="16"/>
        <v>2022</v>
      </c>
      <c r="U190" s="39">
        <f>IF(tbl_Comercial[[#This Row],[Dt. Produção]]="","",tbl_Comercial[[#This Row],[Dt. Produção]]-tbl_Comercial[[#This Row],[Dt. Entrada]])</f>
        <v>4</v>
      </c>
      <c r="V190" s="39">
        <f>IF(tbl_Comercial[[#This Row],[Dt
Entrega]]="","",tbl_Comercial[[#This Row],[Dt
Entrega]]-tbl_Comercial[[#This Row],[Dt. Entrada]])</f>
        <v>4</v>
      </c>
    </row>
    <row r="191" spans="1:22" ht="36" x14ac:dyDescent="0.25">
      <c r="A191" s="6">
        <v>44588</v>
      </c>
      <c r="B191" s="9" t="s">
        <v>931</v>
      </c>
      <c r="C191" s="7">
        <v>12326</v>
      </c>
      <c r="D191" s="5" t="s">
        <v>937</v>
      </c>
      <c r="E191" s="5" t="s">
        <v>9</v>
      </c>
      <c r="F191" s="7" t="s">
        <v>548</v>
      </c>
      <c r="G191" s="7"/>
      <c r="H191" s="4" t="s">
        <v>549</v>
      </c>
      <c r="I191" s="5" t="s">
        <v>14</v>
      </c>
      <c r="J191" s="7">
        <v>2</v>
      </c>
      <c r="K191" s="5" t="s">
        <v>31</v>
      </c>
      <c r="L191" s="5" t="s">
        <v>550</v>
      </c>
      <c r="M191" s="6">
        <v>44592</v>
      </c>
      <c r="N191" s="6">
        <v>44593</v>
      </c>
      <c r="O191" s="6">
        <v>44593</v>
      </c>
      <c r="P191" s="5" t="s">
        <v>925</v>
      </c>
      <c r="Q191" s="5" t="str">
        <f t="shared" si="14"/>
        <v>Produzido No Prazo</v>
      </c>
      <c r="R191" s="5" t="str">
        <f t="shared" si="15"/>
        <v>Entrega No Prazo</v>
      </c>
      <c r="S191" s="11" t="str">
        <f t="shared" ref="S191:S214" si="20">IF(M191="","",TEXT(M191,"MMM"))</f>
        <v>jan</v>
      </c>
      <c r="T191" s="11">
        <f t="shared" si="16"/>
        <v>2022</v>
      </c>
      <c r="U191" s="39">
        <f>IF(tbl_Comercial[[#This Row],[Dt. Produção]]="","",tbl_Comercial[[#This Row],[Dt. Produção]]-tbl_Comercial[[#This Row],[Dt. Entrada]])</f>
        <v>4</v>
      </c>
      <c r="V191" s="39">
        <f>IF(tbl_Comercial[[#This Row],[Dt
Entrega]]="","",tbl_Comercial[[#This Row],[Dt
Entrega]]-tbl_Comercial[[#This Row],[Dt. Entrada]])</f>
        <v>5</v>
      </c>
    </row>
    <row r="192" spans="1:22" ht="36" hidden="1" x14ac:dyDescent="0.25">
      <c r="A192" s="6">
        <v>44600</v>
      </c>
      <c r="B192" s="9" t="s">
        <v>931</v>
      </c>
      <c r="C192" s="7">
        <v>12404</v>
      </c>
      <c r="D192" s="5" t="s">
        <v>937</v>
      </c>
      <c r="E192" s="5">
        <v>105276</v>
      </c>
      <c r="F192" s="7" t="s">
        <v>551</v>
      </c>
      <c r="G192" s="7"/>
      <c r="H192" s="4" t="s">
        <v>40</v>
      </c>
      <c r="I192" s="5" t="s">
        <v>552</v>
      </c>
      <c r="J192" s="7">
        <v>1</v>
      </c>
      <c r="K192" s="5" t="s">
        <v>31</v>
      </c>
      <c r="L192" s="5" t="s">
        <v>553</v>
      </c>
      <c r="M192" s="6">
        <v>44608</v>
      </c>
      <c r="N192" s="6">
        <v>44607</v>
      </c>
      <c r="O192" s="6">
        <v>44609</v>
      </c>
      <c r="P192" s="5" t="s">
        <v>924</v>
      </c>
      <c r="Q192" s="5" t="str">
        <f t="shared" si="14"/>
        <v>Produzido Em atraso</v>
      </c>
      <c r="R192" s="5" t="str">
        <f t="shared" si="15"/>
        <v>Entrega Em atraso</v>
      </c>
      <c r="S192" s="11" t="str">
        <f t="shared" si="20"/>
        <v>fev</v>
      </c>
      <c r="T192" s="11">
        <f t="shared" si="16"/>
        <v>2022</v>
      </c>
      <c r="U192" s="39">
        <f>IF(tbl_Comercial[[#This Row],[Dt. Produção]]="","",tbl_Comercial[[#This Row],[Dt. Produção]]-tbl_Comercial[[#This Row],[Dt. Entrada]])</f>
        <v>8</v>
      </c>
      <c r="V192" s="39">
        <f>IF(tbl_Comercial[[#This Row],[Dt
Entrega]]="","",tbl_Comercial[[#This Row],[Dt
Entrega]]-tbl_Comercial[[#This Row],[Dt. Entrada]])</f>
        <v>9</v>
      </c>
    </row>
    <row r="193" spans="1:22" ht="36" hidden="1" x14ac:dyDescent="0.25">
      <c r="A193" s="6">
        <v>44602</v>
      </c>
      <c r="B193" s="9" t="s">
        <v>931</v>
      </c>
      <c r="C193" s="7">
        <v>12442</v>
      </c>
      <c r="D193" s="5" t="s">
        <v>937</v>
      </c>
      <c r="E193" s="5">
        <v>1005267</v>
      </c>
      <c r="F193" s="7">
        <v>2492</v>
      </c>
      <c r="G193" s="7"/>
      <c r="H193" s="4" t="s">
        <v>40</v>
      </c>
      <c r="I193" s="5" t="s">
        <v>554</v>
      </c>
      <c r="J193" s="7">
        <v>1</v>
      </c>
      <c r="K193" s="5" t="s">
        <v>31</v>
      </c>
      <c r="L193" s="5" t="s">
        <v>526</v>
      </c>
      <c r="M193" s="6">
        <v>44608</v>
      </c>
      <c r="N193" s="6">
        <v>44606</v>
      </c>
      <c r="O193" s="6">
        <v>44609</v>
      </c>
      <c r="P193" s="5" t="s">
        <v>924</v>
      </c>
      <c r="Q193" s="5" t="str">
        <f t="shared" si="14"/>
        <v>Produzido Em atraso</v>
      </c>
      <c r="R193" s="5" t="str">
        <f t="shared" si="15"/>
        <v>Entrega Em atraso</v>
      </c>
      <c r="S193" s="11" t="str">
        <f t="shared" si="20"/>
        <v>fev</v>
      </c>
      <c r="T193" s="11">
        <f t="shared" si="16"/>
        <v>2022</v>
      </c>
      <c r="U193" s="39">
        <f>IF(tbl_Comercial[[#This Row],[Dt. Produção]]="","",tbl_Comercial[[#This Row],[Dt. Produção]]-tbl_Comercial[[#This Row],[Dt. Entrada]])</f>
        <v>6</v>
      </c>
      <c r="V193" s="39">
        <f>IF(tbl_Comercial[[#This Row],[Dt
Entrega]]="","",tbl_Comercial[[#This Row],[Dt
Entrega]]-tbl_Comercial[[#This Row],[Dt. Entrada]])</f>
        <v>7</v>
      </c>
    </row>
    <row r="194" spans="1:22" ht="36" x14ac:dyDescent="0.25">
      <c r="A194" s="6">
        <v>44602</v>
      </c>
      <c r="B194" s="9" t="s">
        <v>931</v>
      </c>
      <c r="C194" s="7">
        <v>12443</v>
      </c>
      <c r="D194" s="5" t="s">
        <v>937</v>
      </c>
      <c r="E194" s="5">
        <v>1005266</v>
      </c>
      <c r="F194" s="7" t="s">
        <v>555</v>
      </c>
      <c r="G194" s="7"/>
      <c r="H194" s="4" t="s">
        <v>40</v>
      </c>
      <c r="I194" s="5" t="s">
        <v>554</v>
      </c>
      <c r="J194" s="7">
        <v>1</v>
      </c>
      <c r="K194" s="5" t="s">
        <v>31</v>
      </c>
      <c r="L194" s="5" t="s">
        <v>553</v>
      </c>
      <c r="M194" s="6">
        <v>44608</v>
      </c>
      <c r="N194" s="6">
        <v>44608</v>
      </c>
      <c r="O194" s="6">
        <v>44609</v>
      </c>
      <c r="P194" s="5" t="s">
        <v>924</v>
      </c>
      <c r="Q194" s="5" t="str">
        <f t="shared" si="14"/>
        <v>Produzido No Prazo</v>
      </c>
      <c r="R194" s="5" t="str">
        <f t="shared" si="15"/>
        <v>Entrega Em atraso</v>
      </c>
      <c r="S194" s="11" t="str">
        <f t="shared" si="20"/>
        <v>fev</v>
      </c>
      <c r="T194" s="11">
        <f t="shared" si="16"/>
        <v>2022</v>
      </c>
      <c r="U194" s="39">
        <f>IF(tbl_Comercial[[#This Row],[Dt. Produção]]="","",tbl_Comercial[[#This Row],[Dt. Produção]]-tbl_Comercial[[#This Row],[Dt. Entrada]])</f>
        <v>6</v>
      </c>
      <c r="V194" s="39">
        <f>IF(tbl_Comercial[[#This Row],[Dt
Entrega]]="","",tbl_Comercial[[#This Row],[Dt
Entrega]]-tbl_Comercial[[#This Row],[Dt. Entrada]])</f>
        <v>7</v>
      </c>
    </row>
    <row r="195" spans="1:22" ht="36" hidden="1" x14ac:dyDescent="0.25">
      <c r="A195" s="6">
        <v>44601</v>
      </c>
      <c r="B195" s="9" t="s">
        <v>931</v>
      </c>
      <c r="C195" s="7">
        <v>12382</v>
      </c>
      <c r="D195" s="5" t="s">
        <v>937</v>
      </c>
      <c r="E195" s="5">
        <v>1005295</v>
      </c>
      <c r="F195" s="7" t="s">
        <v>557</v>
      </c>
      <c r="G195" s="7"/>
      <c r="H195" s="4" t="s">
        <v>77</v>
      </c>
      <c r="I195" s="5" t="s">
        <v>558</v>
      </c>
      <c r="J195" s="7">
        <v>1</v>
      </c>
      <c r="K195" s="5" t="s">
        <v>31</v>
      </c>
      <c r="L195" s="5" t="s">
        <v>492</v>
      </c>
      <c r="M195" s="6">
        <v>44608</v>
      </c>
      <c r="N195" s="6">
        <v>44607</v>
      </c>
      <c r="O195" s="6">
        <v>44609</v>
      </c>
      <c r="P195" s="5" t="s">
        <v>924</v>
      </c>
      <c r="Q195" s="5" t="str">
        <f t="shared" si="14"/>
        <v>Produzido Em atraso</v>
      </c>
      <c r="R195" s="5" t="str">
        <f t="shared" si="15"/>
        <v>Entrega Em atraso</v>
      </c>
      <c r="S195" s="11" t="str">
        <f t="shared" si="20"/>
        <v>fev</v>
      </c>
      <c r="T195" s="11">
        <f t="shared" si="16"/>
        <v>2022</v>
      </c>
      <c r="U195" s="39">
        <f>IF(tbl_Comercial[[#This Row],[Dt. Produção]]="","",tbl_Comercial[[#This Row],[Dt. Produção]]-tbl_Comercial[[#This Row],[Dt. Entrada]])</f>
        <v>7</v>
      </c>
      <c r="V195" s="39">
        <f>IF(tbl_Comercial[[#This Row],[Dt
Entrega]]="","",tbl_Comercial[[#This Row],[Dt
Entrega]]-tbl_Comercial[[#This Row],[Dt. Entrada]])</f>
        <v>8</v>
      </c>
    </row>
    <row r="196" spans="1:22" ht="36" x14ac:dyDescent="0.25">
      <c r="A196" s="6">
        <v>44588</v>
      </c>
      <c r="B196" s="9" t="s">
        <v>931</v>
      </c>
      <c r="C196" s="7">
        <v>12326</v>
      </c>
      <c r="D196" s="5" t="s">
        <v>937</v>
      </c>
      <c r="E196" s="5" t="s">
        <v>9</v>
      </c>
      <c r="F196" s="7" t="s">
        <v>548</v>
      </c>
      <c r="G196" s="7"/>
      <c r="H196" s="4" t="s">
        <v>549</v>
      </c>
      <c r="I196" s="5" t="s">
        <v>14</v>
      </c>
      <c r="J196" s="7">
        <v>2</v>
      </c>
      <c r="K196" s="5" t="s">
        <v>31</v>
      </c>
      <c r="L196" s="5" t="s">
        <v>550</v>
      </c>
      <c r="M196" s="6">
        <v>44592</v>
      </c>
      <c r="N196" s="6">
        <v>44593</v>
      </c>
      <c r="O196" s="6">
        <v>44593</v>
      </c>
      <c r="P196" s="5" t="s">
        <v>925</v>
      </c>
      <c r="Q196" s="5" t="str">
        <f t="shared" ref="Q196:Q259" si="21">IF(M196="","Produção Pendente",IF(M196&lt;=N196,"Produzido No Prazo",IF(M196&gt;N196,"Produzido Em atraso")))</f>
        <v>Produzido No Prazo</v>
      </c>
      <c r="R196" s="5" t="str">
        <f t="shared" ref="R196:R259" si="22">IF(O196="","Entrega Pendente",IF(O196&lt;=N196,"Entrega No Prazo",IF(O196&gt;N196,"Entrega Em atraso")))</f>
        <v>Entrega No Prazo</v>
      </c>
      <c r="S196" s="11" t="str">
        <f t="shared" si="20"/>
        <v>jan</v>
      </c>
      <c r="T196" s="11">
        <f t="shared" ref="T196:T259" si="23">IF(M196="","",YEAR(M196))</f>
        <v>2022</v>
      </c>
      <c r="U196" s="39">
        <f>IF(tbl_Comercial[[#This Row],[Dt. Produção]]="","",tbl_Comercial[[#This Row],[Dt. Produção]]-tbl_Comercial[[#This Row],[Dt. Entrada]])</f>
        <v>4</v>
      </c>
      <c r="V196" s="39">
        <f>IF(tbl_Comercial[[#This Row],[Dt
Entrega]]="","",tbl_Comercial[[#This Row],[Dt
Entrega]]-tbl_Comercial[[#This Row],[Dt. Entrada]])</f>
        <v>5</v>
      </c>
    </row>
    <row r="197" spans="1:22" ht="36" x14ac:dyDescent="0.25">
      <c r="A197" s="6">
        <v>44581</v>
      </c>
      <c r="B197" s="9" t="s">
        <v>931</v>
      </c>
      <c r="C197" s="7">
        <v>12266</v>
      </c>
      <c r="D197" s="5" t="s">
        <v>937</v>
      </c>
      <c r="E197" s="5" t="s">
        <v>9</v>
      </c>
      <c r="F197" s="7" t="s">
        <v>472</v>
      </c>
      <c r="G197" s="7"/>
      <c r="H197" s="4" t="s">
        <v>141</v>
      </c>
      <c r="I197" s="5" t="s">
        <v>14</v>
      </c>
      <c r="J197" s="7">
        <v>1</v>
      </c>
      <c r="K197" s="5" t="s">
        <v>31</v>
      </c>
      <c r="L197" s="5" t="s">
        <v>543</v>
      </c>
      <c r="M197" s="6">
        <v>44585</v>
      </c>
      <c r="N197" s="6">
        <v>44588</v>
      </c>
      <c r="O197" s="6">
        <v>44594</v>
      </c>
      <c r="P197" s="5" t="s">
        <v>925</v>
      </c>
      <c r="Q197" s="5" t="str">
        <f t="shared" si="21"/>
        <v>Produzido No Prazo</v>
      </c>
      <c r="R197" s="5" t="str">
        <f t="shared" si="22"/>
        <v>Entrega Em atraso</v>
      </c>
      <c r="S197" s="11" t="str">
        <f t="shared" si="20"/>
        <v>jan</v>
      </c>
      <c r="T197" s="11">
        <f t="shared" si="23"/>
        <v>2022</v>
      </c>
      <c r="U197" s="39">
        <f>IF(tbl_Comercial[[#This Row],[Dt. Produção]]="","",tbl_Comercial[[#This Row],[Dt. Produção]]-tbl_Comercial[[#This Row],[Dt. Entrada]])</f>
        <v>4</v>
      </c>
      <c r="V197" s="39">
        <f>IF(tbl_Comercial[[#This Row],[Dt
Entrega]]="","",tbl_Comercial[[#This Row],[Dt
Entrega]]-tbl_Comercial[[#This Row],[Dt. Entrada]])</f>
        <v>13</v>
      </c>
    </row>
    <row r="198" spans="1:22" ht="36" x14ac:dyDescent="0.25">
      <c r="A198" s="6">
        <v>44588</v>
      </c>
      <c r="B198" s="9" t="s">
        <v>931</v>
      </c>
      <c r="C198" s="7">
        <v>12326</v>
      </c>
      <c r="D198" s="5" t="s">
        <v>937</v>
      </c>
      <c r="E198" s="5" t="s">
        <v>9</v>
      </c>
      <c r="F198" s="7" t="s">
        <v>548</v>
      </c>
      <c r="G198" s="7"/>
      <c r="H198" s="4" t="s">
        <v>549</v>
      </c>
      <c r="I198" s="5" t="s">
        <v>14</v>
      </c>
      <c r="J198" s="7">
        <v>2</v>
      </c>
      <c r="K198" s="5" t="s">
        <v>31</v>
      </c>
      <c r="L198" s="5" t="s">
        <v>550</v>
      </c>
      <c r="M198" s="6">
        <v>44592</v>
      </c>
      <c r="N198" s="6">
        <v>44593</v>
      </c>
      <c r="O198" s="6">
        <v>44593</v>
      </c>
      <c r="P198" s="5" t="s">
        <v>925</v>
      </c>
      <c r="Q198" s="5" t="str">
        <f t="shared" si="21"/>
        <v>Produzido No Prazo</v>
      </c>
      <c r="R198" s="5" t="str">
        <f t="shared" si="22"/>
        <v>Entrega No Prazo</v>
      </c>
      <c r="S198" s="11" t="str">
        <f t="shared" si="20"/>
        <v>jan</v>
      </c>
      <c r="T198" s="11">
        <f t="shared" si="23"/>
        <v>2022</v>
      </c>
      <c r="U198" s="39">
        <f>IF(tbl_Comercial[[#This Row],[Dt. Produção]]="","",tbl_Comercial[[#This Row],[Dt. Produção]]-tbl_Comercial[[#This Row],[Dt. Entrada]])</f>
        <v>4</v>
      </c>
      <c r="V198" s="39">
        <f>IF(tbl_Comercial[[#This Row],[Dt
Entrega]]="","",tbl_Comercial[[#This Row],[Dt
Entrega]]-tbl_Comercial[[#This Row],[Dt. Entrada]])</f>
        <v>5</v>
      </c>
    </row>
    <row r="199" spans="1:22" ht="36" x14ac:dyDescent="0.25">
      <c r="A199" s="6">
        <v>44588</v>
      </c>
      <c r="B199" s="9" t="s">
        <v>931</v>
      </c>
      <c r="C199" s="7">
        <v>12326</v>
      </c>
      <c r="D199" s="5" t="s">
        <v>937</v>
      </c>
      <c r="E199" s="5" t="s">
        <v>9</v>
      </c>
      <c r="F199" s="7" t="s">
        <v>548</v>
      </c>
      <c r="G199" s="7"/>
      <c r="H199" s="4" t="s">
        <v>549</v>
      </c>
      <c r="I199" s="5" t="s">
        <v>14</v>
      </c>
      <c r="J199" s="7">
        <v>2</v>
      </c>
      <c r="K199" s="5" t="s">
        <v>31</v>
      </c>
      <c r="L199" s="5" t="s">
        <v>550</v>
      </c>
      <c r="M199" s="6">
        <v>44592</v>
      </c>
      <c r="N199" s="6">
        <v>44593</v>
      </c>
      <c r="O199" s="6">
        <v>44593</v>
      </c>
      <c r="P199" s="5" t="s">
        <v>925</v>
      </c>
      <c r="Q199" s="5" t="str">
        <f t="shared" si="21"/>
        <v>Produzido No Prazo</v>
      </c>
      <c r="R199" s="5" t="str">
        <f t="shared" si="22"/>
        <v>Entrega No Prazo</v>
      </c>
      <c r="S199" s="11" t="str">
        <f t="shared" si="20"/>
        <v>jan</v>
      </c>
      <c r="T199" s="11">
        <f t="shared" si="23"/>
        <v>2022</v>
      </c>
      <c r="U199" s="39">
        <f>IF(tbl_Comercial[[#This Row],[Dt. Produção]]="","",tbl_Comercial[[#This Row],[Dt. Produção]]-tbl_Comercial[[#This Row],[Dt. Entrada]])</f>
        <v>4</v>
      </c>
      <c r="V199" s="39">
        <f>IF(tbl_Comercial[[#This Row],[Dt
Entrega]]="","",tbl_Comercial[[#This Row],[Dt
Entrega]]-tbl_Comercial[[#This Row],[Dt. Entrada]])</f>
        <v>5</v>
      </c>
    </row>
    <row r="200" spans="1:22" ht="36" x14ac:dyDescent="0.25">
      <c r="A200" s="6">
        <v>44601</v>
      </c>
      <c r="B200" s="9" t="s">
        <v>931</v>
      </c>
      <c r="C200" s="7">
        <v>12380</v>
      </c>
      <c r="D200" s="5" t="s">
        <v>937</v>
      </c>
      <c r="E200" s="5">
        <v>1005293</v>
      </c>
      <c r="F200" s="7" t="s">
        <v>559</v>
      </c>
      <c r="G200" s="7"/>
      <c r="H200" s="4" t="s">
        <v>77</v>
      </c>
      <c r="I200" s="5" t="s">
        <v>560</v>
      </c>
      <c r="J200" s="7">
        <v>1</v>
      </c>
      <c r="K200" s="5" t="s">
        <v>31</v>
      </c>
      <c r="L200" s="5" t="s">
        <v>561</v>
      </c>
      <c r="M200" s="6">
        <v>44603</v>
      </c>
      <c r="N200" s="6">
        <v>44607</v>
      </c>
      <c r="O200" s="6">
        <v>44609</v>
      </c>
      <c r="P200" s="5" t="s">
        <v>924</v>
      </c>
      <c r="Q200" s="5" t="str">
        <f t="shared" si="21"/>
        <v>Produzido No Prazo</v>
      </c>
      <c r="R200" s="5" t="str">
        <f t="shared" si="22"/>
        <v>Entrega Em atraso</v>
      </c>
      <c r="S200" s="11" t="str">
        <f t="shared" si="20"/>
        <v>fev</v>
      </c>
      <c r="T200" s="11">
        <f t="shared" si="23"/>
        <v>2022</v>
      </c>
      <c r="U200" s="39">
        <f>IF(tbl_Comercial[[#This Row],[Dt. Produção]]="","",tbl_Comercial[[#This Row],[Dt. Produção]]-tbl_Comercial[[#This Row],[Dt. Entrada]])</f>
        <v>2</v>
      </c>
      <c r="V200" s="39">
        <f>IF(tbl_Comercial[[#This Row],[Dt
Entrega]]="","",tbl_Comercial[[#This Row],[Dt
Entrega]]-tbl_Comercial[[#This Row],[Dt. Entrada]])</f>
        <v>8</v>
      </c>
    </row>
    <row r="201" spans="1:22" ht="36" hidden="1" x14ac:dyDescent="0.25">
      <c r="A201" s="6">
        <v>44574</v>
      </c>
      <c r="B201" s="9" t="s">
        <v>931</v>
      </c>
      <c r="C201" s="7">
        <v>12168</v>
      </c>
      <c r="D201" s="5" t="s">
        <v>937</v>
      </c>
      <c r="E201" s="5" t="s">
        <v>9</v>
      </c>
      <c r="F201" s="7" t="s">
        <v>49</v>
      </c>
      <c r="G201" s="7"/>
      <c r="H201" s="4" t="s">
        <v>168</v>
      </c>
      <c r="I201" s="5" t="s">
        <v>112</v>
      </c>
      <c r="J201" s="7">
        <v>1</v>
      </c>
      <c r="K201" s="5" t="s">
        <v>31</v>
      </c>
      <c r="L201" s="5" t="s">
        <v>347</v>
      </c>
      <c r="M201" s="6">
        <v>44589</v>
      </c>
      <c r="N201" s="6">
        <v>44582</v>
      </c>
      <c r="O201" s="6">
        <v>44592</v>
      </c>
      <c r="P201" s="5" t="s">
        <v>926</v>
      </c>
      <c r="Q201" s="5" t="str">
        <f t="shared" si="21"/>
        <v>Produzido Em atraso</v>
      </c>
      <c r="R201" s="5" t="str">
        <f t="shared" si="22"/>
        <v>Entrega Em atraso</v>
      </c>
      <c r="S201" s="11" t="str">
        <f t="shared" si="20"/>
        <v>jan</v>
      </c>
      <c r="T201" s="11">
        <f t="shared" si="23"/>
        <v>2022</v>
      </c>
      <c r="U201" s="39">
        <f>IF(tbl_Comercial[[#This Row],[Dt. Produção]]="","",tbl_Comercial[[#This Row],[Dt. Produção]]-tbl_Comercial[[#This Row],[Dt. Entrada]])</f>
        <v>15</v>
      </c>
      <c r="V201" s="39">
        <f>IF(tbl_Comercial[[#This Row],[Dt
Entrega]]="","",tbl_Comercial[[#This Row],[Dt
Entrega]]-tbl_Comercial[[#This Row],[Dt. Entrada]])</f>
        <v>18</v>
      </c>
    </row>
    <row r="202" spans="1:22" ht="36" x14ac:dyDescent="0.25">
      <c r="A202" s="6">
        <v>44581</v>
      </c>
      <c r="B202" s="9" t="s">
        <v>931</v>
      </c>
      <c r="C202" s="7">
        <v>12270</v>
      </c>
      <c r="D202" s="5" t="s">
        <v>937</v>
      </c>
      <c r="E202" s="5" t="s">
        <v>9</v>
      </c>
      <c r="F202" s="7" t="s">
        <v>399</v>
      </c>
      <c r="G202" s="7"/>
      <c r="H202" s="4" t="s">
        <v>168</v>
      </c>
      <c r="I202" s="5" t="s">
        <v>166</v>
      </c>
      <c r="J202" s="7">
        <v>1</v>
      </c>
      <c r="K202" s="5" t="s">
        <v>31</v>
      </c>
      <c r="L202" s="5"/>
      <c r="M202" s="6">
        <v>44589</v>
      </c>
      <c r="N202" s="6">
        <v>44595</v>
      </c>
      <c r="O202" s="6">
        <v>44592</v>
      </c>
      <c r="P202" s="5" t="s">
        <v>926</v>
      </c>
      <c r="Q202" s="5" t="str">
        <f t="shared" si="21"/>
        <v>Produzido No Prazo</v>
      </c>
      <c r="R202" s="5" t="str">
        <f t="shared" si="22"/>
        <v>Entrega No Prazo</v>
      </c>
      <c r="S202" s="11" t="str">
        <f t="shared" si="20"/>
        <v>jan</v>
      </c>
      <c r="T202" s="11">
        <f t="shared" si="23"/>
        <v>2022</v>
      </c>
      <c r="U202" s="39">
        <f>IF(tbl_Comercial[[#This Row],[Dt. Produção]]="","",tbl_Comercial[[#This Row],[Dt. Produção]]-tbl_Comercial[[#This Row],[Dt. Entrada]])</f>
        <v>8</v>
      </c>
      <c r="V202" s="39">
        <f>IF(tbl_Comercial[[#This Row],[Dt
Entrega]]="","",tbl_Comercial[[#This Row],[Dt
Entrega]]-tbl_Comercial[[#This Row],[Dt. Entrada]])</f>
        <v>11</v>
      </c>
    </row>
    <row r="203" spans="1:22" ht="36" x14ac:dyDescent="0.25">
      <c r="A203" s="6">
        <v>44589</v>
      </c>
      <c r="B203" s="9" t="s">
        <v>931</v>
      </c>
      <c r="C203" s="7">
        <v>12332</v>
      </c>
      <c r="D203" s="5" t="s">
        <v>937</v>
      </c>
      <c r="E203" s="5" t="s">
        <v>9</v>
      </c>
      <c r="F203" s="7" t="s">
        <v>562</v>
      </c>
      <c r="G203" s="7"/>
      <c r="H203" s="4" t="s">
        <v>563</v>
      </c>
      <c r="I203" s="5" t="s">
        <v>68</v>
      </c>
      <c r="J203" s="7">
        <v>1</v>
      </c>
      <c r="K203" s="5" t="s">
        <v>31</v>
      </c>
      <c r="L203" s="5" t="s">
        <v>564</v>
      </c>
      <c r="M203" s="6">
        <v>44595</v>
      </c>
      <c r="N203" s="6">
        <v>44595</v>
      </c>
      <c r="O203" s="6">
        <v>44601</v>
      </c>
      <c r="P203" s="5" t="s">
        <v>926</v>
      </c>
      <c r="Q203" s="5" t="str">
        <f t="shared" si="21"/>
        <v>Produzido No Prazo</v>
      </c>
      <c r="R203" s="5" t="str">
        <f t="shared" si="22"/>
        <v>Entrega Em atraso</v>
      </c>
      <c r="S203" s="11" t="str">
        <f t="shared" si="20"/>
        <v>fev</v>
      </c>
      <c r="T203" s="11">
        <f t="shared" si="23"/>
        <v>2022</v>
      </c>
      <c r="U203" s="39">
        <f>IF(tbl_Comercial[[#This Row],[Dt. Produção]]="","",tbl_Comercial[[#This Row],[Dt. Produção]]-tbl_Comercial[[#This Row],[Dt. Entrada]])</f>
        <v>6</v>
      </c>
      <c r="V203" s="39">
        <f>IF(tbl_Comercial[[#This Row],[Dt
Entrega]]="","",tbl_Comercial[[#This Row],[Dt
Entrega]]-tbl_Comercial[[#This Row],[Dt. Entrada]])</f>
        <v>12</v>
      </c>
    </row>
    <row r="204" spans="1:22" ht="36" x14ac:dyDescent="0.25">
      <c r="A204" s="6">
        <v>44580</v>
      </c>
      <c r="B204" s="9" t="s">
        <v>931</v>
      </c>
      <c r="C204" s="7">
        <v>12262</v>
      </c>
      <c r="D204" s="5" t="s">
        <v>937</v>
      </c>
      <c r="E204" s="5" t="s">
        <v>9</v>
      </c>
      <c r="F204" s="7" t="s">
        <v>102</v>
      </c>
      <c r="G204" s="7"/>
      <c r="H204" s="4" t="s">
        <v>168</v>
      </c>
      <c r="I204" s="5" t="s">
        <v>565</v>
      </c>
      <c r="J204" s="7">
        <v>1</v>
      </c>
      <c r="K204" s="5" t="s">
        <v>31</v>
      </c>
      <c r="L204" s="5"/>
      <c r="M204" s="6">
        <v>44589</v>
      </c>
      <c r="N204" s="6">
        <v>44592</v>
      </c>
      <c r="O204" s="6">
        <v>44592</v>
      </c>
      <c r="P204" s="5" t="s">
        <v>926</v>
      </c>
      <c r="Q204" s="5" t="str">
        <f t="shared" si="21"/>
        <v>Produzido No Prazo</v>
      </c>
      <c r="R204" s="5" t="str">
        <f t="shared" si="22"/>
        <v>Entrega No Prazo</v>
      </c>
      <c r="S204" s="11" t="str">
        <f t="shared" si="20"/>
        <v>jan</v>
      </c>
      <c r="T204" s="11">
        <f t="shared" si="23"/>
        <v>2022</v>
      </c>
      <c r="U204" s="39">
        <f>IF(tbl_Comercial[[#This Row],[Dt. Produção]]="","",tbl_Comercial[[#This Row],[Dt. Produção]]-tbl_Comercial[[#This Row],[Dt. Entrada]])</f>
        <v>9</v>
      </c>
      <c r="V204" s="39">
        <f>IF(tbl_Comercial[[#This Row],[Dt
Entrega]]="","",tbl_Comercial[[#This Row],[Dt
Entrega]]-tbl_Comercial[[#This Row],[Dt. Entrada]])</f>
        <v>12</v>
      </c>
    </row>
    <row r="205" spans="1:22" ht="36" x14ac:dyDescent="0.25">
      <c r="A205" s="6">
        <v>44589</v>
      </c>
      <c r="B205" s="9" t="s">
        <v>931</v>
      </c>
      <c r="C205" s="7">
        <v>12333</v>
      </c>
      <c r="D205" s="5" t="s">
        <v>937</v>
      </c>
      <c r="E205" s="5" t="s">
        <v>424</v>
      </c>
      <c r="F205" s="7" t="s">
        <v>471</v>
      </c>
      <c r="G205" s="7"/>
      <c r="H205" s="4" t="s">
        <v>23</v>
      </c>
      <c r="I205" s="5" t="s">
        <v>569</v>
      </c>
      <c r="J205" s="7">
        <v>1</v>
      </c>
      <c r="K205" s="5">
        <v>3539</v>
      </c>
      <c r="L205" s="5"/>
      <c r="M205" s="6">
        <v>44593</v>
      </c>
      <c r="N205" s="6">
        <v>44594</v>
      </c>
      <c r="O205" s="6">
        <v>44594</v>
      </c>
      <c r="P205" s="5" t="s">
        <v>924</v>
      </c>
      <c r="Q205" s="5" t="str">
        <f t="shared" si="21"/>
        <v>Produzido No Prazo</v>
      </c>
      <c r="R205" s="5" t="str">
        <f t="shared" si="22"/>
        <v>Entrega No Prazo</v>
      </c>
      <c r="S205" s="11" t="str">
        <f t="shared" si="20"/>
        <v>fev</v>
      </c>
      <c r="T205" s="11">
        <f t="shared" si="23"/>
        <v>2022</v>
      </c>
      <c r="U205" s="39">
        <f>IF(tbl_Comercial[[#This Row],[Dt. Produção]]="","",tbl_Comercial[[#This Row],[Dt. Produção]]-tbl_Comercial[[#This Row],[Dt. Entrada]])</f>
        <v>4</v>
      </c>
      <c r="V205" s="39">
        <f>IF(tbl_Comercial[[#This Row],[Dt
Entrega]]="","",tbl_Comercial[[#This Row],[Dt
Entrega]]-tbl_Comercial[[#This Row],[Dt. Entrada]])</f>
        <v>5</v>
      </c>
    </row>
    <row r="206" spans="1:22" ht="36" x14ac:dyDescent="0.25">
      <c r="A206" s="6">
        <v>44589</v>
      </c>
      <c r="B206" s="9" t="s">
        <v>931</v>
      </c>
      <c r="C206" s="7">
        <v>12333</v>
      </c>
      <c r="D206" s="5" t="s">
        <v>937</v>
      </c>
      <c r="E206" s="5" t="s">
        <v>424</v>
      </c>
      <c r="F206" s="7" t="s">
        <v>513</v>
      </c>
      <c r="G206" s="7"/>
      <c r="H206" s="4" t="s">
        <v>23</v>
      </c>
      <c r="I206" s="5" t="s">
        <v>569</v>
      </c>
      <c r="J206" s="7">
        <v>1</v>
      </c>
      <c r="K206" s="5">
        <v>3539</v>
      </c>
      <c r="L206" s="5"/>
      <c r="M206" s="6">
        <v>44593</v>
      </c>
      <c r="N206" s="6">
        <v>44594</v>
      </c>
      <c r="O206" s="6">
        <v>44594</v>
      </c>
      <c r="P206" s="5" t="s">
        <v>924</v>
      </c>
      <c r="Q206" s="5" t="str">
        <f t="shared" si="21"/>
        <v>Produzido No Prazo</v>
      </c>
      <c r="R206" s="5" t="str">
        <f t="shared" si="22"/>
        <v>Entrega No Prazo</v>
      </c>
      <c r="S206" s="11" t="str">
        <f t="shared" si="20"/>
        <v>fev</v>
      </c>
      <c r="T206" s="11">
        <f t="shared" si="23"/>
        <v>2022</v>
      </c>
      <c r="U206" s="39">
        <f>IF(tbl_Comercial[[#This Row],[Dt. Produção]]="","",tbl_Comercial[[#This Row],[Dt. Produção]]-tbl_Comercial[[#This Row],[Dt. Entrada]])</f>
        <v>4</v>
      </c>
      <c r="V206" s="39">
        <f>IF(tbl_Comercial[[#This Row],[Dt
Entrega]]="","",tbl_Comercial[[#This Row],[Dt
Entrega]]-tbl_Comercial[[#This Row],[Dt. Entrada]])</f>
        <v>5</v>
      </c>
    </row>
    <row r="207" spans="1:22" ht="36" x14ac:dyDescent="0.25">
      <c r="A207" s="6">
        <v>44589</v>
      </c>
      <c r="B207" s="9" t="s">
        <v>931</v>
      </c>
      <c r="C207" s="7">
        <v>12333</v>
      </c>
      <c r="D207" s="5" t="s">
        <v>937</v>
      </c>
      <c r="E207" s="5" t="s">
        <v>424</v>
      </c>
      <c r="F207" s="7" t="s">
        <v>425</v>
      </c>
      <c r="G207" s="7"/>
      <c r="H207" s="4" t="s">
        <v>23</v>
      </c>
      <c r="I207" s="5" t="s">
        <v>570</v>
      </c>
      <c r="J207" s="7">
        <v>1</v>
      </c>
      <c r="K207" s="5">
        <v>3539</v>
      </c>
      <c r="L207" s="5"/>
      <c r="M207" s="6">
        <v>44593</v>
      </c>
      <c r="N207" s="6">
        <v>44594</v>
      </c>
      <c r="O207" s="6">
        <v>44594</v>
      </c>
      <c r="P207" s="5" t="s">
        <v>924</v>
      </c>
      <c r="Q207" s="5" t="str">
        <f t="shared" si="21"/>
        <v>Produzido No Prazo</v>
      </c>
      <c r="R207" s="5" t="str">
        <f t="shared" si="22"/>
        <v>Entrega No Prazo</v>
      </c>
      <c r="S207" s="11" t="str">
        <f t="shared" si="20"/>
        <v>fev</v>
      </c>
      <c r="T207" s="11">
        <f t="shared" si="23"/>
        <v>2022</v>
      </c>
      <c r="U207" s="39">
        <f>IF(tbl_Comercial[[#This Row],[Dt. Produção]]="","",tbl_Comercial[[#This Row],[Dt. Produção]]-tbl_Comercial[[#This Row],[Dt. Entrada]])</f>
        <v>4</v>
      </c>
      <c r="V207" s="39">
        <f>IF(tbl_Comercial[[#This Row],[Dt
Entrega]]="","",tbl_Comercial[[#This Row],[Dt
Entrega]]-tbl_Comercial[[#This Row],[Dt. Entrada]])</f>
        <v>5</v>
      </c>
    </row>
    <row r="208" spans="1:22" ht="36" x14ac:dyDescent="0.25">
      <c r="A208" s="6">
        <v>44589</v>
      </c>
      <c r="B208" s="9" t="s">
        <v>931</v>
      </c>
      <c r="C208" s="7">
        <v>12333</v>
      </c>
      <c r="D208" s="5" t="s">
        <v>937</v>
      </c>
      <c r="E208" s="5" t="s">
        <v>424</v>
      </c>
      <c r="F208" s="7" t="s">
        <v>532</v>
      </c>
      <c r="G208" s="7"/>
      <c r="H208" s="4" t="s">
        <v>23</v>
      </c>
      <c r="I208" s="5" t="s">
        <v>571</v>
      </c>
      <c r="J208" s="7">
        <v>1</v>
      </c>
      <c r="K208" s="5">
        <v>3539</v>
      </c>
      <c r="L208" s="5"/>
      <c r="M208" s="6">
        <v>44593</v>
      </c>
      <c r="N208" s="6">
        <v>44594</v>
      </c>
      <c r="O208" s="6">
        <v>44594</v>
      </c>
      <c r="P208" s="5" t="s">
        <v>924</v>
      </c>
      <c r="Q208" s="5" t="str">
        <f t="shared" si="21"/>
        <v>Produzido No Prazo</v>
      </c>
      <c r="R208" s="5" t="str">
        <f t="shared" si="22"/>
        <v>Entrega No Prazo</v>
      </c>
      <c r="S208" s="11" t="str">
        <f t="shared" si="20"/>
        <v>fev</v>
      </c>
      <c r="T208" s="11">
        <f t="shared" si="23"/>
        <v>2022</v>
      </c>
      <c r="U208" s="39">
        <f>IF(tbl_Comercial[[#This Row],[Dt. Produção]]="","",tbl_Comercial[[#This Row],[Dt. Produção]]-tbl_Comercial[[#This Row],[Dt. Entrada]])</f>
        <v>4</v>
      </c>
      <c r="V208" s="39">
        <f>IF(tbl_Comercial[[#This Row],[Dt
Entrega]]="","",tbl_Comercial[[#This Row],[Dt
Entrega]]-tbl_Comercial[[#This Row],[Dt. Entrada]])</f>
        <v>5</v>
      </c>
    </row>
    <row r="209" spans="1:22" ht="36" x14ac:dyDescent="0.25">
      <c r="A209" s="6">
        <v>44592</v>
      </c>
      <c r="B209" s="9" t="s">
        <v>931</v>
      </c>
      <c r="C209" s="7">
        <v>12334</v>
      </c>
      <c r="D209" s="5" t="s">
        <v>937</v>
      </c>
      <c r="E209" s="5" t="s">
        <v>9</v>
      </c>
      <c r="F209" s="7" t="s">
        <v>566</v>
      </c>
      <c r="G209" s="7"/>
      <c r="H209" s="4" t="s">
        <v>128</v>
      </c>
      <c r="I209" s="5" t="s">
        <v>14</v>
      </c>
      <c r="J209" s="7">
        <v>1</v>
      </c>
      <c r="K209" s="5" t="s">
        <v>31</v>
      </c>
      <c r="L209" s="5" t="s">
        <v>572</v>
      </c>
      <c r="M209" s="6">
        <v>44593</v>
      </c>
      <c r="N209" s="6">
        <v>44594</v>
      </c>
      <c r="O209" s="6">
        <v>44593</v>
      </c>
      <c r="P209" s="5" t="s">
        <v>926</v>
      </c>
      <c r="Q209" s="5" t="str">
        <f t="shared" si="21"/>
        <v>Produzido No Prazo</v>
      </c>
      <c r="R209" s="5" t="str">
        <f t="shared" si="22"/>
        <v>Entrega No Prazo</v>
      </c>
      <c r="S209" s="11" t="str">
        <f t="shared" si="20"/>
        <v>fev</v>
      </c>
      <c r="T209" s="11">
        <f t="shared" si="23"/>
        <v>2022</v>
      </c>
      <c r="U209" s="39">
        <f>IF(tbl_Comercial[[#This Row],[Dt. Produção]]="","",tbl_Comercial[[#This Row],[Dt. Produção]]-tbl_Comercial[[#This Row],[Dt. Entrada]])</f>
        <v>1</v>
      </c>
      <c r="V209" s="39">
        <f>IF(tbl_Comercial[[#This Row],[Dt
Entrega]]="","",tbl_Comercial[[#This Row],[Dt
Entrega]]-tbl_Comercial[[#This Row],[Dt. Entrada]])</f>
        <v>1</v>
      </c>
    </row>
    <row r="210" spans="1:22" ht="36" hidden="1" x14ac:dyDescent="0.25">
      <c r="A210" s="6">
        <v>44589</v>
      </c>
      <c r="B210" s="9" t="s">
        <v>931</v>
      </c>
      <c r="C210" s="7">
        <v>12332</v>
      </c>
      <c r="D210" s="5" t="s">
        <v>937</v>
      </c>
      <c r="E210" s="5" t="s">
        <v>9</v>
      </c>
      <c r="F210" s="7" t="s">
        <v>562</v>
      </c>
      <c r="G210" s="7"/>
      <c r="H210" s="4" t="s">
        <v>563</v>
      </c>
      <c r="I210" s="5" t="s">
        <v>68</v>
      </c>
      <c r="J210" s="7">
        <v>1</v>
      </c>
      <c r="K210" s="5" t="s">
        <v>31</v>
      </c>
      <c r="L210" s="5" t="s">
        <v>564</v>
      </c>
      <c r="M210" s="6">
        <v>44596</v>
      </c>
      <c r="N210" s="6">
        <v>44595</v>
      </c>
      <c r="O210" s="6">
        <v>44601</v>
      </c>
      <c r="P210" s="5" t="s">
        <v>926</v>
      </c>
      <c r="Q210" s="5" t="str">
        <f t="shared" si="21"/>
        <v>Produzido Em atraso</v>
      </c>
      <c r="R210" s="5" t="str">
        <f t="shared" si="22"/>
        <v>Entrega Em atraso</v>
      </c>
      <c r="S210" s="11" t="str">
        <f t="shared" si="20"/>
        <v>fev</v>
      </c>
      <c r="T210" s="11">
        <f t="shared" si="23"/>
        <v>2022</v>
      </c>
      <c r="U210" s="39">
        <f>IF(tbl_Comercial[[#This Row],[Dt. Produção]]="","",tbl_Comercial[[#This Row],[Dt. Produção]]-tbl_Comercial[[#This Row],[Dt. Entrada]])</f>
        <v>7</v>
      </c>
      <c r="V210" s="39">
        <f>IF(tbl_Comercial[[#This Row],[Dt
Entrega]]="","",tbl_Comercial[[#This Row],[Dt
Entrega]]-tbl_Comercial[[#This Row],[Dt. Entrada]])</f>
        <v>12</v>
      </c>
    </row>
    <row r="211" spans="1:22" ht="36" x14ac:dyDescent="0.25">
      <c r="A211" s="6">
        <v>44601</v>
      </c>
      <c r="B211" s="9" t="s">
        <v>931</v>
      </c>
      <c r="C211" s="7">
        <v>12381</v>
      </c>
      <c r="D211" s="5" t="s">
        <v>937</v>
      </c>
      <c r="E211" s="5">
        <v>1005294</v>
      </c>
      <c r="F211" s="7" t="s">
        <v>79</v>
      </c>
      <c r="G211" s="7"/>
      <c r="H211" s="4" t="s">
        <v>77</v>
      </c>
      <c r="I211" s="5" t="s">
        <v>573</v>
      </c>
      <c r="J211" s="7">
        <v>1</v>
      </c>
      <c r="K211" s="5" t="s">
        <v>31</v>
      </c>
      <c r="L211" s="5" t="s">
        <v>132</v>
      </c>
      <c r="M211" s="6">
        <v>44603</v>
      </c>
      <c r="N211" s="6">
        <v>44607</v>
      </c>
      <c r="O211" s="6">
        <v>44609</v>
      </c>
      <c r="P211" s="5" t="s">
        <v>924</v>
      </c>
      <c r="Q211" s="5" t="str">
        <f t="shared" si="21"/>
        <v>Produzido No Prazo</v>
      </c>
      <c r="R211" s="5" t="str">
        <f t="shared" si="22"/>
        <v>Entrega Em atraso</v>
      </c>
      <c r="S211" s="11" t="str">
        <f t="shared" si="20"/>
        <v>fev</v>
      </c>
      <c r="T211" s="11">
        <f t="shared" si="23"/>
        <v>2022</v>
      </c>
      <c r="U211" s="39">
        <f>IF(tbl_Comercial[[#This Row],[Dt. Produção]]="","",tbl_Comercial[[#This Row],[Dt. Produção]]-tbl_Comercial[[#This Row],[Dt. Entrada]])</f>
        <v>2</v>
      </c>
      <c r="V211" s="39">
        <f>IF(tbl_Comercial[[#This Row],[Dt
Entrega]]="","",tbl_Comercial[[#This Row],[Dt
Entrega]]-tbl_Comercial[[#This Row],[Dt. Entrada]])</f>
        <v>8</v>
      </c>
    </row>
    <row r="212" spans="1:22" ht="36" x14ac:dyDescent="0.25">
      <c r="A212" s="1">
        <v>44593</v>
      </c>
      <c r="B212" s="9" t="s">
        <v>927</v>
      </c>
      <c r="C212" s="4">
        <v>12263</v>
      </c>
      <c r="D212" s="4" t="s">
        <v>930</v>
      </c>
      <c r="E212" s="3" t="s">
        <v>18</v>
      </c>
      <c r="F212" s="2" t="s">
        <v>106</v>
      </c>
      <c r="G212" s="2"/>
      <c r="H212" s="4" t="s">
        <v>23</v>
      </c>
      <c r="I212" s="5" t="s">
        <v>426</v>
      </c>
      <c r="J212" s="2">
        <v>1</v>
      </c>
      <c r="K212" s="3">
        <v>3543</v>
      </c>
      <c r="L212" s="5" t="s">
        <v>574</v>
      </c>
      <c r="M212" s="1">
        <v>44594</v>
      </c>
      <c r="N212" s="1">
        <v>44594</v>
      </c>
      <c r="O212" s="1">
        <v>44594</v>
      </c>
      <c r="P212" s="3" t="s">
        <v>924</v>
      </c>
      <c r="Q212" s="5" t="str">
        <f t="shared" si="21"/>
        <v>Produzido No Prazo</v>
      </c>
      <c r="R212" s="5" t="str">
        <f t="shared" si="22"/>
        <v>Entrega No Prazo</v>
      </c>
      <c r="S212" s="11" t="str">
        <f t="shared" si="20"/>
        <v>fev</v>
      </c>
      <c r="T212" s="11">
        <f t="shared" si="23"/>
        <v>2022</v>
      </c>
      <c r="U212" s="39">
        <f>IF(tbl_Comercial[[#This Row],[Dt. Produção]]="","",tbl_Comercial[[#This Row],[Dt. Produção]]-tbl_Comercial[[#This Row],[Dt. Entrada]])</f>
        <v>1</v>
      </c>
      <c r="V212" s="39">
        <f>IF(tbl_Comercial[[#This Row],[Dt
Entrega]]="","",tbl_Comercial[[#This Row],[Dt
Entrega]]-tbl_Comercial[[#This Row],[Dt. Entrada]])</f>
        <v>1</v>
      </c>
    </row>
    <row r="213" spans="1:22" ht="36" hidden="1" x14ac:dyDescent="0.25">
      <c r="A213" s="6">
        <v>44589</v>
      </c>
      <c r="B213" s="9" t="s">
        <v>931</v>
      </c>
      <c r="C213" s="7">
        <v>12332</v>
      </c>
      <c r="D213" s="5" t="s">
        <v>937</v>
      </c>
      <c r="E213" s="5" t="s">
        <v>9</v>
      </c>
      <c r="F213" s="7" t="s">
        <v>562</v>
      </c>
      <c r="G213" s="7"/>
      <c r="H213" s="4" t="s">
        <v>563</v>
      </c>
      <c r="I213" s="5" t="s">
        <v>68</v>
      </c>
      <c r="J213" s="7">
        <v>1</v>
      </c>
      <c r="K213" s="5" t="s">
        <v>31</v>
      </c>
      <c r="L213" s="5" t="s">
        <v>564</v>
      </c>
      <c r="M213" s="6">
        <v>44596</v>
      </c>
      <c r="N213" s="6">
        <v>44595</v>
      </c>
      <c r="O213" s="6">
        <v>44601</v>
      </c>
      <c r="P213" s="5" t="s">
        <v>926</v>
      </c>
      <c r="Q213" s="5" t="str">
        <f t="shared" si="21"/>
        <v>Produzido Em atraso</v>
      </c>
      <c r="R213" s="5" t="str">
        <f t="shared" si="22"/>
        <v>Entrega Em atraso</v>
      </c>
      <c r="S213" s="11" t="str">
        <f t="shared" si="20"/>
        <v>fev</v>
      </c>
      <c r="T213" s="11">
        <f t="shared" si="23"/>
        <v>2022</v>
      </c>
      <c r="U213" s="39">
        <f>IF(tbl_Comercial[[#This Row],[Dt. Produção]]="","",tbl_Comercial[[#This Row],[Dt. Produção]]-tbl_Comercial[[#This Row],[Dt. Entrada]])</f>
        <v>7</v>
      </c>
      <c r="V213" s="39">
        <f>IF(tbl_Comercial[[#This Row],[Dt
Entrega]]="","",tbl_Comercial[[#This Row],[Dt
Entrega]]-tbl_Comercial[[#This Row],[Dt. Entrada]])</f>
        <v>12</v>
      </c>
    </row>
    <row r="214" spans="1:22" ht="36" hidden="1" x14ac:dyDescent="0.25">
      <c r="A214" s="6">
        <v>44589</v>
      </c>
      <c r="B214" s="9" t="s">
        <v>931</v>
      </c>
      <c r="C214" s="7">
        <v>12332</v>
      </c>
      <c r="D214" s="5" t="s">
        <v>937</v>
      </c>
      <c r="E214" s="5" t="s">
        <v>9</v>
      </c>
      <c r="F214" s="7" t="s">
        <v>562</v>
      </c>
      <c r="G214" s="7"/>
      <c r="H214" s="4" t="s">
        <v>563</v>
      </c>
      <c r="I214" s="5" t="s">
        <v>68</v>
      </c>
      <c r="J214" s="7">
        <v>1</v>
      </c>
      <c r="K214" s="5" t="s">
        <v>31</v>
      </c>
      <c r="L214" s="5" t="s">
        <v>564</v>
      </c>
      <c r="M214" s="6">
        <v>44596</v>
      </c>
      <c r="N214" s="6">
        <v>44595</v>
      </c>
      <c r="O214" s="6">
        <v>44601</v>
      </c>
      <c r="P214" s="5" t="s">
        <v>926</v>
      </c>
      <c r="Q214" s="5" t="str">
        <f t="shared" si="21"/>
        <v>Produzido Em atraso</v>
      </c>
      <c r="R214" s="5" t="str">
        <f t="shared" si="22"/>
        <v>Entrega Em atraso</v>
      </c>
      <c r="S214" s="11" t="str">
        <f t="shared" si="20"/>
        <v>fev</v>
      </c>
      <c r="T214" s="11">
        <f t="shared" si="23"/>
        <v>2022</v>
      </c>
      <c r="U214" s="39">
        <f>IF(tbl_Comercial[[#This Row],[Dt. Produção]]="","",tbl_Comercial[[#This Row],[Dt. Produção]]-tbl_Comercial[[#This Row],[Dt. Entrada]])</f>
        <v>7</v>
      </c>
      <c r="V214" s="39">
        <f>IF(tbl_Comercial[[#This Row],[Dt
Entrega]]="","",tbl_Comercial[[#This Row],[Dt
Entrega]]-tbl_Comercial[[#This Row],[Dt. Entrada]])</f>
        <v>12</v>
      </c>
    </row>
    <row r="215" spans="1:22" ht="36" hidden="1" x14ac:dyDescent="0.25">
      <c r="A215" s="6">
        <v>44589</v>
      </c>
      <c r="B215" s="9" t="s">
        <v>931</v>
      </c>
      <c r="C215" s="7">
        <v>12332</v>
      </c>
      <c r="D215" s="5" t="s">
        <v>937</v>
      </c>
      <c r="E215" s="5" t="s">
        <v>9</v>
      </c>
      <c r="F215" s="7" t="s">
        <v>562</v>
      </c>
      <c r="G215" s="7"/>
      <c r="H215" s="4" t="s">
        <v>563</v>
      </c>
      <c r="I215" s="5" t="s">
        <v>575</v>
      </c>
      <c r="J215" s="7">
        <v>1</v>
      </c>
      <c r="K215" s="5" t="s">
        <v>31</v>
      </c>
      <c r="L215" s="5" t="s">
        <v>229</v>
      </c>
      <c r="M215" s="6">
        <v>44599</v>
      </c>
      <c r="N215" s="6">
        <v>44595</v>
      </c>
      <c r="O215" s="6">
        <v>44601</v>
      </c>
      <c r="P215" s="5" t="s">
        <v>926</v>
      </c>
      <c r="Q215" s="5" t="str">
        <f t="shared" si="21"/>
        <v>Produzido Em atraso</v>
      </c>
      <c r="R215" s="5" t="str">
        <f t="shared" si="22"/>
        <v>Entrega Em atraso</v>
      </c>
      <c r="S215" s="11" t="str">
        <f t="shared" ref="S215:S230" si="24">IF(M215="","",TEXT(M215,"MMM"))</f>
        <v>fev</v>
      </c>
      <c r="T215" s="11">
        <f t="shared" si="23"/>
        <v>2022</v>
      </c>
      <c r="U215" s="39">
        <f>IF(tbl_Comercial[[#This Row],[Dt. Produção]]="","",tbl_Comercial[[#This Row],[Dt. Produção]]-tbl_Comercial[[#This Row],[Dt. Entrada]])</f>
        <v>10</v>
      </c>
      <c r="V215" s="39">
        <f>IF(tbl_Comercial[[#This Row],[Dt
Entrega]]="","",tbl_Comercial[[#This Row],[Dt
Entrega]]-tbl_Comercial[[#This Row],[Dt. Entrada]])</f>
        <v>12</v>
      </c>
    </row>
    <row r="216" spans="1:22" ht="36" hidden="1" x14ac:dyDescent="0.25">
      <c r="A216" s="6">
        <v>44589</v>
      </c>
      <c r="B216" s="9" t="s">
        <v>931</v>
      </c>
      <c r="C216" s="7">
        <v>12332</v>
      </c>
      <c r="D216" s="5" t="s">
        <v>937</v>
      </c>
      <c r="E216" s="5" t="s">
        <v>9</v>
      </c>
      <c r="F216" s="7" t="s">
        <v>562</v>
      </c>
      <c r="G216" s="7"/>
      <c r="H216" s="4" t="s">
        <v>563</v>
      </c>
      <c r="I216" s="5" t="s">
        <v>575</v>
      </c>
      <c r="J216" s="7">
        <v>1</v>
      </c>
      <c r="K216" s="5" t="s">
        <v>31</v>
      </c>
      <c r="L216" s="5" t="s">
        <v>229</v>
      </c>
      <c r="M216" s="6">
        <v>44599</v>
      </c>
      <c r="N216" s="6">
        <v>44595</v>
      </c>
      <c r="O216" s="6">
        <v>44601</v>
      </c>
      <c r="P216" s="5" t="s">
        <v>926</v>
      </c>
      <c r="Q216" s="5" t="str">
        <f t="shared" si="21"/>
        <v>Produzido Em atraso</v>
      </c>
      <c r="R216" s="5" t="str">
        <f t="shared" si="22"/>
        <v>Entrega Em atraso</v>
      </c>
      <c r="S216" s="11" t="str">
        <f t="shared" si="24"/>
        <v>fev</v>
      </c>
      <c r="T216" s="11">
        <f t="shared" si="23"/>
        <v>2022</v>
      </c>
      <c r="U216" s="39">
        <f>IF(tbl_Comercial[[#This Row],[Dt. Produção]]="","",tbl_Comercial[[#This Row],[Dt. Produção]]-tbl_Comercial[[#This Row],[Dt. Entrada]])</f>
        <v>10</v>
      </c>
      <c r="V216" s="39">
        <f>IF(tbl_Comercial[[#This Row],[Dt
Entrega]]="","",tbl_Comercial[[#This Row],[Dt
Entrega]]-tbl_Comercial[[#This Row],[Dt. Entrada]])</f>
        <v>12</v>
      </c>
    </row>
    <row r="217" spans="1:22" ht="36" hidden="1" x14ac:dyDescent="0.25">
      <c r="A217" s="6">
        <v>44589</v>
      </c>
      <c r="B217" s="9" t="s">
        <v>931</v>
      </c>
      <c r="C217" s="7">
        <v>12332</v>
      </c>
      <c r="D217" s="5" t="s">
        <v>937</v>
      </c>
      <c r="E217" s="5" t="s">
        <v>9</v>
      </c>
      <c r="F217" s="7" t="s">
        <v>562</v>
      </c>
      <c r="G217" s="7"/>
      <c r="H217" s="4" t="s">
        <v>563</v>
      </c>
      <c r="I217" s="5" t="s">
        <v>575</v>
      </c>
      <c r="J217" s="7">
        <v>1</v>
      </c>
      <c r="K217" s="5" t="s">
        <v>31</v>
      </c>
      <c r="L217" s="5" t="s">
        <v>229</v>
      </c>
      <c r="M217" s="6">
        <v>44599</v>
      </c>
      <c r="N217" s="6">
        <v>44595</v>
      </c>
      <c r="O217" s="6">
        <v>44601</v>
      </c>
      <c r="P217" s="5" t="s">
        <v>926</v>
      </c>
      <c r="Q217" s="5" t="str">
        <f t="shared" si="21"/>
        <v>Produzido Em atraso</v>
      </c>
      <c r="R217" s="5" t="str">
        <f t="shared" si="22"/>
        <v>Entrega Em atraso</v>
      </c>
      <c r="S217" s="11" t="str">
        <f t="shared" si="24"/>
        <v>fev</v>
      </c>
      <c r="T217" s="11">
        <f t="shared" si="23"/>
        <v>2022</v>
      </c>
      <c r="U217" s="39">
        <f>IF(tbl_Comercial[[#This Row],[Dt. Produção]]="","",tbl_Comercial[[#This Row],[Dt. Produção]]-tbl_Comercial[[#This Row],[Dt. Entrada]])</f>
        <v>10</v>
      </c>
      <c r="V217" s="39">
        <f>IF(tbl_Comercial[[#This Row],[Dt
Entrega]]="","",tbl_Comercial[[#This Row],[Dt
Entrega]]-tbl_Comercial[[#This Row],[Dt. Entrada]])</f>
        <v>12</v>
      </c>
    </row>
    <row r="218" spans="1:22" ht="36" x14ac:dyDescent="0.25">
      <c r="A218" s="1">
        <v>44593</v>
      </c>
      <c r="B218" s="9" t="s">
        <v>927</v>
      </c>
      <c r="C218" s="4">
        <v>12263</v>
      </c>
      <c r="D218" s="4" t="s">
        <v>930</v>
      </c>
      <c r="E218" s="3" t="s">
        <v>18</v>
      </c>
      <c r="F218" s="2" t="s">
        <v>105</v>
      </c>
      <c r="G218" s="2"/>
      <c r="H218" s="4" t="s">
        <v>23</v>
      </c>
      <c r="I218" s="5" t="s">
        <v>426</v>
      </c>
      <c r="J218" s="2">
        <v>1</v>
      </c>
      <c r="K218" s="3">
        <v>3543</v>
      </c>
      <c r="L218" s="5" t="s">
        <v>574</v>
      </c>
      <c r="M218" s="1">
        <v>44593</v>
      </c>
      <c r="N218" s="1">
        <v>44594</v>
      </c>
      <c r="O218" s="1">
        <v>44594</v>
      </c>
      <c r="P218" s="3" t="s">
        <v>924</v>
      </c>
      <c r="Q218" s="5" t="str">
        <f t="shared" si="21"/>
        <v>Produzido No Prazo</v>
      </c>
      <c r="R218" s="5" t="str">
        <f t="shared" si="22"/>
        <v>Entrega No Prazo</v>
      </c>
      <c r="S218" s="11" t="str">
        <f t="shared" si="24"/>
        <v>fev</v>
      </c>
      <c r="T218" s="11">
        <f t="shared" si="23"/>
        <v>2022</v>
      </c>
      <c r="U218" s="39">
        <f>IF(tbl_Comercial[[#This Row],[Dt. Produção]]="","",tbl_Comercial[[#This Row],[Dt. Produção]]-tbl_Comercial[[#This Row],[Dt. Entrada]])</f>
        <v>0</v>
      </c>
      <c r="V218" s="39">
        <f>IF(tbl_Comercial[[#This Row],[Dt
Entrega]]="","",tbl_Comercial[[#This Row],[Dt
Entrega]]-tbl_Comercial[[#This Row],[Dt. Entrada]])</f>
        <v>1</v>
      </c>
    </row>
    <row r="219" spans="1:22" ht="36" hidden="1" x14ac:dyDescent="0.25">
      <c r="A219" s="6">
        <v>44589</v>
      </c>
      <c r="B219" s="9" t="s">
        <v>931</v>
      </c>
      <c r="C219" s="7">
        <v>12332</v>
      </c>
      <c r="D219" s="5" t="s">
        <v>937</v>
      </c>
      <c r="E219" s="5" t="s">
        <v>9</v>
      </c>
      <c r="F219" s="7" t="s">
        <v>562</v>
      </c>
      <c r="G219" s="7"/>
      <c r="H219" s="4" t="s">
        <v>563</v>
      </c>
      <c r="I219" s="5" t="s">
        <v>575</v>
      </c>
      <c r="J219" s="7">
        <v>1</v>
      </c>
      <c r="K219" s="5" t="s">
        <v>31</v>
      </c>
      <c r="L219" s="5" t="s">
        <v>229</v>
      </c>
      <c r="M219" s="6">
        <v>44599</v>
      </c>
      <c r="N219" s="6">
        <v>44595</v>
      </c>
      <c r="O219" s="6">
        <v>44601</v>
      </c>
      <c r="P219" s="5" t="s">
        <v>926</v>
      </c>
      <c r="Q219" s="5" t="str">
        <f t="shared" si="21"/>
        <v>Produzido Em atraso</v>
      </c>
      <c r="R219" s="5" t="str">
        <f t="shared" si="22"/>
        <v>Entrega Em atraso</v>
      </c>
      <c r="S219" s="11" t="str">
        <f t="shared" si="24"/>
        <v>fev</v>
      </c>
      <c r="T219" s="11">
        <f t="shared" si="23"/>
        <v>2022</v>
      </c>
      <c r="U219" s="39">
        <f>IF(tbl_Comercial[[#This Row],[Dt. Produção]]="","",tbl_Comercial[[#This Row],[Dt. Produção]]-tbl_Comercial[[#This Row],[Dt. Entrada]])</f>
        <v>10</v>
      </c>
      <c r="V219" s="39">
        <f>IF(tbl_Comercial[[#This Row],[Dt
Entrega]]="","",tbl_Comercial[[#This Row],[Dt
Entrega]]-tbl_Comercial[[#This Row],[Dt. Entrada]])</f>
        <v>12</v>
      </c>
    </row>
    <row r="220" spans="1:22" ht="36" x14ac:dyDescent="0.25">
      <c r="A220" s="6">
        <v>44589</v>
      </c>
      <c r="B220" s="9" t="s">
        <v>931</v>
      </c>
      <c r="C220" s="7">
        <v>12339</v>
      </c>
      <c r="D220" s="5" t="s">
        <v>937</v>
      </c>
      <c r="E220" s="5" t="s">
        <v>9</v>
      </c>
      <c r="F220" s="7" t="s">
        <v>576</v>
      </c>
      <c r="G220" s="7"/>
      <c r="H220" s="4" t="s">
        <v>577</v>
      </c>
      <c r="I220" s="5" t="s">
        <v>14</v>
      </c>
      <c r="J220" s="7">
        <v>1</v>
      </c>
      <c r="K220" s="5" t="s">
        <v>31</v>
      </c>
      <c r="L220" s="5" t="s">
        <v>578</v>
      </c>
      <c r="M220" s="6">
        <v>44594</v>
      </c>
      <c r="N220" s="6">
        <v>44594</v>
      </c>
      <c r="O220" s="6">
        <v>44594</v>
      </c>
      <c r="P220" s="5" t="s">
        <v>926</v>
      </c>
      <c r="Q220" s="5" t="str">
        <f t="shared" si="21"/>
        <v>Produzido No Prazo</v>
      </c>
      <c r="R220" s="5" t="str">
        <f t="shared" si="22"/>
        <v>Entrega No Prazo</v>
      </c>
      <c r="S220" s="11" t="str">
        <f t="shared" si="24"/>
        <v>fev</v>
      </c>
      <c r="T220" s="11">
        <f t="shared" si="23"/>
        <v>2022</v>
      </c>
      <c r="U220" s="39">
        <f>IF(tbl_Comercial[[#This Row],[Dt. Produção]]="","",tbl_Comercial[[#This Row],[Dt. Produção]]-tbl_Comercial[[#This Row],[Dt. Entrada]])</f>
        <v>5</v>
      </c>
      <c r="V220" s="39">
        <f>IF(tbl_Comercial[[#This Row],[Dt
Entrega]]="","",tbl_Comercial[[#This Row],[Dt
Entrega]]-tbl_Comercial[[#This Row],[Dt. Entrada]])</f>
        <v>5</v>
      </c>
    </row>
    <row r="221" spans="1:22" ht="36" x14ac:dyDescent="0.25">
      <c r="A221" s="6">
        <v>44581</v>
      </c>
      <c r="B221" s="9" t="s">
        <v>931</v>
      </c>
      <c r="C221" s="7">
        <v>12266</v>
      </c>
      <c r="D221" s="5" t="s">
        <v>937</v>
      </c>
      <c r="E221" s="5" t="s">
        <v>9</v>
      </c>
      <c r="F221" s="7" t="s">
        <v>472</v>
      </c>
      <c r="G221" s="7"/>
      <c r="H221" s="4" t="s">
        <v>141</v>
      </c>
      <c r="I221" s="5" t="s">
        <v>14</v>
      </c>
      <c r="J221" s="7">
        <v>1</v>
      </c>
      <c r="K221" s="5" t="s">
        <v>31</v>
      </c>
      <c r="L221" s="5" t="s">
        <v>543</v>
      </c>
      <c r="M221" s="6">
        <v>44585</v>
      </c>
      <c r="N221" s="6">
        <v>44588</v>
      </c>
      <c r="O221" s="6">
        <v>44594</v>
      </c>
      <c r="P221" s="5" t="s">
        <v>925</v>
      </c>
      <c r="Q221" s="5" t="str">
        <f t="shared" si="21"/>
        <v>Produzido No Prazo</v>
      </c>
      <c r="R221" s="5" t="str">
        <f t="shared" si="22"/>
        <v>Entrega Em atraso</v>
      </c>
      <c r="S221" s="11" t="str">
        <f t="shared" si="24"/>
        <v>jan</v>
      </c>
      <c r="T221" s="11">
        <f t="shared" si="23"/>
        <v>2022</v>
      </c>
      <c r="U221" s="39">
        <f>IF(tbl_Comercial[[#This Row],[Dt. Produção]]="","",tbl_Comercial[[#This Row],[Dt. Produção]]-tbl_Comercial[[#This Row],[Dt. Entrada]])</f>
        <v>4</v>
      </c>
      <c r="V221" s="39">
        <f>IF(tbl_Comercial[[#This Row],[Dt
Entrega]]="","",tbl_Comercial[[#This Row],[Dt
Entrega]]-tbl_Comercial[[#This Row],[Dt. Entrada]])</f>
        <v>13</v>
      </c>
    </row>
    <row r="222" spans="1:22" ht="36" x14ac:dyDescent="0.25">
      <c r="A222" s="6">
        <v>44588</v>
      </c>
      <c r="B222" s="9" t="s">
        <v>931</v>
      </c>
      <c r="C222" s="7">
        <v>12312</v>
      </c>
      <c r="D222" s="5" t="s">
        <v>937</v>
      </c>
      <c r="E222" s="5" t="s">
        <v>501</v>
      </c>
      <c r="F222" s="7" t="s">
        <v>502</v>
      </c>
      <c r="G222" s="7"/>
      <c r="H222" s="4" t="s">
        <v>26</v>
      </c>
      <c r="I222" s="5" t="s">
        <v>580</v>
      </c>
      <c r="J222" s="7">
        <v>1</v>
      </c>
      <c r="K222" s="5">
        <v>4295</v>
      </c>
      <c r="L222" s="5"/>
      <c r="M222" s="6">
        <v>44588</v>
      </c>
      <c r="N222" s="6">
        <v>44588</v>
      </c>
      <c r="O222" s="6">
        <v>44588</v>
      </c>
      <c r="P222" s="5" t="s">
        <v>926</v>
      </c>
      <c r="Q222" s="5" t="str">
        <f t="shared" si="21"/>
        <v>Produzido No Prazo</v>
      </c>
      <c r="R222" s="5" t="str">
        <f t="shared" si="22"/>
        <v>Entrega No Prazo</v>
      </c>
      <c r="S222" s="11" t="str">
        <f t="shared" si="24"/>
        <v>jan</v>
      </c>
      <c r="T222" s="11">
        <f t="shared" si="23"/>
        <v>2022</v>
      </c>
      <c r="U222" s="39">
        <f>IF(tbl_Comercial[[#This Row],[Dt. Produção]]="","",tbl_Comercial[[#This Row],[Dt. Produção]]-tbl_Comercial[[#This Row],[Dt. Entrada]])</f>
        <v>0</v>
      </c>
      <c r="V222" s="39">
        <f>IF(tbl_Comercial[[#This Row],[Dt
Entrega]]="","",tbl_Comercial[[#This Row],[Dt
Entrega]]-tbl_Comercial[[#This Row],[Dt. Entrada]])</f>
        <v>0</v>
      </c>
    </row>
    <row r="223" spans="1:22" ht="36" hidden="1" x14ac:dyDescent="0.25">
      <c r="A223" s="6">
        <v>44589</v>
      </c>
      <c r="B223" s="9" t="s">
        <v>931</v>
      </c>
      <c r="C223" s="7">
        <v>12332</v>
      </c>
      <c r="D223" s="5" t="s">
        <v>937</v>
      </c>
      <c r="E223" s="5" t="s">
        <v>9</v>
      </c>
      <c r="F223" s="7" t="s">
        <v>562</v>
      </c>
      <c r="G223" s="7"/>
      <c r="H223" s="4" t="s">
        <v>563</v>
      </c>
      <c r="I223" s="5" t="s">
        <v>581</v>
      </c>
      <c r="J223" s="7">
        <v>4</v>
      </c>
      <c r="K223" s="5" t="s">
        <v>31</v>
      </c>
      <c r="L223" s="5" t="s">
        <v>76</v>
      </c>
      <c r="M223" s="6">
        <v>44600</v>
      </c>
      <c r="N223" s="6">
        <v>44596</v>
      </c>
      <c r="O223" s="6">
        <v>44601</v>
      </c>
      <c r="P223" s="5" t="s">
        <v>926</v>
      </c>
      <c r="Q223" s="5" t="str">
        <f t="shared" si="21"/>
        <v>Produzido Em atraso</v>
      </c>
      <c r="R223" s="5" t="str">
        <f t="shared" si="22"/>
        <v>Entrega Em atraso</v>
      </c>
      <c r="S223" s="11" t="str">
        <f t="shared" si="24"/>
        <v>fev</v>
      </c>
      <c r="T223" s="11">
        <f t="shared" si="23"/>
        <v>2022</v>
      </c>
      <c r="U223" s="39">
        <f>IF(tbl_Comercial[[#This Row],[Dt. Produção]]="","",tbl_Comercial[[#This Row],[Dt. Produção]]-tbl_Comercial[[#This Row],[Dt. Entrada]])</f>
        <v>11</v>
      </c>
      <c r="V223" s="39">
        <f>IF(tbl_Comercial[[#This Row],[Dt
Entrega]]="","",tbl_Comercial[[#This Row],[Dt
Entrega]]-tbl_Comercial[[#This Row],[Dt. Entrada]])</f>
        <v>12</v>
      </c>
    </row>
    <row r="224" spans="1:22" ht="36" x14ac:dyDescent="0.25">
      <c r="A224" s="6">
        <v>44602</v>
      </c>
      <c r="B224" s="9" t="s">
        <v>931</v>
      </c>
      <c r="C224" s="7">
        <v>12420</v>
      </c>
      <c r="D224" s="5" t="s">
        <v>937</v>
      </c>
      <c r="E224" s="5" t="s">
        <v>9</v>
      </c>
      <c r="F224" s="7" t="s">
        <v>582</v>
      </c>
      <c r="G224" s="7"/>
      <c r="H224" s="4" t="s">
        <v>82</v>
      </c>
      <c r="I224" s="5" t="s">
        <v>15</v>
      </c>
      <c r="J224" s="7">
        <v>1</v>
      </c>
      <c r="K224" s="5" t="s">
        <v>31</v>
      </c>
      <c r="L224" s="5" t="s">
        <v>583</v>
      </c>
      <c r="M224" s="6">
        <v>44604</v>
      </c>
      <c r="N224" s="6">
        <v>44609</v>
      </c>
      <c r="O224" s="6">
        <v>44609</v>
      </c>
      <c r="P224" s="5" t="s">
        <v>925</v>
      </c>
      <c r="Q224" s="5" t="str">
        <f t="shared" si="21"/>
        <v>Produzido No Prazo</v>
      </c>
      <c r="R224" s="5" t="str">
        <f t="shared" si="22"/>
        <v>Entrega No Prazo</v>
      </c>
      <c r="S224" s="11" t="str">
        <f t="shared" si="24"/>
        <v>fev</v>
      </c>
      <c r="T224" s="11">
        <f t="shared" si="23"/>
        <v>2022</v>
      </c>
      <c r="U224" s="39">
        <f>IF(tbl_Comercial[[#This Row],[Dt. Produção]]="","",tbl_Comercial[[#This Row],[Dt. Produção]]-tbl_Comercial[[#This Row],[Dt. Entrada]])</f>
        <v>2</v>
      </c>
      <c r="V224" s="39">
        <f>IF(tbl_Comercial[[#This Row],[Dt
Entrega]]="","",tbl_Comercial[[#This Row],[Dt
Entrega]]-tbl_Comercial[[#This Row],[Dt. Entrada]])</f>
        <v>7</v>
      </c>
    </row>
    <row r="225" spans="1:22" ht="36" x14ac:dyDescent="0.25">
      <c r="A225" s="6">
        <v>44602</v>
      </c>
      <c r="B225" s="9" t="s">
        <v>931</v>
      </c>
      <c r="C225" s="7">
        <v>12420</v>
      </c>
      <c r="D225" s="5" t="s">
        <v>937</v>
      </c>
      <c r="E225" s="5" t="s">
        <v>9</v>
      </c>
      <c r="F225" s="7" t="s">
        <v>582</v>
      </c>
      <c r="G225" s="7"/>
      <c r="H225" s="4" t="s">
        <v>82</v>
      </c>
      <c r="I225" s="5" t="s">
        <v>15</v>
      </c>
      <c r="J225" s="7">
        <v>1</v>
      </c>
      <c r="K225" s="5" t="s">
        <v>31</v>
      </c>
      <c r="L225" s="5" t="s">
        <v>583</v>
      </c>
      <c r="M225" s="6">
        <v>44604</v>
      </c>
      <c r="N225" s="6">
        <v>44609</v>
      </c>
      <c r="O225" s="6">
        <v>44609</v>
      </c>
      <c r="P225" s="5" t="s">
        <v>925</v>
      </c>
      <c r="Q225" s="5" t="str">
        <f t="shared" si="21"/>
        <v>Produzido No Prazo</v>
      </c>
      <c r="R225" s="5" t="str">
        <f t="shared" si="22"/>
        <v>Entrega No Prazo</v>
      </c>
      <c r="S225" s="11" t="str">
        <f t="shared" si="24"/>
        <v>fev</v>
      </c>
      <c r="T225" s="11">
        <f t="shared" si="23"/>
        <v>2022</v>
      </c>
      <c r="U225" s="39">
        <f>IF(tbl_Comercial[[#This Row],[Dt. Produção]]="","",tbl_Comercial[[#This Row],[Dt. Produção]]-tbl_Comercial[[#This Row],[Dt. Entrada]])</f>
        <v>2</v>
      </c>
      <c r="V225" s="39">
        <f>IF(tbl_Comercial[[#This Row],[Dt
Entrega]]="","",tbl_Comercial[[#This Row],[Dt
Entrega]]-tbl_Comercial[[#This Row],[Dt. Entrada]])</f>
        <v>7</v>
      </c>
    </row>
    <row r="226" spans="1:22" ht="36" x14ac:dyDescent="0.25">
      <c r="A226" s="6">
        <v>44599</v>
      </c>
      <c r="B226" s="9" t="s">
        <v>931</v>
      </c>
      <c r="C226" s="7">
        <v>12387</v>
      </c>
      <c r="D226" s="5" t="s">
        <v>937</v>
      </c>
      <c r="E226" s="5" t="s">
        <v>9</v>
      </c>
      <c r="F226" s="7" t="s">
        <v>584</v>
      </c>
      <c r="G226" s="7"/>
      <c r="H226" s="4" t="s">
        <v>92</v>
      </c>
      <c r="I226" s="5" t="s">
        <v>14</v>
      </c>
      <c r="J226" s="5"/>
      <c r="K226" s="5" t="s">
        <v>31</v>
      </c>
      <c r="L226" s="5" t="s">
        <v>207</v>
      </c>
      <c r="M226" s="6">
        <v>44601</v>
      </c>
      <c r="N226" s="6">
        <v>44602</v>
      </c>
      <c r="O226" s="6">
        <v>44603</v>
      </c>
      <c r="P226" s="5" t="s">
        <v>926</v>
      </c>
      <c r="Q226" s="5" t="str">
        <f t="shared" si="21"/>
        <v>Produzido No Prazo</v>
      </c>
      <c r="R226" s="5" t="str">
        <f t="shared" si="22"/>
        <v>Entrega Em atraso</v>
      </c>
      <c r="S226" s="11" t="str">
        <f t="shared" si="24"/>
        <v>fev</v>
      </c>
      <c r="T226" s="11">
        <f t="shared" si="23"/>
        <v>2022</v>
      </c>
      <c r="U226" s="39">
        <f>IF(tbl_Comercial[[#This Row],[Dt. Produção]]="","",tbl_Comercial[[#This Row],[Dt. Produção]]-tbl_Comercial[[#This Row],[Dt. Entrada]])</f>
        <v>2</v>
      </c>
      <c r="V226" s="39">
        <f>IF(tbl_Comercial[[#This Row],[Dt
Entrega]]="","",tbl_Comercial[[#This Row],[Dt
Entrega]]-tbl_Comercial[[#This Row],[Dt. Entrada]])</f>
        <v>4</v>
      </c>
    </row>
    <row r="227" spans="1:22" ht="36" hidden="1" x14ac:dyDescent="0.25">
      <c r="A227" s="6">
        <v>44574</v>
      </c>
      <c r="B227" s="9" t="s">
        <v>931</v>
      </c>
      <c r="C227" s="7">
        <v>12218</v>
      </c>
      <c r="D227" s="5" t="s">
        <v>937</v>
      </c>
      <c r="E227" s="5" t="s">
        <v>9</v>
      </c>
      <c r="F227" s="7" t="s">
        <v>262</v>
      </c>
      <c r="G227" s="7"/>
      <c r="H227" s="4" t="s">
        <v>22</v>
      </c>
      <c r="I227" s="5" t="s">
        <v>585</v>
      </c>
      <c r="J227" s="5"/>
      <c r="K227" s="5" t="s">
        <v>31</v>
      </c>
      <c r="L227" s="5" t="s">
        <v>586</v>
      </c>
      <c r="M227" s="6">
        <v>44602</v>
      </c>
      <c r="N227" s="6">
        <v>44582</v>
      </c>
      <c r="O227" s="6">
        <v>44602</v>
      </c>
      <c r="P227" s="5" t="s">
        <v>925</v>
      </c>
      <c r="Q227" s="5" t="str">
        <f t="shared" si="21"/>
        <v>Produzido Em atraso</v>
      </c>
      <c r="R227" s="5" t="str">
        <f t="shared" si="22"/>
        <v>Entrega Em atraso</v>
      </c>
      <c r="S227" s="11" t="str">
        <f t="shared" si="24"/>
        <v>fev</v>
      </c>
      <c r="T227" s="11">
        <f t="shared" si="23"/>
        <v>2022</v>
      </c>
      <c r="U227" s="39">
        <f>IF(tbl_Comercial[[#This Row],[Dt. Produção]]="","",tbl_Comercial[[#This Row],[Dt. Produção]]-tbl_Comercial[[#This Row],[Dt. Entrada]])</f>
        <v>28</v>
      </c>
      <c r="V227" s="39">
        <f>IF(tbl_Comercial[[#This Row],[Dt
Entrega]]="","",tbl_Comercial[[#This Row],[Dt
Entrega]]-tbl_Comercial[[#This Row],[Dt. Entrada]])</f>
        <v>28</v>
      </c>
    </row>
    <row r="228" spans="1:22" ht="36" x14ac:dyDescent="0.25">
      <c r="A228" s="6">
        <v>44602</v>
      </c>
      <c r="B228" s="9" t="s">
        <v>931</v>
      </c>
      <c r="C228" s="7">
        <v>12420</v>
      </c>
      <c r="D228" s="5" t="s">
        <v>937</v>
      </c>
      <c r="E228" s="5" t="s">
        <v>9</v>
      </c>
      <c r="F228" s="7" t="s">
        <v>582</v>
      </c>
      <c r="G228" s="7"/>
      <c r="H228" s="4" t="s">
        <v>82</v>
      </c>
      <c r="I228" s="5" t="s">
        <v>15</v>
      </c>
      <c r="J228" s="5"/>
      <c r="K228" s="5" t="s">
        <v>31</v>
      </c>
      <c r="L228" s="5" t="s">
        <v>583</v>
      </c>
      <c r="M228" s="6">
        <v>44604</v>
      </c>
      <c r="N228" s="6">
        <v>44609</v>
      </c>
      <c r="O228" s="6">
        <v>44609</v>
      </c>
      <c r="P228" s="5" t="s">
        <v>925</v>
      </c>
      <c r="Q228" s="5" t="str">
        <f t="shared" si="21"/>
        <v>Produzido No Prazo</v>
      </c>
      <c r="R228" s="5" t="str">
        <f t="shared" si="22"/>
        <v>Entrega No Prazo</v>
      </c>
      <c r="S228" s="11" t="str">
        <f t="shared" si="24"/>
        <v>fev</v>
      </c>
      <c r="T228" s="11">
        <f t="shared" si="23"/>
        <v>2022</v>
      </c>
      <c r="U228" s="39">
        <f>IF(tbl_Comercial[[#This Row],[Dt. Produção]]="","",tbl_Comercial[[#This Row],[Dt. Produção]]-tbl_Comercial[[#This Row],[Dt. Entrada]])</f>
        <v>2</v>
      </c>
      <c r="V228" s="39">
        <f>IF(tbl_Comercial[[#This Row],[Dt
Entrega]]="","",tbl_Comercial[[#This Row],[Dt
Entrega]]-tbl_Comercial[[#This Row],[Dt. Entrada]])</f>
        <v>7</v>
      </c>
    </row>
    <row r="229" spans="1:22" ht="36" hidden="1" x14ac:dyDescent="0.25">
      <c r="A229" s="6">
        <v>44575</v>
      </c>
      <c r="B229" s="9" t="s">
        <v>931</v>
      </c>
      <c r="C229" s="7">
        <v>12234</v>
      </c>
      <c r="D229" s="5" t="s">
        <v>937</v>
      </c>
      <c r="E229" s="5" t="s">
        <v>9</v>
      </c>
      <c r="F229" s="7" t="s">
        <v>391</v>
      </c>
      <c r="G229" s="7"/>
      <c r="H229" s="4" t="s">
        <v>46</v>
      </c>
      <c r="I229" s="5" t="s">
        <v>589</v>
      </c>
      <c r="J229" s="5"/>
      <c r="K229" s="5" t="s">
        <v>31</v>
      </c>
      <c r="L229" s="5"/>
      <c r="M229" s="6">
        <v>44586</v>
      </c>
      <c r="N229" s="6">
        <v>44581</v>
      </c>
      <c r="O229" s="6">
        <v>44601</v>
      </c>
      <c r="P229" s="5" t="s">
        <v>926</v>
      </c>
      <c r="Q229" s="5" t="str">
        <f t="shared" si="21"/>
        <v>Produzido Em atraso</v>
      </c>
      <c r="R229" s="5" t="str">
        <f t="shared" si="22"/>
        <v>Entrega Em atraso</v>
      </c>
      <c r="S229" s="11" t="str">
        <f t="shared" si="24"/>
        <v>jan</v>
      </c>
      <c r="T229" s="11">
        <f t="shared" si="23"/>
        <v>2022</v>
      </c>
      <c r="U229" s="39">
        <f>IF(tbl_Comercial[[#This Row],[Dt. Produção]]="","",tbl_Comercial[[#This Row],[Dt. Produção]]-tbl_Comercial[[#This Row],[Dt. Entrada]])</f>
        <v>11</v>
      </c>
      <c r="V229" s="39">
        <f>IF(tbl_Comercial[[#This Row],[Dt
Entrega]]="","",tbl_Comercial[[#This Row],[Dt
Entrega]]-tbl_Comercial[[#This Row],[Dt. Entrada]])</f>
        <v>26</v>
      </c>
    </row>
    <row r="230" spans="1:22" ht="36" x14ac:dyDescent="0.25">
      <c r="A230" s="6">
        <v>44595</v>
      </c>
      <c r="B230" s="9" t="s">
        <v>931</v>
      </c>
      <c r="C230" s="7">
        <v>12373</v>
      </c>
      <c r="D230" s="5" t="s">
        <v>937</v>
      </c>
      <c r="E230" s="5" t="s">
        <v>9</v>
      </c>
      <c r="F230" s="7" t="s">
        <v>579</v>
      </c>
      <c r="G230" s="7"/>
      <c r="H230" s="4" t="s">
        <v>46</v>
      </c>
      <c r="I230" s="5" t="s">
        <v>591</v>
      </c>
      <c r="J230" s="5"/>
      <c r="K230" s="5" t="s">
        <v>31</v>
      </c>
      <c r="L230" s="5"/>
      <c r="M230" s="6">
        <v>44600</v>
      </c>
      <c r="N230" s="6">
        <v>44600</v>
      </c>
      <c r="O230" s="6">
        <v>44601</v>
      </c>
      <c r="P230" s="5" t="s">
        <v>926</v>
      </c>
      <c r="Q230" s="5" t="str">
        <f t="shared" si="21"/>
        <v>Produzido No Prazo</v>
      </c>
      <c r="R230" s="5" t="str">
        <f t="shared" si="22"/>
        <v>Entrega Em atraso</v>
      </c>
      <c r="S230" s="11" t="str">
        <f t="shared" si="24"/>
        <v>fev</v>
      </c>
      <c r="T230" s="11">
        <f t="shared" si="23"/>
        <v>2022</v>
      </c>
      <c r="U230" s="39">
        <f>IF(tbl_Comercial[[#This Row],[Dt. Produção]]="","",tbl_Comercial[[#This Row],[Dt. Produção]]-tbl_Comercial[[#This Row],[Dt. Entrada]])</f>
        <v>5</v>
      </c>
      <c r="V230" s="39">
        <f>IF(tbl_Comercial[[#This Row],[Dt
Entrega]]="","",tbl_Comercial[[#This Row],[Dt
Entrega]]-tbl_Comercial[[#This Row],[Dt. Entrada]])</f>
        <v>6</v>
      </c>
    </row>
    <row r="231" spans="1:22" ht="36" x14ac:dyDescent="0.25">
      <c r="A231" s="6">
        <v>44607</v>
      </c>
      <c r="B231" s="9" t="s">
        <v>931</v>
      </c>
      <c r="C231" s="7">
        <v>12478</v>
      </c>
      <c r="D231" s="5" t="s">
        <v>937</v>
      </c>
      <c r="E231" s="5" t="s">
        <v>9</v>
      </c>
      <c r="F231" s="7" t="s">
        <v>227</v>
      </c>
      <c r="G231" s="7"/>
      <c r="H231" s="4" t="s">
        <v>83</v>
      </c>
      <c r="I231" s="5" t="s">
        <v>68</v>
      </c>
      <c r="J231" s="5"/>
      <c r="K231" s="5" t="s">
        <v>31</v>
      </c>
      <c r="L231" s="5" t="s">
        <v>228</v>
      </c>
      <c r="M231" s="6">
        <v>44613</v>
      </c>
      <c r="N231" s="6">
        <v>44614</v>
      </c>
      <c r="O231" s="6">
        <v>44616</v>
      </c>
      <c r="P231" s="5" t="s">
        <v>926</v>
      </c>
      <c r="Q231" s="5" t="str">
        <f t="shared" si="21"/>
        <v>Produzido No Prazo</v>
      </c>
      <c r="R231" s="5" t="str">
        <f t="shared" si="22"/>
        <v>Entrega Em atraso</v>
      </c>
      <c r="S231" s="11" t="str">
        <f t="shared" ref="S231:S241" si="25">IF(M231="","",TEXT(M231,"MMM"))</f>
        <v>fev</v>
      </c>
      <c r="T231" s="11">
        <f t="shared" si="23"/>
        <v>2022</v>
      </c>
      <c r="U231" s="39">
        <f>IF(tbl_Comercial[[#This Row],[Dt. Produção]]="","",tbl_Comercial[[#This Row],[Dt. Produção]]-tbl_Comercial[[#This Row],[Dt. Entrada]])</f>
        <v>6</v>
      </c>
      <c r="V231" s="39">
        <f>IF(tbl_Comercial[[#This Row],[Dt
Entrega]]="","",tbl_Comercial[[#This Row],[Dt
Entrega]]-tbl_Comercial[[#This Row],[Dt. Entrada]])</f>
        <v>9</v>
      </c>
    </row>
    <row r="232" spans="1:22" ht="36" hidden="1" x14ac:dyDescent="0.25">
      <c r="A232" s="6">
        <v>44607</v>
      </c>
      <c r="B232" s="9" t="s">
        <v>931</v>
      </c>
      <c r="C232" s="7">
        <v>12478</v>
      </c>
      <c r="D232" s="5" t="s">
        <v>937</v>
      </c>
      <c r="E232" s="5" t="s">
        <v>9</v>
      </c>
      <c r="F232" s="7" t="s">
        <v>227</v>
      </c>
      <c r="G232" s="7"/>
      <c r="H232" s="4" t="s">
        <v>83</v>
      </c>
      <c r="I232" s="5" t="s">
        <v>68</v>
      </c>
      <c r="J232" s="5"/>
      <c r="K232" s="5" t="s">
        <v>31</v>
      </c>
      <c r="L232" s="5" t="s">
        <v>228</v>
      </c>
      <c r="M232" s="6">
        <v>44615</v>
      </c>
      <c r="N232" s="6">
        <v>44614</v>
      </c>
      <c r="O232" s="6">
        <v>44616</v>
      </c>
      <c r="P232" s="5" t="s">
        <v>926</v>
      </c>
      <c r="Q232" s="5" t="str">
        <f t="shared" si="21"/>
        <v>Produzido Em atraso</v>
      </c>
      <c r="R232" s="5" t="str">
        <f t="shared" si="22"/>
        <v>Entrega Em atraso</v>
      </c>
      <c r="S232" s="11" t="str">
        <f t="shared" si="25"/>
        <v>fev</v>
      </c>
      <c r="T232" s="11">
        <f t="shared" si="23"/>
        <v>2022</v>
      </c>
      <c r="U232" s="39">
        <f>IF(tbl_Comercial[[#This Row],[Dt. Produção]]="","",tbl_Comercial[[#This Row],[Dt. Produção]]-tbl_Comercial[[#This Row],[Dt. Entrada]])</f>
        <v>8</v>
      </c>
      <c r="V232" s="39">
        <f>IF(tbl_Comercial[[#This Row],[Dt
Entrega]]="","",tbl_Comercial[[#This Row],[Dt
Entrega]]-tbl_Comercial[[#This Row],[Dt. Entrada]])</f>
        <v>9</v>
      </c>
    </row>
    <row r="233" spans="1:22" ht="36" hidden="1" x14ac:dyDescent="0.25">
      <c r="A233" s="6">
        <v>44599</v>
      </c>
      <c r="B233" s="9" t="s">
        <v>931</v>
      </c>
      <c r="C233" s="7">
        <v>12389</v>
      </c>
      <c r="D233" s="5" t="s">
        <v>937</v>
      </c>
      <c r="E233" s="5"/>
      <c r="F233" s="7" t="s">
        <v>592</v>
      </c>
      <c r="G233" s="7"/>
      <c r="H233" s="4" t="s">
        <v>50</v>
      </c>
      <c r="I233" s="5" t="s">
        <v>25</v>
      </c>
      <c r="J233" s="5"/>
      <c r="K233" s="5" t="s">
        <v>31</v>
      </c>
      <c r="L233" s="5"/>
      <c r="M233" s="6">
        <v>44610</v>
      </c>
      <c r="N233" s="6">
        <v>44609</v>
      </c>
      <c r="O233" s="6">
        <v>44614</v>
      </c>
      <c r="P233" s="5" t="s">
        <v>926</v>
      </c>
      <c r="Q233" s="5" t="str">
        <f t="shared" si="21"/>
        <v>Produzido Em atraso</v>
      </c>
      <c r="R233" s="5" t="str">
        <f t="shared" si="22"/>
        <v>Entrega Em atraso</v>
      </c>
      <c r="S233" s="11" t="str">
        <f t="shared" si="25"/>
        <v>fev</v>
      </c>
      <c r="T233" s="11">
        <f t="shared" si="23"/>
        <v>2022</v>
      </c>
      <c r="U233" s="39">
        <f>IF(tbl_Comercial[[#This Row],[Dt. Produção]]="","",tbl_Comercial[[#This Row],[Dt. Produção]]-tbl_Comercial[[#This Row],[Dt. Entrada]])</f>
        <v>11</v>
      </c>
      <c r="V233" s="39">
        <f>IF(tbl_Comercial[[#This Row],[Dt
Entrega]]="","",tbl_Comercial[[#This Row],[Dt
Entrega]]-tbl_Comercial[[#This Row],[Dt. Entrada]])</f>
        <v>15</v>
      </c>
    </row>
    <row r="234" spans="1:22" ht="36" x14ac:dyDescent="0.25">
      <c r="A234" s="6">
        <v>44587</v>
      </c>
      <c r="B234" s="9" t="s">
        <v>931</v>
      </c>
      <c r="C234" s="7">
        <v>12307</v>
      </c>
      <c r="D234" s="5" t="s">
        <v>937</v>
      </c>
      <c r="E234" s="5" t="s">
        <v>9</v>
      </c>
      <c r="F234" s="7" t="s">
        <v>523</v>
      </c>
      <c r="G234" s="7"/>
      <c r="H234" s="4" t="s">
        <v>42</v>
      </c>
      <c r="I234" s="5" t="s">
        <v>593</v>
      </c>
      <c r="J234" s="5"/>
      <c r="K234" s="5" t="s">
        <v>31</v>
      </c>
      <c r="L234" s="5"/>
      <c r="M234" s="6">
        <v>44592</v>
      </c>
      <c r="N234" s="6">
        <v>44593</v>
      </c>
      <c r="O234" s="6">
        <v>44601</v>
      </c>
      <c r="P234" s="5" t="s">
        <v>926</v>
      </c>
      <c r="Q234" s="5" t="str">
        <f t="shared" si="21"/>
        <v>Produzido No Prazo</v>
      </c>
      <c r="R234" s="5" t="str">
        <f t="shared" si="22"/>
        <v>Entrega Em atraso</v>
      </c>
      <c r="S234" s="11" t="str">
        <f t="shared" si="25"/>
        <v>jan</v>
      </c>
      <c r="T234" s="11">
        <f t="shared" si="23"/>
        <v>2022</v>
      </c>
      <c r="U234" s="39">
        <f>IF(tbl_Comercial[[#This Row],[Dt. Produção]]="","",tbl_Comercial[[#This Row],[Dt. Produção]]-tbl_Comercial[[#This Row],[Dt. Entrada]])</f>
        <v>5</v>
      </c>
      <c r="V234" s="39">
        <f>IF(tbl_Comercial[[#This Row],[Dt
Entrega]]="","",tbl_Comercial[[#This Row],[Dt
Entrega]]-tbl_Comercial[[#This Row],[Dt. Entrada]])</f>
        <v>14</v>
      </c>
    </row>
    <row r="235" spans="1:22" ht="36" x14ac:dyDescent="0.25">
      <c r="A235" s="1">
        <v>44600</v>
      </c>
      <c r="B235" s="9" t="s">
        <v>931</v>
      </c>
      <c r="C235" s="2">
        <v>12396</v>
      </c>
      <c r="D235" s="5" t="s">
        <v>938</v>
      </c>
      <c r="E235" s="3" t="s">
        <v>9</v>
      </c>
      <c r="F235" s="2" t="s">
        <v>594</v>
      </c>
      <c r="G235" s="2"/>
      <c r="H235" s="4" t="s">
        <v>42</v>
      </c>
      <c r="I235" s="5" t="s">
        <v>131</v>
      </c>
      <c r="J235" s="5"/>
      <c r="K235" s="3" t="s">
        <v>31</v>
      </c>
      <c r="L235" s="5" t="s">
        <v>223</v>
      </c>
      <c r="M235" s="1">
        <v>44600</v>
      </c>
      <c r="N235" s="1">
        <v>44600</v>
      </c>
      <c r="O235" s="1">
        <v>44601</v>
      </c>
      <c r="P235" s="3" t="s">
        <v>926</v>
      </c>
      <c r="Q235" s="5" t="str">
        <f t="shared" si="21"/>
        <v>Produzido No Prazo</v>
      </c>
      <c r="R235" s="5" t="str">
        <f t="shared" si="22"/>
        <v>Entrega Em atraso</v>
      </c>
      <c r="S235" s="11" t="str">
        <f t="shared" si="25"/>
        <v>fev</v>
      </c>
      <c r="T235" s="11">
        <f t="shared" si="23"/>
        <v>2022</v>
      </c>
      <c r="U235" s="39">
        <f>IF(tbl_Comercial[[#This Row],[Dt. Produção]]="","",tbl_Comercial[[#This Row],[Dt. Produção]]-tbl_Comercial[[#This Row],[Dt. Entrada]])</f>
        <v>0</v>
      </c>
      <c r="V235" s="39">
        <f>IF(tbl_Comercial[[#This Row],[Dt
Entrega]]="","",tbl_Comercial[[#This Row],[Dt
Entrega]]-tbl_Comercial[[#This Row],[Dt. Entrada]])</f>
        <v>1</v>
      </c>
    </row>
    <row r="236" spans="1:22" ht="36" x14ac:dyDescent="0.25">
      <c r="A236" s="6">
        <v>44600</v>
      </c>
      <c r="B236" s="9" t="s">
        <v>931</v>
      </c>
      <c r="C236" s="7">
        <v>12400</v>
      </c>
      <c r="D236" s="5" t="s">
        <v>937</v>
      </c>
      <c r="E236" s="5" t="s">
        <v>214</v>
      </c>
      <c r="F236" s="7" t="s">
        <v>215</v>
      </c>
      <c r="G236" s="7"/>
      <c r="H236" s="4" t="s">
        <v>163</v>
      </c>
      <c r="I236" s="5" t="s">
        <v>600</v>
      </c>
      <c r="J236" s="5"/>
      <c r="K236" s="5" t="s">
        <v>31</v>
      </c>
      <c r="L236" s="5"/>
      <c r="M236" s="6">
        <v>44603</v>
      </c>
      <c r="N236" s="6">
        <v>44603</v>
      </c>
      <c r="O236" s="6">
        <v>44606</v>
      </c>
      <c r="P236" s="5" t="s">
        <v>924</v>
      </c>
      <c r="Q236" s="5" t="str">
        <f t="shared" si="21"/>
        <v>Produzido No Prazo</v>
      </c>
      <c r="R236" s="5" t="str">
        <f t="shared" si="22"/>
        <v>Entrega Em atraso</v>
      </c>
      <c r="S236" s="11" t="str">
        <f t="shared" si="25"/>
        <v>fev</v>
      </c>
      <c r="T236" s="11">
        <f t="shared" si="23"/>
        <v>2022</v>
      </c>
      <c r="U236" s="39">
        <f>IF(tbl_Comercial[[#This Row],[Dt. Produção]]="","",tbl_Comercial[[#This Row],[Dt. Produção]]-tbl_Comercial[[#This Row],[Dt. Entrada]])</f>
        <v>3</v>
      </c>
      <c r="V236" s="39">
        <f>IF(tbl_Comercial[[#This Row],[Dt
Entrega]]="","",tbl_Comercial[[#This Row],[Dt
Entrega]]-tbl_Comercial[[#This Row],[Dt. Entrada]])</f>
        <v>6</v>
      </c>
    </row>
    <row r="237" spans="1:22" ht="36" hidden="1" x14ac:dyDescent="0.25">
      <c r="A237" s="6">
        <v>44593</v>
      </c>
      <c r="B237" s="9" t="s">
        <v>931</v>
      </c>
      <c r="C237" s="7">
        <v>12359</v>
      </c>
      <c r="D237" s="5" t="s">
        <v>937</v>
      </c>
      <c r="E237" s="5" t="s">
        <v>9</v>
      </c>
      <c r="F237" s="7" t="s">
        <v>601</v>
      </c>
      <c r="G237" s="7"/>
      <c r="H237" s="4" t="s">
        <v>110</v>
      </c>
      <c r="I237" s="5" t="s">
        <v>70</v>
      </c>
      <c r="J237" s="5"/>
      <c r="K237" s="5" t="s">
        <v>31</v>
      </c>
      <c r="L237" s="5" t="s">
        <v>197</v>
      </c>
      <c r="M237" s="6">
        <v>44601</v>
      </c>
      <c r="N237" s="6">
        <v>44596</v>
      </c>
      <c r="O237" s="6">
        <v>44603</v>
      </c>
      <c r="P237" s="5" t="s">
        <v>925</v>
      </c>
      <c r="Q237" s="5" t="str">
        <f t="shared" si="21"/>
        <v>Produzido Em atraso</v>
      </c>
      <c r="R237" s="5" t="str">
        <f t="shared" si="22"/>
        <v>Entrega Em atraso</v>
      </c>
      <c r="S237" s="11" t="str">
        <f t="shared" si="25"/>
        <v>fev</v>
      </c>
      <c r="T237" s="11">
        <f t="shared" si="23"/>
        <v>2022</v>
      </c>
      <c r="U237" s="39">
        <f>IF(tbl_Comercial[[#This Row],[Dt. Produção]]="","",tbl_Comercial[[#This Row],[Dt. Produção]]-tbl_Comercial[[#This Row],[Dt. Entrada]])</f>
        <v>8</v>
      </c>
      <c r="V237" s="39">
        <f>IF(tbl_Comercial[[#This Row],[Dt
Entrega]]="","",tbl_Comercial[[#This Row],[Dt
Entrega]]-tbl_Comercial[[#This Row],[Dt. Entrada]])</f>
        <v>10</v>
      </c>
    </row>
    <row r="238" spans="1:22" ht="36" x14ac:dyDescent="0.25">
      <c r="A238" s="6">
        <v>44595</v>
      </c>
      <c r="B238" s="9" t="s">
        <v>931</v>
      </c>
      <c r="C238" s="7" t="s">
        <v>8</v>
      </c>
      <c r="D238" s="5" t="s">
        <v>937</v>
      </c>
      <c r="E238" s="5" t="s">
        <v>9</v>
      </c>
      <c r="F238" s="7" t="s">
        <v>8</v>
      </c>
      <c r="G238" s="7"/>
      <c r="H238" s="4" t="s">
        <v>602</v>
      </c>
      <c r="I238" s="5" t="s">
        <v>603</v>
      </c>
      <c r="J238" s="5"/>
      <c r="K238" s="5" t="s">
        <v>31</v>
      </c>
      <c r="L238" s="5"/>
      <c r="M238" s="6">
        <v>44596</v>
      </c>
      <c r="N238" s="6">
        <v>44596</v>
      </c>
      <c r="O238" s="6">
        <v>44602</v>
      </c>
      <c r="P238" s="5" t="s">
        <v>925</v>
      </c>
      <c r="Q238" s="5" t="str">
        <f t="shared" si="21"/>
        <v>Produzido No Prazo</v>
      </c>
      <c r="R238" s="5" t="str">
        <f t="shared" si="22"/>
        <v>Entrega Em atraso</v>
      </c>
      <c r="S238" s="11" t="str">
        <f t="shared" si="25"/>
        <v>fev</v>
      </c>
      <c r="T238" s="11">
        <f t="shared" si="23"/>
        <v>2022</v>
      </c>
      <c r="U238" s="39">
        <f>IF(tbl_Comercial[[#This Row],[Dt. Produção]]="","",tbl_Comercial[[#This Row],[Dt. Produção]]-tbl_Comercial[[#This Row],[Dt. Entrada]])</f>
        <v>1</v>
      </c>
      <c r="V238" s="39">
        <f>IF(tbl_Comercial[[#This Row],[Dt
Entrega]]="","",tbl_Comercial[[#This Row],[Dt
Entrega]]-tbl_Comercial[[#This Row],[Dt. Entrada]])</f>
        <v>7</v>
      </c>
    </row>
    <row r="239" spans="1:22" ht="36" hidden="1" x14ac:dyDescent="0.25">
      <c r="A239" s="6">
        <v>44593</v>
      </c>
      <c r="B239" s="9" t="s">
        <v>931</v>
      </c>
      <c r="C239" s="7">
        <v>12359</v>
      </c>
      <c r="D239" s="5" t="s">
        <v>937</v>
      </c>
      <c r="E239" s="5" t="s">
        <v>9</v>
      </c>
      <c r="F239" s="7" t="s">
        <v>601</v>
      </c>
      <c r="G239" s="7"/>
      <c r="H239" s="4" t="s">
        <v>110</v>
      </c>
      <c r="I239" s="5" t="s">
        <v>70</v>
      </c>
      <c r="J239" s="5"/>
      <c r="K239" s="5" t="s">
        <v>31</v>
      </c>
      <c r="L239" s="5" t="s">
        <v>197</v>
      </c>
      <c r="M239" s="6">
        <v>44601</v>
      </c>
      <c r="N239" s="6">
        <v>44596</v>
      </c>
      <c r="O239" s="6">
        <v>44603</v>
      </c>
      <c r="P239" s="5" t="s">
        <v>925</v>
      </c>
      <c r="Q239" s="5" t="str">
        <f t="shared" si="21"/>
        <v>Produzido Em atraso</v>
      </c>
      <c r="R239" s="5" t="str">
        <f t="shared" si="22"/>
        <v>Entrega Em atraso</v>
      </c>
      <c r="S239" s="11" t="str">
        <f t="shared" si="25"/>
        <v>fev</v>
      </c>
      <c r="T239" s="11">
        <f t="shared" si="23"/>
        <v>2022</v>
      </c>
      <c r="U239" s="39">
        <f>IF(tbl_Comercial[[#This Row],[Dt. Produção]]="","",tbl_Comercial[[#This Row],[Dt. Produção]]-tbl_Comercial[[#This Row],[Dt. Entrada]])</f>
        <v>8</v>
      </c>
      <c r="V239" s="39">
        <f>IF(tbl_Comercial[[#This Row],[Dt
Entrega]]="","",tbl_Comercial[[#This Row],[Dt
Entrega]]-tbl_Comercial[[#This Row],[Dt. Entrada]])</f>
        <v>10</v>
      </c>
    </row>
    <row r="240" spans="1:22" ht="36" hidden="1" x14ac:dyDescent="0.25">
      <c r="A240" s="6">
        <v>44587</v>
      </c>
      <c r="B240" s="9" t="s">
        <v>931</v>
      </c>
      <c r="C240" s="7">
        <v>12318</v>
      </c>
      <c r="D240" s="5" t="s">
        <v>937</v>
      </c>
      <c r="E240" s="5" t="s">
        <v>9</v>
      </c>
      <c r="F240" s="7" t="s">
        <v>604</v>
      </c>
      <c r="G240" s="7"/>
      <c r="H240" s="4" t="s">
        <v>141</v>
      </c>
      <c r="I240" s="5" t="s">
        <v>14</v>
      </c>
      <c r="J240" s="5"/>
      <c r="K240" s="5" t="s">
        <v>31</v>
      </c>
      <c r="L240" s="5" t="s">
        <v>231</v>
      </c>
      <c r="M240" s="6">
        <v>44602</v>
      </c>
      <c r="N240" s="6">
        <v>44595</v>
      </c>
      <c r="O240" s="6">
        <v>44602</v>
      </c>
      <c r="P240" s="5" t="s">
        <v>925</v>
      </c>
      <c r="Q240" s="5" t="str">
        <f t="shared" si="21"/>
        <v>Produzido Em atraso</v>
      </c>
      <c r="R240" s="5" t="str">
        <f t="shared" si="22"/>
        <v>Entrega Em atraso</v>
      </c>
      <c r="S240" s="11" t="str">
        <f t="shared" si="25"/>
        <v>fev</v>
      </c>
      <c r="T240" s="11">
        <f t="shared" si="23"/>
        <v>2022</v>
      </c>
      <c r="U240" s="39">
        <f>IF(tbl_Comercial[[#This Row],[Dt. Produção]]="","",tbl_Comercial[[#This Row],[Dt. Produção]]-tbl_Comercial[[#This Row],[Dt. Entrada]])</f>
        <v>15</v>
      </c>
      <c r="V240" s="39">
        <f>IF(tbl_Comercial[[#This Row],[Dt
Entrega]]="","",tbl_Comercial[[#This Row],[Dt
Entrega]]-tbl_Comercial[[#This Row],[Dt. Entrada]])</f>
        <v>15</v>
      </c>
    </row>
    <row r="241" spans="1:22" ht="36" hidden="1" x14ac:dyDescent="0.25">
      <c r="A241" s="6">
        <v>44593</v>
      </c>
      <c r="B241" s="9" t="s">
        <v>931</v>
      </c>
      <c r="C241" s="7">
        <v>12359</v>
      </c>
      <c r="D241" s="5" t="s">
        <v>937</v>
      </c>
      <c r="E241" s="5" t="s">
        <v>9</v>
      </c>
      <c r="F241" s="7" t="s">
        <v>601</v>
      </c>
      <c r="G241" s="7"/>
      <c r="H241" s="4" t="s">
        <v>110</v>
      </c>
      <c r="I241" s="5" t="s">
        <v>70</v>
      </c>
      <c r="J241" s="5"/>
      <c r="K241" s="5" t="s">
        <v>31</v>
      </c>
      <c r="L241" s="5" t="s">
        <v>197</v>
      </c>
      <c r="M241" s="6">
        <v>44601</v>
      </c>
      <c r="N241" s="6">
        <v>44596</v>
      </c>
      <c r="O241" s="6">
        <v>44603</v>
      </c>
      <c r="P241" s="5" t="s">
        <v>925</v>
      </c>
      <c r="Q241" s="5" t="str">
        <f t="shared" si="21"/>
        <v>Produzido Em atraso</v>
      </c>
      <c r="R241" s="5" t="str">
        <f t="shared" si="22"/>
        <v>Entrega Em atraso</v>
      </c>
      <c r="S241" s="11" t="str">
        <f t="shared" si="25"/>
        <v>fev</v>
      </c>
      <c r="T241" s="11">
        <f t="shared" si="23"/>
        <v>2022</v>
      </c>
      <c r="U241" s="39">
        <f>IF(tbl_Comercial[[#This Row],[Dt. Produção]]="","",tbl_Comercial[[#This Row],[Dt. Produção]]-tbl_Comercial[[#This Row],[Dt. Entrada]])</f>
        <v>8</v>
      </c>
      <c r="V241" s="39">
        <f>IF(tbl_Comercial[[#This Row],[Dt
Entrega]]="","",tbl_Comercial[[#This Row],[Dt
Entrega]]-tbl_Comercial[[#This Row],[Dt. Entrada]])</f>
        <v>10</v>
      </c>
    </row>
    <row r="242" spans="1:22" ht="36" x14ac:dyDescent="0.25">
      <c r="A242" s="6">
        <v>44568</v>
      </c>
      <c r="B242" s="9" t="s">
        <v>931</v>
      </c>
      <c r="C242" s="7">
        <v>12079</v>
      </c>
      <c r="D242" s="5" t="s">
        <v>937</v>
      </c>
      <c r="E242" s="5">
        <v>1005431</v>
      </c>
      <c r="F242" s="7" t="s">
        <v>259</v>
      </c>
      <c r="G242" s="7"/>
      <c r="H242" s="4" t="s">
        <v>77</v>
      </c>
      <c r="I242" s="5" t="s">
        <v>370</v>
      </c>
      <c r="J242" s="5"/>
      <c r="K242" s="5" t="s">
        <v>31</v>
      </c>
      <c r="L242" s="5"/>
      <c r="M242" s="6">
        <v>44578</v>
      </c>
      <c r="N242" s="6">
        <v>44581</v>
      </c>
      <c r="O242" s="6">
        <v>44579</v>
      </c>
      <c r="P242" s="5" t="s">
        <v>924</v>
      </c>
      <c r="Q242" s="5" t="str">
        <f t="shared" si="21"/>
        <v>Produzido No Prazo</v>
      </c>
      <c r="R242" s="5" t="str">
        <f t="shared" si="22"/>
        <v>Entrega No Prazo</v>
      </c>
      <c r="S242" s="11" t="str">
        <f t="shared" ref="S242:S265" si="26">IF(M242="","",TEXT(M242,"MMM"))</f>
        <v>jan</v>
      </c>
      <c r="T242" s="11">
        <f t="shared" si="23"/>
        <v>2022</v>
      </c>
      <c r="U242" s="39">
        <f>IF(tbl_Comercial[[#This Row],[Dt. Produção]]="","",tbl_Comercial[[#This Row],[Dt. Produção]]-tbl_Comercial[[#This Row],[Dt. Entrada]])</f>
        <v>10</v>
      </c>
      <c r="V242" s="39">
        <f>IF(tbl_Comercial[[#This Row],[Dt
Entrega]]="","",tbl_Comercial[[#This Row],[Dt
Entrega]]-tbl_Comercial[[#This Row],[Dt. Entrada]])</f>
        <v>11</v>
      </c>
    </row>
    <row r="243" spans="1:22" ht="36" hidden="1" x14ac:dyDescent="0.25">
      <c r="A243" s="6">
        <v>44593</v>
      </c>
      <c r="B243" s="9" t="s">
        <v>931</v>
      </c>
      <c r="C243" s="7">
        <v>12359</v>
      </c>
      <c r="D243" s="5" t="s">
        <v>937</v>
      </c>
      <c r="E243" s="5" t="s">
        <v>9</v>
      </c>
      <c r="F243" s="7" t="s">
        <v>601</v>
      </c>
      <c r="G243" s="7"/>
      <c r="H243" s="4" t="s">
        <v>110</v>
      </c>
      <c r="I243" s="5" t="s">
        <v>70</v>
      </c>
      <c r="J243" s="5"/>
      <c r="K243" s="5" t="s">
        <v>31</v>
      </c>
      <c r="L243" s="5" t="s">
        <v>197</v>
      </c>
      <c r="M243" s="6">
        <v>44601</v>
      </c>
      <c r="N243" s="6">
        <v>44596</v>
      </c>
      <c r="O243" s="6">
        <v>44603</v>
      </c>
      <c r="P243" s="5" t="s">
        <v>925</v>
      </c>
      <c r="Q243" s="5" t="str">
        <f t="shared" si="21"/>
        <v>Produzido Em atraso</v>
      </c>
      <c r="R243" s="5" t="str">
        <f t="shared" si="22"/>
        <v>Entrega Em atraso</v>
      </c>
      <c r="S243" s="11" t="str">
        <f t="shared" si="26"/>
        <v>fev</v>
      </c>
      <c r="T243" s="11">
        <f t="shared" si="23"/>
        <v>2022</v>
      </c>
      <c r="U243" s="39">
        <f>IF(tbl_Comercial[[#This Row],[Dt. Produção]]="","",tbl_Comercial[[#This Row],[Dt. Produção]]-tbl_Comercial[[#This Row],[Dt. Entrada]])</f>
        <v>8</v>
      </c>
      <c r="V243" s="39">
        <f>IF(tbl_Comercial[[#This Row],[Dt
Entrega]]="","",tbl_Comercial[[#This Row],[Dt
Entrega]]-tbl_Comercial[[#This Row],[Dt. Entrada]])</f>
        <v>10</v>
      </c>
    </row>
    <row r="244" spans="1:22" ht="36" x14ac:dyDescent="0.25">
      <c r="A244" s="6">
        <v>44586</v>
      </c>
      <c r="B244" s="9" t="s">
        <v>931</v>
      </c>
      <c r="C244" s="7">
        <v>12256</v>
      </c>
      <c r="D244" s="5" t="s">
        <v>937</v>
      </c>
      <c r="E244" s="5" t="s">
        <v>9</v>
      </c>
      <c r="F244" s="7" t="s">
        <v>606</v>
      </c>
      <c r="G244" s="7"/>
      <c r="H244" s="4" t="s">
        <v>173</v>
      </c>
      <c r="I244" s="5" t="s">
        <v>607</v>
      </c>
      <c r="J244" s="5"/>
      <c r="K244" s="5" t="s">
        <v>31</v>
      </c>
      <c r="L244" s="5"/>
      <c r="M244" s="6">
        <v>44586</v>
      </c>
      <c r="N244" s="6">
        <v>44586</v>
      </c>
      <c r="O244" s="6">
        <v>44586</v>
      </c>
      <c r="P244" s="5" t="s">
        <v>924</v>
      </c>
      <c r="Q244" s="5" t="str">
        <f t="shared" si="21"/>
        <v>Produzido No Prazo</v>
      </c>
      <c r="R244" s="5" t="str">
        <f t="shared" si="22"/>
        <v>Entrega No Prazo</v>
      </c>
      <c r="S244" s="11" t="str">
        <f t="shared" si="26"/>
        <v>jan</v>
      </c>
      <c r="T244" s="11">
        <f t="shared" si="23"/>
        <v>2022</v>
      </c>
      <c r="U244" s="39">
        <f>IF(tbl_Comercial[[#This Row],[Dt. Produção]]="","",tbl_Comercial[[#This Row],[Dt. Produção]]-tbl_Comercial[[#This Row],[Dt. Entrada]])</f>
        <v>0</v>
      </c>
      <c r="V244" s="39">
        <f>IF(tbl_Comercial[[#This Row],[Dt
Entrega]]="","",tbl_Comercial[[#This Row],[Dt
Entrega]]-tbl_Comercial[[#This Row],[Dt. Entrada]])</f>
        <v>0</v>
      </c>
    </row>
    <row r="245" spans="1:22" ht="36" x14ac:dyDescent="0.25">
      <c r="A245" s="6">
        <v>44593</v>
      </c>
      <c r="B245" s="9" t="s">
        <v>931</v>
      </c>
      <c r="C245" s="7">
        <v>12358</v>
      </c>
      <c r="D245" s="5" t="s">
        <v>937</v>
      </c>
      <c r="E245" s="5" t="s">
        <v>9</v>
      </c>
      <c r="F245" s="7" t="s">
        <v>608</v>
      </c>
      <c r="G245" s="7"/>
      <c r="H245" s="4" t="s">
        <v>74</v>
      </c>
      <c r="I245" s="5" t="s">
        <v>609</v>
      </c>
      <c r="J245" s="5"/>
      <c r="K245" s="5" t="s">
        <v>31</v>
      </c>
      <c r="L245" s="5"/>
      <c r="M245" s="6">
        <v>44593</v>
      </c>
      <c r="N245" s="6">
        <v>44594</v>
      </c>
      <c r="O245" s="6">
        <v>44593</v>
      </c>
      <c r="P245" s="5" t="s">
        <v>925</v>
      </c>
      <c r="Q245" s="5" t="str">
        <f t="shared" si="21"/>
        <v>Produzido No Prazo</v>
      </c>
      <c r="R245" s="5" t="str">
        <f t="shared" si="22"/>
        <v>Entrega No Prazo</v>
      </c>
      <c r="S245" s="11" t="str">
        <f t="shared" si="26"/>
        <v>fev</v>
      </c>
      <c r="T245" s="11">
        <f t="shared" si="23"/>
        <v>2022</v>
      </c>
      <c r="U245" s="39">
        <f>IF(tbl_Comercial[[#This Row],[Dt. Produção]]="","",tbl_Comercial[[#This Row],[Dt. Produção]]-tbl_Comercial[[#This Row],[Dt. Entrada]])</f>
        <v>0</v>
      </c>
      <c r="V245" s="39">
        <f>IF(tbl_Comercial[[#This Row],[Dt
Entrega]]="","",tbl_Comercial[[#This Row],[Dt
Entrega]]-tbl_Comercial[[#This Row],[Dt. Entrada]])</f>
        <v>0</v>
      </c>
    </row>
    <row r="246" spans="1:22" ht="36" hidden="1" x14ac:dyDescent="0.25">
      <c r="A246" s="6">
        <v>44587</v>
      </c>
      <c r="B246" s="9" t="s">
        <v>931</v>
      </c>
      <c r="C246" s="7">
        <v>12318</v>
      </c>
      <c r="D246" s="5" t="s">
        <v>937</v>
      </c>
      <c r="E246" s="5" t="s">
        <v>9</v>
      </c>
      <c r="F246" s="7" t="s">
        <v>604</v>
      </c>
      <c r="G246" s="7"/>
      <c r="H246" s="4" t="s">
        <v>141</v>
      </c>
      <c r="I246" s="5" t="s">
        <v>14</v>
      </c>
      <c r="J246" s="5"/>
      <c r="K246" s="5" t="s">
        <v>31</v>
      </c>
      <c r="L246" s="5" t="s">
        <v>610</v>
      </c>
      <c r="M246" s="6">
        <v>44602</v>
      </c>
      <c r="N246" s="6">
        <v>44595</v>
      </c>
      <c r="O246" s="6">
        <v>44602</v>
      </c>
      <c r="P246" s="5" t="s">
        <v>925</v>
      </c>
      <c r="Q246" s="5" t="str">
        <f t="shared" si="21"/>
        <v>Produzido Em atraso</v>
      </c>
      <c r="R246" s="5" t="str">
        <f t="shared" si="22"/>
        <v>Entrega Em atraso</v>
      </c>
      <c r="S246" s="11" t="str">
        <f t="shared" si="26"/>
        <v>fev</v>
      </c>
      <c r="T246" s="11">
        <f t="shared" si="23"/>
        <v>2022</v>
      </c>
      <c r="U246" s="39">
        <f>IF(tbl_Comercial[[#This Row],[Dt. Produção]]="","",tbl_Comercial[[#This Row],[Dt. Produção]]-tbl_Comercial[[#This Row],[Dt. Entrada]])</f>
        <v>15</v>
      </c>
      <c r="V246" s="39">
        <f>IF(tbl_Comercial[[#This Row],[Dt
Entrega]]="","",tbl_Comercial[[#This Row],[Dt
Entrega]]-tbl_Comercial[[#This Row],[Dt. Entrada]])</f>
        <v>15</v>
      </c>
    </row>
    <row r="247" spans="1:22" ht="36" hidden="1" x14ac:dyDescent="0.25">
      <c r="A247" s="6">
        <v>44587</v>
      </c>
      <c r="B247" s="9" t="s">
        <v>931</v>
      </c>
      <c r="C247" s="7">
        <v>12318</v>
      </c>
      <c r="D247" s="5" t="s">
        <v>937</v>
      </c>
      <c r="E247" s="5" t="s">
        <v>9</v>
      </c>
      <c r="F247" s="7" t="s">
        <v>604</v>
      </c>
      <c r="G247" s="7"/>
      <c r="H247" s="4" t="s">
        <v>141</v>
      </c>
      <c r="I247" s="5" t="s">
        <v>14</v>
      </c>
      <c r="J247" s="5"/>
      <c r="K247" s="5" t="s">
        <v>31</v>
      </c>
      <c r="L247" s="5" t="s">
        <v>209</v>
      </c>
      <c r="M247" s="6">
        <v>44600</v>
      </c>
      <c r="N247" s="6">
        <v>44595</v>
      </c>
      <c r="O247" s="6">
        <v>44600</v>
      </c>
      <c r="P247" s="5" t="s">
        <v>925</v>
      </c>
      <c r="Q247" s="5" t="str">
        <f t="shared" si="21"/>
        <v>Produzido Em atraso</v>
      </c>
      <c r="R247" s="5" t="str">
        <f t="shared" si="22"/>
        <v>Entrega Em atraso</v>
      </c>
      <c r="S247" s="11" t="str">
        <f t="shared" si="26"/>
        <v>fev</v>
      </c>
      <c r="T247" s="11">
        <f t="shared" si="23"/>
        <v>2022</v>
      </c>
      <c r="U247" s="39">
        <f>IF(tbl_Comercial[[#This Row],[Dt. Produção]]="","",tbl_Comercial[[#This Row],[Dt. Produção]]-tbl_Comercial[[#This Row],[Dt. Entrada]])</f>
        <v>13</v>
      </c>
      <c r="V247" s="39">
        <f>IF(tbl_Comercial[[#This Row],[Dt
Entrega]]="","",tbl_Comercial[[#This Row],[Dt
Entrega]]-tbl_Comercial[[#This Row],[Dt. Entrada]])</f>
        <v>13</v>
      </c>
    </row>
    <row r="248" spans="1:22" ht="36" hidden="1" x14ac:dyDescent="0.25">
      <c r="A248" s="6">
        <v>44587</v>
      </c>
      <c r="B248" s="9" t="s">
        <v>931</v>
      </c>
      <c r="C248" s="7">
        <v>12318</v>
      </c>
      <c r="D248" s="5" t="s">
        <v>937</v>
      </c>
      <c r="E248" s="5" t="s">
        <v>9</v>
      </c>
      <c r="F248" s="7" t="s">
        <v>604</v>
      </c>
      <c r="G248" s="7"/>
      <c r="H248" s="4" t="s">
        <v>141</v>
      </c>
      <c r="I248" s="5" t="s">
        <v>14</v>
      </c>
      <c r="J248" s="5"/>
      <c r="K248" s="5" t="s">
        <v>31</v>
      </c>
      <c r="L248" s="5" t="s">
        <v>611</v>
      </c>
      <c r="M248" s="6">
        <v>44599</v>
      </c>
      <c r="N248" s="6">
        <v>44595</v>
      </c>
      <c r="O248" s="6">
        <v>44600</v>
      </c>
      <c r="P248" s="5" t="s">
        <v>925</v>
      </c>
      <c r="Q248" s="5" t="str">
        <f t="shared" si="21"/>
        <v>Produzido Em atraso</v>
      </c>
      <c r="R248" s="5" t="str">
        <f t="shared" si="22"/>
        <v>Entrega Em atraso</v>
      </c>
      <c r="S248" s="11" t="str">
        <f t="shared" si="26"/>
        <v>fev</v>
      </c>
      <c r="T248" s="11">
        <f t="shared" si="23"/>
        <v>2022</v>
      </c>
      <c r="U248" s="39">
        <f>IF(tbl_Comercial[[#This Row],[Dt. Produção]]="","",tbl_Comercial[[#This Row],[Dt. Produção]]-tbl_Comercial[[#This Row],[Dt. Entrada]])</f>
        <v>12</v>
      </c>
      <c r="V248" s="39">
        <f>IF(tbl_Comercial[[#This Row],[Dt
Entrega]]="","",tbl_Comercial[[#This Row],[Dt
Entrega]]-tbl_Comercial[[#This Row],[Dt. Entrada]])</f>
        <v>13</v>
      </c>
    </row>
    <row r="249" spans="1:22" ht="36" x14ac:dyDescent="0.25">
      <c r="A249" s="6">
        <v>44568</v>
      </c>
      <c r="B249" s="9" t="s">
        <v>931</v>
      </c>
      <c r="C249" s="7" t="s">
        <v>8</v>
      </c>
      <c r="D249" s="5" t="s">
        <v>937</v>
      </c>
      <c r="E249" s="5" t="s">
        <v>9</v>
      </c>
      <c r="F249" s="7" t="s">
        <v>8</v>
      </c>
      <c r="G249" s="7"/>
      <c r="H249" s="4" t="s">
        <v>141</v>
      </c>
      <c r="I249" s="5" t="s">
        <v>14</v>
      </c>
      <c r="J249" s="5"/>
      <c r="K249" s="5" t="s">
        <v>31</v>
      </c>
      <c r="L249" s="5"/>
      <c r="M249" s="6">
        <v>44569</v>
      </c>
      <c r="N249" s="6">
        <v>44569</v>
      </c>
      <c r="O249" s="6">
        <v>44571</v>
      </c>
      <c r="P249" s="5" t="s">
        <v>925</v>
      </c>
      <c r="Q249" s="5" t="str">
        <f t="shared" si="21"/>
        <v>Produzido No Prazo</v>
      </c>
      <c r="R249" s="5" t="str">
        <f t="shared" si="22"/>
        <v>Entrega Em atraso</v>
      </c>
      <c r="S249" s="11" t="str">
        <f t="shared" si="26"/>
        <v>jan</v>
      </c>
      <c r="T249" s="11">
        <f t="shared" si="23"/>
        <v>2022</v>
      </c>
      <c r="U249" s="39">
        <f>IF(tbl_Comercial[[#This Row],[Dt. Produção]]="","",tbl_Comercial[[#This Row],[Dt. Produção]]-tbl_Comercial[[#This Row],[Dt. Entrada]])</f>
        <v>1</v>
      </c>
      <c r="V249" s="39">
        <f>IF(tbl_Comercial[[#This Row],[Dt
Entrega]]="","",tbl_Comercial[[#This Row],[Dt
Entrega]]-tbl_Comercial[[#This Row],[Dt. Entrada]])</f>
        <v>3</v>
      </c>
    </row>
    <row r="250" spans="1:22" ht="36" hidden="1" x14ac:dyDescent="0.25">
      <c r="A250" s="6">
        <v>44599</v>
      </c>
      <c r="B250" s="9" t="s">
        <v>931</v>
      </c>
      <c r="C250" s="7">
        <v>12384</v>
      </c>
      <c r="D250" s="5" t="s">
        <v>937</v>
      </c>
      <c r="E250" s="5" t="s">
        <v>9</v>
      </c>
      <c r="F250" s="7" t="s">
        <v>614</v>
      </c>
      <c r="G250" s="7"/>
      <c r="H250" s="4" t="s">
        <v>615</v>
      </c>
      <c r="I250" s="5" t="s">
        <v>14</v>
      </c>
      <c r="J250" s="5"/>
      <c r="K250" s="5" t="s">
        <v>31</v>
      </c>
      <c r="L250" s="5" t="s">
        <v>616</v>
      </c>
      <c r="M250" s="6">
        <v>44601</v>
      </c>
      <c r="N250" s="6">
        <v>44600</v>
      </c>
      <c r="O250" s="6">
        <v>44601</v>
      </c>
      <c r="P250" s="5" t="s">
        <v>924</v>
      </c>
      <c r="Q250" s="5" t="str">
        <f t="shared" si="21"/>
        <v>Produzido Em atraso</v>
      </c>
      <c r="R250" s="5" t="str">
        <f t="shared" si="22"/>
        <v>Entrega Em atraso</v>
      </c>
      <c r="S250" s="11" t="str">
        <f t="shared" si="26"/>
        <v>fev</v>
      </c>
      <c r="T250" s="11">
        <f t="shared" si="23"/>
        <v>2022</v>
      </c>
      <c r="U250" s="39">
        <f>IF(tbl_Comercial[[#This Row],[Dt. Produção]]="","",tbl_Comercial[[#This Row],[Dt. Produção]]-tbl_Comercial[[#This Row],[Dt. Entrada]])</f>
        <v>2</v>
      </c>
      <c r="V250" s="39">
        <f>IF(tbl_Comercial[[#This Row],[Dt
Entrega]]="","",tbl_Comercial[[#This Row],[Dt
Entrega]]-tbl_Comercial[[#This Row],[Dt. Entrada]])</f>
        <v>2</v>
      </c>
    </row>
    <row r="251" spans="1:22" ht="36" x14ac:dyDescent="0.25">
      <c r="A251" s="6">
        <v>44593</v>
      </c>
      <c r="B251" s="9" t="s">
        <v>931</v>
      </c>
      <c r="C251" s="7">
        <v>12357</v>
      </c>
      <c r="D251" s="5" t="s">
        <v>937</v>
      </c>
      <c r="E251" s="5" t="s">
        <v>9</v>
      </c>
      <c r="F251" s="7" t="s">
        <v>367</v>
      </c>
      <c r="G251" s="7"/>
      <c r="H251" s="4" t="s">
        <v>141</v>
      </c>
      <c r="I251" s="5" t="s">
        <v>14</v>
      </c>
      <c r="J251" s="5"/>
      <c r="K251" s="5" t="s">
        <v>31</v>
      </c>
      <c r="L251" s="5" t="s">
        <v>617</v>
      </c>
      <c r="M251" s="6">
        <v>44594</v>
      </c>
      <c r="N251" s="6">
        <v>44600</v>
      </c>
      <c r="O251" s="6">
        <v>44594</v>
      </c>
      <c r="P251" s="5" t="s">
        <v>925</v>
      </c>
      <c r="Q251" s="5" t="str">
        <f t="shared" si="21"/>
        <v>Produzido No Prazo</v>
      </c>
      <c r="R251" s="5" t="str">
        <f t="shared" si="22"/>
        <v>Entrega No Prazo</v>
      </c>
      <c r="S251" s="11" t="str">
        <f t="shared" si="26"/>
        <v>fev</v>
      </c>
      <c r="T251" s="11">
        <f t="shared" si="23"/>
        <v>2022</v>
      </c>
      <c r="U251" s="39">
        <f>IF(tbl_Comercial[[#This Row],[Dt. Produção]]="","",tbl_Comercial[[#This Row],[Dt. Produção]]-tbl_Comercial[[#This Row],[Dt. Entrada]])</f>
        <v>1</v>
      </c>
      <c r="V251" s="39">
        <f>IF(tbl_Comercial[[#This Row],[Dt
Entrega]]="","",tbl_Comercial[[#This Row],[Dt
Entrega]]-tbl_Comercial[[#This Row],[Dt. Entrada]])</f>
        <v>1</v>
      </c>
    </row>
    <row r="252" spans="1:22" ht="36" x14ac:dyDescent="0.25">
      <c r="A252" s="6">
        <v>44593</v>
      </c>
      <c r="B252" s="9" t="s">
        <v>931</v>
      </c>
      <c r="C252" s="7">
        <v>12357</v>
      </c>
      <c r="D252" s="5" t="s">
        <v>937</v>
      </c>
      <c r="E252" s="5" t="s">
        <v>9</v>
      </c>
      <c r="F252" s="7" t="s">
        <v>367</v>
      </c>
      <c r="G252" s="7"/>
      <c r="H252" s="4" t="s">
        <v>141</v>
      </c>
      <c r="I252" s="5" t="s">
        <v>14</v>
      </c>
      <c r="J252" s="5"/>
      <c r="K252" s="5" t="s">
        <v>31</v>
      </c>
      <c r="L252" s="5" t="s">
        <v>618</v>
      </c>
      <c r="M252" s="6">
        <v>44594</v>
      </c>
      <c r="N252" s="6">
        <v>44600</v>
      </c>
      <c r="O252" s="6">
        <v>44594</v>
      </c>
      <c r="P252" s="5" t="s">
        <v>925</v>
      </c>
      <c r="Q252" s="5" t="str">
        <f t="shared" si="21"/>
        <v>Produzido No Prazo</v>
      </c>
      <c r="R252" s="5" t="str">
        <f t="shared" si="22"/>
        <v>Entrega No Prazo</v>
      </c>
      <c r="S252" s="11" t="str">
        <f t="shared" si="26"/>
        <v>fev</v>
      </c>
      <c r="T252" s="11">
        <f t="shared" si="23"/>
        <v>2022</v>
      </c>
      <c r="U252" s="39">
        <f>IF(tbl_Comercial[[#This Row],[Dt. Produção]]="","",tbl_Comercial[[#This Row],[Dt. Produção]]-tbl_Comercial[[#This Row],[Dt. Entrada]])</f>
        <v>1</v>
      </c>
      <c r="V252" s="39">
        <f>IF(tbl_Comercial[[#This Row],[Dt
Entrega]]="","",tbl_Comercial[[#This Row],[Dt
Entrega]]-tbl_Comercial[[#This Row],[Dt. Entrada]])</f>
        <v>1</v>
      </c>
    </row>
    <row r="253" spans="1:22" ht="36" x14ac:dyDescent="0.25">
      <c r="A253" s="6">
        <v>44574</v>
      </c>
      <c r="B253" s="9" t="s">
        <v>931</v>
      </c>
      <c r="C253" s="7">
        <v>12216</v>
      </c>
      <c r="D253" s="5" t="s">
        <v>937</v>
      </c>
      <c r="E253" s="5">
        <v>330023</v>
      </c>
      <c r="F253" s="7" t="s">
        <v>416</v>
      </c>
      <c r="G253" s="7"/>
      <c r="H253" s="4" t="s">
        <v>156</v>
      </c>
      <c r="I253" s="5" t="s">
        <v>43</v>
      </c>
      <c r="J253" s="5"/>
      <c r="K253" s="5" t="s">
        <v>31</v>
      </c>
      <c r="L253" s="5" t="s">
        <v>417</v>
      </c>
      <c r="M253" s="6">
        <v>44582</v>
      </c>
      <c r="N253" s="6">
        <v>44582</v>
      </c>
      <c r="O253" s="6">
        <v>44585</v>
      </c>
      <c r="P253" s="5" t="s">
        <v>924</v>
      </c>
      <c r="Q253" s="5" t="str">
        <f t="shared" si="21"/>
        <v>Produzido No Prazo</v>
      </c>
      <c r="R253" s="5" t="str">
        <f t="shared" si="22"/>
        <v>Entrega Em atraso</v>
      </c>
      <c r="S253" s="11" t="str">
        <f t="shared" si="26"/>
        <v>jan</v>
      </c>
      <c r="T253" s="11">
        <f t="shared" si="23"/>
        <v>2022</v>
      </c>
      <c r="U253" s="39">
        <f>IF(tbl_Comercial[[#This Row],[Dt. Produção]]="","",tbl_Comercial[[#This Row],[Dt. Produção]]-tbl_Comercial[[#This Row],[Dt. Entrada]])</f>
        <v>8</v>
      </c>
      <c r="V253" s="39">
        <f>IF(tbl_Comercial[[#This Row],[Dt
Entrega]]="","",tbl_Comercial[[#This Row],[Dt
Entrega]]-tbl_Comercial[[#This Row],[Dt. Entrada]])</f>
        <v>11</v>
      </c>
    </row>
    <row r="254" spans="1:22" ht="36" hidden="1" x14ac:dyDescent="0.25">
      <c r="A254" s="6">
        <v>44587</v>
      </c>
      <c r="B254" s="9" t="s">
        <v>931</v>
      </c>
      <c r="C254" s="7">
        <v>11710</v>
      </c>
      <c r="D254" s="5" t="s">
        <v>937</v>
      </c>
      <c r="E254" s="5" t="s">
        <v>9</v>
      </c>
      <c r="F254" s="7" t="s">
        <v>235</v>
      </c>
      <c r="G254" s="7"/>
      <c r="H254" s="4" t="s">
        <v>95</v>
      </c>
      <c r="I254" s="5" t="s">
        <v>619</v>
      </c>
      <c r="J254" s="5"/>
      <c r="K254" s="5" t="s">
        <v>31</v>
      </c>
      <c r="L254" s="5" t="s">
        <v>620</v>
      </c>
      <c r="M254" s="6">
        <v>44603</v>
      </c>
      <c r="N254" s="6">
        <v>44602</v>
      </c>
      <c r="O254" s="6">
        <v>44607</v>
      </c>
      <c r="P254" s="5" t="s">
        <v>926</v>
      </c>
      <c r="Q254" s="5" t="str">
        <f t="shared" si="21"/>
        <v>Produzido Em atraso</v>
      </c>
      <c r="R254" s="5" t="str">
        <f t="shared" si="22"/>
        <v>Entrega Em atraso</v>
      </c>
      <c r="S254" s="11" t="str">
        <f t="shared" si="26"/>
        <v>fev</v>
      </c>
      <c r="T254" s="11">
        <f t="shared" si="23"/>
        <v>2022</v>
      </c>
      <c r="U254" s="39">
        <f>IF(tbl_Comercial[[#This Row],[Dt. Produção]]="","",tbl_Comercial[[#This Row],[Dt. Produção]]-tbl_Comercial[[#This Row],[Dt. Entrada]])</f>
        <v>16</v>
      </c>
      <c r="V254" s="39">
        <f>IF(tbl_Comercial[[#This Row],[Dt
Entrega]]="","",tbl_Comercial[[#This Row],[Dt
Entrega]]-tbl_Comercial[[#This Row],[Dt. Entrada]])</f>
        <v>20</v>
      </c>
    </row>
    <row r="255" spans="1:22" ht="36" hidden="1" x14ac:dyDescent="0.25">
      <c r="A255" s="6">
        <v>44587</v>
      </c>
      <c r="B255" s="9" t="s">
        <v>931</v>
      </c>
      <c r="C255" s="7">
        <v>12318</v>
      </c>
      <c r="D255" s="5" t="s">
        <v>937</v>
      </c>
      <c r="E255" s="5" t="s">
        <v>9</v>
      </c>
      <c r="F255" s="7" t="s">
        <v>604</v>
      </c>
      <c r="G255" s="7"/>
      <c r="H255" s="4" t="s">
        <v>141</v>
      </c>
      <c r="I255" s="5" t="s">
        <v>14</v>
      </c>
      <c r="J255" s="5"/>
      <c r="K255" s="5" t="s">
        <v>31</v>
      </c>
      <c r="L255" s="5" t="s">
        <v>611</v>
      </c>
      <c r="M255" s="6">
        <v>44599</v>
      </c>
      <c r="N255" s="6">
        <v>44595</v>
      </c>
      <c r="O255" s="6">
        <v>44600</v>
      </c>
      <c r="P255" s="5" t="s">
        <v>925</v>
      </c>
      <c r="Q255" s="5" t="str">
        <f t="shared" si="21"/>
        <v>Produzido Em atraso</v>
      </c>
      <c r="R255" s="5" t="str">
        <f t="shared" si="22"/>
        <v>Entrega Em atraso</v>
      </c>
      <c r="S255" s="11" t="str">
        <f t="shared" si="26"/>
        <v>fev</v>
      </c>
      <c r="T255" s="11">
        <f t="shared" si="23"/>
        <v>2022</v>
      </c>
      <c r="U255" s="39">
        <f>IF(tbl_Comercial[[#This Row],[Dt. Produção]]="","",tbl_Comercial[[#This Row],[Dt. Produção]]-tbl_Comercial[[#This Row],[Dt. Entrada]])</f>
        <v>12</v>
      </c>
      <c r="V255" s="39">
        <f>IF(tbl_Comercial[[#This Row],[Dt
Entrega]]="","",tbl_Comercial[[#This Row],[Dt
Entrega]]-tbl_Comercial[[#This Row],[Dt. Entrada]])</f>
        <v>13</v>
      </c>
    </row>
    <row r="256" spans="1:22" ht="36" hidden="1" x14ac:dyDescent="0.25">
      <c r="A256" s="6">
        <v>44587</v>
      </c>
      <c r="B256" s="9" t="s">
        <v>931</v>
      </c>
      <c r="C256" s="7">
        <v>11709</v>
      </c>
      <c r="D256" s="5" t="s">
        <v>937</v>
      </c>
      <c r="E256" s="5" t="s">
        <v>9</v>
      </c>
      <c r="F256" s="7" t="s">
        <v>236</v>
      </c>
      <c r="G256" s="7"/>
      <c r="H256" s="4" t="s">
        <v>95</v>
      </c>
      <c r="I256" s="5" t="s">
        <v>619</v>
      </c>
      <c r="J256" s="5"/>
      <c r="K256" s="5" t="s">
        <v>31</v>
      </c>
      <c r="L256" s="5" t="s">
        <v>620</v>
      </c>
      <c r="M256" s="6">
        <v>44603</v>
      </c>
      <c r="N256" s="6">
        <v>44602</v>
      </c>
      <c r="O256" s="6">
        <v>44607</v>
      </c>
      <c r="P256" s="5" t="s">
        <v>926</v>
      </c>
      <c r="Q256" s="5" t="str">
        <f t="shared" si="21"/>
        <v>Produzido Em atraso</v>
      </c>
      <c r="R256" s="5" t="str">
        <f t="shared" si="22"/>
        <v>Entrega Em atraso</v>
      </c>
      <c r="S256" s="11" t="str">
        <f t="shared" si="26"/>
        <v>fev</v>
      </c>
      <c r="T256" s="11">
        <f t="shared" si="23"/>
        <v>2022</v>
      </c>
      <c r="U256" s="39">
        <f>IF(tbl_Comercial[[#This Row],[Dt. Produção]]="","",tbl_Comercial[[#This Row],[Dt. Produção]]-tbl_Comercial[[#This Row],[Dt. Entrada]])</f>
        <v>16</v>
      </c>
      <c r="V256" s="39">
        <f>IF(tbl_Comercial[[#This Row],[Dt
Entrega]]="","",tbl_Comercial[[#This Row],[Dt
Entrega]]-tbl_Comercial[[#This Row],[Dt. Entrada]])</f>
        <v>20</v>
      </c>
    </row>
    <row r="257" spans="1:22" ht="36" x14ac:dyDescent="0.25">
      <c r="A257" s="6">
        <v>44609</v>
      </c>
      <c r="B257" s="9" t="s">
        <v>931</v>
      </c>
      <c r="C257" s="7">
        <v>12490</v>
      </c>
      <c r="D257" s="5" t="s">
        <v>937</v>
      </c>
      <c r="E257" s="5">
        <v>1005433</v>
      </c>
      <c r="F257" s="7" t="s">
        <v>621</v>
      </c>
      <c r="G257" s="7"/>
      <c r="H257" s="4" t="s">
        <v>108</v>
      </c>
      <c r="I257" s="5" t="s">
        <v>622</v>
      </c>
      <c r="J257" s="5"/>
      <c r="K257" s="5" t="s">
        <v>31</v>
      </c>
      <c r="L257" s="5"/>
      <c r="M257" s="6">
        <v>44609</v>
      </c>
      <c r="N257" s="6">
        <v>44610</v>
      </c>
      <c r="O257" s="6">
        <v>44610</v>
      </c>
      <c r="P257" s="5" t="s">
        <v>924</v>
      </c>
      <c r="Q257" s="5" t="str">
        <f t="shared" si="21"/>
        <v>Produzido No Prazo</v>
      </c>
      <c r="R257" s="5" t="str">
        <f t="shared" si="22"/>
        <v>Entrega No Prazo</v>
      </c>
      <c r="S257" s="11" t="str">
        <f t="shared" si="26"/>
        <v>fev</v>
      </c>
      <c r="T257" s="11">
        <f t="shared" si="23"/>
        <v>2022</v>
      </c>
      <c r="U257" s="39">
        <f>IF(tbl_Comercial[[#This Row],[Dt. Produção]]="","",tbl_Comercial[[#This Row],[Dt. Produção]]-tbl_Comercial[[#This Row],[Dt. Entrada]])</f>
        <v>0</v>
      </c>
      <c r="V257" s="39">
        <f>IF(tbl_Comercial[[#This Row],[Dt
Entrega]]="","",tbl_Comercial[[#This Row],[Dt
Entrega]]-tbl_Comercial[[#This Row],[Dt. Entrada]])</f>
        <v>1</v>
      </c>
    </row>
    <row r="258" spans="1:22" ht="36" hidden="1" x14ac:dyDescent="0.25">
      <c r="A258" s="1">
        <v>44606</v>
      </c>
      <c r="B258" s="9" t="s">
        <v>931</v>
      </c>
      <c r="C258" s="2">
        <v>12402</v>
      </c>
      <c r="D258" s="5" t="s">
        <v>938</v>
      </c>
      <c r="E258" s="3" t="s">
        <v>9</v>
      </c>
      <c r="F258" s="2" t="s">
        <v>389</v>
      </c>
      <c r="G258" s="2"/>
      <c r="H258" s="4" t="s">
        <v>10</v>
      </c>
      <c r="I258" s="5" t="s">
        <v>623</v>
      </c>
      <c r="J258" s="5"/>
      <c r="K258" s="3">
        <v>3854</v>
      </c>
      <c r="L258" s="5" t="s">
        <v>223</v>
      </c>
      <c r="M258" s="1">
        <v>44616</v>
      </c>
      <c r="N258" s="1">
        <v>44613</v>
      </c>
      <c r="O258" s="1">
        <v>44617</v>
      </c>
      <c r="P258" s="3" t="s">
        <v>924</v>
      </c>
      <c r="Q258" s="5" t="str">
        <f t="shared" si="21"/>
        <v>Produzido Em atraso</v>
      </c>
      <c r="R258" s="5" t="str">
        <f t="shared" si="22"/>
        <v>Entrega Em atraso</v>
      </c>
      <c r="S258" s="11" t="str">
        <f t="shared" si="26"/>
        <v>fev</v>
      </c>
      <c r="T258" s="11">
        <f t="shared" si="23"/>
        <v>2022</v>
      </c>
      <c r="U258" s="39">
        <f>IF(tbl_Comercial[[#This Row],[Dt. Produção]]="","",tbl_Comercial[[#This Row],[Dt. Produção]]-tbl_Comercial[[#This Row],[Dt. Entrada]])</f>
        <v>10</v>
      </c>
      <c r="V258" s="39">
        <f>IF(tbl_Comercial[[#This Row],[Dt
Entrega]]="","",tbl_Comercial[[#This Row],[Dt
Entrega]]-tbl_Comercial[[#This Row],[Dt. Entrada]])</f>
        <v>11</v>
      </c>
    </row>
    <row r="259" spans="1:22" ht="36" x14ac:dyDescent="0.25">
      <c r="A259" s="6">
        <v>44594</v>
      </c>
      <c r="B259" s="9" t="s">
        <v>931</v>
      </c>
      <c r="C259" s="7">
        <v>12346</v>
      </c>
      <c r="D259" s="5" t="s">
        <v>937</v>
      </c>
      <c r="E259" s="5">
        <v>3007952445</v>
      </c>
      <c r="F259" s="7" t="s">
        <v>568</v>
      </c>
      <c r="G259" s="7"/>
      <c r="H259" s="4" t="s">
        <v>12</v>
      </c>
      <c r="I259" s="5" t="s">
        <v>624</v>
      </c>
      <c r="J259" s="5"/>
      <c r="K259" s="5">
        <v>232219</v>
      </c>
      <c r="L259" s="5" t="s">
        <v>625</v>
      </c>
      <c r="M259" s="6">
        <v>44607</v>
      </c>
      <c r="N259" s="6">
        <v>44608</v>
      </c>
      <c r="O259" s="6">
        <v>44609</v>
      </c>
      <c r="P259" s="5" t="s">
        <v>924</v>
      </c>
      <c r="Q259" s="5" t="str">
        <f t="shared" si="21"/>
        <v>Produzido No Prazo</v>
      </c>
      <c r="R259" s="5" t="str">
        <f t="shared" si="22"/>
        <v>Entrega Em atraso</v>
      </c>
      <c r="S259" s="11" t="str">
        <f t="shared" si="26"/>
        <v>fev</v>
      </c>
      <c r="T259" s="11">
        <f t="shared" si="23"/>
        <v>2022</v>
      </c>
      <c r="U259" s="39">
        <f>IF(tbl_Comercial[[#This Row],[Dt. Produção]]="","",tbl_Comercial[[#This Row],[Dt. Produção]]-tbl_Comercial[[#This Row],[Dt. Entrada]])</f>
        <v>13</v>
      </c>
      <c r="V259" s="39">
        <f>IF(tbl_Comercial[[#This Row],[Dt
Entrega]]="","",tbl_Comercial[[#This Row],[Dt
Entrega]]-tbl_Comercial[[#This Row],[Dt. Entrada]])</f>
        <v>15</v>
      </c>
    </row>
    <row r="260" spans="1:22" ht="36" x14ac:dyDescent="0.25">
      <c r="A260" s="6">
        <v>44594</v>
      </c>
      <c r="B260" s="9" t="s">
        <v>931</v>
      </c>
      <c r="C260" s="7">
        <v>12347</v>
      </c>
      <c r="D260" s="5" t="s">
        <v>937</v>
      </c>
      <c r="E260" s="5">
        <v>3007952396</v>
      </c>
      <c r="F260" s="7" t="s">
        <v>567</v>
      </c>
      <c r="G260" s="7"/>
      <c r="H260" s="4" t="s">
        <v>12</v>
      </c>
      <c r="I260" s="5" t="s">
        <v>624</v>
      </c>
      <c r="J260" s="5"/>
      <c r="K260" s="5">
        <v>232219</v>
      </c>
      <c r="L260" s="5" t="s">
        <v>625</v>
      </c>
      <c r="M260" s="6">
        <v>44607</v>
      </c>
      <c r="N260" s="6">
        <v>44608</v>
      </c>
      <c r="O260" s="6">
        <v>44609</v>
      </c>
      <c r="P260" s="5" t="s">
        <v>924</v>
      </c>
      <c r="Q260" s="5" t="str">
        <f t="shared" ref="Q260:Q323" si="27">IF(M260="","Produção Pendente",IF(M260&lt;=N260,"Produzido No Prazo",IF(M260&gt;N260,"Produzido Em atraso")))</f>
        <v>Produzido No Prazo</v>
      </c>
      <c r="R260" s="5" t="str">
        <f t="shared" ref="R260:R323" si="28">IF(O260="","Entrega Pendente",IF(O260&lt;=N260,"Entrega No Prazo",IF(O260&gt;N260,"Entrega Em atraso")))</f>
        <v>Entrega Em atraso</v>
      </c>
      <c r="S260" s="11" t="str">
        <f t="shared" si="26"/>
        <v>fev</v>
      </c>
      <c r="T260" s="11">
        <f t="shared" ref="T260:T323" si="29">IF(M260="","",YEAR(M260))</f>
        <v>2022</v>
      </c>
      <c r="U260" s="39">
        <f>IF(tbl_Comercial[[#This Row],[Dt. Produção]]="","",tbl_Comercial[[#This Row],[Dt. Produção]]-tbl_Comercial[[#This Row],[Dt. Entrada]])</f>
        <v>13</v>
      </c>
      <c r="V260" s="39">
        <f>IF(tbl_Comercial[[#This Row],[Dt
Entrega]]="","",tbl_Comercial[[#This Row],[Dt
Entrega]]-tbl_Comercial[[#This Row],[Dt. Entrada]])</f>
        <v>15</v>
      </c>
    </row>
    <row r="261" spans="1:22" ht="36" x14ac:dyDescent="0.25">
      <c r="A261" s="6">
        <v>44593</v>
      </c>
      <c r="B261" s="9" t="s">
        <v>931</v>
      </c>
      <c r="C261" s="7">
        <v>12357</v>
      </c>
      <c r="D261" s="5" t="s">
        <v>937</v>
      </c>
      <c r="E261" s="5" t="s">
        <v>9</v>
      </c>
      <c r="F261" s="7" t="s">
        <v>367</v>
      </c>
      <c r="G261" s="7"/>
      <c r="H261" s="4" t="s">
        <v>141</v>
      </c>
      <c r="I261" s="5" t="s">
        <v>14</v>
      </c>
      <c r="J261" s="5"/>
      <c r="K261" s="5" t="s">
        <v>31</v>
      </c>
      <c r="L261" s="5" t="s">
        <v>626</v>
      </c>
      <c r="M261" s="6">
        <v>44600</v>
      </c>
      <c r="N261" s="6">
        <v>44600</v>
      </c>
      <c r="O261" s="6">
        <v>44600</v>
      </c>
      <c r="P261" s="5" t="s">
        <v>925</v>
      </c>
      <c r="Q261" s="5" t="str">
        <f t="shared" si="27"/>
        <v>Produzido No Prazo</v>
      </c>
      <c r="R261" s="5" t="str">
        <f t="shared" si="28"/>
        <v>Entrega No Prazo</v>
      </c>
      <c r="S261" s="11" t="str">
        <f t="shared" si="26"/>
        <v>fev</v>
      </c>
      <c r="T261" s="11">
        <f t="shared" si="29"/>
        <v>2022</v>
      </c>
      <c r="U261" s="39">
        <f>IF(tbl_Comercial[[#This Row],[Dt. Produção]]="","",tbl_Comercial[[#This Row],[Dt. Produção]]-tbl_Comercial[[#This Row],[Dt. Entrada]])</f>
        <v>7</v>
      </c>
      <c r="V261" s="39">
        <f>IF(tbl_Comercial[[#This Row],[Dt
Entrega]]="","",tbl_Comercial[[#This Row],[Dt
Entrega]]-tbl_Comercial[[#This Row],[Dt. Entrada]])</f>
        <v>7</v>
      </c>
    </row>
    <row r="262" spans="1:22" ht="36" hidden="1" x14ac:dyDescent="0.25">
      <c r="A262" s="6">
        <v>44587</v>
      </c>
      <c r="B262" s="9" t="s">
        <v>931</v>
      </c>
      <c r="C262" s="7">
        <v>12318</v>
      </c>
      <c r="D262" s="5" t="s">
        <v>937</v>
      </c>
      <c r="E262" s="5" t="s">
        <v>9</v>
      </c>
      <c r="F262" s="7" t="s">
        <v>604</v>
      </c>
      <c r="G262" s="7"/>
      <c r="H262" s="4" t="s">
        <v>141</v>
      </c>
      <c r="I262" s="5" t="s">
        <v>14</v>
      </c>
      <c r="J262" s="5"/>
      <c r="K262" s="5" t="s">
        <v>31</v>
      </c>
      <c r="L262" s="5" t="s">
        <v>627</v>
      </c>
      <c r="M262" s="6">
        <v>44599</v>
      </c>
      <c r="N262" s="6">
        <v>44595</v>
      </c>
      <c r="O262" s="6">
        <v>44600</v>
      </c>
      <c r="P262" s="5" t="s">
        <v>925</v>
      </c>
      <c r="Q262" s="5" t="str">
        <f t="shared" si="27"/>
        <v>Produzido Em atraso</v>
      </c>
      <c r="R262" s="5" t="str">
        <f t="shared" si="28"/>
        <v>Entrega Em atraso</v>
      </c>
      <c r="S262" s="11" t="str">
        <f t="shared" si="26"/>
        <v>fev</v>
      </c>
      <c r="T262" s="11">
        <f t="shared" si="29"/>
        <v>2022</v>
      </c>
      <c r="U262" s="39">
        <f>IF(tbl_Comercial[[#This Row],[Dt. Produção]]="","",tbl_Comercial[[#This Row],[Dt. Produção]]-tbl_Comercial[[#This Row],[Dt. Entrada]])</f>
        <v>12</v>
      </c>
      <c r="V262" s="39">
        <f>IF(tbl_Comercial[[#This Row],[Dt
Entrega]]="","",tbl_Comercial[[#This Row],[Dt
Entrega]]-tbl_Comercial[[#This Row],[Dt. Entrada]])</f>
        <v>13</v>
      </c>
    </row>
    <row r="263" spans="1:22" ht="36" hidden="1" x14ac:dyDescent="0.25">
      <c r="A263" s="6">
        <v>44594</v>
      </c>
      <c r="B263" s="9" t="s">
        <v>931</v>
      </c>
      <c r="C263" s="7">
        <v>12364</v>
      </c>
      <c r="D263" s="5" t="s">
        <v>937</v>
      </c>
      <c r="E263" s="5" t="s">
        <v>9</v>
      </c>
      <c r="F263" s="7" t="s">
        <v>628</v>
      </c>
      <c r="G263" s="7"/>
      <c r="H263" s="4" t="s">
        <v>141</v>
      </c>
      <c r="I263" s="5" t="s">
        <v>14</v>
      </c>
      <c r="J263" s="5"/>
      <c r="K263" s="5" t="s">
        <v>31</v>
      </c>
      <c r="L263" s="5" t="s">
        <v>629</v>
      </c>
      <c r="M263" s="6">
        <v>44599</v>
      </c>
      <c r="N263" s="6">
        <v>44596</v>
      </c>
      <c r="O263" s="6">
        <v>44600</v>
      </c>
      <c r="P263" s="5" t="s">
        <v>925</v>
      </c>
      <c r="Q263" s="5" t="str">
        <f t="shared" si="27"/>
        <v>Produzido Em atraso</v>
      </c>
      <c r="R263" s="5" t="str">
        <f t="shared" si="28"/>
        <v>Entrega Em atraso</v>
      </c>
      <c r="S263" s="11" t="str">
        <f t="shared" si="26"/>
        <v>fev</v>
      </c>
      <c r="T263" s="11">
        <f t="shared" si="29"/>
        <v>2022</v>
      </c>
      <c r="U263" s="39">
        <f>IF(tbl_Comercial[[#This Row],[Dt. Produção]]="","",tbl_Comercial[[#This Row],[Dt. Produção]]-tbl_Comercial[[#This Row],[Dt. Entrada]])</f>
        <v>5</v>
      </c>
      <c r="V263" s="39">
        <f>IF(tbl_Comercial[[#This Row],[Dt
Entrega]]="","",tbl_Comercial[[#This Row],[Dt
Entrega]]-tbl_Comercial[[#This Row],[Dt. Entrada]])</f>
        <v>6</v>
      </c>
    </row>
    <row r="264" spans="1:22" ht="36" x14ac:dyDescent="0.25">
      <c r="A264" s="6">
        <v>44613</v>
      </c>
      <c r="B264" s="9" t="s">
        <v>931</v>
      </c>
      <c r="C264" s="7">
        <v>12512</v>
      </c>
      <c r="D264" s="5" t="s">
        <v>937</v>
      </c>
      <c r="E264" s="5" t="s">
        <v>9</v>
      </c>
      <c r="F264" s="7" t="s">
        <v>630</v>
      </c>
      <c r="G264" s="7"/>
      <c r="H264" s="4" t="s">
        <v>21</v>
      </c>
      <c r="I264" s="5" t="s">
        <v>14</v>
      </c>
      <c r="J264" s="5"/>
      <c r="K264" s="5" t="s">
        <v>31</v>
      </c>
      <c r="L264" s="5" t="s">
        <v>631</v>
      </c>
      <c r="M264" s="6">
        <v>44616</v>
      </c>
      <c r="N264" s="6">
        <v>44617</v>
      </c>
      <c r="O264" s="6">
        <v>44620</v>
      </c>
      <c r="P264" s="5" t="s">
        <v>926</v>
      </c>
      <c r="Q264" s="5" t="str">
        <f t="shared" si="27"/>
        <v>Produzido No Prazo</v>
      </c>
      <c r="R264" s="5" t="str">
        <f t="shared" si="28"/>
        <v>Entrega Em atraso</v>
      </c>
      <c r="S264" s="11" t="str">
        <f t="shared" si="26"/>
        <v>fev</v>
      </c>
      <c r="T264" s="11">
        <f t="shared" si="29"/>
        <v>2022</v>
      </c>
      <c r="U264" s="39">
        <f>IF(tbl_Comercial[[#This Row],[Dt. Produção]]="","",tbl_Comercial[[#This Row],[Dt. Produção]]-tbl_Comercial[[#This Row],[Dt. Entrada]])</f>
        <v>3</v>
      </c>
      <c r="V264" s="39">
        <f>IF(tbl_Comercial[[#This Row],[Dt
Entrega]]="","",tbl_Comercial[[#This Row],[Dt
Entrega]]-tbl_Comercial[[#This Row],[Dt. Entrada]])</f>
        <v>7</v>
      </c>
    </row>
    <row r="265" spans="1:22" ht="36" x14ac:dyDescent="0.25">
      <c r="A265" s="1">
        <v>44600</v>
      </c>
      <c r="B265" s="9" t="s">
        <v>927</v>
      </c>
      <c r="C265" s="4">
        <v>12217</v>
      </c>
      <c r="D265" s="4" t="s">
        <v>930</v>
      </c>
      <c r="E265" s="3" t="s">
        <v>18</v>
      </c>
      <c r="F265" s="2" t="s">
        <v>274</v>
      </c>
      <c r="G265" s="2"/>
      <c r="H265" s="4" t="s">
        <v>35</v>
      </c>
      <c r="I265" s="5" t="s">
        <v>632</v>
      </c>
      <c r="J265" s="5"/>
      <c r="K265" s="3" t="s">
        <v>31</v>
      </c>
      <c r="L265" s="5" t="s">
        <v>633</v>
      </c>
      <c r="M265" s="1">
        <v>44601</v>
      </c>
      <c r="N265" s="1">
        <v>44602</v>
      </c>
      <c r="O265" s="1">
        <v>44602</v>
      </c>
      <c r="P265" s="3" t="s">
        <v>924</v>
      </c>
      <c r="Q265" s="5" t="str">
        <f t="shared" si="27"/>
        <v>Produzido No Prazo</v>
      </c>
      <c r="R265" s="5" t="str">
        <f t="shared" si="28"/>
        <v>Entrega No Prazo</v>
      </c>
      <c r="S265" s="11" t="str">
        <f t="shared" si="26"/>
        <v>fev</v>
      </c>
      <c r="T265" s="11">
        <f t="shared" si="29"/>
        <v>2022</v>
      </c>
      <c r="U265" s="39">
        <f>IF(tbl_Comercial[[#This Row],[Dt. Produção]]="","",tbl_Comercial[[#This Row],[Dt. Produção]]-tbl_Comercial[[#This Row],[Dt. Entrada]])</f>
        <v>1</v>
      </c>
      <c r="V265" s="39">
        <f>IF(tbl_Comercial[[#This Row],[Dt
Entrega]]="","",tbl_Comercial[[#This Row],[Dt
Entrega]]-tbl_Comercial[[#This Row],[Dt. Entrada]])</f>
        <v>2</v>
      </c>
    </row>
    <row r="266" spans="1:22" ht="36" x14ac:dyDescent="0.25">
      <c r="A266" s="6">
        <v>44609</v>
      </c>
      <c r="B266" s="9" t="s">
        <v>931</v>
      </c>
      <c r="C266" s="7">
        <v>12491</v>
      </c>
      <c r="D266" s="5" t="s">
        <v>937</v>
      </c>
      <c r="E266" s="5" t="s">
        <v>9</v>
      </c>
      <c r="F266" s="7" t="s">
        <v>634</v>
      </c>
      <c r="G266" s="7"/>
      <c r="H266" s="4" t="s">
        <v>635</v>
      </c>
      <c r="I266" s="5" t="s">
        <v>636</v>
      </c>
      <c r="J266" s="5"/>
      <c r="K266" s="5" t="s">
        <v>31</v>
      </c>
      <c r="L266" s="5"/>
      <c r="M266" s="6">
        <v>44615</v>
      </c>
      <c r="N266" s="6">
        <v>44618</v>
      </c>
      <c r="O266" s="6">
        <v>44615</v>
      </c>
      <c r="P266" s="5" t="s">
        <v>924</v>
      </c>
      <c r="Q266" s="5" t="str">
        <f t="shared" si="27"/>
        <v>Produzido No Prazo</v>
      </c>
      <c r="R266" s="5" t="str">
        <f t="shared" si="28"/>
        <v>Entrega No Prazo</v>
      </c>
      <c r="S266" s="11" t="str">
        <f t="shared" ref="S266:S283" si="30">IF(M266="","",TEXT(M266,"MMM"))</f>
        <v>fev</v>
      </c>
      <c r="T266" s="11">
        <f t="shared" si="29"/>
        <v>2022</v>
      </c>
      <c r="U266" s="39">
        <f>IF(tbl_Comercial[[#This Row],[Dt. Produção]]="","",tbl_Comercial[[#This Row],[Dt. Produção]]-tbl_Comercial[[#This Row],[Dt. Entrada]])</f>
        <v>6</v>
      </c>
      <c r="V266" s="39">
        <f>IF(tbl_Comercial[[#This Row],[Dt
Entrega]]="","",tbl_Comercial[[#This Row],[Dt
Entrega]]-tbl_Comercial[[#This Row],[Dt. Entrada]])</f>
        <v>6</v>
      </c>
    </row>
    <row r="267" spans="1:22" ht="36" hidden="1" x14ac:dyDescent="0.25">
      <c r="A267" s="6">
        <v>44594</v>
      </c>
      <c r="B267" s="9" t="s">
        <v>931</v>
      </c>
      <c r="C267" s="7">
        <v>12340</v>
      </c>
      <c r="D267" s="5" t="s">
        <v>937</v>
      </c>
      <c r="E267" s="5"/>
      <c r="F267" s="7" t="s">
        <v>517</v>
      </c>
      <c r="G267" s="7"/>
      <c r="H267" s="4" t="s">
        <v>45</v>
      </c>
      <c r="I267" s="5" t="s">
        <v>14</v>
      </c>
      <c r="J267" s="5"/>
      <c r="K267" s="5" t="s">
        <v>31</v>
      </c>
      <c r="L267" s="5" t="s">
        <v>637</v>
      </c>
      <c r="M267" s="6">
        <v>44606</v>
      </c>
      <c r="N267" s="6">
        <v>44601</v>
      </c>
      <c r="O267" s="6">
        <v>44614</v>
      </c>
      <c r="P267" s="5" t="s">
        <v>924</v>
      </c>
      <c r="Q267" s="5" t="str">
        <f t="shared" si="27"/>
        <v>Produzido Em atraso</v>
      </c>
      <c r="R267" s="5" t="str">
        <f t="shared" si="28"/>
        <v>Entrega Em atraso</v>
      </c>
      <c r="S267" s="11" t="str">
        <f t="shared" si="30"/>
        <v>fev</v>
      </c>
      <c r="T267" s="11">
        <f t="shared" si="29"/>
        <v>2022</v>
      </c>
      <c r="U267" s="39">
        <f>IF(tbl_Comercial[[#This Row],[Dt. Produção]]="","",tbl_Comercial[[#This Row],[Dt. Produção]]-tbl_Comercial[[#This Row],[Dt. Entrada]])</f>
        <v>12</v>
      </c>
      <c r="V267" s="39">
        <f>IF(tbl_Comercial[[#This Row],[Dt
Entrega]]="","",tbl_Comercial[[#This Row],[Dt
Entrega]]-tbl_Comercial[[#This Row],[Dt. Entrada]])</f>
        <v>20</v>
      </c>
    </row>
    <row r="268" spans="1:22" ht="36" hidden="1" x14ac:dyDescent="0.25">
      <c r="A268" s="6">
        <v>44593</v>
      </c>
      <c r="B268" s="9" t="s">
        <v>931</v>
      </c>
      <c r="C268" s="7">
        <v>12359</v>
      </c>
      <c r="D268" s="5" t="s">
        <v>937</v>
      </c>
      <c r="E268" s="5" t="s">
        <v>9</v>
      </c>
      <c r="F268" s="7" t="s">
        <v>601</v>
      </c>
      <c r="G268" s="7"/>
      <c r="H268" s="4" t="s">
        <v>110</v>
      </c>
      <c r="I268" s="5" t="s">
        <v>70</v>
      </c>
      <c r="J268" s="5"/>
      <c r="K268" s="5" t="s">
        <v>31</v>
      </c>
      <c r="L268" s="5" t="s">
        <v>197</v>
      </c>
      <c r="M268" s="6">
        <v>44603</v>
      </c>
      <c r="N268" s="6">
        <v>44596</v>
      </c>
      <c r="O268" s="6">
        <v>44603</v>
      </c>
      <c r="P268" s="5" t="s">
        <v>925</v>
      </c>
      <c r="Q268" s="5" t="str">
        <f t="shared" si="27"/>
        <v>Produzido Em atraso</v>
      </c>
      <c r="R268" s="5" t="str">
        <f t="shared" si="28"/>
        <v>Entrega Em atraso</v>
      </c>
      <c r="S268" s="11" t="str">
        <f t="shared" si="30"/>
        <v>fev</v>
      </c>
      <c r="T268" s="11">
        <f t="shared" si="29"/>
        <v>2022</v>
      </c>
      <c r="U268" s="39">
        <f>IF(tbl_Comercial[[#This Row],[Dt. Produção]]="","",tbl_Comercial[[#This Row],[Dt. Produção]]-tbl_Comercial[[#This Row],[Dt. Entrada]])</f>
        <v>10</v>
      </c>
      <c r="V268" s="39">
        <f>IF(tbl_Comercial[[#This Row],[Dt
Entrega]]="","",tbl_Comercial[[#This Row],[Dt
Entrega]]-tbl_Comercial[[#This Row],[Dt. Entrada]])</f>
        <v>10</v>
      </c>
    </row>
    <row r="269" spans="1:22" ht="36" hidden="1" x14ac:dyDescent="0.25">
      <c r="A269" s="6">
        <v>44594</v>
      </c>
      <c r="B269" s="9" t="s">
        <v>931</v>
      </c>
      <c r="C269" s="7">
        <v>12340</v>
      </c>
      <c r="D269" s="5" t="s">
        <v>937</v>
      </c>
      <c r="E269" s="5"/>
      <c r="F269" s="7" t="s">
        <v>517</v>
      </c>
      <c r="G269" s="7"/>
      <c r="H269" s="4" t="s">
        <v>45</v>
      </c>
      <c r="I269" s="5" t="s">
        <v>14</v>
      </c>
      <c r="J269" s="5"/>
      <c r="K269" s="5" t="s">
        <v>31</v>
      </c>
      <c r="L269" s="5" t="s">
        <v>638</v>
      </c>
      <c r="M269" s="6">
        <v>44607</v>
      </c>
      <c r="N269" s="6">
        <v>44601</v>
      </c>
      <c r="O269" s="6">
        <v>44614</v>
      </c>
      <c r="P269" s="5" t="s">
        <v>924</v>
      </c>
      <c r="Q269" s="5" t="str">
        <f t="shared" si="27"/>
        <v>Produzido Em atraso</v>
      </c>
      <c r="R269" s="5" t="str">
        <f t="shared" si="28"/>
        <v>Entrega Em atraso</v>
      </c>
      <c r="S269" s="11" t="str">
        <f t="shared" si="30"/>
        <v>fev</v>
      </c>
      <c r="T269" s="11">
        <f t="shared" si="29"/>
        <v>2022</v>
      </c>
      <c r="U269" s="39">
        <f>IF(tbl_Comercial[[#This Row],[Dt. Produção]]="","",tbl_Comercial[[#This Row],[Dt. Produção]]-tbl_Comercial[[#This Row],[Dt. Entrada]])</f>
        <v>13</v>
      </c>
      <c r="V269" s="39">
        <f>IF(tbl_Comercial[[#This Row],[Dt
Entrega]]="","",tbl_Comercial[[#This Row],[Dt
Entrega]]-tbl_Comercial[[#This Row],[Dt. Entrada]])</f>
        <v>20</v>
      </c>
    </row>
    <row r="270" spans="1:22" ht="36" hidden="1" x14ac:dyDescent="0.25">
      <c r="A270" s="6">
        <v>44594</v>
      </c>
      <c r="B270" s="9" t="s">
        <v>931</v>
      </c>
      <c r="C270" s="7">
        <v>12340</v>
      </c>
      <c r="D270" s="5" t="s">
        <v>937</v>
      </c>
      <c r="E270" s="5"/>
      <c r="F270" s="7" t="s">
        <v>517</v>
      </c>
      <c r="G270" s="7"/>
      <c r="H270" s="4" t="s">
        <v>45</v>
      </c>
      <c r="I270" s="5" t="s">
        <v>14</v>
      </c>
      <c r="J270" s="5"/>
      <c r="K270" s="5" t="s">
        <v>31</v>
      </c>
      <c r="L270" s="5" t="s">
        <v>639</v>
      </c>
      <c r="M270" s="6">
        <v>44607</v>
      </c>
      <c r="N270" s="6">
        <v>44601</v>
      </c>
      <c r="O270" s="6">
        <v>44614</v>
      </c>
      <c r="P270" s="5" t="s">
        <v>924</v>
      </c>
      <c r="Q270" s="5" t="str">
        <f t="shared" si="27"/>
        <v>Produzido Em atraso</v>
      </c>
      <c r="R270" s="5" t="str">
        <f t="shared" si="28"/>
        <v>Entrega Em atraso</v>
      </c>
      <c r="S270" s="11" t="str">
        <f t="shared" si="30"/>
        <v>fev</v>
      </c>
      <c r="T270" s="11">
        <f t="shared" si="29"/>
        <v>2022</v>
      </c>
      <c r="U270" s="39">
        <f>IF(tbl_Comercial[[#This Row],[Dt. Produção]]="","",tbl_Comercial[[#This Row],[Dt. Produção]]-tbl_Comercial[[#This Row],[Dt. Entrada]])</f>
        <v>13</v>
      </c>
      <c r="V270" s="39">
        <f>IF(tbl_Comercial[[#This Row],[Dt
Entrega]]="","",tbl_Comercial[[#This Row],[Dt
Entrega]]-tbl_Comercial[[#This Row],[Dt. Entrada]])</f>
        <v>20</v>
      </c>
    </row>
    <row r="271" spans="1:22" ht="36" x14ac:dyDescent="0.25">
      <c r="A271" s="6">
        <v>44610</v>
      </c>
      <c r="B271" s="9" t="s">
        <v>931</v>
      </c>
      <c r="C271" s="7">
        <v>12488</v>
      </c>
      <c r="D271" s="5" t="s">
        <v>937</v>
      </c>
      <c r="E271" s="5">
        <v>1005435</v>
      </c>
      <c r="F271" s="7" t="s">
        <v>590</v>
      </c>
      <c r="G271" s="7"/>
      <c r="H271" s="4" t="s">
        <v>108</v>
      </c>
      <c r="I271" s="5" t="s">
        <v>640</v>
      </c>
      <c r="J271" s="5"/>
      <c r="K271" s="5" t="s">
        <v>31</v>
      </c>
      <c r="L271" s="5"/>
      <c r="M271" s="6">
        <v>44614</v>
      </c>
      <c r="N271" s="6">
        <v>44614</v>
      </c>
      <c r="O271" s="6">
        <v>44616</v>
      </c>
      <c r="P271" s="5" t="s">
        <v>924</v>
      </c>
      <c r="Q271" s="5" t="str">
        <f t="shared" si="27"/>
        <v>Produzido No Prazo</v>
      </c>
      <c r="R271" s="5" t="str">
        <f t="shared" si="28"/>
        <v>Entrega Em atraso</v>
      </c>
      <c r="S271" s="11" t="str">
        <f t="shared" si="30"/>
        <v>fev</v>
      </c>
      <c r="T271" s="11">
        <f t="shared" si="29"/>
        <v>2022</v>
      </c>
      <c r="U271" s="39">
        <f>IF(tbl_Comercial[[#This Row],[Dt. Produção]]="","",tbl_Comercial[[#This Row],[Dt. Produção]]-tbl_Comercial[[#This Row],[Dt. Entrada]])</f>
        <v>4</v>
      </c>
      <c r="V271" s="39">
        <f>IF(tbl_Comercial[[#This Row],[Dt
Entrega]]="","",tbl_Comercial[[#This Row],[Dt
Entrega]]-tbl_Comercial[[#This Row],[Dt. Entrada]])</f>
        <v>6</v>
      </c>
    </row>
    <row r="272" spans="1:22" ht="36" hidden="1" x14ac:dyDescent="0.25">
      <c r="A272" s="6">
        <v>44602</v>
      </c>
      <c r="B272" s="9" t="s">
        <v>931</v>
      </c>
      <c r="C272" s="7">
        <v>12261</v>
      </c>
      <c r="D272" s="5" t="s">
        <v>937</v>
      </c>
      <c r="E272" s="5">
        <v>1005277</v>
      </c>
      <c r="F272" s="7" t="s">
        <v>160</v>
      </c>
      <c r="G272" s="7"/>
      <c r="H272" s="4" t="s">
        <v>40</v>
      </c>
      <c r="I272" s="5" t="s">
        <v>641</v>
      </c>
      <c r="J272" s="5"/>
      <c r="K272" s="5" t="s">
        <v>31</v>
      </c>
      <c r="L272" s="5" t="s">
        <v>526</v>
      </c>
      <c r="M272" s="6">
        <v>44615</v>
      </c>
      <c r="N272" s="6">
        <v>44609</v>
      </c>
      <c r="O272" s="6">
        <v>44616</v>
      </c>
      <c r="P272" s="5" t="s">
        <v>924</v>
      </c>
      <c r="Q272" s="5" t="str">
        <f t="shared" si="27"/>
        <v>Produzido Em atraso</v>
      </c>
      <c r="R272" s="5" t="str">
        <f t="shared" si="28"/>
        <v>Entrega Em atraso</v>
      </c>
      <c r="S272" s="11" t="str">
        <f t="shared" si="30"/>
        <v>fev</v>
      </c>
      <c r="T272" s="11">
        <f t="shared" si="29"/>
        <v>2022</v>
      </c>
      <c r="U272" s="39">
        <f>IF(tbl_Comercial[[#This Row],[Dt. Produção]]="","",tbl_Comercial[[#This Row],[Dt. Produção]]-tbl_Comercial[[#This Row],[Dt. Entrada]])</f>
        <v>13</v>
      </c>
      <c r="V272" s="39">
        <f>IF(tbl_Comercial[[#This Row],[Dt
Entrega]]="","",tbl_Comercial[[#This Row],[Dt
Entrega]]-tbl_Comercial[[#This Row],[Dt. Entrada]])</f>
        <v>14</v>
      </c>
    </row>
    <row r="273" spans="1:22" ht="36" hidden="1" x14ac:dyDescent="0.25">
      <c r="A273" s="1">
        <v>44606</v>
      </c>
      <c r="B273" s="9" t="s">
        <v>927</v>
      </c>
      <c r="C273" s="4">
        <v>11246</v>
      </c>
      <c r="D273" s="4" t="s">
        <v>930</v>
      </c>
      <c r="E273" s="3" t="s">
        <v>18</v>
      </c>
      <c r="F273" s="2" t="s">
        <v>149</v>
      </c>
      <c r="G273" s="2"/>
      <c r="H273" s="4" t="s">
        <v>11</v>
      </c>
      <c r="I273" s="5" t="s">
        <v>642</v>
      </c>
      <c r="J273" s="5"/>
      <c r="K273" s="3" t="s">
        <v>31</v>
      </c>
      <c r="L273" s="5" t="s">
        <v>203</v>
      </c>
      <c r="M273" s="1">
        <v>44616</v>
      </c>
      <c r="N273" s="1">
        <v>44610</v>
      </c>
      <c r="O273" s="1">
        <v>44617</v>
      </c>
      <c r="P273" s="3" t="s">
        <v>924</v>
      </c>
      <c r="Q273" s="5" t="str">
        <f t="shared" si="27"/>
        <v>Produzido Em atraso</v>
      </c>
      <c r="R273" s="5" t="str">
        <f t="shared" si="28"/>
        <v>Entrega Em atraso</v>
      </c>
      <c r="S273" s="11" t="str">
        <f t="shared" si="30"/>
        <v>fev</v>
      </c>
      <c r="T273" s="11">
        <f t="shared" si="29"/>
        <v>2022</v>
      </c>
      <c r="U273" s="39">
        <f>IF(tbl_Comercial[[#This Row],[Dt. Produção]]="","",tbl_Comercial[[#This Row],[Dt. Produção]]-tbl_Comercial[[#This Row],[Dt. Entrada]])</f>
        <v>10</v>
      </c>
      <c r="V273" s="39">
        <f>IF(tbl_Comercial[[#This Row],[Dt
Entrega]]="","",tbl_Comercial[[#This Row],[Dt
Entrega]]-tbl_Comercial[[#This Row],[Dt. Entrada]])</f>
        <v>11</v>
      </c>
    </row>
    <row r="274" spans="1:22" ht="36" x14ac:dyDescent="0.25">
      <c r="A274" s="6">
        <v>44608</v>
      </c>
      <c r="B274" s="9" t="s">
        <v>931</v>
      </c>
      <c r="C274" s="7">
        <v>12462</v>
      </c>
      <c r="D274" s="5" t="s">
        <v>937</v>
      </c>
      <c r="E274" s="5">
        <v>1005436</v>
      </c>
      <c r="F274" s="7">
        <v>2110</v>
      </c>
      <c r="G274" s="7"/>
      <c r="H274" s="4" t="s">
        <v>643</v>
      </c>
      <c r="I274" s="5" t="s">
        <v>644</v>
      </c>
      <c r="J274" s="5"/>
      <c r="K274" s="5" t="s">
        <v>31</v>
      </c>
      <c r="L274" s="5"/>
      <c r="M274" s="6">
        <v>44610</v>
      </c>
      <c r="N274" s="6">
        <v>44614</v>
      </c>
      <c r="O274" s="6">
        <v>44613</v>
      </c>
      <c r="P274" s="5" t="s">
        <v>924</v>
      </c>
      <c r="Q274" s="5" t="str">
        <f t="shared" si="27"/>
        <v>Produzido No Prazo</v>
      </c>
      <c r="R274" s="5" t="str">
        <f t="shared" si="28"/>
        <v>Entrega No Prazo</v>
      </c>
      <c r="S274" s="11" t="str">
        <f t="shared" si="30"/>
        <v>fev</v>
      </c>
      <c r="T274" s="11">
        <f t="shared" si="29"/>
        <v>2022</v>
      </c>
      <c r="U274" s="39">
        <f>IF(tbl_Comercial[[#This Row],[Dt. Produção]]="","",tbl_Comercial[[#This Row],[Dt. Produção]]-tbl_Comercial[[#This Row],[Dt. Entrada]])</f>
        <v>2</v>
      </c>
      <c r="V274" s="39">
        <f>IF(tbl_Comercial[[#This Row],[Dt
Entrega]]="","",tbl_Comercial[[#This Row],[Dt
Entrega]]-tbl_Comercial[[#This Row],[Dt. Entrada]])</f>
        <v>5</v>
      </c>
    </row>
    <row r="275" spans="1:22" ht="36" x14ac:dyDescent="0.25">
      <c r="A275" s="6">
        <v>44610</v>
      </c>
      <c r="B275" s="9" t="s">
        <v>931</v>
      </c>
      <c r="C275" s="7">
        <v>12470</v>
      </c>
      <c r="D275" s="5" t="s">
        <v>937</v>
      </c>
      <c r="E275" s="5" t="s">
        <v>9</v>
      </c>
      <c r="F275" s="7" t="s">
        <v>60</v>
      </c>
      <c r="G275" s="7"/>
      <c r="H275" s="4" t="s">
        <v>11</v>
      </c>
      <c r="I275" s="5" t="s">
        <v>645</v>
      </c>
      <c r="J275" s="5"/>
      <c r="K275" s="5" t="s">
        <v>31</v>
      </c>
      <c r="L275" s="5"/>
      <c r="M275" s="6">
        <v>44616</v>
      </c>
      <c r="N275" s="6">
        <v>44617</v>
      </c>
      <c r="O275" s="6">
        <v>44617</v>
      </c>
      <c r="P275" s="5" t="s">
        <v>924</v>
      </c>
      <c r="Q275" s="5" t="str">
        <f t="shared" si="27"/>
        <v>Produzido No Prazo</v>
      </c>
      <c r="R275" s="5" t="str">
        <f t="shared" si="28"/>
        <v>Entrega No Prazo</v>
      </c>
      <c r="S275" s="11" t="str">
        <f t="shared" si="30"/>
        <v>fev</v>
      </c>
      <c r="T275" s="11">
        <f t="shared" si="29"/>
        <v>2022</v>
      </c>
      <c r="U275" s="39">
        <f>IF(tbl_Comercial[[#This Row],[Dt. Produção]]="","",tbl_Comercial[[#This Row],[Dt. Produção]]-tbl_Comercial[[#This Row],[Dt. Entrada]])</f>
        <v>6</v>
      </c>
      <c r="V275" s="39">
        <f>IF(tbl_Comercial[[#This Row],[Dt
Entrega]]="","",tbl_Comercial[[#This Row],[Dt
Entrega]]-tbl_Comercial[[#This Row],[Dt. Entrada]])</f>
        <v>7</v>
      </c>
    </row>
    <row r="276" spans="1:22" ht="36" hidden="1" x14ac:dyDescent="0.25">
      <c r="A276" s="6">
        <v>44599</v>
      </c>
      <c r="B276" s="9" t="s">
        <v>931</v>
      </c>
      <c r="C276" s="7">
        <v>12142</v>
      </c>
      <c r="D276" s="5" t="s">
        <v>937</v>
      </c>
      <c r="E276" s="5">
        <v>4700319039</v>
      </c>
      <c r="F276" s="7" t="s">
        <v>646</v>
      </c>
      <c r="G276" s="7"/>
      <c r="H276" s="4" t="s">
        <v>73</v>
      </c>
      <c r="I276" s="5" t="s">
        <v>14</v>
      </c>
      <c r="J276" s="5"/>
      <c r="K276" s="5" t="s">
        <v>31</v>
      </c>
      <c r="L276" s="5" t="s">
        <v>647</v>
      </c>
      <c r="M276" s="6">
        <v>44607</v>
      </c>
      <c r="N276" s="6">
        <v>44603</v>
      </c>
      <c r="O276" s="6">
        <v>44609</v>
      </c>
      <c r="P276" s="5" t="s">
        <v>924</v>
      </c>
      <c r="Q276" s="5" t="str">
        <f t="shared" si="27"/>
        <v>Produzido Em atraso</v>
      </c>
      <c r="R276" s="5" t="str">
        <f t="shared" si="28"/>
        <v>Entrega Em atraso</v>
      </c>
      <c r="S276" s="11" t="str">
        <f t="shared" si="30"/>
        <v>fev</v>
      </c>
      <c r="T276" s="11">
        <f t="shared" si="29"/>
        <v>2022</v>
      </c>
      <c r="U276" s="39">
        <f>IF(tbl_Comercial[[#This Row],[Dt. Produção]]="","",tbl_Comercial[[#This Row],[Dt. Produção]]-tbl_Comercial[[#This Row],[Dt. Entrada]])</f>
        <v>8</v>
      </c>
      <c r="V276" s="39">
        <f>IF(tbl_Comercial[[#This Row],[Dt
Entrega]]="","",tbl_Comercial[[#This Row],[Dt
Entrega]]-tbl_Comercial[[#This Row],[Dt. Entrada]])</f>
        <v>10</v>
      </c>
    </row>
    <row r="277" spans="1:22" ht="36" x14ac:dyDescent="0.25">
      <c r="A277" s="6">
        <v>44594</v>
      </c>
      <c r="B277" s="9" t="s">
        <v>931</v>
      </c>
      <c r="C277" s="7">
        <v>12256</v>
      </c>
      <c r="D277" s="5" t="s">
        <v>937</v>
      </c>
      <c r="E277" s="5" t="s">
        <v>9</v>
      </c>
      <c r="F277" s="7" t="s">
        <v>606</v>
      </c>
      <c r="G277" s="7"/>
      <c r="H277" s="4" t="s">
        <v>173</v>
      </c>
      <c r="I277" s="5" t="s">
        <v>648</v>
      </c>
      <c r="J277" s="5"/>
      <c r="K277" s="5" t="s">
        <v>31</v>
      </c>
      <c r="L277" s="5"/>
      <c r="M277" s="6">
        <v>44594</v>
      </c>
      <c r="N277" s="6">
        <v>44594</v>
      </c>
      <c r="O277" s="6">
        <v>44594</v>
      </c>
      <c r="P277" s="5" t="s">
        <v>924</v>
      </c>
      <c r="Q277" s="5" t="str">
        <f t="shared" si="27"/>
        <v>Produzido No Prazo</v>
      </c>
      <c r="R277" s="5" t="str">
        <f t="shared" si="28"/>
        <v>Entrega No Prazo</v>
      </c>
      <c r="S277" s="11" t="str">
        <f t="shared" si="30"/>
        <v>fev</v>
      </c>
      <c r="T277" s="11">
        <f t="shared" si="29"/>
        <v>2022</v>
      </c>
      <c r="U277" s="39">
        <f>IF(tbl_Comercial[[#This Row],[Dt. Produção]]="","",tbl_Comercial[[#This Row],[Dt. Produção]]-tbl_Comercial[[#This Row],[Dt. Entrada]])</f>
        <v>0</v>
      </c>
      <c r="V277" s="39">
        <f>IF(tbl_Comercial[[#This Row],[Dt
Entrega]]="","",tbl_Comercial[[#This Row],[Dt
Entrega]]-tbl_Comercial[[#This Row],[Dt. Entrada]])</f>
        <v>0</v>
      </c>
    </row>
    <row r="278" spans="1:22" ht="36" x14ac:dyDescent="0.25">
      <c r="A278" s="6">
        <v>44594</v>
      </c>
      <c r="B278" s="9" t="s">
        <v>931</v>
      </c>
      <c r="C278" s="7">
        <v>12353</v>
      </c>
      <c r="D278" s="5" t="s">
        <v>937</v>
      </c>
      <c r="E278" s="5" t="s">
        <v>9</v>
      </c>
      <c r="F278" s="7" t="s">
        <v>597</v>
      </c>
      <c r="G278" s="7"/>
      <c r="H278" s="4" t="s">
        <v>145</v>
      </c>
      <c r="I278" s="5" t="s">
        <v>96</v>
      </c>
      <c r="J278" s="5"/>
      <c r="K278" s="5" t="s">
        <v>31</v>
      </c>
      <c r="L278" s="5"/>
      <c r="M278" s="6">
        <v>44600</v>
      </c>
      <c r="N278" s="6">
        <v>44600</v>
      </c>
      <c r="O278" s="6">
        <v>44606</v>
      </c>
      <c r="P278" s="5" t="s">
        <v>926</v>
      </c>
      <c r="Q278" s="5" t="str">
        <f t="shared" si="27"/>
        <v>Produzido No Prazo</v>
      </c>
      <c r="R278" s="5" t="str">
        <f t="shared" si="28"/>
        <v>Entrega Em atraso</v>
      </c>
      <c r="S278" s="11" t="str">
        <f t="shared" si="30"/>
        <v>fev</v>
      </c>
      <c r="T278" s="11">
        <f t="shared" si="29"/>
        <v>2022</v>
      </c>
      <c r="U278" s="39">
        <f>IF(tbl_Comercial[[#This Row],[Dt. Produção]]="","",tbl_Comercial[[#This Row],[Dt. Produção]]-tbl_Comercial[[#This Row],[Dt. Entrada]])</f>
        <v>6</v>
      </c>
      <c r="V278" s="39">
        <f>IF(tbl_Comercial[[#This Row],[Dt
Entrega]]="","",tbl_Comercial[[#This Row],[Dt
Entrega]]-tbl_Comercial[[#This Row],[Dt. Entrada]])</f>
        <v>12</v>
      </c>
    </row>
    <row r="279" spans="1:22" ht="36" x14ac:dyDescent="0.25">
      <c r="A279" s="6">
        <v>44594</v>
      </c>
      <c r="B279" s="9" t="s">
        <v>931</v>
      </c>
      <c r="C279" s="7">
        <v>12353</v>
      </c>
      <c r="D279" s="5" t="s">
        <v>937</v>
      </c>
      <c r="E279" s="5" t="s">
        <v>9</v>
      </c>
      <c r="F279" s="7" t="s">
        <v>598</v>
      </c>
      <c r="G279" s="7"/>
      <c r="H279" s="4" t="s">
        <v>145</v>
      </c>
      <c r="I279" s="5" t="s">
        <v>96</v>
      </c>
      <c r="J279" s="5"/>
      <c r="K279" s="5" t="s">
        <v>31</v>
      </c>
      <c r="L279" s="5"/>
      <c r="M279" s="6">
        <v>44600</v>
      </c>
      <c r="N279" s="6">
        <v>44600</v>
      </c>
      <c r="O279" s="6">
        <v>44606</v>
      </c>
      <c r="P279" s="5" t="s">
        <v>926</v>
      </c>
      <c r="Q279" s="5" t="str">
        <f t="shared" si="27"/>
        <v>Produzido No Prazo</v>
      </c>
      <c r="R279" s="5" t="str">
        <f t="shared" si="28"/>
        <v>Entrega Em atraso</v>
      </c>
      <c r="S279" s="11" t="str">
        <f t="shared" si="30"/>
        <v>fev</v>
      </c>
      <c r="T279" s="11">
        <f t="shared" si="29"/>
        <v>2022</v>
      </c>
      <c r="U279" s="39">
        <f>IF(tbl_Comercial[[#This Row],[Dt. Produção]]="","",tbl_Comercial[[#This Row],[Dt. Produção]]-tbl_Comercial[[#This Row],[Dt. Entrada]])</f>
        <v>6</v>
      </c>
      <c r="V279" s="39">
        <f>IF(tbl_Comercial[[#This Row],[Dt
Entrega]]="","",tbl_Comercial[[#This Row],[Dt
Entrega]]-tbl_Comercial[[#This Row],[Dt. Entrada]])</f>
        <v>12</v>
      </c>
    </row>
    <row r="280" spans="1:22" ht="36" x14ac:dyDescent="0.25">
      <c r="A280" s="6">
        <v>44602</v>
      </c>
      <c r="B280" s="9" t="s">
        <v>931</v>
      </c>
      <c r="C280" s="7">
        <v>12427</v>
      </c>
      <c r="D280" s="5" t="s">
        <v>937</v>
      </c>
      <c r="E280" s="5" t="s">
        <v>9</v>
      </c>
      <c r="F280" s="7" t="s">
        <v>72</v>
      </c>
      <c r="G280" s="7"/>
      <c r="H280" s="4" t="s">
        <v>38</v>
      </c>
      <c r="I280" s="5" t="s">
        <v>651</v>
      </c>
      <c r="J280" s="5"/>
      <c r="K280" s="5" t="s">
        <v>31</v>
      </c>
      <c r="L280" s="5"/>
      <c r="M280" s="6">
        <v>44609</v>
      </c>
      <c r="N280" s="6">
        <v>44609</v>
      </c>
      <c r="O280" s="6">
        <v>44610</v>
      </c>
      <c r="P280" s="5" t="s">
        <v>926</v>
      </c>
      <c r="Q280" s="5" t="str">
        <f t="shared" si="27"/>
        <v>Produzido No Prazo</v>
      </c>
      <c r="R280" s="5" t="str">
        <f t="shared" si="28"/>
        <v>Entrega Em atraso</v>
      </c>
      <c r="S280" s="11" t="str">
        <f t="shared" si="30"/>
        <v>fev</v>
      </c>
      <c r="T280" s="11">
        <f t="shared" si="29"/>
        <v>2022</v>
      </c>
      <c r="U280" s="39">
        <f>IF(tbl_Comercial[[#This Row],[Dt. Produção]]="","",tbl_Comercial[[#This Row],[Dt. Produção]]-tbl_Comercial[[#This Row],[Dt. Entrada]])</f>
        <v>7</v>
      </c>
      <c r="V280" s="39">
        <f>IF(tbl_Comercial[[#This Row],[Dt
Entrega]]="","",tbl_Comercial[[#This Row],[Dt
Entrega]]-tbl_Comercial[[#This Row],[Dt. Entrada]])</f>
        <v>8</v>
      </c>
    </row>
    <row r="281" spans="1:22" ht="36" hidden="1" x14ac:dyDescent="0.25">
      <c r="A281" s="6">
        <v>44602</v>
      </c>
      <c r="B281" s="9" t="s">
        <v>931</v>
      </c>
      <c r="C281" s="7">
        <v>12426</v>
      </c>
      <c r="D281" s="5" t="s">
        <v>937</v>
      </c>
      <c r="E281" s="5" t="s">
        <v>9</v>
      </c>
      <c r="F281" s="7" t="s">
        <v>114</v>
      </c>
      <c r="G281" s="7"/>
      <c r="H281" s="4" t="s">
        <v>38</v>
      </c>
      <c r="I281" s="5" t="s">
        <v>651</v>
      </c>
      <c r="J281" s="5"/>
      <c r="K281" s="5" t="s">
        <v>31</v>
      </c>
      <c r="L281" s="5"/>
      <c r="M281" s="6">
        <v>44610</v>
      </c>
      <c r="N281" s="6">
        <v>44609</v>
      </c>
      <c r="O281" s="6">
        <v>44610</v>
      </c>
      <c r="P281" s="5" t="s">
        <v>926</v>
      </c>
      <c r="Q281" s="5" t="str">
        <f t="shared" si="27"/>
        <v>Produzido Em atraso</v>
      </c>
      <c r="R281" s="5" t="str">
        <f t="shared" si="28"/>
        <v>Entrega Em atraso</v>
      </c>
      <c r="S281" s="11" t="str">
        <f t="shared" si="30"/>
        <v>fev</v>
      </c>
      <c r="T281" s="11">
        <f t="shared" si="29"/>
        <v>2022</v>
      </c>
      <c r="U281" s="39">
        <f>IF(tbl_Comercial[[#This Row],[Dt. Produção]]="","",tbl_Comercial[[#This Row],[Dt. Produção]]-tbl_Comercial[[#This Row],[Dt. Entrada]])</f>
        <v>8</v>
      </c>
      <c r="V281" s="39">
        <f>IF(tbl_Comercial[[#This Row],[Dt
Entrega]]="","",tbl_Comercial[[#This Row],[Dt
Entrega]]-tbl_Comercial[[#This Row],[Dt. Entrada]])</f>
        <v>8</v>
      </c>
    </row>
    <row r="282" spans="1:22" ht="36" x14ac:dyDescent="0.25">
      <c r="A282" s="6">
        <v>44624</v>
      </c>
      <c r="B282" s="9" t="s">
        <v>931</v>
      </c>
      <c r="C282" s="7">
        <v>12586</v>
      </c>
      <c r="D282" s="5" t="s">
        <v>937</v>
      </c>
      <c r="E282" s="5" t="s">
        <v>9</v>
      </c>
      <c r="F282" s="7" t="s">
        <v>652</v>
      </c>
      <c r="G282" s="7"/>
      <c r="H282" s="4" t="s">
        <v>653</v>
      </c>
      <c r="I282" s="5" t="s">
        <v>14</v>
      </c>
      <c r="J282" s="5"/>
      <c r="K282" s="5" t="s">
        <v>31</v>
      </c>
      <c r="L282" s="5" t="s">
        <v>16</v>
      </c>
      <c r="M282" s="6">
        <v>44627</v>
      </c>
      <c r="N282" s="6">
        <v>44627</v>
      </c>
      <c r="O282" s="6">
        <v>44627</v>
      </c>
      <c r="P282" s="5" t="s">
        <v>925</v>
      </c>
      <c r="Q282" s="5" t="str">
        <f t="shared" si="27"/>
        <v>Produzido No Prazo</v>
      </c>
      <c r="R282" s="5" t="str">
        <f t="shared" si="28"/>
        <v>Entrega No Prazo</v>
      </c>
      <c r="S282" s="11" t="str">
        <f t="shared" si="30"/>
        <v>mar</v>
      </c>
      <c r="T282" s="11">
        <f t="shared" si="29"/>
        <v>2022</v>
      </c>
      <c r="U282" s="39">
        <f>IF(tbl_Comercial[[#This Row],[Dt. Produção]]="","",tbl_Comercial[[#This Row],[Dt. Produção]]-tbl_Comercial[[#This Row],[Dt. Entrada]])</f>
        <v>3</v>
      </c>
      <c r="V282" s="39">
        <f>IF(tbl_Comercial[[#This Row],[Dt
Entrega]]="","",tbl_Comercial[[#This Row],[Dt
Entrega]]-tbl_Comercial[[#This Row],[Dt. Entrada]])</f>
        <v>3</v>
      </c>
    </row>
    <row r="283" spans="1:22" ht="36" x14ac:dyDescent="0.25">
      <c r="A283" s="6">
        <v>44600</v>
      </c>
      <c r="B283" s="9" t="s">
        <v>931</v>
      </c>
      <c r="C283" s="7">
        <v>12398</v>
      </c>
      <c r="D283" s="5" t="s">
        <v>937</v>
      </c>
      <c r="E283" s="5" t="s">
        <v>595</v>
      </c>
      <c r="F283" s="7" t="s">
        <v>596</v>
      </c>
      <c r="G283" s="7"/>
      <c r="H283" s="4" t="s">
        <v>59</v>
      </c>
      <c r="I283" s="5" t="s">
        <v>202</v>
      </c>
      <c r="J283" s="5"/>
      <c r="K283" s="5" t="s">
        <v>31</v>
      </c>
      <c r="L283" s="5" t="s">
        <v>553</v>
      </c>
      <c r="M283" s="6">
        <v>44609</v>
      </c>
      <c r="N283" s="6">
        <v>44609</v>
      </c>
      <c r="O283" s="6">
        <v>44620</v>
      </c>
      <c r="P283" s="5" t="s">
        <v>924</v>
      </c>
      <c r="Q283" s="5" t="str">
        <f t="shared" si="27"/>
        <v>Produzido No Prazo</v>
      </c>
      <c r="R283" s="5" t="str">
        <f t="shared" si="28"/>
        <v>Entrega Em atraso</v>
      </c>
      <c r="S283" s="11" t="str">
        <f t="shared" si="30"/>
        <v>fev</v>
      </c>
      <c r="T283" s="11">
        <f t="shared" si="29"/>
        <v>2022</v>
      </c>
      <c r="U283" s="39">
        <f>IF(tbl_Comercial[[#This Row],[Dt. Produção]]="","",tbl_Comercial[[#This Row],[Dt. Produção]]-tbl_Comercial[[#This Row],[Dt. Entrada]])</f>
        <v>9</v>
      </c>
      <c r="V283" s="39">
        <f>IF(tbl_Comercial[[#This Row],[Dt
Entrega]]="","",tbl_Comercial[[#This Row],[Dt
Entrega]]-tbl_Comercial[[#This Row],[Dt. Entrada]])</f>
        <v>20</v>
      </c>
    </row>
    <row r="284" spans="1:22" ht="36" x14ac:dyDescent="0.25">
      <c r="A284" s="6">
        <v>44608</v>
      </c>
      <c r="B284" s="9" t="s">
        <v>931</v>
      </c>
      <c r="C284" s="7">
        <v>12464</v>
      </c>
      <c r="D284" s="5" t="s">
        <v>937</v>
      </c>
      <c r="E284" s="5">
        <v>1005432</v>
      </c>
      <c r="F284" s="7" t="s">
        <v>659</v>
      </c>
      <c r="G284" s="7"/>
      <c r="H284" s="4" t="s">
        <v>643</v>
      </c>
      <c r="I284" s="5" t="s">
        <v>644</v>
      </c>
      <c r="J284" s="5"/>
      <c r="K284" s="5" t="s">
        <v>31</v>
      </c>
      <c r="L284" s="5"/>
      <c r="M284" s="6">
        <v>44610</v>
      </c>
      <c r="N284" s="6">
        <v>44614</v>
      </c>
      <c r="O284" s="6">
        <v>44613</v>
      </c>
      <c r="P284" s="5" t="s">
        <v>924</v>
      </c>
      <c r="Q284" s="5" t="str">
        <f t="shared" si="27"/>
        <v>Produzido No Prazo</v>
      </c>
      <c r="R284" s="5" t="str">
        <f t="shared" si="28"/>
        <v>Entrega No Prazo</v>
      </c>
      <c r="S284" s="11" t="str">
        <f t="shared" ref="S284:S293" si="31">IF(M284="","",TEXT(M284,"MMM"))</f>
        <v>fev</v>
      </c>
      <c r="T284" s="11">
        <f t="shared" si="29"/>
        <v>2022</v>
      </c>
      <c r="U284" s="39">
        <f>IF(tbl_Comercial[[#This Row],[Dt. Produção]]="","",tbl_Comercial[[#This Row],[Dt. Produção]]-tbl_Comercial[[#This Row],[Dt. Entrada]])</f>
        <v>2</v>
      </c>
      <c r="V284" s="39">
        <f>IF(tbl_Comercial[[#This Row],[Dt
Entrega]]="","",tbl_Comercial[[#This Row],[Dt
Entrega]]-tbl_Comercial[[#This Row],[Dt. Entrada]])</f>
        <v>5</v>
      </c>
    </row>
    <row r="285" spans="1:22" ht="36" hidden="1" x14ac:dyDescent="0.25">
      <c r="A285" s="6">
        <v>44602</v>
      </c>
      <c r="B285" s="9" t="s">
        <v>931</v>
      </c>
      <c r="C285" s="7">
        <v>12439</v>
      </c>
      <c r="D285" s="5" t="s">
        <v>937</v>
      </c>
      <c r="E285" s="5" t="s">
        <v>9</v>
      </c>
      <c r="F285" s="7" t="s">
        <v>660</v>
      </c>
      <c r="G285" s="7"/>
      <c r="H285" s="4" t="s">
        <v>22</v>
      </c>
      <c r="I285" s="5" t="s">
        <v>14</v>
      </c>
      <c r="J285" s="5"/>
      <c r="K285" s="5" t="s">
        <v>31</v>
      </c>
      <c r="L285" s="5" t="s">
        <v>661</v>
      </c>
      <c r="M285" s="6">
        <v>44604</v>
      </c>
      <c r="N285" s="6">
        <v>44602</v>
      </c>
      <c r="O285" s="6">
        <v>44604</v>
      </c>
      <c r="P285" s="5" t="s">
        <v>925</v>
      </c>
      <c r="Q285" s="5" t="str">
        <f t="shared" si="27"/>
        <v>Produzido Em atraso</v>
      </c>
      <c r="R285" s="5" t="str">
        <f t="shared" si="28"/>
        <v>Entrega Em atraso</v>
      </c>
      <c r="S285" s="11" t="str">
        <f t="shared" si="31"/>
        <v>fev</v>
      </c>
      <c r="T285" s="11">
        <f t="shared" si="29"/>
        <v>2022</v>
      </c>
      <c r="U285" s="39">
        <f>IF(tbl_Comercial[[#This Row],[Dt. Produção]]="","",tbl_Comercial[[#This Row],[Dt. Produção]]-tbl_Comercial[[#This Row],[Dt. Entrada]])</f>
        <v>2</v>
      </c>
      <c r="V285" s="39">
        <f>IF(tbl_Comercial[[#This Row],[Dt
Entrega]]="","",tbl_Comercial[[#This Row],[Dt
Entrega]]-tbl_Comercial[[#This Row],[Dt. Entrada]])</f>
        <v>2</v>
      </c>
    </row>
    <row r="286" spans="1:22" ht="36" x14ac:dyDescent="0.25">
      <c r="A286" s="6">
        <v>44578</v>
      </c>
      <c r="B286" s="9" t="s">
        <v>931</v>
      </c>
      <c r="C286" s="7">
        <v>11649</v>
      </c>
      <c r="D286" s="5" t="s">
        <v>937</v>
      </c>
      <c r="E286" s="5" t="s">
        <v>9</v>
      </c>
      <c r="F286" s="7" t="s">
        <v>233</v>
      </c>
      <c r="G286" s="7"/>
      <c r="H286" s="4" t="s">
        <v>145</v>
      </c>
      <c r="I286" s="5" t="s">
        <v>80</v>
      </c>
      <c r="J286" s="5"/>
      <c r="K286" s="5" t="s">
        <v>31</v>
      </c>
      <c r="L286" s="5"/>
      <c r="M286" s="6">
        <v>44588</v>
      </c>
      <c r="N286" s="6">
        <v>44589</v>
      </c>
      <c r="O286" s="6">
        <v>44606</v>
      </c>
      <c r="P286" s="5" t="s">
        <v>926</v>
      </c>
      <c r="Q286" s="5" t="str">
        <f t="shared" si="27"/>
        <v>Produzido No Prazo</v>
      </c>
      <c r="R286" s="5" t="str">
        <f t="shared" si="28"/>
        <v>Entrega Em atraso</v>
      </c>
      <c r="S286" s="11" t="str">
        <f t="shared" si="31"/>
        <v>jan</v>
      </c>
      <c r="T286" s="11">
        <f t="shared" si="29"/>
        <v>2022</v>
      </c>
      <c r="U286" s="39">
        <f>IF(tbl_Comercial[[#This Row],[Dt. Produção]]="","",tbl_Comercial[[#This Row],[Dt. Produção]]-tbl_Comercial[[#This Row],[Dt. Entrada]])</f>
        <v>10</v>
      </c>
      <c r="V286" s="39">
        <f>IF(tbl_Comercial[[#This Row],[Dt
Entrega]]="","",tbl_Comercial[[#This Row],[Dt
Entrega]]-tbl_Comercial[[#This Row],[Dt. Entrada]])</f>
        <v>28</v>
      </c>
    </row>
    <row r="287" spans="1:22" ht="36" x14ac:dyDescent="0.25">
      <c r="A287" s="6">
        <v>44592</v>
      </c>
      <c r="B287" s="9" t="s">
        <v>931</v>
      </c>
      <c r="C287" s="7">
        <v>12345</v>
      </c>
      <c r="D287" s="5" t="s">
        <v>937</v>
      </c>
      <c r="E287" s="5">
        <v>23125</v>
      </c>
      <c r="F287" s="7" t="s">
        <v>545</v>
      </c>
      <c r="G287" s="7"/>
      <c r="H287" s="4" t="s">
        <v>23</v>
      </c>
      <c r="I287" s="5" t="s">
        <v>122</v>
      </c>
      <c r="J287" s="5"/>
      <c r="K287" s="5">
        <v>3540</v>
      </c>
      <c r="L287" s="5"/>
      <c r="M287" s="6">
        <v>44595</v>
      </c>
      <c r="N287" s="6">
        <v>44599</v>
      </c>
      <c r="O287" s="6">
        <v>44596</v>
      </c>
      <c r="P287" s="5" t="s">
        <v>924</v>
      </c>
      <c r="Q287" s="5" t="str">
        <f t="shared" si="27"/>
        <v>Produzido No Prazo</v>
      </c>
      <c r="R287" s="5" t="str">
        <f t="shared" si="28"/>
        <v>Entrega No Prazo</v>
      </c>
      <c r="S287" s="11" t="str">
        <f t="shared" si="31"/>
        <v>fev</v>
      </c>
      <c r="T287" s="11">
        <f t="shared" si="29"/>
        <v>2022</v>
      </c>
      <c r="U287" s="39">
        <f>IF(tbl_Comercial[[#This Row],[Dt. Produção]]="","",tbl_Comercial[[#This Row],[Dt. Produção]]-tbl_Comercial[[#This Row],[Dt. Entrada]])</f>
        <v>3</v>
      </c>
      <c r="V287" s="39">
        <f>IF(tbl_Comercial[[#This Row],[Dt
Entrega]]="","",tbl_Comercial[[#This Row],[Dt
Entrega]]-tbl_Comercial[[#This Row],[Dt. Entrada]])</f>
        <v>4</v>
      </c>
    </row>
    <row r="288" spans="1:22" ht="36" hidden="1" x14ac:dyDescent="0.25">
      <c r="A288" s="6">
        <v>44602</v>
      </c>
      <c r="B288" s="9" t="s">
        <v>931</v>
      </c>
      <c r="C288" s="7">
        <v>12413</v>
      </c>
      <c r="D288" s="5" t="s">
        <v>937</v>
      </c>
      <c r="E288" s="5" t="s">
        <v>9</v>
      </c>
      <c r="F288" s="7" t="s">
        <v>662</v>
      </c>
      <c r="G288" s="7"/>
      <c r="H288" s="4" t="s">
        <v>110</v>
      </c>
      <c r="I288" s="5" t="s">
        <v>14</v>
      </c>
      <c r="J288" s="5"/>
      <c r="K288" s="5" t="s">
        <v>31</v>
      </c>
      <c r="L288" s="5" t="s">
        <v>16</v>
      </c>
      <c r="M288" s="6">
        <v>44606</v>
      </c>
      <c r="N288" s="6">
        <v>44603</v>
      </c>
      <c r="O288" s="6">
        <v>44606</v>
      </c>
      <c r="P288" s="5" t="s">
        <v>925</v>
      </c>
      <c r="Q288" s="5" t="str">
        <f t="shared" si="27"/>
        <v>Produzido Em atraso</v>
      </c>
      <c r="R288" s="5" t="str">
        <f t="shared" si="28"/>
        <v>Entrega Em atraso</v>
      </c>
      <c r="S288" s="11" t="str">
        <f t="shared" si="31"/>
        <v>fev</v>
      </c>
      <c r="T288" s="11">
        <f t="shared" si="29"/>
        <v>2022</v>
      </c>
      <c r="U288" s="39">
        <f>IF(tbl_Comercial[[#This Row],[Dt. Produção]]="","",tbl_Comercial[[#This Row],[Dt. Produção]]-tbl_Comercial[[#This Row],[Dt. Entrada]])</f>
        <v>4</v>
      </c>
      <c r="V288" s="39">
        <f>IF(tbl_Comercial[[#This Row],[Dt
Entrega]]="","",tbl_Comercial[[#This Row],[Dt
Entrega]]-tbl_Comercial[[#This Row],[Dt. Entrada]])</f>
        <v>4</v>
      </c>
    </row>
    <row r="289" spans="1:22" ht="36" x14ac:dyDescent="0.25">
      <c r="A289" s="6">
        <v>44592</v>
      </c>
      <c r="B289" s="9" t="s">
        <v>931</v>
      </c>
      <c r="C289" s="7">
        <v>12348</v>
      </c>
      <c r="D289" s="5" t="s">
        <v>937</v>
      </c>
      <c r="E289" s="5">
        <v>23125</v>
      </c>
      <c r="F289" s="7" t="s">
        <v>544</v>
      </c>
      <c r="G289" s="7"/>
      <c r="H289" s="4" t="s">
        <v>23</v>
      </c>
      <c r="I289" s="5" t="s">
        <v>663</v>
      </c>
      <c r="J289" s="5"/>
      <c r="K289" s="5">
        <v>3540</v>
      </c>
      <c r="L289" s="5"/>
      <c r="M289" s="6">
        <v>44595</v>
      </c>
      <c r="N289" s="6">
        <v>44599</v>
      </c>
      <c r="O289" s="6">
        <v>44596</v>
      </c>
      <c r="P289" s="5" t="s">
        <v>924</v>
      </c>
      <c r="Q289" s="5" t="str">
        <f t="shared" si="27"/>
        <v>Produzido No Prazo</v>
      </c>
      <c r="R289" s="5" t="str">
        <f t="shared" si="28"/>
        <v>Entrega No Prazo</v>
      </c>
      <c r="S289" s="11" t="str">
        <f t="shared" si="31"/>
        <v>fev</v>
      </c>
      <c r="T289" s="11">
        <f t="shared" si="29"/>
        <v>2022</v>
      </c>
      <c r="U289" s="39">
        <f>IF(tbl_Comercial[[#This Row],[Dt. Produção]]="","",tbl_Comercial[[#This Row],[Dt. Produção]]-tbl_Comercial[[#This Row],[Dt. Entrada]])</f>
        <v>3</v>
      </c>
      <c r="V289" s="39">
        <f>IF(tbl_Comercial[[#This Row],[Dt
Entrega]]="","",tbl_Comercial[[#This Row],[Dt
Entrega]]-tbl_Comercial[[#This Row],[Dt. Entrada]])</f>
        <v>4</v>
      </c>
    </row>
    <row r="290" spans="1:22" ht="36" x14ac:dyDescent="0.25">
      <c r="A290" s="6">
        <v>44628</v>
      </c>
      <c r="B290" s="9" t="s">
        <v>931</v>
      </c>
      <c r="C290" s="7">
        <v>12630</v>
      </c>
      <c r="D290" s="5" t="s">
        <v>937</v>
      </c>
      <c r="E290" s="5" t="s">
        <v>9</v>
      </c>
      <c r="F290" s="7" t="s">
        <v>664</v>
      </c>
      <c r="G290" s="7"/>
      <c r="H290" s="4" t="s">
        <v>48</v>
      </c>
      <c r="I290" s="5" t="s">
        <v>665</v>
      </c>
      <c r="J290" s="5"/>
      <c r="K290" s="5" t="s">
        <v>31</v>
      </c>
      <c r="L290" s="5" t="s">
        <v>2</v>
      </c>
      <c r="M290" s="6">
        <v>44629</v>
      </c>
      <c r="N290" s="6">
        <v>44631</v>
      </c>
      <c r="O290" s="6">
        <v>44630</v>
      </c>
      <c r="P290" s="5" t="s">
        <v>925</v>
      </c>
      <c r="Q290" s="5" t="str">
        <f t="shared" si="27"/>
        <v>Produzido No Prazo</v>
      </c>
      <c r="R290" s="5" t="str">
        <f t="shared" si="28"/>
        <v>Entrega No Prazo</v>
      </c>
      <c r="S290" s="11" t="str">
        <f t="shared" si="31"/>
        <v>mar</v>
      </c>
      <c r="T290" s="11">
        <f t="shared" si="29"/>
        <v>2022</v>
      </c>
      <c r="U290" s="39">
        <f>IF(tbl_Comercial[[#This Row],[Dt. Produção]]="","",tbl_Comercial[[#This Row],[Dt. Produção]]-tbl_Comercial[[#This Row],[Dt. Entrada]])</f>
        <v>1</v>
      </c>
      <c r="V290" s="39">
        <f>IF(tbl_Comercial[[#This Row],[Dt
Entrega]]="","",tbl_Comercial[[#This Row],[Dt
Entrega]]-tbl_Comercial[[#This Row],[Dt. Entrada]])</f>
        <v>2</v>
      </c>
    </row>
    <row r="291" spans="1:22" ht="36" x14ac:dyDescent="0.25">
      <c r="A291" s="6">
        <v>44592</v>
      </c>
      <c r="B291" s="9" t="s">
        <v>931</v>
      </c>
      <c r="C291" s="7">
        <v>12348</v>
      </c>
      <c r="D291" s="5" t="s">
        <v>937</v>
      </c>
      <c r="E291" s="5">
        <v>23125</v>
      </c>
      <c r="F291" s="7" t="s">
        <v>355</v>
      </c>
      <c r="G291" s="7"/>
      <c r="H291" s="4" t="s">
        <v>23</v>
      </c>
      <c r="I291" s="5" t="s">
        <v>671</v>
      </c>
      <c r="J291" s="5"/>
      <c r="K291" s="5">
        <v>3540</v>
      </c>
      <c r="L291" s="5"/>
      <c r="M291" s="6">
        <v>44595</v>
      </c>
      <c r="N291" s="6">
        <v>44599</v>
      </c>
      <c r="O291" s="6">
        <v>44596</v>
      </c>
      <c r="P291" s="5" t="s">
        <v>924</v>
      </c>
      <c r="Q291" s="5" t="str">
        <f t="shared" si="27"/>
        <v>Produzido No Prazo</v>
      </c>
      <c r="R291" s="5" t="str">
        <f t="shared" si="28"/>
        <v>Entrega No Prazo</v>
      </c>
      <c r="S291" s="11" t="str">
        <f t="shared" si="31"/>
        <v>fev</v>
      </c>
      <c r="T291" s="11">
        <f t="shared" si="29"/>
        <v>2022</v>
      </c>
      <c r="U291" s="39">
        <f>IF(tbl_Comercial[[#This Row],[Dt. Produção]]="","",tbl_Comercial[[#This Row],[Dt. Produção]]-tbl_Comercial[[#This Row],[Dt. Entrada]])</f>
        <v>3</v>
      </c>
      <c r="V291" s="39">
        <f>IF(tbl_Comercial[[#This Row],[Dt
Entrega]]="","",tbl_Comercial[[#This Row],[Dt
Entrega]]-tbl_Comercial[[#This Row],[Dt. Entrada]])</f>
        <v>4</v>
      </c>
    </row>
    <row r="292" spans="1:22" ht="36" hidden="1" x14ac:dyDescent="0.25">
      <c r="A292" s="6">
        <v>44602</v>
      </c>
      <c r="B292" s="9" t="s">
        <v>931</v>
      </c>
      <c r="C292" s="7">
        <v>12413</v>
      </c>
      <c r="D292" s="5" t="s">
        <v>937</v>
      </c>
      <c r="E292" s="5" t="s">
        <v>9</v>
      </c>
      <c r="F292" s="7" t="s">
        <v>662</v>
      </c>
      <c r="G292" s="7"/>
      <c r="H292" s="4" t="s">
        <v>110</v>
      </c>
      <c r="I292" s="5" t="s">
        <v>14</v>
      </c>
      <c r="J292" s="5"/>
      <c r="K292" s="5" t="s">
        <v>31</v>
      </c>
      <c r="L292" s="5" t="s">
        <v>16</v>
      </c>
      <c r="M292" s="6">
        <v>44606</v>
      </c>
      <c r="N292" s="6">
        <v>44603</v>
      </c>
      <c r="O292" s="6">
        <v>44606</v>
      </c>
      <c r="P292" s="5" t="s">
        <v>925</v>
      </c>
      <c r="Q292" s="5" t="str">
        <f t="shared" si="27"/>
        <v>Produzido Em atraso</v>
      </c>
      <c r="R292" s="5" t="str">
        <f t="shared" si="28"/>
        <v>Entrega Em atraso</v>
      </c>
      <c r="S292" s="11" t="str">
        <f t="shared" si="31"/>
        <v>fev</v>
      </c>
      <c r="T292" s="11">
        <f t="shared" si="29"/>
        <v>2022</v>
      </c>
      <c r="U292" s="39">
        <f>IF(tbl_Comercial[[#This Row],[Dt. Produção]]="","",tbl_Comercial[[#This Row],[Dt. Produção]]-tbl_Comercial[[#This Row],[Dt. Entrada]])</f>
        <v>4</v>
      </c>
      <c r="V292" s="39">
        <f>IF(tbl_Comercial[[#This Row],[Dt
Entrega]]="","",tbl_Comercial[[#This Row],[Dt
Entrega]]-tbl_Comercial[[#This Row],[Dt. Entrada]])</f>
        <v>4</v>
      </c>
    </row>
    <row r="293" spans="1:22" ht="36" x14ac:dyDescent="0.25">
      <c r="A293" s="6">
        <v>44581</v>
      </c>
      <c r="B293" s="9" t="s">
        <v>931</v>
      </c>
      <c r="C293" s="7">
        <v>12277</v>
      </c>
      <c r="D293" s="5" t="s">
        <v>937</v>
      </c>
      <c r="E293" s="5" t="s">
        <v>9</v>
      </c>
      <c r="F293" s="7" t="s">
        <v>441</v>
      </c>
      <c r="G293" s="7"/>
      <c r="H293" s="4" t="s">
        <v>173</v>
      </c>
      <c r="I293" s="5" t="s">
        <v>676</v>
      </c>
      <c r="J293" s="5"/>
      <c r="K293" s="5" t="s">
        <v>31</v>
      </c>
      <c r="L293" s="5"/>
      <c r="M293" s="6">
        <v>44582</v>
      </c>
      <c r="N293" s="6">
        <v>44582</v>
      </c>
      <c r="O293" s="6">
        <v>44582</v>
      </c>
      <c r="P293" s="5" t="s">
        <v>924</v>
      </c>
      <c r="Q293" s="5" t="str">
        <f t="shared" si="27"/>
        <v>Produzido No Prazo</v>
      </c>
      <c r="R293" s="5" t="str">
        <f t="shared" si="28"/>
        <v>Entrega No Prazo</v>
      </c>
      <c r="S293" s="11" t="str">
        <f t="shared" si="31"/>
        <v>jan</v>
      </c>
      <c r="T293" s="11">
        <f t="shared" si="29"/>
        <v>2022</v>
      </c>
      <c r="U293" s="39">
        <f>IF(tbl_Comercial[[#This Row],[Dt. Produção]]="","",tbl_Comercial[[#This Row],[Dt. Produção]]-tbl_Comercial[[#This Row],[Dt. Entrada]])</f>
        <v>1</v>
      </c>
      <c r="V293" s="39">
        <f>IF(tbl_Comercial[[#This Row],[Dt
Entrega]]="","",tbl_Comercial[[#This Row],[Dt
Entrega]]-tbl_Comercial[[#This Row],[Dt. Entrada]])</f>
        <v>1</v>
      </c>
    </row>
    <row r="294" spans="1:22" ht="36" x14ac:dyDescent="0.25">
      <c r="A294" s="6">
        <v>44580</v>
      </c>
      <c r="B294" s="9" t="s">
        <v>931</v>
      </c>
      <c r="C294" s="7">
        <v>12255</v>
      </c>
      <c r="D294" s="5" t="s">
        <v>937</v>
      </c>
      <c r="E294" s="5" t="s">
        <v>9</v>
      </c>
      <c r="F294" s="7" t="s">
        <v>418</v>
      </c>
      <c r="G294" s="7"/>
      <c r="H294" s="4" t="s">
        <v>173</v>
      </c>
      <c r="I294" s="5" t="s">
        <v>679</v>
      </c>
      <c r="J294" s="5"/>
      <c r="K294" s="5" t="s">
        <v>31</v>
      </c>
      <c r="L294" s="5"/>
      <c r="M294" s="6">
        <v>44582</v>
      </c>
      <c r="N294" s="6">
        <v>44582</v>
      </c>
      <c r="O294" s="6">
        <v>44582</v>
      </c>
      <c r="P294" s="5" t="s">
        <v>924</v>
      </c>
      <c r="Q294" s="5" t="str">
        <f t="shared" si="27"/>
        <v>Produzido No Prazo</v>
      </c>
      <c r="R294" s="5" t="str">
        <f t="shared" si="28"/>
        <v>Entrega No Prazo</v>
      </c>
      <c r="S294" s="11" t="str">
        <f t="shared" ref="S294:S305" si="32">IF(M294="","",TEXT(M294,"MMM"))</f>
        <v>jan</v>
      </c>
      <c r="T294" s="11">
        <f t="shared" si="29"/>
        <v>2022</v>
      </c>
      <c r="U294" s="39">
        <f>IF(tbl_Comercial[[#This Row],[Dt. Produção]]="","",tbl_Comercial[[#This Row],[Dt. Produção]]-tbl_Comercial[[#This Row],[Dt. Entrada]])</f>
        <v>2</v>
      </c>
      <c r="V294" s="39">
        <f>IF(tbl_Comercial[[#This Row],[Dt
Entrega]]="","",tbl_Comercial[[#This Row],[Dt
Entrega]]-tbl_Comercial[[#This Row],[Dt. Entrada]])</f>
        <v>2</v>
      </c>
    </row>
    <row r="295" spans="1:22" ht="36" x14ac:dyDescent="0.25">
      <c r="A295" s="6">
        <v>44614</v>
      </c>
      <c r="B295" s="9" t="s">
        <v>931</v>
      </c>
      <c r="C295" s="7">
        <v>12500</v>
      </c>
      <c r="D295" s="5" t="s">
        <v>937</v>
      </c>
      <c r="E295" s="5"/>
      <c r="F295" s="7">
        <v>1453</v>
      </c>
      <c r="G295" s="7"/>
      <c r="H295" s="4" t="s">
        <v>77</v>
      </c>
      <c r="I295" s="5" t="s">
        <v>682</v>
      </c>
      <c r="J295" s="5"/>
      <c r="K295" s="5" t="s">
        <v>31</v>
      </c>
      <c r="L295" s="5"/>
      <c r="M295" s="6">
        <v>44617</v>
      </c>
      <c r="N295" s="6">
        <v>44621</v>
      </c>
      <c r="O295" s="6">
        <v>44621</v>
      </c>
      <c r="P295" s="5" t="s">
        <v>924</v>
      </c>
      <c r="Q295" s="5" t="str">
        <f t="shared" si="27"/>
        <v>Produzido No Prazo</v>
      </c>
      <c r="R295" s="5" t="str">
        <f t="shared" si="28"/>
        <v>Entrega No Prazo</v>
      </c>
      <c r="S295" s="11" t="str">
        <f t="shared" si="32"/>
        <v>fev</v>
      </c>
      <c r="T295" s="11">
        <f t="shared" si="29"/>
        <v>2022</v>
      </c>
      <c r="U295" s="39">
        <f>IF(tbl_Comercial[[#This Row],[Dt. Produção]]="","",tbl_Comercial[[#This Row],[Dt. Produção]]-tbl_Comercial[[#This Row],[Dt. Entrada]])</f>
        <v>3</v>
      </c>
      <c r="V295" s="39">
        <f>IF(tbl_Comercial[[#This Row],[Dt
Entrega]]="","",tbl_Comercial[[#This Row],[Dt
Entrega]]-tbl_Comercial[[#This Row],[Dt. Entrada]])</f>
        <v>7</v>
      </c>
    </row>
    <row r="296" spans="1:22" ht="36" x14ac:dyDescent="0.25">
      <c r="A296" s="6">
        <v>44624</v>
      </c>
      <c r="B296" s="9" t="s">
        <v>931</v>
      </c>
      <c r="C296" s="7">
        <v>12586</v>
      </c>
      <c r="D296" s="5" t="s">
        <v>937</v>
      </c>
      <c r="E296" s="5" t="s">
        <v>9</v>
      </c>
      <c r="F296" s="7" t="s">
        <v>652</v>
      </c>
      <c r="G296" s="7"/>
      <c r="H296" s="4" t="s">
        <v>653</v>
      </c>
      <c r="I296" s="5" t="s">
        <v>14</v>
      </c>
      <c r="J296" s="5"/>
      <c r="K296" s="5" t="s">
        <v>31</v>
      </c>
      <c r="L296" s="5" t="s">
        <v>16</v>
      </c>
      <c r="M296" s="6">
        <v>44627</v>
      </c>
      <c r="N296" s="6">
        <v>44627</v>
      </c>
      <c r="O296" s="6">
        <v>44627</v>
      </c>
      <c r="P296" s="5" t="s">
        <v>925</v>
      </c>
      <c r="Q296" s="5" t="str">
        <f t="shared" si="27"/>
        <v>Produzido No Prazo</v>
      </c>
      <c r="R296" s="5" t="str">
        <f t="shared" si="28"/>
        <v>Entrega No Prazo</v>
      </c>
      <c r="S296" s="11" t="str">
        <f t="shared" si="32"/>
        <v>mar</v>
      </c>
      <c r="T296" s="11">
        <f t="shared" si="29"/>
        <v>2022</v>
      </c>
      <c r="U296" s="39">
        <f>IF(tbl_Comercial[[#This Row],[Dt. Produção]]="","",tbl_Comercial[[#This Row],[Dt. Produção]]-tbl_Comercial[[#This Row],[Dt. Entrada]])</f>
        <v>3</v>
      </c>
      <c r="V296" s="39">
        <f>IF(tbl_Comercial[[#This Row],[Dt
Entrega]]="","",tbl_Comercial[[#This Row],[Dt
Entrega]]-tbl_Comercial[[#This Row],[Dt. Entrada]])</f>
        <v>3</v>
      </c>
    </row>
    <row r="297" spans="1:22" ht="36" x14ac:dyDescent="0.25">
      <c r="A297" s="6">
        <v>44613</v>
      </c>
      <c r="B297" s="9" t="s">
        <v>931</v>
      </c>
      <c r="C297" s="7">
        <v>11866</v>
      </c>
      <c r="D297" s="5" t="s">
        <v>937</v>
      </c>
      <c r="E297" s="5">
        <v>3007816261</v>
      </c>
      <c r="F297" s="7" t="s">
        <v>240</v>
      </c>
      <c r="G297" s="7"/>
      <c r="H297" s="4" t="s">
        <v>12</v>
      </c>
      <c r="I297" s="5" t="s">
        <v>683</v>
      </c>
      <c r="J297" s="5"/>
      <c r="K297" s="5">
        <v>229944</v>
      </c>
      <c r="L297" s="5" t="s">
        <v>684</v>
      </c>
      <c r="M297" s="6">
        <v>44616</v>
      </c>
      <c r="N297" s="6">
        <v>44620</v>
      </c>
      <c r="O297" s="6">
        <v>44628</v>
      </c>
      <c r="P297" s="5" t="s">
        <v>924</v>
      </c>
      <c r="Q297" s="5" t="str">
        <f t="shared" si="27"/>
        <v>Produzido No Prazo</v>
      </c>
      <c r="R297" s="5" t="str">
        <f t="shared" si="28"/>
        <v>Entrega Em atraso</v>
      </c>
      <c r="S297" s="11" t="str">
        <f t="shared" si="32"/>
        <v>fev</v>
      </c>
      <c r="T297" s="11">
        <f t="shared" si="29"/>
        <v>2022</v>
      </c>
      <c r="U297" s="39">
        <f>IF(tbl_Comercial[[#This Row],[Dt. Produção]]="","",tbl_Comercial[[#This Row],[Dt. Produção]]-tbl_Comercial[[#This Row],[Dt. Entrada]])</f>
        <v>3</v>
      </c>
      <c r="V297" s="39">
        <f>IF(tbl_Comercial[[#This Row],[Dt
Entrega]]="","",tbl_Comercial[[#This Row],[Dt
Entrega]]-tbl_Comercial[[#This Row],[Dt. Entrada]])</f>
        <v>15</v>
      </c>
    </row>
    <row r="298" spans="1:22" ht="36" x14ac:dyDescent="0.25">
      <c r="A298" s="1">
        <v>44602</v>
      </c>
      <c r="B298" s="9" t="s">
        <v>927</v>
      </c>
      <c r="C298" s="4">
        <v>11186</v>
      </c>
      <c r="D298" s="4" t="s">
        <v>930</v>
      </c>
      <c r="E298" s="3" t="s">
        <v>18</v>
      </c>
      <c r="F298" s="2" t="s">
        <v>150</v>
      </c>
      <c r="G298" s="2"/>
      <c r="H298" s="4" t="s">
        <v>42</v>
      </c>
      <c r="I298" s="5" t="s">
        <v>685</v>
      </c>
      <c r="J298" s="5"/>
      <c r="K298" s="3" t="s">
        <v>31</v>
      </c>
      <c r="L298" s="5" t="s">
        <v>18</v>
      </c>
      <c r="M298" s="1">
        <v>44606</v>
      </c>
      <c r="N298" s="1">
        <v>44608</v>
      </c>
      <c r="O298" s="1">
        <v>44610</v>
      </c>
      <c r="P298" s="3" t="s">
        <v>926</v>
      </c>
      <c r="Q298" s="5" t="str">
        <f t="shared" si="27"/>
        <v>Produzido No Prazo</v>
      </c>
      <c r="R298" s="5" t="str">
        <f t="shared" si="28"/>
        <v>Entrega Em atraso</v>
      </c>
      <c r="S298" s="11" t="str">
        <f t="shared" si="32"/>
        <v>fev</v>
      </c>
      <c r="T298" s="11">
        <f t="shared" si="29"/>
        <v>2022</v>
      </c>
      <c r="U298" s="39">
        <f>IF(tbl_Comercial[[#This Row],[Dt. Produção]]="","",tbl_Comercial[[#This Row],[Dt. Produção]]-tbl_Comercial[[#This Row],[Dt. Entrada]])</f>
        <v>4</v>
      </c>
      <c r="V298" s="39">
        <f>IF(tbl_Comercial[[#This Row],[Dt
Entrega]]="","",tbl_Comercial[[#This Row],[Dt
Entrega]]-tbl_Comercial[[#This Row],[Dt. Entrada]])</f>
        <v>8</v>
      </c>
    </row>
    <row r="299" spans="1:22" ht="36" hidden="1" x14ac:dyDescent="0.25">
      <c r="A299" s="6">
        <v>44608</v>
      </c>
      <c r="B299" s="9" t="s">
        <v>931</v>
      </c>
      <c r="C299" s="7">
        <v>12479</v>
      </c>
      <c r="D299" s="5" t="s">
        <v>937</v>
      </c>
      <c r="E299" s="5">
        <v>191282</v>
      </c>
      <c r="F299" s="7">
        <v>2440</v>
      </c>
      <c r="G299" s="7"/>
      <c r="H299" s="4" t="s">
        <v>45</v>
      </c>
      <c r="I299" s="5" t="s">
        <v>686</v>
      </c>
      <c r="J299" s="5"/>
      <c r="K299" s="5" t="s">
        <v>31</v>
      </c>
      <c r="L299" s="5"/>
      <c r="M299" s="6">
        <v>44622</v>
      </c>
      <c r="N299" s="6">
        <v>44617</v>
      </c>
      <c r="O299" s="6">
        <v>44623</v>
      </c>
      <c r="P299" s="5" t="s">
        <v>924</v>
      </c>
      <c r="Q299" s="5" t="str">
        <f t="shared" si="27"/>
        <v>Produzido Em atraso</v>
      </c>
      <c r="R299" s="5" t="str">
        <f t="shared" si="28"/>
        <v>Entrega Em atraso</v>
      </c>
      <c r="S299" s="11" t="str">
        <f t="shared" si="32"/>
        <v>mar</v>
      </c>
      <c r="T299" s="11">
        <f t="shared" si="29"/>
        <v>2022</v>
      </c>
      <c r="U299" s="39">
        <f>IF(tbl_Comercial[[#This Row],[Dt. Produção]]="","",tbl_Comercial[[#This Row],[Dt. Produção]]-tbl_Comercial[[#This Row],[Dt. Entrada]])</f>
        <v>14</v>
      </c>
      <c r="V299" s="39">
        <f>IF(tbl_Comercial[[#This Row],[Dt
Entrega]]="","",tbl_Comercial[[#This Row],[Dt
Entrega]]-tbl_Comercial[[#This Row],[Dt. Entrada]])</f>
        <v>15</v>
      </c>
    </row>
    <row r="300" spans="1:22" ht="36" x14ac:dyDescent="0.25">
      <c r="A300" s="6">
        <v>44621</v>
      </c>
      <c r="B300" s="9" t="s">
        <v>931</v>
      </c>
      <c r="C300" s="7">
        <v>12549</v>
      </c>
      <c r="D300" s="5" t="s">
        <v>937</v>
      </c>
      <c r="E300" s="5">
        <v>155038</v>
      </c>
      <c r="F300" s="7" t="s">
        <v>692</v>
      </c>
      <c r="G300" s="7"/>
      <c r="H300" s="4" t="s">
        <v>75</v>
      </c>
      <c r="I300" s="5" t="s">
        <v>693</v>
      </c>
      <c r="J300" s="5"/>
      <c r="K300" s="5">
        <v>28297</v>
      </c>
      <c r="L300" s="5" t="s">
        <v>694</v>
      </c>
      <c r="M300" s="6">
        <v>44623</v>
      </c>
      <c r="N300" s="6">
        <v>44624</v>
      </c>
      <c r="O300" s="6">
        <v>44624</v>
      </c>
      <c r="P300" s="5" t="s">
        <v>924</v>
      </c>
      <c r="Q300" s="5" t="str">
        <f t="shared" si="27"/>
        <v>Produzido No Prazo</v>
      </c>
      <c r="R300" s="5" t="str">
        <f t="shared" si="28"/>
        <v>Entrega No Prazo</v>
      </c>
      <c r="S300" s="11" t="str">
        <f t="shared" si="32"/>
        <v>mar</v>
      </c>
      <c r="T300" s="11">
        <f t="shared" si="29"/>
        <v>2022</v>
      </c>
      <c r="U300" s="39">
        <f>IF(tbl_Comercial[[#This Row],[Dt. Produção]]="","",tbl_Comercial[[#This Row],[Dt. Produção]]-tbl_Comercial[[#This Row],[Dt. Entrada]])</f>
        <v>2</v>
      </c>
      <c r="V300" s="39">
        <f>IF(tbl_Comercial[[#This Row],[Dt
Entrega]]="","",tbl_Comercial[[#This Row],[Dt
Entrega]]-tbl_Comercial[[#This Row],[Dt. Entrada]])</f>
        <v>3</v>
      </c>
    </row>
    <row r="301" spans="1:22" ht="36" x14ac:dyDescent="0.25">
      <c r="A301" s="6">
        <v>44609</v>
      </c>
      <c r="B301" s="9" t="s">
        <v>931</v>
      </c>
      <c r="C301" s="7">
        <v>12489</v>
      </c>
      <c r="D301" s="5" t="s">
        <v>937</v>
      </c>
      <c r="E301" s="5" t="s">
        <v>9</v>
      </c>
      <c r="F301" s="7" t="s">
        <v>695</v>
      </c>
      <c r="G301" s="7"/>
      <c r="H301" s="4" t="s">
        <v>46</v>
      </c>
      <c r="I301" s="5" t="s">
        <v>696</v>
      </c>
      <c r="J301" s="5"/>
      <c r="K301" s="5" t="s">
        <v>31</v>
      </c>
      <c r="L301" s="5" t="s">
        <v>246</v>
      </c>
      <c r="M301" s="6">
        <v>44613</v>
      </c>
      <c r="N301" s="6">
        <v>44615</v>
      </c>
      <c r="O301" s="6">
        <v>44615</v>
      </c>
      <c r="P301" s="5" t="s">
        <v>926</v>
      </c>
      <c r="Q301" s="5" t="str">
        <f t="shared" si="27"/>
        <v>Produzido No Prazo</v>
      </c>
      <c r="R301" s="5" t="str">
        <f t="shared" si="28"/>
        <v>Entrega No Prazo</v>
      </c>
      <c r="S301" s="11" t="str">
        <f t="shared" si="32"/>
        <v>fev</v>
      </c>
      <c r="T301" s="11">
        <f t="shared" si="29"/>
        <v>2022</v>
      </c>
      <c r="U301" s="39">
        <f>IF(tbl_Comercial[[#This Row],[Dt. Produção]]="","",tbl_Comercial[[#This Row],[Dt. Produção]]-tbl_Comercial[[#This Row],[Dt. Entrada]])</f>
        <v>4</v>
      </c>
      <c r="V301" s="39">
        <f>IF(tbl_Comercial[[#This Row],[Dt
Entrega]]="","",tbl_Comercial[[#This Row],[Dt
Entrega]]-tbl_Comercial[[#This Row],[Dt. Entrada]])</f>
        <v>6</v>
      </c>
    </row>
    <row r="302" spans="1:22" ht="36" x14ac:dyDescent="0.25">
      <c r="A302" s="6">
        <v>44606</v>
      </c>
      <c r="B302" s="9" t="s">
        <v>931</v>
      </c>
      <c r="C302" s="7">
        <v>12463</v>
      </c>
      <c r="D302" s="5" t="s">
        <v>937</v>
      </c>
      <c r="E302" s="5" t="s">
        <v>9</v>
      </c>
      <c r="F302" s="7" t="s">
        <v>148</v>
      </c>
      <c r="G302" s="7"/>
      <c r="H302" s="4" t="s">
        <v>46</v>
      </c>
      <c r="I302" s="5" t="s">
        <v>704</v>
      </c>
      <c r="J302" s="5"/>
      <c r="K302" s="5" t="s">
        <v>31</v>
      </c>
      <c r="L302" s="5"/>
      <c r="M302" s="6">
        <v>44609</v>
      </c>
      <c r="N302" s="6">
        <v>44610</v>
      </c>
      <c r="O302" s="6">
        <v>44615</v>
      </c>
      <c r="P302" s="5" t="s">
        <v>926</v>
      </c>
      <c r="Q302" s="5" t="str">
        <f t="shared" si="27"/>
        <v>Produzido No Prazo</v>
      </c>
      <c r="R302" s="5" t="str">
        <f t="shared" si="28"/>
        <v>Entrega Em atraso</v>
      </c>
      <c r="S302" s="11" t="str">
        <f t="shared" si="32"/>
        <v>fev</v>
      </c>
      <c r="T302" s="11">
        <f t="shared" si="29"/>
        <v>2022</v>
      </c>
      <c r="U302" s="39">
        <f>IF(tbl_Comercial[[#This Row],[Dt. Produção]]="","",tbl_Comercial[[#This Row],[Dt. Produção]]-tbl_Comercial[[#This Row],[Dt. Entrada]])</f>
        <v>3</v>
      </c>
      <c r="V302" s="39">
        <f>IF(tbl_Comercial[[#This Row],[Dt
Entrega]]="","",tbl_Comercial[[#This Row],[Dt
Entrega]]-tbl_Comercial[[#This Row],[Dt. Entrada]])</f>
        <v>9</v>
      </c>
    </row>
    <row r="303" spans="1:22" ht="36" x14ac:dyDescent="0.25">
      <c r="A303" s="6">
        <v>44606</v>
      </c>
      <c r="B303" s="9" t="s">
        <v>931</v>
      </c>
      <c r="C303" s="7">
        <v>12461</v>
      </c>
      <c r="D303" s="5" t="s">
        <v>937</v>
      </c>
      <c r="E303" s="5" t="s">
        <v>9</v>
      </c>
      <c r="F303" s="7" t="s">
        <v>705</v>
      </c>
      <c r="G303" s="7"/>
      <c r="H303" s="4" t="s">
        <v>46</v>
      </c>
      <c r="I303" s="5" t="s">
        <v>706</v>
      </c>
      <c r="J303" s="5"/>
      <c r="K303" s="5" t="s">
        <v>31</v>
      </c>
      <c r="L303" s="5"/>
      <c r="M303" s="6">
        <v>44609</v>
      </c>
      <c r="N303" s="6">
        <v>44610</v>
      </c>
      <c r="O303" s="6">
        <v>44615</v>
      </c>
      <c r="P303" s="5" t="s">
        <v>926</v>
      </c>
      <c r="Q303" s="5" t="str">
        <f t="shared" si="27"/>
        <v>Produzido No Prazo</v>
      </c>
      <c r="R303" s="5" t="str">
        <f t="shared" si="28"/>
        <v>Entrega Em atraso</v>
      </c>
      <c r="S303" s="11" t="str">
        <f t="shared" si="32"/>
        <v>fev</v>
      </c>
      <c r="T303" s="11">
        <f t="shared" si="29"/>
        <v>2022</v>
      </c>
      <c r="U303" s="39">
        <f>IF(tbl_Comercial[[#This Row],[Dt. Produção]]="","",tbl_Comercial[[#This Row],[Dt. Produção]]-tbl_Comercial[[#This Row],[Dt. Entrada]])</f>
        <v>3</v>
      </c>
      <c r="V303" s="39">
        <f>IF(tbl_Comercial[[#This Row],[Dt
Entrega]]="","",tbl_Comercial[[#This Row],[Dt
Entrega]]-tbl_Comercial[[#This Row],[Dt. Entrada]])</f>
        <v>9</v>
      </c>
    </row>
    <row r="304" spans="1:22" ht="36" hidden="1" x14ac:dyDescent="0.25">
      <c r="A304" s="6">
        <v>44588</v>
      </c>
      <c r="B304" s="9" t="s">
        <v>931</v>
      </c>
      <c r="C304" s="7">
        <v>11899</v>
      </c>
      <c r="D304" s="5" t="s">
        <v>937</v>
      </c>
      <c r="E304" s="5">
        <v>3007939502</v>
      </c>
      <c r="F304" s="7" t="s">
        <v>242</v>
      </c>
      <c r="G304" s="7"/>
      <c r="H304" s="4" t="s">
        <v>12</v>
      </c>
      <c r="I304" s="5" t="s">
        <v>707</v>
      </c>
      <c r="J304" s="5"/>
      <c r="K304" s="5">
        <v>229943</v>
      </c>
      <c r="L304" s="5" t="s">
        <v>708</v>
      </c>
      <c r="M304" s="6">
        <v>44615</v>
      </c>
      <c r="N304" s="6">
        <v>44608</v>
      </c>
      <c r="O304" s="6">
        <v>44628</v>
      </c>
      <c r="P304" s="5" t="s">
        <v>924</v>
      </c>
      <c r="Q304" s="5" t="str">
        <f t="shared" si="27"/>
        <v>Produzido Em atraso</v>
      </c>
      <c r="R304" s="5" t="str">
        <f t="shared" si="28"/>
        <v>Entrega Em atraso</v>
      </c>
      <c r="S304" s="11" t="str">
        <f t="shared" si="32"/>
        <v>fev</v>
      </c>
      <c r="T304" s="11">
        <f t="shared" si="29"/>
        <v>2022</v>
      </c>
      <c r="U304" s="39">
        <f>IF(tbl_Comercial[[#This Row],[Dt. Produção]]="","",tbl_Comercial[[#This Row],[Dt. Produção]]-tbl_Comercial[[#This Row],[Dt. Entrada]])</f>
        <v>27</v>
      </c>
      <c r="V304" s="39">
        <f>IF(tbl_Comercial[[#This Row],[Dt
Entrega]]="","",tbl_Comercial[[#This Row],[Dt
Entrega]]-tbl_Comercial[[#This Row],[Dt. Entrada]])</f>
        <v>40</v>
      </c>
    </row>
    <row r="305" spans="1:22" ht="36" hidden="1" x14ac:dyDescent="0.25">
      <c r="A305" s="6">
        <v>44588</v>
      </c>
      <c r="B305" s="9" t="s">
        <v>931</v>
      </c>
      <c r="C305" s="7">
        <v>11896</v>
      </c>
      <c r="D305" s="5" t="s">
        <v>937</v>
      </c>
      <c r="E305" s="5">
        <v>3007939382</v>
      </c>
      <c r="F305" s="7" t="s">
        <v>241</v>
      </c>
      <c r="G305" s="7"/>
      <c r="H305" s="4" t="s">
        <v>12</v>
      </c>
      <c r="I305" s="5" t="s">
        <v>709</v>
      </c>
      <c r="J305" s="5"/>
      <c r="K305" s="5">
        <v>229947</v>
      </c>
      <c r="L305" s="5" t="s">
        <v>710</v>
      </c>
      <c r="M305" s="6">
        <v>44617</v>
      </c>
      <c r="N305" s="6">
        <v>44609</v>
      </c>
      <c r="O305" s="6">
        <v>44623</v>
      </c>
      <c r="P305" s="5" t="s">
        <v>924</v>
      </c>
      <c r="Q305" s="5" t="str">
        <f t="shared" si="27"/>
        <v>Produzido Em atraso</v>
      </c>
      <c r="R305" s="5" t="str">
        <f t="shared" si="28"/>
        <v>Entrega Em atraso</v>
      </c>
      <c r="S305" s="11" t="str">
        <f t="shared" si="32"/>
        <v>fev</v>
      </c>
      <c r="T305" s="11">
        <f t="shared" si="29"/>
        <v>2022</v>
      </c>
      <c r="U305" s="39">
        <f>IF(tbl_Comercial[[#This Row],[Dt. Produção]]="","",tbl_Comercial[[#This Row],[Dt. Produção]]-tbl_Comercial[[#This Row],[Dt. Entrada]])</f>
        <v>29</v>
      </c>
      <c r="V305" s="39">
        <f>IF(tbl_Comercial[[#This Row],[Dt
Entrega]]="","",tbl_Comercial[[#This Row],[Dt
Entrega]]-tbl_Comercial[[#This Row],[Dt. Entrada]])</f>
        <v>35</v>
      </c>
    </row>
    <row r="306" spans="1:22" ht="36" hidden="1" x14ac:dyDescent="0.25">
      <c r="A306" s="6">
        <v>44602</v>
      </c>
      <c r="B306" s="9" t="s">
        <v>931</v>
      </c>
      <c r="C306" s="7">
        <v>12439</v>
      </c>
      <c r="D306" s="5" t="s">
        <v>937</v>
      </c>
      <c r="E306" s="5" t="s">
        <v>9</v>
      </c>
      <c r="F306" s="7" t="s">
        <v>660</v>
      </c>
      <c r="G306" s="7"/>
      <c r="H306" s="4" t="s">
        <v>22</v>
      </c>
      <c r="I306" s="5" t="s">
        <v>14</v>
      </c>
      <c r="J306" s="5"/>
      <c r="K306" s="5" t="s">
        <v>31</v>
      </c>
      <c r="L306" s="5" t="s">
        <v>661</v>
      </c>
      <c r="M306" s="6">
        <v>44606</v>
      </c>
      <c r="N306" s="6">
        <v>44602</v>
      </c>
      <c r="O306" s="6">
        <v>44606</v>
      </c>
      <c r="P306" s="5" t="s">
        <v>925</v>
      </c>
      <c r="Q306" s="5" t="str">
        <f t="shared" si="27"/>
        <v>Produzido Em atraso</v>
      </c>
      <c r="R306" s="5" t="str">
        <f t="shared" si="28"/>
        <v>Entrega Em atraso</v>
      </c>
      <c r="S306" s="11" t="str">
        <f t="shared" ref="S306:S319" si="33">IF(M306="","",TEXT(M306,"MMM"))</f>
        <v>fev</v>
      </c>
      <c r="T306" s="11">
        <f t="shared" si="29"/>
        <v>2022</v>
      </c>
      <c r="U306" s="39">
        <f>IF(tbl_Comercial[[#This Row],[Dt. Produção]]="","",tbl_Comercial[[#This Row],[Dt. Produção]]-tbl_Comercial[[#This Row],[Dt. Entrada]])</f>
        <v>4</v>
      </c>
      <c r="V306" s="39">
        <f>IF(tbl_Comercial[[#This Row],[Dt
Entrega]]="","",tbl_Comercial[[#This Row],[Dt
Entrega]]-tbl_Comercial[[#This Row],[Dt. Entrada]])</f>
        <v>4</v>
      </c>
    </row>
    <row r="307" spans="1:22" ht="36" hidden="1" x14ac:dyDescent="0.25">
      <c r="A307" s="6">
        <v>44588</v>
      </c>
      <c r="B307" s="9" t="s">
        <v>931</v>
      </c>
      <c r="C307" s="7">
        <v>11901</v>
      </c>
      <c r="D307" s="5" t="s">
        <v>937</v>
      </c>
      <c r="E307" s="5">
        <v>3007939703</v>
      </c>
      <c r="F307" s="7" t="s">
        <v>243</v>
      </c>
      <c r="G307" s="7"/>
      <c r="H307" s="4" t="s">
        <v>12</v>
      </c>
      <c r="I307" s="5" t="s">
        <v>713</v>
      </c>
      <c r="J307" s="5"/>
      <c r="K307" s="5">
        <v>229946</v>
      </c>
      <c r="L307" s="5" t="s">
        <v>714</v>
      </c>
      <c r="M307" s="6">
        <v>44613</v>
      </c>
      <c r="N307" s="6">
        <v>44608</v>
      </c>
      <c r="O307" s="6">
        <v>44628</v>
      </c>
      <c r="P307" s="5" t="s">
        <v>924</v>
      </c>
      <c r="Q307" s="5" t="str">
        <f t="shared" si="27"/>
        <v>Produzido Em atraso</v>
      </c>
      <c r="R307" s="5" t="str">
        <f t="shared" si="28"/>
        <v>Entrega Em atraso</v>
      </c>
      <c r="S307" s="11" t="str">
        <f t="shared" si="33"/>
        <v>fev</v>
      </c>
      <c r="T307" s="11">
        <f t="shared" si="29"/>
        <v>2022</v>
      </c>
      <c r="U307" s="39">
        <f>IF(tbl_Comercial[[#This Row],[Dt. Produção]]="","",tbl_Comercial[[#This Row],[Dt. Produção]]-tbl_Comercial[[#This Row],[Dt. Entrada]])</f>
        <v>25</v>
      </c>
      <c r="V307" s="39">
        <f>IF(tbl_Comercial[[#This Row],[Dt
Entrega]]="","",tbl_Comercial[[#This Row],[Dt
Entrega]]-tbl_Comercial[[#This Row],[Dt. Entrada]])</f>
        <v>40</v>
      </c>
    </row>
    <row r="308" spans="1:22" ht="36" x14ac:dyDescent="0.25">
      <c r="A308" s="6">
        <v>44606</v>
      </c>
      <c r="B308" s="9" t="s">
        <v>931</v>
      </c>
      <c r="C308" s="7">
        <v>12467</v>
      </c>
      <c r="D308" s="5" t="s">
        <v>937</v>
      </c>
      <c r="E308" s="5" t="s">
        <v>9</v>
      </c>
      <c r="F308" s="7" t="s">
        <v>675</v>
      </c>
      <c r="G308" s="7"/>
      <c r="H308" s="4" t="s">
        <v>128</v>
      </c>
      <c r="I308" s="5" t="s">
        <v>14</v>
      </c>
      <c r="J308" s="5"/>
      <c r="K308" s="5" t="s">
        <v>31</v>
      </c>
      <c r="L308" s="5" t="s">
        <v>715</v>
      </c>
      <c r="M308" s="6">
        <v>44608</v>
      </c>
      <c r="N308" s="6">
        <v>44608</v>
      </c>
      <c r="O308" s="6">
        <v>44609</v>
      </c>
      <c r="P308" s="5" t="s">
        <v>926</v>
      </c>
      <c r="Q308" s="5" t="str">
        <f t="shared" si="27"/>
        <v>Produzido No Prazo</v>
      </c>
      <c r="R308" s="5" t="str">
        <f t="shared" si="28"/>
        <v>Entrega Em atraso</v>
      </c>
      <c r="S308" s="11" t="str">
        <f t="shared" si="33"/>
        <v>fev</v>
      </c>
      <c r="T308" s="11">
        <f t="shared" si="29"/>
        <v>2022</v>
      </c>
      <c r="U308" s="39">
        <f>IF(tbl_Comercial[[#This Row],[Dt. Produção]]="","",tbl_Comercial[[#This Row],[Dt. Produção]]-tbl_Comercial[[#This Row],[Dt. Entrada]])</f>
        <v>2</v>
      </c>
      <c r="V308" s="39">
        <f>IF(tbl_Comercial[[#This Row],[Dt
Entrega]]="","",tbl_Comercial[[#This Row],[Dt
Entrega]]-tbl_Comercial[[#This Row],[Dt. Entrada]])</f>
        <v>3</v>
      </c>
    </row>
    <row r="309" spans="1:22" ht="36" x14ac:dyDescent="0.25">
      <c r="A309" s="6">
        <v>44610</v>
      </c>
      <c r="B309" s="9" t="s">
        <v>931</v>
      </c>
      <c r="C309" s="7">
        <v>12444</v>
      </c>
      <c r="D309" s="5" t="s">
        <v>937</v>
      </c>
      <c r="E309" s="5">
        <v>3007996394</v>
      </c>
      <c r="F309" s="7" t="s">
        <v>670</v>
      </c>
      <c r="G309" s="7"/>
      <c r="H309" s="4" t="s">
        <v>12</v>
      </c>
      <c r="I309" s="5" t="s">
        <v>716</v>
      </c>
      <c r="J309" s="5"/>
      <c r="K309" s="5">
        <v>232217</v>
      </c>
      <c r="L309" s="5" t="s">
        <v>717</v>
      </c>
      <c r="M309" s="6">
        <v>44621</v>
      </c>
      <c r="N309" s="6">
        <v>44624</v>
      </c>
      <c r="O309" s="6">
        <v>44628</v>
      </c>
      <c r="P309" s="5" t="s">
        <v>924</v>
      </c>
      <c r="Q309" s="5" t="str">
        <f t="shared" si="27"/>
        <v>Produzido No Prazo</v>
      </c>
      <c r="R309" s="5" t="str">
        <f t="shared" si="28"/>
        <v>Entrega Em atraso</v>
      </c>
      <c r="S309" s="11" t="str">
        <f t="shared" si="33"/>
        <v>mar</v>
      </c>
      <c r="T309" s="11">
        <f t="shared" si="29"/>
        <v>2022</v>
      </c>
      <c r="U309" s="39">
        <f>IF(tbl_Comercial[[#This Row],[Dt. Produção]]="","",tbl_Comercial[[#This Row],[Dt. Produção]]-tbl_Comercial[[#This Row],[Dt. Entrada]])</f>
        <v>11</v>
      </c>
      <c r="V309" s="39">
        <f>IF(tbl_Comercial[[#This Row],[Dt
Entrega]]="","",tbl_Comercial[[#This Row],[Dt
Entrega]]-tbl_Comercial[[#This Row],[Dt. Entrada]])</f>
        <v>18</v>
      </c>
    </row>
    <row r="310" spans="1:22" ht="36" hidden="1" x14ac:dyDescent="0.25">
      <c r="A310" s="6">
        <v>44602</v>
      </c>
      <c r="B310" s="9" t="s">
        <v>931</v>
      </c>
      <c r="C310" s="7">
        <v>12421</v>
      </c>
      <c r="D310" s="5" t="s">
        <v>937</v>
      </c>
      <c r="E310" s="5" t="s">
        <v>9</v>
      </c>
      <c r="F310" s="7" t="s">
        <v>657</v>
      </c>
      <c r="G310" s="7"/>
      <c r="H310" s="4" t="s">
        <v>93</v>
      </c>
      <c r="I310" s="5" t="s">
        <v>131</v>
      </c>
      <c r="J310" s="5"/>
      <c r="K310" s="5" t="s">
        <v>31</v>
      </c>
      <c r="L310" s="5"/>
      <c r="M310" s="6">
        <v>44608</v>
      </c>
      <c r="N310" s="6">
        <v>44607</v>
      </c>
      <c r="O310" s="6">
        <v>44609</v>
      </c>
      <c r="P310" s="5" t="s">
        <v>925</v>
      </c>
      <c r="Q310" s="5" t="str">
        <f t="shared" si="27"/>
        <v>Produzido Em atraso</v>
      </c>
      <c r="R310" s="5" t="str">
        <f t="shared" si="28"/>
        <v>Entrega Em atraso</v>
      </c>
      <c r="S310" s="11" t="str">
        <f t="shared" si="33"/>
        <v>fev</v>
      </c>
      <c r="T310" s="11">
        <f t="shared" si="29"/>
        <v>2022</v>
      </c>
      <c r="U310" s="39">
        <f>IF(tbl_Comercial[[#This Row],[Dt. Produção]]="","",tbl_Comercial[[#This Row],[Dt. Produção]]-tbl_Comercial[[#This Row],[Dt. Entrada]])</f>
        <v>6</v>
      </c>
      <c r="V310" s="39">
        <f>IF(tbl_Comercial[[#This Row],[Dt
Entrega]]="","",tbl_Comercial[[#This Row],[Dt
Entrega]]-tbl_Comercial[[#This Row],[Dt. Entrada]])</f>
        <v>7</v>
      </c>
    </row>
    <row r="311" spans="1:22" ht="36" x14ac:dyDescent="0.25">
      <c r="A311" s="6">
        <v>44603</v>
      </c>
      <c r="B311" s="9" t="s">
        <v>931</v>
      </c>
      <c r="C311" s="7">
        <v>12460</v>
      </c>
      <c r="D311" s="5" t="s">
        <v>937</v>
      </c>
      <c r="E311" s="5" t="s">
        <v>9</v>
      </c>
      <c r="F311" s="7" t="s">
        <v>719</v>
      </c>
      <c r="G311" s="7"/>
      <c r="H311" s="4" t="s">
        <v>720</v>
      </c>
      <c r="I311" s="5" t="s">
        <v>14</v>
      </c>
      <c r="J311" s="5"/>
      <c r="K311" s="5" t="s">
        <v>31</v>
      </c>
      <c r="L311" s="5" t="s">
        <v>721</v>
      </c>
      <c r="M311" s="6">
        <v>44609</v>
      </c>
      <c r="N311" s="6">
        <v>44617</v>
      </c>
      <c r="O311" s="6">
        <v>44610</v>
      </c>
      <c r="P311" s="5" t="s">
        <v>926</v>
      </c>
      <c r="Q311" s="5" t="str">
        <f t="shared" si="27"/>
        <v>Produzido No Prazo</v>
      </c>
      <c r="R311" s="5" t="str">
        <f t="shared" si="28"/>
        <v>Entrega No Prazo</v>
      </c>
      <c r="S311" s="11" t="str">
        <f t="shared" si="33"/>
        <v>fev</v>
      </c>
      <c r="T311" s="11">
        <f t="shared" si="29"/>
        <v>2022</v>
      </c>
      <c r="U311" s="39">
        <f>IF(tbl_Comercial[[#This Row],[Dt. Produção]]="","",tbl_Comercial[[#This Row],[Dt. Produção]]-tbl_Comercial[[#This Row],[Dt. Entrada]])</f>
        <v>6</v>
      </c>
      <c r="V311" s="39">
        <f>IF(tbl_Comercial[[#This Row],[Dt
Entrega]]="","",tbl_Comercial[[#This Row],[Dt
Entrega]]-tbl_Comercial[[#This Row],[Dt. Entrada]])</f>
        <v>7</v>
      </c>
    </row>
    <row r="312" spans="1:22" ht="36" x14ac:dyDescent="0.25">
      <c r="A312" s="6">
        <v>44603</v>
      </c>
      <c r="B312" s="9" t="s">
        <v>931</v>
      </c>
      <c r="C312" s="7">
        <v>12460</v>
      </c>
      <c r="D312" s="5" t="s">
        <v>937</v>
      </c>
      <c r="E312" s="5" t="s">
        <v>9</v>
      </c>
      <c r="F312" s="7" t="s">
        <v>719</v>
      </c>
      <c r="G312" s="7"/>
      <c r="H312" s="4" t="s">
        <v>720</v>
      </c>
      <c r="I312" s="5" t="s">
        <v>14</v>
      </c>
      <c r="J312" s="5"/>
      <c r="K312" s="5" t="s">
        <v>31</v>
      </c>
      <c r="L312" s="5" t="s">
        <v>721</v>
      </c>
      <c r="M312" s="6">
        <v>44609</v>
      </c>
      <c r="N312" s="6">
        <v>44617</v>
      </c>
      <c r="O312" s="6">
        <v>44610</v>
      </c>
      <c r="P312" s="5" t="s">
        <v>926</v>
      </c>
      <c r="Q312" s="5" t="str">
        <f t="shared" si="27"/>
        <v>Produzido No Prazo</v>
      </c>
      <c r="R312" s="5" t="str">
        <f t="shared" si="28"/>
        <v>Entrega No Prazo</v>
      </c>
      <c r="S312" s="11" t="str">
        <f t="shared" si="33"/>
        <v>fev</v>
      </c>
      <c r="T312" s="11">
        <f t="shared" si="29"/>
        <v>2022</v>
      </c>
      <c r="U312" s="39">
        <f>IF(tbl_Comercial[[#This Row],[Dt. Produção]]="","",tbl_Comercial[[#This Row],[Dt. Produção]]-tbl_Comercial[[#This Row],[Dt. Entrada]])</f>
        <v>6</v>
      </c>
      <c r="V312" s="39">
        <f>IF(tbl_Comercial[[#This Row],[Dt
Entrega]]="","",tbl_Comercial[[#This Row],[Dt
Entrega]]-tbl_Comercial[[#This Row],[Dt. Entrada]])</f>
        <v>7</v>
      </c>
    </row>
    <row r="313" spans="1:22" ht="36" x14ac:dyDescent="0.25">
      <c r="A313" s="6">
        <v>44603</v>
      </c>
      <c r="B313" s="9" t="s">
        <v>931</v>
      </c>
      <c r="C313" s="7">
        <v>12460</v>
      </c>
      <c r="D313" s="5" t="s">
        <v>937</v>
      </c>
      <c r="E313" s="5" t="s">
        <v>9</v>
      </c>
      <c r="F313" s="7" t="s">
        <v>719</v>
      </c>
      <c r="G313" s="7"/>
      <c r="H313" s="4" t="s">
        <v>720</v>
      </c>
      <c r="I313" s="5" t="s">
        <v>14</v>
      </c>
      <c r="J313" s="5"/>
      <c r="K313" s="5" t="s">
        <v>31</v>
      </c>
      <c r="L313" s="5" t="s">
        <v>721</v>
      </c>
      <c r="M313" s="6">
        <v>44609</v>
      </c>
      <c r="N313" s="6">
        <v>44617</v>
      </c>
      <c r="O313" s="6">
        <v>44610</v>
      </c>
      <c r="P313" s="5" t="s">
        <v>926</v>
      </c>
      <c r="Q313" s="5" t="str">
        <f t="shared" si="27"/>
        <v>Produzido No Prazo</v>
      </c>
      <c r="R313" s="5" t="str">
        <f t="shared" si="28"/>
        <v>Entrega No Prazo</v>
      </c>
      <c r="S313" s="11" t="str">
        <f t="shared" si="33"/>
        <v>fev</v>
      </c>
      <c r="T313" s="11">
        <f t="shared" si="29"/>
        <v>2022</v>
      </c>
      <c r="U313" s="39">
        <f>IF(tbl_Comercial[[#This Row],[Dt. Produção]]="","",tbl_Comercial[[#This Row],[Dt. Produção]]-tbl_Comercial[[#This Row],[Dt. Entrada]])</f>
        <v>6</v>
      </c>
      <c r="V313" s="39">
        <f>IF(tbl_Comercial[[#This Row],[Dt
Entrega]]="","",tbl_Comercial[[#This Row],[Dt
Entrega]]-tbl_Comercial[[#This Row],[Dt. Entrada]])</f>
        <v>7</v>
      </c>
    </row>
    <row r="314" spans="1:22" ht="36" x14ac:dyDescent="0.25">
      <c r="A314" s="6">
        <v>44603</v>
      </c>
      <c r="B314" s="9" t="s">
        <v>931</v>
      </c>
      <c r="C314" s="7">
        <v>12460</v>
      </c>
      <c r="D314" s="5" t="s">
        <v>937</v>
      </c>
      <c r="E314" s="5" t="s">
        <v>9</v>
      </c>
      <c r="F314" s="7" t="s">
        <v>719</v>
      </c>
      <c r="G314" s="7"/>
      <c r="H314" s="4" t="s">
        <v>720</v>
      </c>
      <c r="I314" s="5" t="s">
        <v>14</v>
      </c>
      <c r="J314" s="5"/>
      <c r="K314" s="5" t="s">
        <v>31</v>
      </c>
      <c r="L314" s="5" t="s">
        <v>721</v>
      </c>
      <c r="M314" s="6">
        <v>44609</v>
      </c>
      <c r="N314" s="6">
        <v>44617</v>
      </c>
      <c r="O314" s="6">
        <v>44610</v>
      </c>
      <c r="P314" s="5" t="s">
        <v>926</v>
      </c>
      <c r="Q314" s="5" t="str">
        <f t="shared" si="27"/>
        <v>Produzido No Prazo</v>
      </c>
      <c r="R314" s="5" t="str">
        <f t="shared" si="28"/>
        <v>Entrega No Prazo</v>
      </c>
      <c r="S314" s="11" t="str">
        <f t="shared" si="33"/>
        <v>fev</v>
      </c>
      <c r="T314" s="11">
        <f t="shared" si="29"/>
        <v>2022</v>
      </c>
      <c r="U314" s="39">
        <f>IF(tbl_Comercial[[#This Row],[Dt. Produção]]="","",tbl_Comercial[[#This Row],[Dt. Produção]]-tbl_Comercial[[#This Row],[Dt. Entrada]])</f>
        <v>6</v>
      </c>
      <c r="V314" s="39">
        <f>IF(tbl_Comercial[[#This Row],[Dt
Entrega]]="","",tbl_Comercial[[#This Row],[Dt
Entrega]]-tbl_Comercial[[#This Row],[Dt. Entrada]])</f>
        <v>7</v>
      </c>
    </row>
    <row r="315" spans="1:22" ht="36" hidden="1" x14ac:dyDescent="0.25">
      <c r="A315" s="6">
        <v>44595</v>
      </c>
      <c r="B315" s="9" t="s">
        <v>931</v>
      </c>
      <c r="C315" s="7">
        <v>12240</v>
      </c>
      <c r="D315" s="5" t="s">
        <v>937</v>
      </c>
      <c r="E315" s="5">
        <v>3007953961</v>
      </c>
      <c r="F315" s="7" t="s">
        <v>271</v>
      </c>
      <c r="G315" s="7"/>
      <c r="H315" s="4" t="s">
        <v>12</v>
      </c>
      <c r="I315" s="5" t="s">
        <v>722</v>
      </c>
      <c r="J315" s="5"/>
      <c r="K315" s="5">
        <v>231268</v>
      </c>
      <c r="L315" s="5"/>
      <c r="M315" s="6">
        <v>44611</v>
      </c>
      <c r="N315" s="6">
        <v>44610</v>
      </c>
      <c r="O315" s="6">
        <v>44623</v>
      </c>
      <c r="P315" s="5" t="s">
        <v>924</v>
      </c>
      <c r="Q315" s="5" t="str">
        <f t="shared" si="27"/>
        <v>Produzido Em atraso</v>
      </c>
      <c r="R315" s="5" t="str">
        <f t="shared" si="28"/>
        <v>Entrega Em atraso</v>
      </c>
      <c r="S315" s="11" t="str">
        <f t="shared" si="33"/>
        <v>fev</v>
      </c>
      <c r="T315" s="11">
        <f t="shared" si="29"/>
        <v>2022</v>
      </c>
      <c r="U315" s="39">
        <f>IF(tbl_Comercial[[#This Row],[Dt. Produção]]="","",tbl_Comercial[[#This Row],[Dt. Produção]]-tbl_Comercial[[#This Row],[Dt. Entrada]])</f>
        <v>16</v>
      </c>
      <c r="V315" s="39">
        <f>IF(tbl_Comercial[[#This Row],[Dt
Entrega]]="","",tbl_Comercial[[#This Row],[Dt
Entrega]]-tbl_Comercial[[#This Row],[Dt. Entrada]])</f>
        <v>28</v>
      </c>
    </row>
    <row r="316" spans="1:22" ht="36" x14ac:dyDescent="0.25">
      <c r="A316" s="6">
        <v>44596</v>
      </c>
      <c r="B316" s="9" t="s">
        <v>931</v>
      </c>
      <c r="C316" s="7">
        <v>12282</v>
      </c>
      <c r="D316" s="5" t="s">
        <v>937</v>
      </c>
      <c r="E316" s="5">
        <v>3007956781</v>
      </c>
      <c r="F316" s="7" t="s">
        <v>56</v>
      </c>
      <c r="G316" s="7"/>
      <c r="H316" s="4" t="s">
        <v>12</v>
      </c>
      <c r="I316" s="5" t="s">
        <v>57</v>
      </c>
      <c r="J316" s="5"/>
      <c r="K316" s="5">
        <v>231579</v>
      </c>
      <c r="L316" s="5" t="s">
        <v>710</v>
      </c>
      <c r="M316" s="6">
        <v>44613</v>
      </c>
      <c r="N316" s="6">
        <v>44614</v>
      </c>
      <c r="O316" s="6">
        <v>44623</v>
      </c>
      <c r="P316" s="5" t="s">
        <v>924</v>
      </c>
      <c r="Q316" s="5" t="str">
        <f t="shared" si="27"/>
        <v>Produzido No Prazo</v>
      </c>
      <c r="R316" s="5" t="str">
        <f t="shared" si="28"/>
        <v>Entrega Em atraso</v>
      </c>
      <c r="S316" s="11" t="str">
        <f t="shared" si="33"/>
        <v>fev</v>
      </c>
      <c r="T316" s="11">
        <f t="shared" si="29"/>
        <v>2022</v>
      </c>
      <c r="U316" s="39">
        <f>IF(tbl_Comercial[[#This Row],[Dt. Produção]]="","",tbl_Comercial[[#This Row],[Dt. Produção]]-tbl_Comercial[[#This Row],[Dt. Entrada]])</f>
        <v>17</v>
      </c>
      <c r="V316" s="39">
        <f>IF(tbl_Comercial[[#This Row],[Dt
Entrega]]="","",tbl_Comercial[[#This Row],[Dt
Entrega]]-tbl_Comercial[[#This Row],[Dt. Entrada]])</f>
        <v>27</v>
      </c>
    </row>
    <row r="317" spans="1:22" ht="36" x14ac:dyDescent="0.25">
      <c r="A317" s="6">
        <v>44614</v>
      </c>
      <c r="B317" s="9" t="s">
        <v>931</v>
      </c>
      <c r="C317" s="7">
        <v>12325</v>
      </c>
      <c r="D317" s="5" t="s">
        <v>937</v>
      </c>
      <c r="E317" s="5">
        <v>3008002159</v>
      </c>
      <c r="F317" s="7" t="s">
        <v>107</v>
      </c>
      <c r="G317" s="7"/>
      <c r="H317" s="4" t="s">
        <v>12</v>
      </c>
      <c r="I317" s="5" t="s">
        <v>723</v>
      </c>
      <c r="J317" s="5"/>
      <c r="K317" s="5">
        <v>232220</v>
      </c>
      <c r="L317" s="5" t="s">
        <v>724</v>
      </c>
      <c r="M317" s="6">
        <v>44620</v>
      </c>
      <c r="N317" s="6">
        <v>44624</v>
      </c>
      <c r="O317" s="6">
        <v>44628</v>
      </c>
      <c r="P317" s="5" t="s">
        <v>924</v>
      </c>
      <c r="Q317" s="5" t="str">
        <f t="shared" si="27"/>
        <v>Produzido No Prazo</v>
      </c>
      <c r="R317" s="5" t="str">
        <f t="shared" si="28"/>
        <v>Entrega Em atraso</v>
      </c>
      <c r="S317" s="11" t="str">
        <f t="shared" si="33"/>
        <v>fev</v>
      </c>
      <c r="T317" s="11">
        <f t="shared" si="29"/>
        <v>2022</v>
      </c>
      <c r="U317" s="39">
        <f>IF(tbl_Comercial[[#This Row],[Dt. Produção]]="","",tbl_Comercial[[#This Row],[Dt. Produção]]-tbl_Comercial[[#This Row],[Dt. Entrada]])</f>
        <v>6</v>
      </c>
      <c r="V317" s="39">
        <f>IF(tbl_Comercial[[#This Row],[Dt
Entrega]]="","",tbl_Comercial[[#This Row],[Dt
Entrega]]-tbl_Comercial[[#This Row],[Dt. Entrada]])</f>
        <v>14</v>
      </c>
    </row>
    <row r="318" spans="1:22" ht="36" x14ac:dyDescent="0.25">
      <c r="A318" s="6">
        <v>44594</v>
      </c>
      <c r="B318" s="9" t="s">
        <v>931</v>
      </c>
      <c r="C318" s="7">
        <v>12177</v>
      </c>
      <c r="D318" s="5" t="s">
        <v>937</v>
      </c>
      <c r="E318" s="5" t="s">
        <v>280</v>
      </c>
      <c r="F318" s="7" t="s">
        <v>281</v>
      </c>
      <c r="G318" s="7"/>
      <c r="H318" s="4" t="s">
        <v>124</v>
      </c>
      <c r="I318" s="5" t="s">
        <v>55</v>
      </c>
      <c r="J318" s="5"/>
      <c r="K318" s="5" t="s">
        <v>31</v>
      </c>
      <c r="L318" s="5"/>
      <c r="M318" s="6">
        <v>44601</v>
      </c>
      <c r="N318" s="6">
        <v>44602</v>
      </c>
      <c r="O318" s="6">
        <v>44608</v>
      </c>
      <c r="P318" s="5" t="s">
        <v>924</v>
      </c>
      <c r="Q318" s="5" t="str">
        <f t="shared" si="27"/>
        <v>Produzido No Prazo</v>
      </c>
      <c r="R318" s="5" t="str">
        <f t="shared" si="28"/>
        <v>Entrega Em atraso</v>
      </c>
      <c r="S318" s="11" t="str">
        <f t="shared" si="33"/>
        <v>fev</v>
      </c>
      <c r="T318" s="11">
        <f t="shared" si="29"/>
        <v>2022</v>
      </c>
      <c r="U318" s="39">
        <f>IF(tbl_Comercial[[#This Row],[Dt. Produção]]="","",tbl_Comercial[[#This Row],[Dt. Produção]]-tbl_Comercial[[#This Row],[Dt. Entrada]])</f>
        <v>7</v>
      </c>
      <c r="V318" s="39">
        <f>IF(tbl_Comercial[[#This Row],[Dt
Entrega]]="","",tbl_Comercial[[#This Row],[Dt
Entrega]]-tbl_Comercial[[#This Row],[Dt. Entrada]])</f>
        <v>14</v>
      </c>
    </row>
    <row r="319" spans="1:22" ht="36" hidden="1" x14ac:dyDescent="0.25">
      <c r="A319" s="6">
        <v>44607</v>
      </c>
      <c r="B319" s="9" t="s">
        <v>931</v>
      </c>
      <c r="C319" s="7">
        <v>12478</v>
      </c>
      <c r="D319" s="5" t="s">
        <v>937</v>
      </c>
      <c r="E319" s="5" t="s">
        <v>9</v>
      </c>
      <c r="F319" s="7" t="s">
        <v>227</v>
      </c>
      <c r="G319" s="7"/>
      <c r="H319" s="4" t="s">
        <v>83</v>
      </c>
      <c r="I319" s="5" t="s">
        <v>725</v>
      </c>
      <c r="J319" s="5"/>
      <c r="K319" s="5" t="s">
        <v>31</v>
      </c>
      <c r="L319" s="5" t="s">
        <v>27</v>
      </c>
      <c r="M319" s="6">
        <v>44615</v>
      </c>
      <c r="N319" s="6">
        <v>44614</v>
      </c>
      <c r="O319" s="6">
        <v>44615</v>
      </c>
      <c r="P319" s="5" t="s">
        <v>926</v>
      </c>
      <c r="Q319" s="5" t="str">
        <f t="shared" si="27"/>
        <v>Produzido Em atraso</v>
      </c>
      <c r="R319" s="5" t="str">
        <f t="shared" si="28"/>
        <v>Entrega Em atraso</v>
      </c>
      <c r="S319" s="11" t="str">
        <f t="shared" si="33"/>
        <v>fev</v>
      </c>
      <c r="T319" s="11">
        <f t="shared" si="29"/>
        <v>2022</v>
      </c>
      <c r="U319" s="39">
        <f>IF(tbl_Comercial[[#This Row],[Dt. Produção]]="","",tbl_Comercial[[#This Row],[Dt. Produção]]-tbl_Comercial[[#This Row],[Dt. Entrada]])</f>
        <v>8</v>
      </c>
      <c r="V319" s="39">
        <f>IF(tbl_Comercial[[#This Row],[Dt
Entrega]]="","",tbl_Comercial[[#This Row],[Dt
Entrega]]-tbl_Comercial[[#This Row],[Dt. Entrada]])</f>
        <v>8</v>
      </c>
    </row>
    <row r="320" spans="1:22" ht="36" x14ac:dyDescent="0.25">
      <c r="A320" s="6">
        <v>44614</v>
      </c>
      <c r="B320" s="9" t="s">
        <v>931</v>
      </c>
      <c r="C320" s="7">
        <v>12433</v>
      </c>
      <c r="D320" s="5" t="s">
        <v>937</v>
      </c>
      <c r="E320" s="5">
        <v>3008001209</v>
      </c>
      <c r="F320" s="7" t="s">
        <v>116</v>
      </c>
      <c r="G320" s="7"/>
      <c r="H320" s="4" t="s">
        <v>12</v>
      </c>
      <c r="I320" s="5" t="s">
        <v>727</v>
      </c>
      <c r="J320" s="5"/>
      <c r="K320" s="5">
        <v>232224</v>
      </c>
      <c r="L320" s="5" t="s">
        <v>728</v>
      </c>
      <c r="M320" s="6">
        <v>44617</v>
      </c>
      <c r="N320" s="6">
        <v>44623</v>
      </c>
      <c r="O320" s="6">
        <v>44623</v>
      </c>
      <c r="P320" s="5" t="s">
        <v>924</v>
      </c>
      <c r="Q320" s="5" t="str">
        <f t="shared" si="27"/>
        <v>Produzido No Prazo</v>
      </c>
      <c r="R320" s="5" t="str">
        <f t="shared" si="28"/>
        <v>Entrega No Prazo</v>
      </c>
      <c r="S320" s="11" t="str">
        <f t="shared" ref="S320:S334" si="34">IF(M320="","",TEXT(M320,"MMM"))</f>
        <v>fev</v>
      </c>
      <c r="T320" s="11">
        <f t="shared" si="29"/>
        <v>2022</v>
      </c>
      <c r="U320" s="39">
        <f>IF(tbl_Comercial[[#This Row],[Dt. Produção]]="","",tbl_Comercial[[#This Row],[Dt. Produção]]-tbl_Comercial[[#This Row],[Dt. Entrada]])</f>
        <v>3</v>
      </c>
      <c r="V320" s="39">
        <f>IF(tbl_Comercial[[#This Row],[Dt
Entrega]]="","",tbl_Comercial[[#This Row],[Dt
Entrega]]-tbl_Comercial[[#This Row],[Dt. Entrada]])</f>
        <v>9</v>
      </c>
    </row>
    <row r="321" spans="1:22" ht="36" x14ac:dyDescent="0.25">
      <c r="A321" s="6">
        <v>44603</v>
      </c>
      <c r="B321" s="9" t="s">
        <v>931</v>
      </c>
      <c r="C321" s="7">
        <v>12457</v>
      </c>
      <c r="D321" s="5" t="s">
        <v>937</v>
      </c>
      <c r="E321" s="5" t="s">
        <v>9</v>
      </c>
      <c r="F321" s="7" t="s">
        <v>699</v>
      </c>
      <c r="G321" s="7"/>
      <c r="H321" s="4" t="s">
        <v>52</v>
      </c>
      <c r="I321" s="5" t="s">
        <v>14</v>
      </c>
      <c r="J321" s="5"/>
      <c r="K321" s="5" t="s">
        <v>31</v>
      </c>
      <c r="L321" s="5" t="s">
        <v>729</v>
      </c>
      <c r="M321" s="6">
        <v>44608</v>
      </c>
      <c r="N321" s="6">
        <v>44610</v>
      </c>
      <c r="O321" s="6">
        <v>44611</v>
      </c>
      <c r="P321" s="5" t="s">
        <v>926</v>
      </c>
      <c r="Q321" s="5" t="str">
        <f t="shared" si="27"/>
        <v>Produzido No Prazo</v>
      </c>
      <c r="R321" s="5" t="str">
        <f t="shared" si="28"/>
        <v>Entrega Em atraso</v>
      </c>
      <c r="S321" s="11" t="str">
        <f t="shared" si="34"/>
        <v>fev</v>
      </c>
      <c r="T321" s="11">
        <f t="shared" si="29"/>
        <v>2022</v>
      </c>
      <c r="U321" s="39">
        <f>IF(tbl_Comercial[[#This Row],[Dt. Produção]]="","",tbl_Comercial[[#This Row],[Dt. Produção]]-tbl_Comercial[[#This Row],[Dt. Entrada]])</f>
        <v>5</v>
      </c>
      <c r="V321" s="39">
        <f>IF(tbl_Comercial[[#This Row],[Dt
Entrega]]="","",tbl_Comercial[[#This Row],[Dt
Entrega]]-tbl_Comercial[[#This Row],[Dt. Entrada]])</f>
        <v>8</v>
      </c>
    </row>
    <row r="322" spans="1:22" ht="36" x14ac:dyDescent="0.25">
      <c r="A322" s="6">
        <v>44614</v>
      </c>
      <c r="B322" s="9" t="s">
        <v>931</v>
      </c>
      <c r="C322" s="7">
        <v>12431</v>
      </c>
      <c r="D322" s="5" t="s">
        <v>937</v>
      </c>
      <c r="E322" s="5">
        <v>3008002141</v>
      </c>
      <c r="F322" s="7" t="s">
        <v>689</v>
      </c>
      <c r="G322" s="7"/>
      <c r="H322" s="4" t="s">
        <v>12</v>
      </c>
      <c r="I322" s="5" t="s">
        <v>730</v>
      </c>
      <c r="J322" s="5"/>
      <c r="K322" s="5">
        <v>232223</v>
      </c>
      <c r="L322" s="5" t="s">
        <v>731</v>
      </c>
      <c r="M322" s="6">
        <v>44617</v>
      </c>
      <c r="N322" s="6">
        <v>44623</v>
      </c>
      <c r="O322" s="6">
        <v>44623</v>
      </c>
      <c r="P322" s="5" t="s">
        <v>924</v>
      </c>
      <c r="Q322" s="5" t="str">
        <f t="shared" si="27"/>
        <v>Produzido No Prazo</v>
      </c>
      <c r="R322" s="5" t="str">
        <f t="shared" si="28"/>
        <v>Entrega No Prazo</v>
      </c>
      <c r="S322" s="11" t="str">
        <f t="shared" si="34"/>
        <v>fev</v>
      </c>
      <c r="T322" s="11">
        <f t="shared" si="29"/>
        <v>2022</v>
      </c>
      <c r="U322" s="39">
        <f>IF(tbl_Comercial[[#This Row],[Dt. Produção]]="","",tbl_Comercial[[#This Row],[Dt. Produção]]-tbl_Comercial[[#This Row],[Dt. Entrada]])</f>
        <v>3</v>
      </c>
      <c r="V322" s="39">
        <f>IF(tbl_Comercial[[#This Row],[Dt
Entrega]]="","",tbl_Comercial[[#This Row],[Dt
Entrega]]-tbl_Comercial[[#This Row],[Dt. Entrada]])</f>
        <v>9</v>
      </c>
    </row>
    <row r="323" spans="1:22" ht="36" x14ac:dyDescent="0.25">
      <c r="A323" s="6">
        <v>44592</v>
      </c>
      <c r="B323" s="9" t="s">
        <v>931</v>
      </c>
      <c r="C323" s="7">
        <v>12341</v>
      </c>
      <c r="D323" s="5" t="s">
        <v>937</v>
      </c>
      <c r="E323" s="5" t="s">
        <v>9</v>
      </c>
      <c r="F323" s="7" t="s">
        <v>535</v>
      </c>
      <c r="G323" s="7"/>
      <c r="H323" s="4" t="s">
        <v>536</v>
      </c>
      <c r="I323" s="5" t="s">
        <v>14</v>
      </c>
      <c r="J323" s="5"/>
      <c r="K323" s="5" t="s">
        <v>31</v>
      </c>
      <c r="L323" s="5" t="s">
        <v>732</v>
      </c>
      <c r="M323" s="6">
        <v>44593</v>
      </c>
      <c r="N323" s="6">
        <v>44600</v>
      </c>
      <c r="O323" s="6">
        <v>44613</v>
      </c>
      <c r="P323" s="5" t="s">
        <v>926</v>
      </c>
      <c r="Q323" s="5" t="str">
        <f t="shared" si="27"/>
        <v>Produzido No Prazo</v>
      </c>
      <c r="R323" s="5" t="str">
        <f t="shared" si="28"/>
        <v>Entrega Em atraso</v>
      </c>
      <c r="S323" s="11" t="str">
        <f t="shared" si="34"/>
        <v>fev</v>
      </c>
      <c r="T323" s="11">
        <f t="shared" si="29"/>
        <v>2022</v>
      </c>
      <c r="U323" s="39">
        <f>IF(tbl_Comercial[[#This Row],[Dt. Produção]]="","",tbl_Comercial[[#This Row],[Dt. Produção]]-tbl_Comercial[[#This Row],[Dt. Entrada]])</f>
        <v>1</v>
      </c>
      <c r="V323" s="39">
        <f>IF(tbl_Comercial[[#This Row],[Dt
Entrega]]="","",tbl_Comercial[[#This Row],[Dt
Entrega]]-tbl_Comercial[[#This Row],[Dt. Entrada]])</f>
        <v>21</v>
      </c>
    </row>
    <row r="324" spans="1:22" ht="36" x14ac:dyDescent="0.25">
      <c r="A324" s="6">
        <v>44592</v>
      </c>
      <c r="B324" s="9" t="s">
        <v>931</v>
      </c>
      <c r="C324" s="7">
        <v>12341</v>
      </c>
      <c r="D324" s="5" t="s">
        <v>937</v>
      </c>
      <c r="E324" s="5" t="s">
        <v>9</v>
      </c>
      <c r="F324" s="7" t="s">
        <v>535</v>
      </c>
      <c r="G324" s="7"/>
      <c r="H324" s="4" t="s">
        <v>536</v>
      </c>
      <c r="I324" s="5" t="s">
        <v>14</v>
      </c>
      <c r="J324" s="5"/>
      <c r="K324" s="5" t="s">
        <v>31</v>
      </c>
      <c r="L324" s="5" t="s">
        <v>732</v>
      </c>
      <c r="M324" s="6">
        <v>44593</v>
      </c>
      <c r="N324" s="6">
        <v>44600</v>
      </c>
      <c r="O324" s="6">
        <v>44613</v>
      </c>
      <c r="P324" s="5" t="s">
        <v>926</v>
      </c>
      <c r="Q324" s="5" t="str">
        <f t="shared" ref="Q324:Q387" si="35">IF(M324="","Produção Pendente",IF(M324&lt;=N324,"Produzido No Prazo",IF(M324&gt;N324,"Produzido Em atraso")))</f>
        <v>Produzido No Prazo</v>
      </c>
      <c r="R324" s="5" t="str">
        <f t="shared" ref="R324:R387" si="36">IF(O324="","Entrega Pendente",IF(O324&lt;=N324,"Entrega No Prazo",IF(O324&gt;N324,"Entrega Em atraso")))</f>
        <v>Entrega Em atraso</v>
      </c>
      <c r="S324" s="11" t="str">
        <f t="shared" si="34"/>
        <v>fev</v>
      </c>
      <c r="T324" s="11">
        <f t="shared" ref="T324:T387" si="37">IF(M324="","",YEAR(M324))</f>
        <v>2022</v>
      </c>
      <c r="U324" s="39">
        <f>IF(tbl_Comercial[[#This Row],[Dt. Produção]]="","",tbl_Comercial[[#This Row],[Dt. Produção]]-tbl_Comercial[[#This Row],[Dt. Entrada]])</f>
        <v>1</v>
      </c>
      <c r="V324" s="39">
        <f>IF(tbl_Comercial[[#This Row],[Dt
Entrega]]="","",tbl_Comercial[[#This Row],[Dt
Entrega]]-tbl_Comercial[[#This Row],[Dt. Entrada]])</f>
        <v>21</v>
      </c>
    </row>
    <row r="325" spans="1:22" ht="36" x14ac:dyDescent="0.25">
      <c r="A325" s="6">
        <v>44592</v>
      </c>
      <c r="B325" s="9" t="s">
        <v>931</v>
      </c>
      <c r="C325" s="7">
        <v>12341</v>
      </c>
      <c r="D325" s="5" t="s">
        <v>937</v>
      </c>
      <c r="E325" s="5" t="s">
        <v>9</v>
      </c>
      <c r="F325" s="7" t="s">
        <v>535</v>
      </c>
      <c r="G325" s="7"/>
      <c r="H325" s="4" t="s">
        <v>536</v>
      </c>
      <c r="I325" s="5" t="s">
        <v>14</v>
      </c>
      <c r="J325" s="5"/>
      <c r="K325" s="5" t="s">
        <v>31</v>
      </c>
      <c r="L325" s="5" t="s">
        <v>734</v>
      </c>
      <c r="M325" s="6">
        <v>44595</v>
      </c>
      <c r="N325" s="6">
        <v>44600</v>
      </c>
      <c r="O325" s="6">
        <v>44613</v>
      </c>
      <c r="P325" s="5" t="s">
        <v>926</v>
      </c>
      <c r="Q325" s="5" t="str">
        <f t="shared" si="35"/>
        <v>Produzido No Prazo</v>
      </c>
      <c r="R325" s="5" t="str">
        <f t="shared" si="36"/>
        <v>Entrega Em atraso</v>
      </c>
      <c r="S325" s="11" t="str">
        <f t="shared" si="34"/>
        <v>fev</v>
      </c>
      <c r="T325" s="11">
        <f t="shared" si="37"/>
        <v>2022</v>
      </c>
      <c r="U325" s="39">
        <f>IF(tbl_Comercial[[#This Row],[Dt. Produção]]="","",tbl_Comercial[[#This Row],[Dt. Produção]]-tbl_Comercial[[#This Row],[Dt. Entrada]])</f>
        <v>3</v>
      </c>
      <c r="V325" s="39">
        <f>IF(tbl_Comercial[[#This Row],[Dt
Entrega]]="","",tbl_Comercial[[#This Row],[Dt
Entrega]]-tbl_Comercial[[#This Row],[Dt. Entrada]])</f>
        <v>21</v>
      </c>
    </row>
    <row r="326" spans="1:22" ht="36" hidden="1" x14ac:dyDescent="0.25">
      <c r="A326" s="6">
        <v>44629</v>
      </c>
      <c r="B326" s="9" t="s">
        <v>931</v>
      </c>
      <c r="C326" s="7">
        <v>12649</v>
      </c>
      <c r="D326" s="5" t="s">
        <v>937</v>
      </c>
      <c r="E326" s="5" t="s">
        <v>9</v>
      </c>
      <c r="F326" s="7" t="s">
        <v>738</v>
      </c>
      <c r="G326" s="7"/>
      <c r="H326" s="4" t="s">
        <v>739</v>
      </c>
      <c r="I326" s="5" t="s">
        <v>740</v>
      </c>
      <c r="J326" s="5"/>
      <c r="K326" s="5" t="s">
        <v>31</v>
      </c>
      <c r="L326" s="5" t="s">
        <v>741</v>
      </c>
      <c r="M326" s="6">
        <v>44635</v>
      </c>
      <c r="N326" s="6">
        <v>44634</v>
      </c>
      <c r="O326" s="6">
        <v>44636</v>
      </c>
      <c r="P326" s="5" t="s">
        <v>926</v>
      </c>
      <c r="Q326" s="5" t="str">
        <f t="shared" si="35"/>
        <v>Produzido Em atraso</v>
      </c>
      <c r="R326" s="5" t="str">
        <f t="shared" si="36"/>
        <v>Entrega Em atraso</v>
      </c>
      <c r="S326" s="11" t="str">
        <f t="shared" si="34"/>
        <v>mar</v>
      </c>
      <c r="T326" s="11">
        <f t="shared" si="37"/>
        <v>2022</v>
      </c>
      <c r="U326" s="39">
        <f>IF(tbl_Comercial[[#This Row],[Dt. Produção]]="","",tbl_Comercial[[#This Row],[Dt. Produção]]-tbl_Comercial[[#This Row],[Dt. Entrada]])</f>
        <v>6</v>
      </c>
      <c r="V326" s="39">
        <f>IF(tbl_Comercial[[#This Row],[Dt
Entrega]]="","",tbl_Comercial[[#This Row],[Dt
Entrega]]-tbl_Comercial[[#This Row],[Dt. Entrada]])</f>
        <v>7</v>
      </c>
    </row>
    <row r="327" spans="1:22" ht="36" x14ac:dyDescent="0.25">
      <c r="A327" s="6">
        <v>44614</v>
      </c>
      <c r="B327" s="9" t="s">
        <v>931</v>
      </c>
      <c r="C327" s="7" t="s">
        <v>8</v>
      </c>
      <c r="D327" s="5" t="s">
        <v>937</v>
      </c>
      <c r="E327" s="5" t="s">
        <v>9</v>
      </c>
      <c r="F327" s="7" t="s">
        <v>8</v>
      </c>
      <c r="G327" s="7"/>
      <c r="H327" s="4" t="s">
        <v>742</v>
      </c>
      <c r="I327" s="5" t="s">
        <v>743</v>
      </c>
      <c r="J327" s="5"/>
      <c r="K327" s="5" t="s">
        <v>31</v>
      </c>
      <c r="L327" s="5" t="s">
        <v>16</v>
      </c>
      <c r="M327" s="6">
        <v>44617</v>
      </c>
      <c r="N327" s="6">
        <v>44618</v>
      </c>
      <c r="O327" s="6">
        <v>44620</v>
      </c>
      <c r="P327" s="5" t="s">
        <v>925</v>
      </c>
      <c r="Q327" s="5" t="str">
        <f t="shared" si="35"/>
        <v>Produzido No Prazo</v>
      </c>
      <c r="R327" s="5" t="str">
        <f t="shared" si="36"/>
        <v>Entrega Em atraso</v>
      </c>
      <c r="S327" s="11" t="str">
        <f t="shared" si="34"/>
        <v>fev</v>
      </c>
      <c r="T327" s="11">
        <f t="shared" si="37"/>
        <v>2022</v>
      </c>
      <c r="U327" s="39">
        <f>IF(tbl_Comercial[[#This Row],[Dt. Produção]]="","",tbl_Comercial[[#This Row],[Dt. Produção]]-tbl_Comercial[[#This Row],[Dt. Entrada]])</f>
        <v>3</v>
      </c>
      <c r="V327" s="39">
        <f>IF(tbl_Comercial[[#This Row],[Dt
Entrega]]="","",tbl_Comercial[[#This Row],[Dt
Entrega]]-tbl_Comercial[[#This Row],[Dt. Entrada]])</f>
        <v>6</v>
      </c>
    </row>
    <row r="328" spans="1:22" ht="36" x14ac:dyDescent="0.25">
      <c r="A328" s="6">
        <v>44618</v>
      </c>
      <c r="B328" s="9" t="s">
        <v>931</v>
      </c>
      <c r="C328" s="7">
        <v>12538</v>
      </c>
      <c r="D328" s="5" t="s">
        <v>937</v>
      </c>
      <c r="E328" s="5" t="s">
        <v>9</v>
      </c>
      <c r="F328" s="7" t="s">
        <v>745</v>
      </c>
      <c r="G328" s="7"/>
      <c r="H328" s="4" t="s">
        <v>746</v>
      </c>
      <c r="I328" s="5" t="s">
        <v>747</v>
      </c>
      <c r="J328" s="5"/>
      <c r="K328" s="5" t="s">
        <v>31</v>
      </c>
      <c r="L328" s="5"/>
      <c r="M328" s="6">
        <v>44620</v>
      </c>
      <c r="N328" s="6">
        <v>44620</v>
      </c>
      <c r="O328" s="6">
        <v>44620</v>
      </c>
      <c r="P328" s="5" t="s">
        <v>926</v>
      </c>
      <c r="Q328" s="5" t="str">
        <f t="shared" si="35"/>
        <v>Produzido No Prazo</v>
      </c>
      <c r="R328" s="5" t="str">
        <f t="shared" si="36"/>
        <v>Entrega No Prazo</v>
      </c>
      <c r="S328" s="11" t="str">
        <f t="shared" si="34"/>
        <v>fev</v>
      </c>
      <c r="T328" s="11">
        <f t="shared" si="37"/>
        <v>2022</v>
      </c>
      <c r="U328" s="39">
        <f>IF(tbl_Comercial[[#This Row],[Dt. Produção]]="","",tbl_Comercial[[#This Row],[Dt. Produção]]-tbl_Comercial[[#This Row],[Dt. Entrada]])</f>
        <v>2</v>
      </c>
      <c r="V328" s="39">
        <f>IF(tbl_Comercial[[#This Row],[Dt
Entrega]]="","",tbl_Comercial[[#This Row],[Dt
Entrega]]-tbl_Comercial[[#This Row],[Dt. Entrada]])</f>
        <v>2</v>
      </c>
    </row>
    <row r="329" spans="1:22" ht="36" x14ac:dyDescent="0.25">
      <c r="A329" s="6">
        <v>44595</v>
      </c>
      <c r="B329" s="9" t="s">
        <v>931</v>
      </c>
      <c r="C329" s="7">
        <v>12276</v>
      </c>
      <c r="D329" s="5" t="s">
        <v>937</v>
      </c>
      <c r="E329" s="5">
        <v>134742</v>
      </c>
      <c r="F329" s="7" t="s">
        <v>605</v>
      </c>
      <c r="G329" s="7"/>
      <c r="H329" s="4" t="s">
        <v>156</v>
      </c>
      <c r="I329" s="5" t="s">
        <v>748</v>
      </c>
      <c r="J329" s="5"/>
      <c r="K329" s="5" t="s">
        <v>31</v>
      </c>
      <c r="L329" s="5"/>
      <c r="M329" s="6">
        <v>44601</v>
      </c>
      <c r="N329" s="6">
        <v>44602</v>
      </c>
      <c r="O329" s="6">
        <v>44617</v>
      </c>
      <c r="P329" s="5" t="s">
        <v>924</v>
      </c>
      <c r="Q329" s="5" t="str">
        <f t="shared" si="35"/>
        <v>Produzido No Prazo</v>
      </c>
      <c r="R329" s="5" t="str">
        <f t="shared" si="36"/>
        <v>Entrega Em atraso</v>
      </c>
      <c r="S329" s="11" t="str">
        <f t="shared" si="34"/>
        <v>fev</v>
      </c>
      <c r="T329" s="11">
        <f t="shared" si="37"/>
        <v>2022</v>
      </c>
      <c r="U329" s="39">
        <f>IF(tbl_Comercial[[#This Row],[Dt. Produção]]="","",tbl_Comercial[[#This Row],[Dt. Produção]]-tbl_Comercial[[#This Row],[Dt. Entrada]])</f>
        <v>6</v>
      </c>
      <c r="V329" s="39">
        <f>IF(tbl_Comercial[[#This Row],[Dt
Entrega]]="","",tbl_Comercial[[#This Row],[Dt
Entrega]]-tbl_Comercial[[#This Row],[Dt. Entrada]])</f>
        <v>22</v>
      </c>
    </row>
    <row r="330" spans="1:22" ht="36" x14ac:dyDescent="0.25">
      <c r="A330" s="6">
        <v>44606</v>
      </c>
      <c r="B330" s="9" t="s">
        <v>931</v>
      </c>
      <c r="C330" s="7">
        <v>12456</v>
      </c>
      <c r="D330" s="5" t="s">
        <v>937</v>
      </c>
      <c r="E330" s="5" t="s">
        <v>9</v>
      </c>
      <c r="F330" s="7" t="s">
        <v>408</v>
      </c>
      <c r="G330" s="7"/>
      <c r="H330" s="4" t="s">
        <v>254</v>
      </c>
      <c r="I330" s="5" t="s">
        <v>749</v>
      </c>
      <c r="J330" s="5"/>
      <c r="K330" s="5" t="s">
        <v>31</v>
      </c>
      <c r="L330" s="5"/>
      <c r="M330" s="6">
        <v>44609</v>
      </c>
      <c r="N330" s="6">
        <v>44610</v>
      </c>
      <c r="O330" s="6">
        <v>44609</v>
      </c>
      <c r="P330" s="5" t="s">
        <v>924</v>
      </c>
      <c r="Q330" s="5" t="str">
        <f t="shared" si="35"/>
        <v>Produzido No Prazo</v>
      </c>
      <c r="R330" s="5" t="str">
        <f t="shared" si="36"/>
        <v>Entrega No Prazo</v>
      </c>
      <c r="S330" s="11" t="str">
        <f t="shared" si="34"/>
        <v>fev</v>
      </c>
      <c r="T330" s="11">
        <f t="shared" si="37"/>
        <v>2022</v>
      </c>
      <c r="U330" s="39">
        <f>IF(tbl_Comercial[[#This Row],[Dt. Produção]]="","",tbl_Comercial[[#This Row],[Dt. Produção]]-tbl_Comercial[[#This Row],[Dt. Entrada]])</f>
        <v>3</v>
      </c>
      <c r="V330" s="39">
        <f>IF(tbl_Comercial[[#This Row],[Dt
Entrega]]="","",tbl_Comercial[[#This Row],[Dt
Entrega]]-tbl_Comercial[[#This Row],[Dt. Entrada]])</f>
        <v>3</v>
      </c>
    </row>
    <row r="331" spans="1:22" ht="36" x14ac:dyDescent="0.25">
      <c r="A331" s="6">
        <v>44596</v>
      </c>
      <c r="B331" s="9" t="s">
        <v>931</v>
      </c>
      <c r="C331" s="7">
        <v>12252</v>
      </c>
      <c r="D331" s="5" t="s">
        <v>937</v>
      </c>
      <c r="E331" s="5">
        <v>134742</v>
      </c>
      <c r="F331" s="7" t="s">
        <v>155</v>
      </c>
      <c r="G331" s="7"/>
      <c r="H331" s="4" t="s">
        <v>156</v>
      </c>
      <c r="I331" s="5" t="s">
        <v>750</v>
      </c>
      <c r="J331" s="5"/>
      <c r="K331" s="5" t="s">
        <v>31</v>
      </c>
      <c r="L331" s="5"/>
      <c r="M331" s="6">
        <v>44602</v>
      </c>
      <c r="N331" s="6">
        <v>44603</v>
      </c>
      <c r="O331" s="6">
        <v>44617</v>
      </c>
      <c r="P331" s="5" t="s">
        <v>924</v>
      </c>
      <c r="Q331" s="5" t="str">
        <f t="shared" si="35"/>
        <v>Produzido No Prazo</v>
      </c>
      <c r="R331" s="5" t="str">
        <f t="shared" si="36"/>
        <v>Entrega Em atraso</v>
      </c>
      <c r="S331" s="11" t="str">
        <f t="shared" si="34"/>
        <v>fev</v>
      </c>
      <c r="T331" s="11">
        <f t="shared" si="37"/>
        <v>2022</v>
      </c>
      <c r="U331" s="39">
        <f>IF(tbl_Comercial[[#This Row],[Dt. Produção]]="","",tbl_Comercial[[#This Row],[Dt. Produção]]-tbl_Comercial[[#This Row],[Dt. Entrada]])</f>
        <v>6</v>
      </c>
      <c r="V331" s="39">
        <f>IF(tbl_Comercial[[#This Row],[Dt
Entrega]]="","",tbl_Comercial[[#This Row],[Dt
Entrega]]-tbl_Comercial[[#This Row],[Dt. Entrada]])</f>
        <v>21</v>
      </c>
    </row>
    <row r="332" spans="1:22" ht="36" x14ac:dyDescent="0.25">
      <c r="A332" s="6">
        <v>44596</v>
      </c>
      <c r="B332" s="9" t="s">
        <v>931</v>
      </c>
      <c r="C332" s="7">
        <v>12254</v>
      </c>
      <c r="D332" s="5" t="s">
        <v>937</v>
      </c>
      <c r="E332" s="5">
        <v>134742</v>
      </c>
      <c r="F332" s="7" t="s">
        <v>398</v>
      </c>
      <c r="G332" s="7"/>
      <c r="H332" s="4" t="s">
        <v>156</v>
      </c>
      <c r="I332" s="5" t="s">
        <v>751</v>
      </c>
      <c r="J332" s="5"/>
      <c r="K332" s="5">
        <v>134742</v>
      </c>
      <c r="L332" s="5"/>
      <c r="M332" s="6">
        <v>44602</v>
      </c>
      <c r="N332" s="6">
        <v>44602</v>
      </c>
      <c r="O332" s="6">
        <v>44617</v>
      </c>
      <c r="P332" s="5" t="s">
        <v>924</v>
      </c>
      <c r="Q332" s="5" t="str">
        <f t="shared" si="35"/>
        <v>Produzido No Prazo</v>
      </c>
      <c r="R332" s="5" t="str">
        <f t="shared" si="36"/>
        <v>Entrega Em atraso</v>
      </c>
      <c r="S332" s="11" t="str">
        <f t="shared" si="34"/>
        <v>fev</v>
      </c>
      <c r="T332" s="11">
        <f t="shared" si="37"/>
        <v>2022</v>
      </c>
      <c r="U332" s="39">
        <f>IF(tbl_Comercial[[#This Row],[Dt. Produção]]="","",tbl_Comercial[[#This Row],[Dt. Produção]]-tbl_Comercial[[#This Row],[Dt. Entrada]])</f>
        <v>6</v>
      </c>
      <c r="V332" s="39">
        <f>IF(tbl_Comercial[[#This Row],[Dt
Entrega]]="","",tbl_Comercial[[#This Row],[Dt
Entrega]]-tbl_Comercial[[#This Row],[Dt. Entrada]])</f>
        <v>21</v>
      </c>
    </row>
    <row r="333" spans="1:22" ht="36" x14ac:dyDescent="0.25">
      <c r="A333" s="6">
        <v>44614</v>
      </c>
      <c r="B333" s="9" t="s">
        <v>931</v>
      </c>
      <c r="C333" s="7">
        <v>12432</v>
      </c>
      <c r="D333" s="5" t="s">
        <v>937</v>
      </c>
      <c r="E333" s="5">
        <v>3008001186</v>
      </c>
      <c r="F333" s="7" t="s">
        <v>688</v>
      </c>
      <c r="G333" s="7"/>
      <c r="H333" s="4" t="s">
        <v>12</v>
      </c>
      <c r="I333" s="5" t="s">
        <v>730</v>
      </c>
      <c r="J333" s="5"/>
      <c r="K333" s="5">
        <v>232223</v>
      </c>
      <c r="L333" s="5" t="s">
        <v>752</v>
      </c>
      <c r="M333" s="6">
        <v>44622</v>
      </c>
      <c r="N333" s="6">
        <v>44623</v>
      </c>
      <c r="O333" s="6">
        <v>44623</v>
      </c>
      <c r="P333" s="5" t="s">
        <v>924</v>
      </c>
      <c r="Q333" s="5" t="str">
        <f t="shared" si="35"/>
        <v>Produzido No Prazo</v>
      </c>
      <c r="R333" s="5" t="str">
        <f t="shared" si="36"/>
        <v>Entrega No Prazo</v>
      </c>
      <c r="S333" s="11" t="str">
        <f t="shared" si="34"/>
        <v>mar</v>
      </c>
      <c r="T333" s="11">
        <f t="shared" si="37"/>
        <v>2022</v>
      </c>
      <c r="U333" s="39">
        <f>IF(tbl_Comercial[[#This Row],[Dt. Produção]]="","",tbl_Comercial[[#This Row],[Dt. Produção]]-tbl_Comercial[[#This Row],[Dt. Entrada]])</f>
        <v>8</v>
      </c>
      <c r="V333" s="39">
        <f>IF(tbl_Comercial[[#This Row],[Dt
Entrega]]="","",tbl_Comercial[[#This Row],[Dt
Entrega]]-tbl_Comercial[[#This Row],[Dt. Entrada]])</f>
        <v>9</v>
      </c>
    </row>
    <row r="334" spans="1:22" ht="36" x14ac:dyDescent="0.25">
      <c r="A334" s="6">
        <v>44596</v>
      </c>
      <c r="B334" s="9" t="s">
        <v>931</v>
      </c>
      <c r="C334" s="7">
        <v>12377</v>
      </c>
      <c r="D334" s="5" t="s">
        <v>937</v>
      </c>
      <c r="E334" s="5" t="s">
        <v>753</v>
      </c>
      <c r="F334" s="7" t="s">
        <v>612</v>
      </c>
      <c r="G334" s="7"/>
      <c r="H334" s="4" t="s">
        <v>26</v>
      </c>
      <c r="I334" s="5" t="s">
        <v>754</v>
      </c>
      <c r="J334" s="5"/>
      <c r="K334" s="5" t="s">
        <v>31</v>
      </c>
      <c r="L334" s="5"/>
      <c r="M334" s="6">
        <v>44602</v>
      </c>
      <c r="N334" s="6">
        <v>44603</v>
      </c>
      <c r="O334" s="6">
        <v>44615</v>
      </c>
      <c r="P334" s="5" t="s">
        <v>926</v>
      </c>
      <c r="Q334" s="5" t="str">
        <f t="shared" si="35"/>
        <v>Produzido No Prazo</v>
      </c>
      <c r="R334" s="5" t="str">
        <f t="shared" si="36"/>
        <v>Entrega Em atraso</v>
      </c>
      <c r="S334" s="11" t="str">
        <f t="shared" si="34"/>
        <v>fev</v>
      </c>
      <c r="T334" s="11">
        <f t="shared" si="37"/>
        <v>2022</v>
      </c>
      <c r="U334" s="39">
        <f>IF(tbl_Comercial[[#This Row],[Dt. Produção]]="","",tbl_Comercial[[#This Row],[Dt. Produção]]-tbl_Comercial[[#This Row],[Dt. Entrada]])</f>
        <v>6</v>
      </c>
      <c r="V334" s="39">
        <f>IF(tbl_Comercial[[#This Row],[Dt
Entrega]]="","",tbl_Comercial[[#This Row],[Dt
Entrega]]-tbl_Comercial[[#This Row],[Dt. Entrada]])</f>
        <v>19</v>
      </c>
    </row>
    <row r="335" spans="1:22" ht="36" hidden="1" x14ac:dyDescent="0.25">
      <c r="A335" s="6">
        <v>44580</v>
      </c>
      <c r="B335" s="9" t="s">
        <v>931</v>
      </c>
      <c r="C335" s="7">
        <v>10202</v>
      </c>
      <c r="D335" s="5" t="s">
        <v>937</v>
      </c>
      <c r="E335" s="5" t="s">
        <v>218</v>
      </c>
      <c r="F335" s="7" t="s">
        <v>219</v>
      </c>
      <c r="G335" s="7"/>
      <c r="H335" s="4" t="s">
        <v>26</v>
      </c>
      <c r="I335" s="5" t="s">
        <v>755</v>
      </c>
      <c r="J335" s="5"/>
      <c r="K335" s="5">
        <v>3827</v>
      </c>
      <c r="L335" s="5" t="s">
        <v>756</v>
      </c>
      <c r="M335" s="6">
        <v>44608</v>
      </c>
      <c r="N335" s="6">
        <v>44594</v>
      </c>
      <c r="O335" s="6">
        <v>44614</v>
      </c>
      <c r="P335" s="5" t="s">
        <v>926</v>
      </c>
      <c r="Q335" s="5" t="str">
        <f t="shared" si="35"/>
        <v>Produzido Em atraso</v>
      </c>
      <c r="R335" s="5" t="str">
        <f t="shared" si="36"/>
        <v>Entrega Em atraso</v>
      </c>
      <c r="S335" s="11" t="str">
        <f t="shared" ref="S335:S356" si="38">IF(M335="","",TEXT(M335,"MMM"))</f>
        <v>fev</v>
      </c>
      <c r="T335" s="11">
        <f t="shared" si="37"/>
        <v>2022</v>
      </c>
      <c r="U335" s="39">
        <f>IF(tbl_Comercial[[#This Row],[Dt. Produção]]="","",tbl_Comercial[[#This Row],[Dt. Produção]]-tbl_Comercial[[#This Row],[Dt. Entrada]])</f>
        <v>28</v>
      </c>
      <c r="V335" s="39">
        <f>IF(tbl_Comercial[[#This Row],[Dt
Entrega]]="","",tbl_Comercial[[#This Row],[Dt
Entrega]]-tbl_Comercial[[#This Row],[Dt. Entrada]])</f>
        <v>34</v>
      </c>
    </row>
    <row r="336" spans="1:22" ht="36" hidden="1" x14ac:dyDescent="0.25">
      <c r="A336" s="6">
        <v>44603</v>
      </c>
      <c r="B336" s="9" t="s">
        <v>931</v>
      </c>
      <c r="C336" s="7">
        <v>12424</v>
      </c>
      <c r="D336" s="5" t="s">
        <v>937</v>
      </c>
      <c r="E336" s="5" t="s">
        <v>649</v>
      </c>
      <c r="F336" s="7" t="s">
        <v>650</v>
      </c>
      <c r="G336" s="7"/>
      <c r="H336" s="4" t="s">
        <v>26</v>
      </c>
      <c r="I336" s="5" t="s">
        <v>757</v>
      </c>
      <c r="J336" s="5"/>
      <c r="K336" s="5">
        <v>4984</v>
      </c>
      <c r="L336" s="5" t="s">
        <v>76</v>
      </c>
      <c r="M336" s="6">
        <v>44610</v>
      </c>
      <c r="N336" s="6">
        <v>44609</v>
      </c>
      <c r="O336" s="6">
        <v>44614</v>
      </c>
      <c r="P336" s="5" t="s">
        <v>926</v>
      </c>
      <c r="Q336" s="5" t="str">
        <f t="shared" si="35"/>
        <v>Produzido Em atraso</v>
      </c>
      <c r="R336" s="5" t="str">
        <f t="shared" si="36"/>
        <v>Entrega Em atraso</v>
      </c>
      <c r="S336" s="11" t="str">
        <f t="shared" si="38"/>
        <v>fev</v>
      </c>
      <c r="T336" s="11">
        <f t="shared" si="37"/>
        <v>2022</v>
      </c>
      <c r="U336" s="39">
        <f>IF(tbl_Comercial[[#This Row],[Dt. Produção]]="","",tbl_Comercial[[#This Row],[Dt. Produção]]-tbl_Comercial[[#This Row],[Dt. Entrada]])</f>
        <v>7</v>
      </c>
      <c r="V336" s="39">
        <f>IF(tbl_Comercial[[#This Row],[Dt
Entrega]]="","",tbl_Comercial[[#This Row],[Dt
Entrega]]-tbl_Comercial[[#This Row],[Dt. Entrada]])</f>
        <v>11</v>
      </c>
    </row>
    <row r="337" spans="1:22" ht="36" hidden="1" x14ac:dyDescent="0.25">
      <c r="A337" s="6">
        <v>44600</v>
      </c>
      <c r="B337" s="9" t="s">
        <v>931</v>
      </c>
      <c r="C337" s="7">
        <v>12397</v>
      </c>
      <c r="D337" s="5" t="s">
        <v>937</v>
      </c>
      <c r="E337" s="5" t="s">
        <v>9</v>
      </c>
      <c r="F337" s="7" t="s">
        <v>588</v>
      </c>
      <c r="G337" s="7"/>
      <c r="H337" s="4" t="s">
        <v>42</v>
      </c>
      <c r="I337" s="5" t="s">
        <v>758</v>
      </c>
      <c r="J337" s="5"/>
      <c r="K337" s="5" t="s">
        <v>31</v>
      </c>
      <c r="L337" s="5" t="s">
        <v>76</v>
      </c>
      <c r="M337" s="6">
        <v>44609</v>
      </c>
      <c r="N337" s="6">
        <v>44608</v>
      </c>
      <c r="O337" s="6">
        <v>44611</v>
      </c>
      <c r="P337" s="5" t="s">
        <v>926</v>
      </c>
      <c r="Q337" s="5" t="str">
        <f t="shared" si="35"/>
        <v>Produzido Em atraso</v>
      </c>
      <c r="R337" s="5" t="str">
        <f t="shared" si="36"/>
        <v>Entrega Em atraso</v>
      </c>
      <c r="S337" s="11" t="str">
        <f t="shared" si="38"/>
        <v>fev</v>
      </c>
      <c r="T337" s="11">
        <f t="shared" si="37"/>
        <v>2022</v>
      </c>
      <c r="U337" s="39">
        <f>IF(tbl_Comercial[[#This Row],[Dt. Produção]]="","",tbl_Comercial[[#This Row],[Dt. Produção]]-tbl_Comercial[[#This Row],[Dt. Entrada]])</f>
        <v>9</v>
      </c>
      <c r="V337" s="39">
        <f>IF(tbl_Comercial[[#This Row],[Dt
Entrega]]="","",tbl_Comercial[[#This Row],[Dt
Entrega]]-tbl_Comercial[[#This Row],[Dt. Entrada]])</f>
        <v>11</v>
      </c>
    </row>
    <row r="338" spans="1:22" ht="36" hidden="1" x14ac:dyDescent="0.25">
      <c r="A338" s="6">
        <v>44602</v>
      </c>
      <c r="B338" s="9" t="s">
        <v>931</v>
      </c>
      <c r="C338" s="7">
        <v>12425</v>
      </c>
      <c r="D338" s="5" t="s">
        <v>937</v>
      </c>
      <c r="E338" s="5" t="s">
        <v>9</v>
      </c>
      <c r="F338" s="7" t="s">
        <v>672</v>
      </c>
      <c r="G338" s="7"/>
      <c r="H338" s="4" t="s">
        <v>145</v>
      </c>
      <c r="I338" s="5" t="s">
        <v>759</v>
      </c>
      <c r="J338" s="5"/>
      <c r="K338" s="5" t="s">
        <v>31</v>
      </c>
      <c r="L338" s="5" t="s">
        <v>760</v>
      </c>
      <c r="M338" s="6">
        <v>44608</v>
      </c>
      <c r="N338" s="6">
        <v>44607</v>
      </c>
      <c r="O338" s="6">
        <v>44608</v>
      </c>
      <c r="P338" s="5" t="s">
        <v>926</v>
      </c>
      <c r="Q338" s="5" t="str">
        <f t="shared" si="35"/>
        <v>Produzido Em atraso</v>
      </c>
      <c r="R338" s="5" t="str">
        <f t="shared" si="36"/>
        <v>Entrega Em atraso</v>
      </c>
      <c r="S338" s="11" t="str">
        <f t="shared" si="38"/>
        <v>fev</v>
      </c>
      <c r="T338" s="11">
        <f t="shared" si="37"/>
        <v>2022</v>
      </c>
      <c r="U338" s="39">
        <f>IF(tbl_Comercial[[#This Row],[Dt. Produção]]="","",tbl_Comercial[[#This Row],[Dt. Produção]]-tbl_Comercial[[#This Row],[Dt. Entrada]])</f>
        <v>6</v>
      </c>
      <c r="V338" s="39">
        <f>IF(tbl_Comercial[[#This Row],[Dt
Entrega]]="","",tbl_Comercial[[#This Row],[Dt
Entrega]]-tbl_Comercial[[#This Row],[Dt. Entrada]])</f>
        <v>6</v>
      </c>
    </row>
    <row r="339" spans="1:22" ht="36" x14ac:dyDescent="0.25">
      <c r="A339" s="6">
        <v>44609</v>
      </c>
      <c r="B339" s="9" t="s">
        <v>931</v>
      </c>
      <c r="C339" s="7">
        <v>12486</v>
      </c>
      <c r="D339" s="5" t="s">
        <v>937</v>
      </c>
      <c r="E339" s="5" t="s">
        <v>9</v>
      </c>
      <c r="F339" s="7" t="s">
        <v>735</v>
      </c>
      <c r="G339" s="7"/>
      <c r="H339" s="4" t="s">
        <v>47</v>
      </c>
      <c r="I339" s="5" t="s">
        <v>14</v>
      </c>
      <c r="J339" s="5"/>
      <c r="K339" s="5" t="s">
        <v>31</v>
      </c>
      <c r="L339" s="5" t="s">
        <v>761</v>
      </c>
      <c r="M339" s="6">
        <v>44615</v>
      </c>
      <c r="N339" s="6">
        <v>44615</v>
      </c>
      <c r="O339" s="6">
        <v>44615</v>
      </c>
      <c r="P339" s="5" t="s">
        <v>925</v>
      </c>
      <c r="Q339" s="5" t="str">
        <f t="shared" si="35"/>
        <v>Produzido No Prazo</v>
      </c>
      <c r="R339" s="5" t="str">
        <f t="shared" si="36"/>
        <v>Entrega No Prazo</v>
      </c>
      <c r="S339" s="11" t="str">
        <f t="shared" si="38"/>
        <v>fev</v>
      </c>
      <c r="T339" s="11">
        <f t="shared" si="37"/>
        <v>2022</v>
      </c>
      <c r="U339" s="39">
        <f>IF(tbl_Comercial[[#This Row],[Dt. Produção]]="","",tbl_Comercial[[#This Row],[Dt. Produção]]-tbl_Comercial[[#This Row],[Dt. Entrada]])</f>
        <v>6</v>
      </c>
      <c r="V339" s="39">
        <f>IF(tbl_Comercial[[#This Row],[Dt
Entrega]]="","",tbl_Comercial[[#This Row],[Dt
Entrega]]-tbl_Comercial[[#This Row],[Dt. Entrada]])</f>
        <v>6</v>
      </c>
    </row>
    <row r="340" spans="1:22" ht="36" hidden="1" x14ac:dyDescent="0.25">
      <c r="A340" s="6">
        <v>44578</v>
      </c>
      <c r="B340" s="9" t="s">
        <v>931</v>
      </c>
      <c r="C340" s="7">
        <v>12239</v>
      </c>
      <c r="D340" s="5" t="s">
        <v>937</v>
      </c>
      <c r="E340" s="5" t="s">
        <v>9</v>
      </c>
      <c r="F340" s="7" t="s">
        <v>500</v>
      </c>
      <c r="G340" s="7"/>
      <c r="H340" s="4" t="s">
        <v>10</v>
      </c>
      <c r="I340" s="5" t="s">
        <v>762</v>
      </c>
      <c r="J340" s="5"/>
      <c r="K340" s="5">
        <v>3377</v>
      </c>
      <c r="L340" s="5" t="s">
        <v>763</v>
      </c>
      <c r="M340" s="6">
        <v>44617</v>
      </c>
      <c r="N340" s="6">
        <v>44589</v>
      </c>
      <c r="O340" s="6">
        <v>44617</v>
      </c>
      <c r="P340" s="5" t="s">
        <v>924</v>
      </c>
      <c r="Q340" s="5" t="str">
        <f t="shared" si="35"/>
        <v>Produzido Em atraso</v>
      </c>
      <c r="R340" s="5" t="str">
        <f t="shared" si="36"/>
        <v>Entrega Em atraso</v>
      </c>
      <c r="S340" s="11" t="str">
        <f t="shared" si="38"/>
        <v>fev</v>
      </c>
      <c r="T340" s="11">
        <f t="shared" si="37"/>
        <v>2022</v>
      </c>
      <c r="U340" s="39">
        <f>IF(tbl_Comercial[[#This Row],[Dt. Produção]]="","",tbl_Comercial[[#This Row],[Dt. Produção]]-tbl_Comercial[[#This Row],[Dt. Entrada]])</f>
        <v>39</v>
      </c>
      <c r="V340" s="39">
        <f>IF(tbl_Comercial[[#This Row],[Dt
Entrega]]="","",tbl_Comercial[[#This Row],[Dt
Entrega]]-tbl_Comercial[[#This Row],[Dt. Entrada]])</f>
        <v>39</v>
      </c>
    </row>
    <row r="341" spans="1:22" ht="36" hidden="1" x14ac:dyDescent="0.25">
      <c r="A341" s="6">
        <v>44600</v>
      </c>
      <c r="B341" s="9" t="s">
        <v>931</v>
      </c>
      <c r="C341" s="7">
        <v>12366</v>
      </c>
      <c r="D341" s="5" t="s">
        <v>937</v>
      </c>
      <c r="E341" s="5">
        <v>1233</v>
      </c>
      <c r="F341" s="7" t="s">
        <v>599</v>
      </c>
      <c r="G341" s="7"/>
      <c r="H341" s="4" t="s">
        <v>117</v>
      </c>
      <c r="I341" s="5" t="s">
        <v>131</v>
      </c>
      <c r="J341" s="5"/>
      <c r="K341" s="5" t="s">
        <v>31</v>
      </c>
      <c r="L341" s="5" t="s">
        <v>764</v>
      </c>
      <c r="M341" s="6">
        <v>44613</v>
      </c>
      <c r="N341" s="6">
        <v>44608</v>
      </c>
      <c r="O341" s="6">
        <v>44614</v>
      </c>
      <c r="P341" s="5" t="s">
        <v>926</v>
      </c>
      <c r="Q341" s="5" t="str">
        <f t="shared" si="35"/>
        <v>Produzido Em atraso</v>
      </c>
      <c r="R341" s="5" t="str">
        <f t="shared" si="36"/>
        <v>Entrega Em atraso</v>
      </c>
      <c r="S341" s="11" t="str">
        <f t="shared" si="38"/>
        <v>fev</v>
      </c>
      <c r="T341" s="11">
        <f t="shared" si="37"/>
        <v>2022</v>
      </c>
      <c r="U341" s="39">
        <f>IF(tbl_Comercial[[#This Row],[Dt. Produção]]="","",tbl_Comercial[[#This Row],[Dt. Produção]]-tbl_Comercial[[#This Row],[Dt. Entrada]])</f>
        <v>13</v>
      </c>
      <c r="V341" s="39">
        <f>IF(tbl_Comercial[[#This Row],[Dt
Entrega]]="","",tbl_Comercial[[#This Row],[Dt
Entrega]]-tbl_Comercial[[#This Row],[Dt. Entrada]])</f>
        <v>14</v>
      </c>
    </row>
    <row r="342" spans="1:22" ht="36" x14ac:dyDescent="0.25">
      <c r="A342" s="6">
        <v>44614</v>
      </c>
      <c r="B342" s="9" t="s">
        <v>931</v>
      </c>
      <c r="C342" s="7">
        <v>12430</v>
      </c>
      <c r="D342" s="5" t="s">
        <v>937</v>
      </c>
      <c r="E342" s="5">
        <v>3008001282</v>
      </c>
      <c r="F342" s="7" t="s">
        <v>687</v>
      </c>
      <c r="G342" s="7"/>
      <c r="H342" s="4" t="s">
        <v>12</v>
      </c>
      <c r="I342" s="5" t="s">
        <v>730</v>
      </c>
      <c r="J342" s="5"/>
      <c r="K342" s="5">
        <v>232223</v>
      </c>
      <c r="L342" s="5" t="s">
        <v>765</v>
      </c>
      <c r="M342" s="6">
        <v>44622</v>
      </c>
      <c r="N342" s="6">
        <v>44623</v>
      </c>
      <c r="O342" s="6">
        <v>44623</v>
      </c>
      <c r="P342" s="5" t="s">
        <v>924</v>
      </c>
      <c r="Q342" s="5" t="str">
        <f t="shared" si="35"/>
        <v>Produzido No Prazo</v>
      </c>
      <c r="R342" s="5" t="str">
        <f t="shared" si="36"/>
        <v>Entrega No Prazo</v>
      </c>
      <c r="S342" s="11" t="str">
        <f t="shared" si="38"/>
        <v>mar</v>
      </c>
      <c r="T342" s="11">
        <f t="shared" si="37"/>
        <v>2022</v>
      </c>
      <c r="U342" s="39">
        <f>IF(tbl_Comercial[[#This Row],[Dt. Produção]]="","",tbl_Comercial[[#This Row],[Dt. Produção]]-tbl_Comercial[[#This Row],[Dt. Entrada]])</f>
        <v>8</v>
      </c>
      <c r="V342" s="39">
        <f>IF(tbl_Comercial[[#This Row],[Dt
Entrega]]="","",tbl_Comercial[[#This Row],[Dt
Entrega]]-tbl_Comercial[[#This Row],[Dt. Entrada]])</f>
        <v>9</v>
      </c>
    </row>
    <row r="343" spans="1:22" ht="36" x14ac:dyDescent="0.25">
      <c r="A343" s="6">
        <v>44629</v>
      </c>
      <c r="B343" s="9" t="s">
        <v>931</v>
      </c>
      <c r="C343" s="7">
        <v>12645</v>
      </c>
      <c r="D343" s="5" t="s">
        <v>937</v>
      </c>
      <c r="E343" s="5" t="s">
        <v>9</v>
      </c>
      <c r="F343" s="7" t="s">
        <v>766</v>
      </c>
      <c r="G343" s="7"/>
      <c r="H343" s="4" t="s">
        <v>120</v>
      </c>
      <c r="I343" s="5" t="s">
        <v>767</v>
      </c>
      <c r="J343" s="5"/>
      <c r="K343" s="5" t="s">
        <v>31</v>
      </c>
      <c r="L343" s="5"/>
      <c r="M343" s="6">
        <v>44630</v>
      </c>
      <c r="N343" s="6">
        <v>44631</v>
      </c>
      <c r="O343" s="6">
        <v>44631</v>
      </c>
      <c r="P343" s="5" t="s">
        <v>924</v>
      </c>
      <c r="Q343" s="5" t="str">
        <f t="shared" si="35"/>
        <v>Produzido No Prazo</v>
      </c>
      <c r="R343" s="5" t="str">
        <f t="shared" si="36"/>
        <v>Entrega No Prazo</v>
      </c>
      <c r="S343" s="11" t="str">
        <f t="shared" si="38"/>
        <v>mar</v>
      </c>
      <c r="T343" s="11">
        <f t="shared" si="37"/>
        <v>2022</v>
      </c>
      <c r="U343" s="39">
        <f>IF(tbl_Comercial[[#This Row],[Dt. Produção]]="","",tbl_Comercial[[#This Row],[Dt. Produção]]-tbl_Comercial[[#This Row],[Dt. Entrada]])</f>
        <v>1</v>
      </c>
      <c r="V343" s="39">
        <f>IF(tbl_Comercial[[#This Row],[Dt
Entrega]]="","",tbl_Comercial[[#This Row],[Dt
Entrega]]-tbl_Comercial[[#This Row],[Dt. Entrada]])</f>
        <v>2</v>
      </c>
    </row>
    <row r="344" spans="1:22" ht="36" x14ac:dyDescent="0.25">
      <c r="A344" s="6">
        <v>44629</v>
      </c>
      <c r="B344" s="9" t="s">
        <v>931</v>
      </c>
      <c r="C344" s="7">
        <v>12644</v>
      </c>
      <c r="D344" s="5" t="s">
        <v>937</v>
      </c>
      <c r="E344" s="5" t="s">
        <v>9</v>
      </c>
      <c r="F344" s="7" t="s">
        <v>768</v>
      </c>
      <c r="G344" s="7"/>
      <c r="H344" s="4" t="s">
        <v>120</v>
      </c>
      <c r="I344" s="5" t="s">
        <v>767</v>
      </c>
      <c r="J344" s="5"/>
      <c r="K344" s="5" t="s">
        <v>31</v>
      </c>
      <c r="L344" s="5"/>
      <c r="M344" s="6">
        <v>44630</v>
      </c>
      <c r="N344" s="6">
        <v>44631</v>
      </c>
      <c r="O344" s="6">
        <v>44631</v>
      </c>
      <c r="P344" s="5" t="s">
        <v>924</v>
      </c>
      <c r="Q344" s="5" t="str">
        <f t="shared" si="35"/>
        <v>Produzido No Prazo</v>
      </c>
      <c r="R344" s="5" t="str">
        <f t="shared" si="36"/>
        <v>Entrega No Prazo</v>
      </c>
      <c r="S344" s="11" t="str">
        <f t="shared" si="38"/>
        <v>mar</v>
      </c>
      <c r="T344" s="11">
        <f t="shared" si="37"/>
        <v>2022</v>
      </c>
      <c r="U344" s="39">
        <f>IF(tbl_Comercial[[#This Row],[Dt. Produção]]="","",tbl_Comercial[[#This Row],[Dt. Produção]]-tbl_Comercial[[#This Row],[Dt. Entrada]])</f>
        <v>1</v>
      </c>
      <c r="V344" s="39">
        <f>IF(tbl_Comercial[[#This Row],[Dt
Entrega]]="","",tbl_Comercial[[#This Row],[Dt
Entrega]]-tbl_Comercial[[#This Row],[Dt. Entrada]])</f>
        <v>2</v>
      </c>
    </row>
    <row r="345" spans="1:22" ht="36" x14ac:dyDescent="0.25">
      <c r="A345" s="6">
        <v>44614</v>
      </c>
      <c r="B345" s="9" t="s">
        <v>931</v>
      </c>
      <c r="C345" s="7">
        <v>12455</v>
      </c>
      <c r="D345" s="5" t="s">
        <v>937</v>
      </c>
      <c r="E345" s="5">
        <v>135344</v>
      </c>
      <c r="F345" s="7" t="s">
        <v>658</v>
      </c>
      <c r="G345" s="7"/>
      <c r="H345" s="4" t="s">
        <v>163</v>
      </c>
      <c r="I345" s="5" t="s">
        <v>769</v>
      </c>
      <c r="J345" s="5"/>
      <c r="K345" s="5" t="s">
        <v>31</v>
      </c>
      <c r="L345" s="5" t="s">
        <v>656</v>
      </c>
      <c r="M345" s="6">
        <v>44620</v>
      </c>
      <c r="N345" s="6">
        <v>44621</v>
      </c>
      <c r="O345" s="6">
        <v>44621</v>
      </c>
      <c r="P345" s="5" t="s">
        <v>924</v>
      </c>
      <c r="Q345" s="5" t="str">
        <f t="shared" si="35"/>
        <v>Produzido No Prazo</v>
      </c>
      <c r="R345" s="5" t="str">
        <f t="shared" si="36"/>
        <v>Entrega No Prazo</v>
      </c>
      <c r="S345" s="11" t="str">
        <f t="shared" si="38"/>
        <v>fev</v>
      </c>
      <c r="T345" s="11">
        <f t="shared" si="37"/>
        <v>2022</v>
      </c>
      <c r="U345" s="39">
        <f>IF(tbl_Comercial[[#This Row],[Dt. Produção]]="","",tbl_Comercial[[#This Row],[Dt. Produção]]-tbl_Comercial[[#This Row],[Dt. Entrada]])</f>
        <v>6</v>
      </c>
      <c r="V345" s="39">
        <f>IF(tbl_Comercial[[#This Row],[Dt
Entrega]]="","",tbl_Comercial[[#This Row],[Dt
Entrega]]-tbl_Comercial[[#This Row],[Dt. Entrada]])</f>
        <v>7</v>
      </c>
    </row>
    <row r="346" spans="1:22" ht="36" x14ac:dyDescent="0.25">
      <c r="A346" s="6">
        <v>44614</v>
      </c>
      <c r="B346" s="9" t="s">
        <v>931</v>
      </c>
      <c r="C346" s="7">
        <v>12455</v>
      </c>
      <c r="D346" s="5" t="s">
        <v>937</v>
      </c>
      <c r="E346" s="5">
        <v>135344</v>
      </c>
      <c r="F346" s="7" t="s">
        <v>655</v>
      </c>
      <c r="G346" s="7"/>
      <c r="H346" s="4" t="s">
        <v>163</v>
      </c>
      <c r="I346" s="5" t="s">
        <v>769</v>
      </c>
      <c r="J346" s="5"/>
      <c r="K346" s="5" t="s">
        <v>31</v>
      </c>
      <c r="L346" s="5" t="s">
        <v>656</v>
      </c>
      <c r="M346" s="6">
        <v>44620</v>
      </c>
      <c r="N346" s="6">
        <v>44621</v>
      </c>
      <c r="O346" s="6">
        <v>44621</v>
      </c>
      <c r="P346" s="5" t="s">
        <v>924</v>
      </c>
      <c r="Q346" s="5" t="str">
        <f t="shared" si="35"/>
        <v>Produzido No Prazo</v>
      </c>
      <c r="R346" s="5" t="str">
        <f t="shared" si="36"/>
        <v>Entrega No Prazo</v>
      </c>
      <c r="S346" s="11" t="str">
        <f t="shared" si="38"/>
        <v>fev</v>
      </c>
      <c r="T346" s="11">
        <f t="shared" si="37"/>
        <v>2022</v>
      </c>
      <c r="U346" s="39">
        <f>IF(tbl_Comercial[[#This Row],[Dt. Produção]]="","",tbl_Comercial[[#This Row],[Dt. Produção]]-tbl_Comercial[[#This Row],[Dt. Entrada]])</f>
        <v>6</v>
      </c>
      <c r="V346" s="39">
        <f>IF(tbl_Comercial[[#This Row],[Dt
Entrega]]="","",tbl_Comercial[[#This Row],[Dt
Entrega]]-tbl_Comercial[[#This Row],[Dt. Entrada]])</f>
        <v>7</v>
      </c>
    </row>
    <row r="347" spans="1:22" ht="36" x14ac:dyDescent="0.25">
      <c r="A347" s="6">
        <v>44615</v>
      </c>
      <c r="B347" s="9" t="s">
        <v>931</v>
      </c>
      <c r="C347" s="7">
        <v>12524</v>
      </c>
      <c r="D347" s="5" t="s">
        <v>937</v>
      </c>
      <c r="E347" s="5">
        <v>19733</v>
      </c>
      <c r="F347" s="7" t="s">
        <v>770</v>
      </c>
      <c r="G347" s="7"/>
      <c r="H347" s="4" t="s">
        <v>104</v>
      </c>
      <c r="I347" s="5" t="s">
        <v>14</v>
      </c>
      <c r="J347" s="5"/>
      <c r="K347" s="5" t="s">
        <v>31</v>
      </c>
      <c r="L347" s="5" t="s">
        <v>771</v>
      </c>
      <c r="M347" s="6">
        <v>44621</v>
      </c>
      <c r="N347" s="6">
        <v>44622</v>
      </c>
      <c r="O347" s="6">
        <v>44622</v>
      </c>
      <c r="P347" s="5" t="s">
        <v>926</v>
      </c>
      <c r="Q347" s="5" t="str">
        <f t="shared" si="35"/>
        <v>Produzido No Prazo</v>
      </c>
      <c r="R347" s="5" t="str">
        <f t="shared" si="36"/>
        <v>Entrega No Prazo</v>
      </c>
      <c r="S347" s="11" t="str">
        <f t="shared" si="38"/>
        <v>mar</v>
      </c>
      <c r="T347" s="11">
        <f t="shared" si="37"/>
        <v>2022</v>
      </c>
      <c r="U347" s="39">
        <f>IF(tbl_Comercial[[#This Row],[Dt. Produção]]="","",tbl_Comercial[[#This Row],[Dt. Produção]]-tbl_Comercial[[#This Row],[Dt. Entrada]])</f>
        <v>6</v>
      </c>
      <c r="V347" s="39">
        <f>IF(tbl_Comercial[[#This Row],[Dt
Entrega]]="","",tbl_Comercial[[#This Row],[Dt
Entrega]]-tbl_Comercial[[#This Row],[Dt. Entrada]])</f>
        <v>7</v>
      </c>
    </row>
    <row r="348" spans="1:22" ht="36" x14ac:dyDescent="0.25">
      <c r="A348" s="1">
        <v>44595</v>
      </c>
      <c r="B348" s="9" t="s">
        <v>927</v>
      </c>
      <c r="C348" s="4">
        <v>12372</v>
      </c>
      <c r="D348" s="4" t="s">
        <v>930</v>
      </c>
      <c r="E348" s="3" t="s">
        <v>18</v>
      </c>
      <c r="F348" s="2">
        <v>1477</v>
      </c>
      <c r="G348" s="2"/>
      <c r="H348" s="4" t="s">
        <v>52</v>
      </c>
      <c r="I348" s="5" t="s">
        <v>772</v>
      </c>
      <c r="J348" s="5"/>
      <c r="K348" s="3" t="s">
        <v>31</v>
      </c>
      <c r="L348" s="5" t="s">
        <v>773</v>
      </c>
      <c r="M348" s="1">
        <v>44620</v>
      </c>
      <c r="N348" s="1">
        <v>44620</v>
      </c>
      <c r="O348" s="1">
        <v>44620</v>
      </c>
      <c r="P348" s="3" t="s">
        <v>926</v>
      </c>
      <c r="Q348" s="5" t="str">
        <f t="shared" si="35"/>
        <v>Produzido No Prazo</v>
      </c>
      <c r="R348" s="5" t="str">
        <f t="shared" si="36"/>
        <v>Entrega No Prazo</v>
      </c>
      <c r="S348" s="11" t="str">
        <f t="shared" si="38"/>
        <v>fev</v>
      </c>
      <c r="T348" s="11">
        <f t="shared" si="37"/>
        <v>2022</v>
      </c>
      <c r="U348" s="39">
        <f>IF(tbl_Comercial[[#This Row],[Dt. Produção]]="","",tbl_Comercial[[#This Row],[Dt. Produção]]-tbl_Comercial[[#This Row],[Dt. Entrada]])</f>
        <v>25</v>
      </c>
      <c r="V348" s="39">
        <f>IF(tbl_Comercial[[#This Row],[Dt
Entrega]]="","",tbl_Comercial[[#This Row],[Dt
Entrega]]-tbl_Comercial[[#This Row],[Dt. Entrada]])</f>
        <v>25</v>
      </c>
    </row>
    <row r="349" spans="1:22" ht="36" hidden="1" x14ac:dyDescent="0.25">
      <c r="A349" s="6">
        <v>44588</v>
      </c>
      <c r="B349" s="9" t="s">
        <v>931</v>
      </c>
      <c r="C349" s="7">
        <v>12306</v>
      </c>
      <c r="D349" s="5" t="s">
        <v>937</v>
      </c>
      <c r="E349" s="5">
        <v>262263</v>
      </c>
      <c r="F349" s="7" t="s">
        <v>556</v>
      </c>
      <c r="G349" s="7"/>
      <c r="H349" s="4" t="s">
        <v>123</v>
      </c>
      <c r="I349" s="5" t="s">
        <v>14</v>
      </c>
      <c r="J349" s="5"/>
      <c r="K349" s="5">
        <v>317147</v>
      </c>
      <c r="L349" s="5" t="s">
        <v>774</v>
      </c>
      <c r="M349" s="6">
        <v>44614</v>
      </c>
      <c r="N349" s="6">
        <v>44603</v>
      </c>
      <c r="O349" s="6">
        <v>44617</v>
      </c>
      <c r="P349" s="5" t="s">
        <v>926</v>
      </c>
      <c r="Q349" s="5" t="str">
        <f t="shared" si="35"/>
        <v>Produzido Em atraso</v>
      </c>
      <c r="R349" s="5" t="str">
        <f t="shared" si="36"/>
        <v>Entrega Em atraso</v>
      </c>
      <c r="S349" s="11" t="str">
        <f t="shared" si="38"/>
        <v>fev</v>
      </c>
      <c r="T349" s="11">
        <f t="shared" si="37"/>
        <v>2022</v>
      </c>
      <c r="U349" s="39">
        <f>IF(tbl_Comercial[[#This Row],[Dt. Produção]]="","",tbl_Comercial[[#This Row],[Dt. Produção]]-tbl_Comercial[[#This Row],[Dt. Entrada]])</f>
        <v>26</v>
      </c>
      <c r="V349" s="39">
        <f>IF(tbl_Comercial[[#This Row],[Dt
Entrega]]="","",tbl_Comercial[[#This Row],[Dt
Entrega]]-tbl_Comercial[[#This Row],[Dt. Entrada]])</f>
        <v>29</v>
      </c>
    </row>
    <row r="350" spans="1:22" ht="36" hidden="1" x14ac:dyDescent="0.25">
      <c r="A350" s="6">
        <v>44588</v>
      </c>
      <c r="B350" s="9" t="s">
        <v>931</v>
      </c>
      <c r="C350" s="7">
        <v>12306</v>
      </c>
      <c r="D350" s="5" t="s">
        <v>937</v>
      </c>
      <c r="E350" s="5">
        <v>262263</v>
      </c>
      <c r="F350" s="7" t="s">
        <v>556</v>
      </c>
      <c r="G350" s="7"/>
      <c r="H350" s="4" t="s">
        <v>123</v>
      </c>
      <c r="I350" s="5" t="s">
        <v>14</v>
      </c>
      <c r="J350" s="5"/>
      <c r="K350" s="5">
        <v>317147</v>
      </c>
      <c r="L350" s="5" t="s">
        <v>774</v>
      </c>
      <c r="M350" s="6">
        <v>44614</v>
      </c>
      <c r="N350" s="6">
        <v>44603</v>
      </c>
      <c r="O350" s="6">
        <v>44617</v>
      </c>
      <c r="P350" s="5" t="s">
        <v>926</v>
      </c>
      <c r="Q350" s="5" t="str">
        <f t="shared" si="35"/>
        <v>Produzido Em atraso</v>
      </c>
      <c r="R350" s="5" t="str">
        <f t="shared" si="36"/>
        <v>Entrega Em atraso</v>
      </c>
      <c r="S350" s="11" t="str">
        <f t="shared" si="38"/>
        <v>fev</v>
      </c>
      <c r="T350" s="11">
        <f t="shared" si="37"/>
        <v>2022</v>
      </c>
      <c r="U350" s="39">
        <f>IF(tbl_Comercial[[#This Row],[Dt. Produção]]="","",tbl_Comercial[[#This Row],[Dt. Produção]]-tbl_Comercial[[#This Row],[Dt. Entrada]])</f>
        <v>26</v>
      </c>
      <c r="V350" s="39">
        <f>IF(tbl_Comercial[[#This Row],[Dt
Entrega]]="","",tbl_Comercial[[#This Row],[Dt
Entrega]]-tbl_Comercial[[#This Row],[Dt. Entrada]])</f>
        <v>29</v>
      </c>
    </row>
    <row r="351" spans="1:22" ht="36" x14ac:dyDescent="0.25">
      <c r="A351" s="6">
        <v>44588</v>
      </c>
      <c r="B351" s="9" t="s">
        <v>931</v>
      </c>
      <c r="C351" s="7">
        <v>12306</v>
      </c>
      <c r="D351" s="5" t="s">
        <v>937</v>
      </c>
      <c r="E351" s="5">
        <v>262263</v>
      </c>
      <c r="F351" s="7" t="s">
        <v>556</v>
      </c>
      <c r="G351" s="7"/>
      <c r="H351" s="4" t="s">
        <v>123</v>
      </c>
      <c r="I351" s="5" t="s">
        <v>14</v>
      </c>
      <c r="J351" s="5"/>
      <c r="K351" s="5">
        <v>317147</v>
      </c>
      <c r="L351" s="5" t="s">
        <v>774</v>
      </c>
      <c r="M351" s="6">
        <v>44602</v>
      </c>
      <c r="N351" s="6">
        <v>44603</v>
      </c>
      <c r="O351" s="6">
        <v>44617</v>
      </c>
      <c r="P351" s="5" t="s">
        <v>926</v>
      </c>
      <c r="Q351" s="5" t="str">
        <f t="shared" si="35"/>
        <v>Produzido No Prazo</v>
      </c>
      <c r="R351" s="5" t="str">
        <f t="shared" si="36"/>
        <v>Entrega Em atraso</v>
      </c>
      <c r="S351" s="11" t="str">
        <f t="shared" si="38"/>
        <v>fev</v>
      </c>
      <c r="T351" s="11">
        <f t="shared" si="37"/>
        <v>2022</v>
      </c>
      <c r="U351" s="39">
        <f>IF(tbl_Comercial[[#This Row],[Dt. Produção]]="","",tbl_Comercial[[#This Row],[Dt. Produção]]-tbl_Comercial[[#This Row],[Dt. Entrada]])</f>
        <v>14</v>
      </c>
      <c r="V351" s="39">
        <f>IF(tbl_Comercial[[#This Row],[Dt
Entrega]]="","",tbl_Comercial[[#This Row],[Dt
Entrega]]-tbl_Comercial[[#This Row],[Dt. Entrada]])</f>
        <v>29</v>
      </c>
    </row>
    <row r="352" spans="1:22" ht="36" x14ac:dyDescent="0.25">
      <c r="A352" s="6">
        <v>44588</v>
      </c>
      <c r="B352" s="9" t="s">
        <v>931</v>
      </c>
      <c r="C352" s="7">
        <v>12306</v>
      </c>
      <c r="D352" s="5" t="s">
        <v>937</v>
      </c>
      <c r="E352" s="5">
        <v>262263</v>
      </c>
      <c r="F352" s="7" t="s">
        <v>556</v>
      </c>
      <c r="G352" s="7"/>
      <c r="H352" s="4" t="s">
        <v>123</v>
      </c>
      <c r="I352" s="5" t="s">
        <v>14</v>
      </c>
      <c r="J352" s="5"/>
      <c r="K352" s="5">
        <v>317147</v>
      </c>
      <c r="L352" s="5" t="s">
        <v>774</v>
      </c>
      <c r="M352" s="6">
        <v>44602</v>
      </c>
      <c r="N352" s="6">
        <v>44603</v>
      </c>
      <c r="O352" s="6">
        <v>44617</v>
      </c>
      <c r="P352" s="5" t="s">
        <v>926</v>
      </c>
      <c r="Q352" s="5" t="str">
        <f t="shared" si="35"/>
        <v>Produzido No Prazo</v>
      </c>
      <c r="R352" s="5" t="str">
        <f t="shared" si="36"/>
        <v>Entrega Em atraso</v>
      </c>
      <c r="S352" s="11" t="str">
        <f t="shared" si="38"/>
        <v>fev</v>
      </c>
      <c r="T352" s="11">
        <f t="shared" si="37"/>
        <v>2022</v>
      </c>
      <c r="U352" s="39">
        <f>IF(tbl_Comercial[[#This Row],[Dt. Produção]]="","",tbl_Comercial[[#This Row],[Dt. Produção]]-tbl_Comercial[[#This Row],[Dt. Entrada]])</f>
        <v>14</v>
      </c>
      <c r="V352" s="39">
        <f>IF(tbl_Comercial[[#This Row],[Dt
Entrega]]="","",tbl_Comercial[[#This Row],[Dt
Entrega]]-tbl_Comercial[[#This Row],[Dt. Entrada]])</f>
        <v>29</v>
      </c>
    </row>
    <row r="353" spans="1:22" ht="36" x14ac:dyDescent="0.25">
      <c r="A353" s="6">
        <v>44615</v>
      </c>
      <c r="B353" s="9" t="s">
        <v>931</v>
      </c>
      <c r="C353" s="7">
        <v>12524</v>
      </c>
      <c r="D353" s="5" t="s">
        <v>937</v>
      </c>
      <c r="E353" s="5">
        <v>19733</v>
      </c>
      <c r="F353" s="7" t="s">
        <v>770</v>
      </c>
      <c r="G353" s="7"/>
      <c r="H353" s="4" t="s">
        <v>104</v>
      </c>
      <c r="I353" s="5" t="s">
        <v>14</v>
      </c>
      <c r="J353" s="5"/>
      <c r="K353" s="5" t="s">
        <v>31</v>
      </c>
      <c r="L353" s="5" t="s">
        <v>776</v>
      </c>
      <c r="M353" s="6">
        <v>44621</v>
      </c>
      <c r="N353" s="6">
        <v>44622</v>
      </c>
      <c r="O353" s="6">
        <v>44622</v>
      </c>
      <c r="P353" s="5" t="s">
        <v>926</v>
      </c>
      <c r="Q353" s="5" t="str">
        <f t="shared" si="35"/>
        <v>Produzido No Prazo</v>
      </c>
      <c r="R353" s="5" t="str">
        <f t="shared" si="36"/>
        <v>Entrega No Prazo</v>
      </c>
      <c r="S353" s="11" t="str">
        <f t="shared" si="38"/>
        <v>mar</v>
      </c>
      <c r="T353" s="11">
        <f t="shared" si="37"/>
        <v>2022</v>
      </c>
      <c r="U353" s="39">
        <f>IF(tbl_Comercial[[#This Row],[Dt. Produção]]="","",tbl_Comercial[[#This Row],[Dt. Produção]]-tbl_Comercial[[#This Row],[Dt. Entrada]])</f>
        <v>6</v>
      </c>
      <c r="V353" s="39">
        <f>IF(tbl_Comercial[[#This Row],[Dt
Entrega]]="","",tbl_Comercial[[#This Row],[Dt
Entrega]]-tbl_Comercial[[#This Row],[Dt. Entrada]])</f>
        <v>7</v>
      </c>
    </row>
    <row r="354" spans="1:22" ht="36" x14ac:dyDescent="0.25">
      <c r="A354" s="6">
        <v>44588</v>
      </c>
      <c r="B354" s="9" t="s">
        <v>931</v>
      </c>
      <c r="C354" s="7">
        <v>12306</v>
      </c>
      <c r="D354" s="5" t="s">
        <v>937</v>
      </c>
      <c r="E354" s="5">
        <v>262263</v>
      </c>
      <c r="F354" s="7" t="s">
        <v>556</v>
      </c>
      <c r="G354" s="7"/>
      <c r="H354" s="4" t="s">
        <v>123</v>
      </c>
      <c r="I354" s="5" t="s">
        <v>14</v>
      </c>
      <c r="J354" s="5"/>
      <c r="K354" s="5">
        <v>317147</v>
      </c>
      <c r="L354" s="5" t="s">
        <v>774</v>
      </c>
      <c r="M354" s="6">
        <v>44602</v>
      </c>
      <c r="N354" s="6">
        <v>44603</v>
      </c>
      <c r="O354" s="6">
        <v>44617</v>
      </c>
      <c r="P354" s="5" t="s">
        <v>926</v>
      </c>
      <c r="Q354" s="5" t="str">
        <f t="shared" si="35"/>
        <v>Produzido No Prazo</v>
      </c>
      <c r="R354" s="5" t="str">
        <f t="shared" si="36"/>
        <v>Entrega Em atraso</v>
      </c>
      <c r="S354" s="11" t="str">
        <f t="shared" si="38"/>
        <v>fev</v>
      </c>
      <c r="T354" s="11">
        <f t="shared" si="37"/>
        <v>2022</v>
      </c>
      <c r="U354" s="39">
        <f>IF(tbl_Comercial[[#This Row],[Dt. Produção]]="","",tbl_Comercial[[#This Row],[Dt. Produção]]-tbl_Comercial[[#This Row],[Dt. Entrada]])</f>
        <v>14</v>
      </c>
      <c r="V354" s="39">
        <f>IF(tbl_Comercial[[#This Row],[Dt
Entrega]]="","",tbl_Comercial[[#This Row],[Dt
Entrega]]-tbl_Comercial[[#This Row],[Dt. Entrada]])</f>
        <v>29</v>
      </c>
    </row>
    <row r="355" spans="1:22" ht="36" x14ac:dyDescent="0.25">
      <c r="A355" s="6">
        <v>44608</v>
      </c>
      <c r="B355" s="9" t="s">
        <v>931</v>
      </c>
      <c r="C355" s="7">
        <v>12416</v>
      </c>
      <c r="D355" s="5" t="s">
        <v>937</v>
      </c>
      <c r="E355" s="5">
        <v>1005434</v>
      </c>
      <c r="F355" s="7" t="s">
        <v>613</v>
      </c>
      <c r="G355" s="7"/>
      <c r="H355" s="4" t="s">
        <v>108</v>
      </c>
      <c r="I355" s="5" t="s">
        <v>777</v>
      </c>
      <c r="J355" s="5"/>
      <c r="K355" s="5" t="s">
        <v>31</v>
      </c>
      <c r="L355" s="5"/>
      <c r="M355" s="6">
        <v>44608</v>
      </c>
      <c r="N355" s="6">
        <v>44608</v>
      </c>
      <c r="O355" s="6">
        <v>44608</v>
      </c>
      <c r="P355" s="5" t="s">
        <v>924</v>
      </c>
      <c r="Q355" s="5" t="str">
        <f t="shared" si="35"/>
        <v>Produzido No Prazo</v>
      </c>
      <c r="R355" s="5" t="str">
        <f t="shared" si="36"/>
        <v>Entrega No Prazo</v>
      </c>
      <c r="S355" s="11" t="str">
        <f t="shared" si="38"/>
        <v>fev</v>
      </c>
      <c r="T355" s="11">
        <f t="shared" si="37"/>
        <v>2022</v>
      </c>
      <c r="U355" s="39">
        <f>IF(tbl_Comercial[[#This Row],[Dt. Produção]]="","",tbl_Comercial[[#This Row],[Dt. Produção]]-tbl_Comercial[[#This Row],[Dt. Entrada]])</f>
        <v>0</v>
      </c>
      <c r="V355" s="39">
        <f>IF(tbl_Comercial[[#This Row],[Dt
Entrega]]="","",tbl_Comercial[[#This Row],[Dt
Entrega]]-tbl_Comercial[[#This Row],[Dt. Entrada]])</f>
        <v>0</v>
      </c>
    </row>
    <row r="356" spans="1:22" ht="36" x14ac:dyDescent="0.25">
      <c r="A356" s="6">
        <v>44606</v>
      </c>
      <c r="B356" s="9" t="s">
        <v>931</v>
      </c>
      <c r="C356" s="7">
        <v>12468</v>
      </c>
      <c r="D356" s="5" t="s">
        <v>937</v>
      </c>
      <c r="E356" s="5" t="s">
        <v>9</v>
      </c>
      <c r="F356" s="7" t="s">
        <v>700</v>
      </c>
      <c r="G356" s="7"/>
      <c r="H356" s="4" t="s">
        <v>128</v>
      </c>
      <c r="I356" s="5" t="s">
        <v>94</v>
      </c>
      <c r="J356" s="5"/>
      <c r="K356" s="5" t="s">
        <v>31</v>
      </c>
      <c r="L356" s="5"/>
      <c r="M356" s="6">
        <v>44610</v>
      </c>
      <c r="N356" s="6">
        <v>44613</v>
      </c>
      <c r="O356" s="6">
        <v>44611</v>
      </c>
      <c r="P356" s="5" t="s">
        <v>926</v>
      </c>
      <c r="Q356" s="5" t="str">
        <f t="shared" si="35"/>
        <v>Produzido No Prazo</v>
      </c>
      <c r="R356" s="5" t="str">
        <f t="shared" si="36"/>
        <v>Entrega No Prazo</v>
      </c>
      <c r="S356" s="11" t="str">
        <f t="shared" si="38"/>
        <v>fev</v>
      </c>
      <c r="T356" s="11">
        <f t="shared" si="37"/>
        <v>2022</v>
      </c>
      <c r="U356" s="39">
        <f>IF(tbl_Comercial[[#This Row],[Dt. Produção]]="","",tbl_Comercial[[#This Row],[Dt. Produção]]-tbl_Comercial[[#This Row],[Dt. Entrada]])</f>
        <v>4</v>
      </c>
      <c r="V356" s="39">
        <f>IF(tbl_Comercial[[#This Row],[Dt
Entrega]]="","",tbl_Comercial[[#This Row],[Dt
Entrega]]-tbl_Comercial[[#This Row],[Dt. Entrada]])</f>
        <v>5</v>
      </c>
    </row>
    <row r="357" spans="1:22" ht="36" x14ac:dyDescent="0.25">
      <c r="A357" s="6">
        <v>44588</v>
      </c>
      <c r="B357" s="9" t="s">
        <v>931</v>
      </c>
      <c r="C357" s="7">
        <v>12306</v>
      </c>
      <c r="D357" s="5" t="s">
        <v>937</v>
      </c>
      <c r="E357" s="5">
        <v>262263</v>
      </c>
      <c r="F357" s="7" t="s">
        <v>556</v>
      </c>
      <c r="G357" s="7"/>
      <c r="H357" s="4" t="s">
        <v>123</v>
      </c>
      <c r="I357" s="5" t="s">
        <v>14</v>
      </c>
      <c r="J357" s="5"/>
      <c r="K357" s="5">
        <v>317147</v>
      </c>
      <c r="L357" s="5" t="s">
        <v>774</v>
      </c>
      <c r="M357" s="6">
        <v>44602</v>
      </c>
      <c r="N357" s="6">
        <v>44603</v>
      </c>
      <c r="O357" s="6">
        <v>44617</v>
      </c>
      <c r="P357" s="5" t="s">
        <v>926</v>
      </c>
      <c r="Q357" s="5" t="str">
        <f t="shared" si="35"/>
        <v>Produzido No Prazo</v>
      </c>
      <c r="R357" s="5" t="str">
        <f t="shared" si="36"/>
        <v>Entrega Em atraso</v>
      </c>
      <c r="S357" s="11" t="str">
        <f t="shared" ref="S357:S367" si="39">IF(M357="","",TEXT(M357,"MMM"))</f>
        <v>fev</v>
      </c>
      <c r="T357" s="11">
        <f t="shared" si="37"/>
        <v>2022</v>
      </c>
      <c r="U357" s="39">
        <f>IF(tbl_Comercial[[#This Row],[Dt. Produção]]="","",tbl_Comercial[[#This Row],[Dt. Produção]]-tbl_Comercial[[#This Row],[Dt. Entrada]])</f>
        <v>14</v>
      </c>
      <c r="V357" s="39">
        <f>IF(tbl_Comercial[[#This Row],[Dt
Entrega]]="","",tbl_Comercial[[#This Row],[Dt
Entrega]]-tbl_Comercial[[#This Row],[Dt. Entrada]])</f>
        <v>29</v>
      </c>
    </row>
    <row r="358" spans="1:22" ht="36" hidden="1" x14ac:dyDescent="0.25">
      <c r="A358" s="1">
        <v>44599</v>
      </c>
      <c r="B358" s="9" t="s">
        <v>927</v>
      </c>
      <c r="C358" s="4">
        <v>7903</v>
      </c>
      <c r="D358" s="4" t="s">
        <v>930</v>
      </c>
      <c r="E358" s="3" t="s">
        <v>18</v>
      </c>
      <c r="F358" s="2">
        <v>620</v>
      </c>
      <c r="G358" s="2"/>
      <c r="H358" s="4" t="s">
        <v>20</v>
      </c>
      <c r="I358" s="5" t="s">
        <v>780</v>
      </c>
      <c r="J358" s="5"/>
      <c r="K358" s="3" t="s">
        <v>31</v>
      </c>
      <c r="L358" s="5" t="s">
        <v>781</v>
      </c>
      <c r="M358" s="1">
        <v>44616</v>
      </c>
      <c r="N358" s="1">
        <v>44608</v>
      </c>
      <c r="O358" s="1">
        <v>44620</v>
      </c>
      <c r="P358" s="3" t="s">
        <v>924</v>
      </c>
      <c r="Q358" s="5" t="str">
        <f t="shared" si="35"/>
        <v>Produzido Em atraso</v>
      </c>
      <c r="R358" s="5" t="str">
        <f t="shared" si="36"/>
        <v>Entrega Em atraso</v>
      </c>
      <c r="S358" s="11" t="str">
        <f t="shared" si="39"/>
        <v>fev</v>
      </c>
      <c r="T358" s="11">
        <f t="shared" si="37"/>
        <v>2022</v>
      </c>
      <c r="U358" s="39">
        <f>IF(tbl_Comercial[[#This Row],[Dt. Produção]]="","",tbl_Comercial[[#This Row],[Dt. Produção]]-tbl_Comercial[[#This Row],[Dt. Entrada]])</f>
        <v>17</v>
      </c>
      <c r="V358" s="39">
        <f>IF(tbl_Comercial[[#This Row],[Dt
Entrega]]="","",tbl_Comercial[[#This Row],[Dt
Entrega]]-tbl_Comercial[[#This Row],[Dt. Entrada]])</f>
        <v>21</v>
      </c>
    </row>
    <row r="359" spans="1:22" ht="36" x14ac:dyDescent="0.25">
      <c r="A359" s="6">
        <v>44613</v>
      </c>
      <c r="B359" s="9" t="s">
        <v>931</v>
      </c>
      <c r="C359" s="7">
        <v>12510</v>
      </c>
      <c r="D359" s="5" t="s">
        <v>937</v>
      </c>
      <c r="E359" s="5" t="s">
        <v>224</v>
      </c>
      <c r="F359" s="7">
        <v>1079</v>
      </c>
      <c r="G359" s="7"/>
      <c r="H359" s="4" t="s">
        <v>23</v>
      </c>
      <c r="I359" s="5" t="s">
        <v>782</v>
      </c>
      <c r="J359" s="5"/>
      <c r="K359" s="5">
        <v>3585</v>
      </c>
      <c r="L359" s="5"/>
      <c r="M359" s="6">
        <v>44615</v>
      </c>
      <c r="N359" s="6">
        <v>44617</v>
      </c>
      <c r="O359" s="6">
        <v>44617</v>
      </c>
      <c r="P359" s="5" t="s">
        <v>924</v>
      </c>
      <c r="Q359" s="5" t="str">
        <f t="shared" si="35"/>
        <v>Produzido No Prazo</v>
      </c>
      <c r="R359" s="5" t="str">
        <f t="shared" si="36"/>
        <v>Entrega No Prazo</v>
      </c>
      <c r="S359" s="11" t="str">
        <f t="shared" si="39"/>
        <v>fev</v>
      </c>
      <c r="T359" s="11">
        <f t="shared" si="37"/>
        <v>2022</v>
      </c>
      <c r="U359" s="39">
        <f>IF(tbl_Comercial[[#This Row],[Dt. Produção]]="","",tbl_Comercial[[#This Row],[Dt. Produção]]-tbl_Comercial[[#This Row],[Dt. Entrada]])</f>
        <v>2</v>
      </c>
      <c r="V359" s="39">
        <f>IF(tbl_Comercial[[#This Row],[Dt
Entrega]]="","",tbl_Comercial[[#This Row],[Dt
Entrega]]-tbl_Comercial[[#This Row],[Dt. Entrada]])</f>
        <v>4</v>
      </c>
    </row>
    <row r="360" spans="1:22" ht="36" x14ac:dyDescent="0.25">
      <c r="A360" s="6">
        <v>44613</v>
      </c>
      <c r="B360" s="9" t="s">
        <v>931</v>
      </c>
      <c r="C360" s="7">
        <v>12511</v>
      </c>
      <c r="D360" s="5" t="s">
        <v>937</v>
      </c>
      <c r="E360" s="5" t="s">
        <v>737</v>
      </c>
      <c r="F360" s="7">
        <v>1077</v>
      </c>
      <c r="G360" s="7"/>
      <c r="H360" s="4" t="s">
        <v>23</v>
      </c>
      <c r="I360" s="5" t="s">
        <v>795</v>
      </c>
      <c r="J360" s="5"/>
      <c r="K360" s="5">
        <v>3585</v>
      </c>
      <c r="L360" s="5"/>
      <c r="M360" s="6">
        <v>44615</v>
      </c>
      <c r="N360" s="6">
        <v>44617</v>
      </c>
      <c r="O360" s="6">
        <v>44617</v>
      </c>
      <c r="P360" s="5" t="s">
        <v>924</v>
      </c>
      <c r="Q360" s="5" t="str">
        <f t="shared" si="35"/>
        <v>Produzido No Prazo</v>
      </c>
      <c r="R360" s="5" t="str">
        <f t="shared" si="36"/>
        <v>Entrega No Prazo</v>
      </c>
      <c r="S360" s="11" t="str">
        <f t="shared" si="39"/>
        <v>fev</v>
      </c>
      <c r="T360" s="11">
        <f t="shared" si="37"/>
        <v>2022</v>
      </c>
      <c r="U360" s="39">
        <f>IF(tbl_Comercial[[#This Row],[Dt. Produção]]="","",tbl_Comercial[[#This Row],[Dt. Produção]]-tbl_Comercial[[#This Row],[Dt. Entrada]])</f>
        <v>2</v>
      </c>
      <c r="V360" s="39">
        <f>IF(tbl_Comercial[[#This Row],[Dt
Entrega]]="","",tbl_Comercial[[#This Row],[Dt
Entrega]]-tbl_Comercial[[#This Row],[Dt. Entrada]])</f>
        <v>4</v>
      </c>
    </row>
    <row r="361" spans="1:22" ht="36" x14ac:dyDescent="0.25">
      <c r="A361" s="6">
        <v>44607</v>
      </c>
      <c r="B361" s="9" t="s">
        <v>931</v>
      </c>
      <c r="C361" s="7">
        <v>12482</v>
      </c>
      <c r="D361" s="5" t="s">
        <v>937</v>
      </c>
      <c r="E361" s="5" t="s">
        <v>287</v>
      </c>
      <c r="F361" s="7" t="s">
        <v>230</v>
      </c>
      <c r="G361" s="7"/>
      <c r="H361" s="4" t="s">
        <v>23</v>
      </c>
      <c r="I361" s="5" t="s">
        <v>796</v>
      </c>
      <c r="J361" s="5"/>
      <c r="K361" s="5">
        <v>3576</v>
      </c>
      <c r="L361" s="5"/>
      <c r="M361" s="6">
        <v>44610</v>
      </c>
      <c r="N361" s="6">
        <v>44610</v>
      </c>
      <c r="O361" s="6">
        <v>44613</v>
      </c>
      <c r="P361" s="5" t="s">
        <v>924</v>
      </c>
      <c r="Q361" s="5" t="str">
        <f t="shared" si="35"/>
        <v>Produzido No Prazo</v>
      </c>
      <c r="R361" s="5" t="str">
        <f t="shared" si="36"/>
        <v>Entrega Em atraso</v>
      </c>
      <c r="S361" s="11" t="str">
        <f t="shared" si="39"/>
        <v>fev</v>
      </c>
      <c r="T361" s="11">
        <f t="shared" si="37"/>
        <v>2022</v>
      </c>
      <c r="U361" s="39">
        <f>IF(tbl_Comercial[[#This Row],[Dt. Produção]]="","",tbl_Comercial[[#This Row],[Dt. Produção]]-tbl_Comercial[[#This Row],[Dt. Entrada]])</f>
        <v>3</v>
      </c>
      <c r="V361" s="39">
        <f>IF(tbl_Comercial[[#This Row],[Dt
Entrega]]="","",tbl_Comercial[[#This Row],[Dt
Entrega]]-tbl_Comercial[[#This Row],[Dt. Entrada]])</f>
        <v>6</v>
      </c>
    </row>
    <row r="362" spans="1:22" ht="36" x14ac:dyDescent="0.25">
      <c r="A362" s="6">
        <v>44607</v>
      </c>
      <c r="B362" s="9" t="s">
        <v>931</v>
      </c>
      <c r="C362" s="7">
        <v>12482</v>
      </c>
      <c r="D362" s="5" t="s">
        <v>937</v>
      </c>
      <c r="E362" s="5" t="s">
        <v>287</v>
      </c>
      <c r="F362" s="7" t="s">
        <v>84</v>
      </c>
      <c r="G362" s="7"/>
      <c r="H362" s="4" t="s">
        <v>23</v>
      </c>
      <c r="I362" s="5" t="s">
        <v>182</v>
      </c>
      <c r="J362" s="5"/>
      <c r="K362" s="5">
        <v>3576</v>
      </c>
      <c r="L362" s="5"/>
      <c r="M362" s="6">
        <v>44609</v>
      </c>
      <c r="N362" s="6">
        <v>44610</v>
      </c>
      <c r="O362" s="6">
        <v>44613</v>
      </c>
      <c r="P362" s="5" t="s">
        <v>924</v>
      </c>
      <c r="Q362" s="5" t="str">
        <f t="shared" si="35"/>
        <v>Produzido No Prazo</v>
      </c>
      <c r="R362" s="5" t="str">
        <f t="shared" si="36"/>
        <v>Entrega Em atraso</v>
      </c>
      <c r="S362" s="11" t="str">
        <f t="shared" si="39"/>
        <v>fev</v>
      </c>
      <c r="T362" s="11">
        <f t="shared" si="37"/>
        <v>2022</v>
      </c>
      <c r="U362" s="39">
        <f>IF(tbl_Comercial[[#This Row],[Dt. Produção]]="","",tbl_Comercial[[#This Row],[Dt. Produção]]-tbl_Comercial[[#This Row],[Dt. Entrada]])</f>
        <v>2</v>
      </c>
      <c r="V362" s="39">
        <f>IF(tbl_Comercial[[#This Row],[Dt
Entrega]]="","",tbl_Comercial[[#This Row],[Dt
Entrega]]-tbl_Comercial[[#This Row],[Dt. Entrada]])</f>
        <v>6</v>
      </c>
    </row>
    <row r="363" spans="1:22" ht="36" x14ac:dyDescent="0.25">
      <c r="A363" s="6">
        <v>44613</v>
      </c>
      <c r="B363" s="9" t="s">
        <v>931</v>
      </c>
      <c r="C363" s="7">
        <v>12509</v>
      </c>
      <c r="D363" s="5" t="s">
        <v>937</v>
      </c>
      <c r="E363" s="5" t="s">
        <v>726</v>
      </c>
      <c r="F363" s="7">
        <v>333</v>
      </c>
      <c r="G363" s="7"/>
      <c r="H363" s="4" t="s">
        <v>23</v>
      </c>
      <c r="I363" s="5" t="s">
        <v>799</v>
      </c>
      <c r="J363" s="5"/>
      <c r="K363" s="5">
        <v>3585</v>
      </c>
      <c r="L363" s="5"/>
      <c r="M363" s="6">
        <v>44615</v>
      </c>
      <c r="N363" s="6">
        <v>44617</v>
      </c>
      <c r="O363" s="6">
        <v>44617</v>
      </c>
      <c r="P363" s="5" t="s">
        <v>924</v>
      </c>
      <c r="Q363" s="5" t="str">
        <f t="shared" si="35"/>
        <v>Produzido No Prazo</v>
      </c>
      <c r="R363" s="5" t="str">
        <f t="shared" si="36"/>
        <v>Entrega No Prazo</v>
      </c>
      <c r="S363" s="11" t="str">
        <f t="shared" si="39"/>
        <v>fev</v>
      </c>
      <c r="T363" s="11">
        <f t="shared" si="37"/>
        <v>2022</v>
      </c>
      <c r="U363" s="39">
        <f>IF(tbl_Comercial[[#This Row],[Dt. Produção]]="","",tbl_Comercial[[#This Row],[Dt. Produção]]-tbl_Comercial[[#This Row],[Dt. Entrada]])</f>
        <v>2</v>
      </c>
      <c r="V363" s="39">
        <f>IF(tbl_Comercial[[#This Row],[Dt
Entrega]]="","",tbl_Comercial[[#This Row],[Dt
Entrega]]-tbl_Comercial[[#This Row],[Dt. Entrada]])</f>
        <v>4</v>
      </c>
    </row>
    <row r="364" spans="1:22" ht="36" x14ac:dyDescent="0.25">
      <c r="A364" s="6">
        <v>44615</v>
      </c>
      <c r="B364" s="9" t="s">
        <v>931</v>
      </c>
      <c r="C364" s="7">
        <v>12524</v>
      </c>
      <c r="D364" s="5" t="s">
        <v>937</v>
      </c>
      <c r="E364" s="5">
        <v>19733</v>
      </c>
      <c r="F364" s="7" t="s">
        <v>770</v>
      </c>
      <c r="G364" s="7"/>
      <c r="H364" s="4" t="s">
        <v>104</v>
      </c>
      <c r="I364" s="5" t="s">
        <v>14</v>
      </c>
      <c r="J364" s="5"/>
      <c r="K364" s="5" t="s">
        <v>31</v>
      </c>
      <c r="L364" s="5" t="s">
        <v>800</v>
      </c>
      <c r="M364" s="6">
        <v>44621</v>
      </c>
      <c r="N364" s="6">
        <v>44622</v>
      </c>
      <c r="O364" s="6">
        <v>44622</v>
      </c>
      <c r="P364" s="5" t="s">
        <v>926</v>
      </c>
      <c r="Q364" s="5" t="str">
        <f t="shared" si="35"/>
        <v>Produzido No Prazo</v>
      </c>
      <c r="R364" s="5" t="str">
        <f t="shared" si="36"/>
        <v>Entrega No Prazo</v>
      </c>
      <c r="S364" s="11" t="str">
        <f t="shared" si="39"/>
        <v>mar</v>
      </c>
      <c r="T364" s="11">
        <f t="shared" si="37"/>
        <v>2022</v>
      </c>
      <c r="U364" s="39">
        <f>IF(tbl_Comercial[[#This Row],[Dt. Produção]]="","",tbl_Comercial[[#This Row],[Dt. Produção]]-tbl_Comercial[[#This Row],[Dt. Entrada]])</f>
        <v>6</v>
      </c>
      <c r="V364" s="39">
        <f>IF(tbl_Comercial[[#This Row],[Dt
Entrega]]="","",tbl_Comercial[[#This Row],[Dt
Entrega]]-tbl_Comercial[[#This Row],[Dt. Entrada]])</f>
        <v>7</v>
      </c>
    </row>
    <row r="365" spans="1:22" ht="36" x14ac:dyDescent="0.25">
      <c r="A365" s="6">
        <v>44595</v>
      </c>
      <c r="B365" s="9" t="s">
        <v>931</v>
      </c>
      <c r="C365" s="7">
        <v>12372</v>
      </c>
      <c r="D365" s="5" t="s">
        <v>937</v>
      </c>
      <c r="E365" s="5" t="s">
        <v>9</v>
      </c>
      <c r="F365" s="7">
        <v>1477</v>
      </c>
      <c r="G365" s="7"/>
      <c r="H365" s="4" t="s">
        <v>52</v>
      </c>
      <c r="I365" s="5" t="s">
        <v>772</v>
      </c>
      <c r="J365" s="5"/>
      <c r="K365" s="5" t="s">
        <v>31</v>
      </c>
      <c r="L365" s="5" t="s">
        <v>76</v>
      </c>
      <c r="M365" s="6">
        <v>44614</v>
      </c>
      <c r="N365" s="6">
        <v>44617</v>
      </c>
      <c r="O365" s="6">
        <v>44617</v>
      </c>
      <c r="P365" s="5" t="s">
        <v>926</v>
      </c>
      <c r="Q365" s="5" t="str">
        <f t="shared" si="35"/>
        <v>Produzido No Prazo</v>
      </c>
      <c r="R365" s="5" t="str">
        <f t="shared" si="36"/>
        <v>Entrega No Prazo</v>
      </c>
      <c r="S365" s="11" t="str">
        <f t="shared" si="39"/>
        <v>fev</v>
      </c>
      <c r="T365" s="11">
        <f t="shared" si="37"/>
        <v>2022</v>
      </c>
      <c r="U365" s="39">
        <f>IF(tbl_Comercial[[#This Row],[Dt. Produção]]="","",tbl_Comercial[[#This Row],[Dt. Produção]]-tbl_Comercial[[#This Row],[Dt. Entrada]])</f>
        <v>19</v>
      </c>
      <c r="V365" s="39">
        <f>IF(tbl_Comercial[[#This Row],[Dt
Entrega]]="","",tbl_Comercial[[#This Row],[Dt
Entrega]]-tbl_Comercial[[#This Row],[Dt. Entrada]])</f>
        <v>22</v>
      </c>
    </row>
    <row r="366" spans="1:22" ht="36" x14ac:dyDescent="0.25">
      <c r="A366" s="6">
        <v>44607</v>
      </c>
      <c r="B366" s="9" t="s">
        <v>931</v>
      </c>
      <c r="C366" s="7">
        <v>12481</v>
      </c>
      <c r="D366" s="5" t="s">
        <v>937</v>
      </c>
      <c r="E366" s="5" t="s">
        <v>718</v>
      </c>
      <c r="F366" s="7" t="s">
        <v>78</v>
      </c>
      <c r="G366" s="7"/>
      <c r="H366" s="4" t="s">
        <v>23</v>
      </c>
      <c r="I366" s="5" t="s">
        <v>801</v>
      </c>
      <c r="J366" s="5"/>
      <c r="K366" s="5">
        <v>356</v>
      </c>
      <c r="L366" s="5"/>
      <c r="M366" s="6">
        <v>44609</v>
      </c>
      <c r="N366" s="6">
        <v>44610</v>
      </c>
      <c r="O366" s="6">
        <v>44613</v>
      </c>
      <c r="P366" s="5" t="s">
        <v>924</v>
      </c>
      <c r="Q366" s="5" t="str">
        <f t="shared" si="35"/>
        <v>Produzido No Prazo</v>
      </c>
      <c r="R366" s="5" t="str">
        <f t="shared" si="36"/>
        <v>Entrega Em atraso</v>
      </c>
      <c r="S366" s="11" t="str">
        <f t="shared" si="39"/>
        <v>fev</v>
      </c>
      <c r="T366" s="11">
        <f t="shared" si="37"/>
        <v>2022</v>
      </c>
      <c r="U366" s="39">
        <f>IF(tbl_Comercial[[#This Row],[Dt. Produção]]="","",tbl_Comercial[[#This Row],[Dt. Produção]]-tbl_Comercial[[#This Row],[Dt. Entrada]])</f>
        <v>2</v>
      </c>
      <c r="V366" s="39">
        <f>IF(tbl_Comercial[[#This Row],[Dt
Entrega]]="","",tbl_Comercial[[#This Row],[Dt
Entrega]]-tbl_Comercial[[#This Row],[Dt. Entrada]])</f>
        <v>6</v>
      </c>
    </row>
    <row r="367" spans="1:22" ht="36" x14ac:dyDescent="0.25">
      <c r="A367" s="6">
        <v>44613</v>
      </c>
      <c r="B367" s="9" t="s">
        <v>931</v>
      </c>
      <c r="C367" s="7">
        <v>12508</v>
      </c>
      <c r="D367" s="5" t="s">
        <v>937</v>
      </c>
      <c r="E367" s="5" t="s">
        <v>733</v>
      </c>
      <c r="F367" s="7">
        <v>503</v>
      </c>
      <c r="G367" s="7"/>
      <c r="H367" s="4" t="s">
        <v>23</v>
      </c>
      <c r="I367" s="5" t="s">
        <v>804</v>
      </c>
      <c r="J367" s="5"/>
      <c r="K367" s="5">
        <v>3585</v>
      </c>
      <c r="L367" s="5"/>
      <c r="M367" s="6">
        <v>44615</v>
      </c>
      <c r="N367" s="6">
        <v>44617</v>
      </c>
      <c r="O367" s="6">
        <v>44617</v>
      </c>
      <c r="P367" s="5" t="s">
        <v>924</v>
      </c>
      <c r="Q367" s="5" t="str">
        <f t="shared" si="35"/>
        <v>Produzido No Prazo</v>
      </c>
      <c r="R367" s="5" t="str">
        <f t="shared" si="36"/>
        <v>Entrega No Prazo</v>
      </c>
      <c r="S367" s="11" t="str">
        <f t="shared" si="39"/>
        <v>fev</v>
      </c>
      <c r="T367" s="11">
        <f t="shared" si="37"/>
        <v>2022</v>
      </c>
      <c r="U367" s="39">
        <f>IF(tbl_Comercial[[#This Row],[Dt. Produção]]="","",tbl_Comercial[[#This Row],[Dt. Produção]]-tbl_Comercial[[#This Row],[Dt. Entrada]])</f>
        <v>2</v>
      </c>
      <c r="V367" s="39">
        <f>IF(tbl_Comercial[[#This Row],[Dt
Entrega]]="","",tbl_Comercial[[#This Row],[Dt
Entrega]]-tbl_Comercial[[#This Row],[Dt. Entrada]])</f>
        <v>4</v>
      </c>
    </row>
    <row r="368" spans="1:22" ht="36" x14ac:dyDescent="0.25">
      <c r="A368" s="6">
        <v>44613</v>
      </c>
      <c r="B368" s="9" t="s">
        <v>931</v>
      </c>
      <c r="C368" s="7">
        <v>12507</v>
      </c>
      <c r="D368" s="5" t="s">
        <v>937</v>
      </c>
      <c r="E368" s="5" t="s">
        <v>736</v>
      </c>
      <c r="F368" s="7" t="s">
        <v>115</v>
      </c>
      <c r="G368" s="7"/>
      <c r="H368" s="4" t="s">
        <v>23</v>
      </c>
      <c r="I368" s="5" t="s">
        <v>807</v>
      </c>
      <c r="J368" s="5"/>
      <c r="K368" s="5">
        <v>3585</v>
      </c>
      <c r="L368" s="5"/>
      <c r="M368" s="6">
        <v>44615</v>
      </c>
      <c r="N368" s="6">
        <v>44617</v>
      </c>
      <c r="O368" s="6">
        <v>44617</v>
      </c>
      <c r="P368" s="5" t="s">
        <v>924</v>
      </c>
      <c r="Q368" s="5" t="str">
        <f t="shared" si="35"/>
        <v>Produzido No Prazo</v>
      </c>
      <c r="R368" s="5" t="str">
        <f t="shared" si="36"/>
        <v>Entrega No Prazo</v>
      </c>
      <c r="S368" s="11" t="str">
        <f t="shared" ref="S368:S381" si="40">IF(M368="","",TEXT(M368,"MMM"))</f>
        <v>fev</v>
      </c>
      <c r="T368" s="11">
        <f t="shared" si="37"/>
        <v>2022</v>
      </c>
      <c r="U368" s="39">
        <f>IF(tbl_Comercial[[#This Row],[Dt. Produção]]="","",tbl_Comercial[[#This Row],[Dt. Produção]]-tbl_Comercial[[#This Row],[Dt. Entrada]])</f>
        <v>2</v>
      </c>
      <c r="V368" s="39">
        <f>IF(tbl_Comercial[[#This Row],[Dt
Entrega]]="","",tbl_Comercial[[#This Row],[Dt
Entrega]]-tbl_Comercial[[#This Row],[Dt. Entrada]])</f>
        <v>4</v>
      </c>
    </row>
    <row r="369" spans="1:22" ht="36" x14ac:dyDescent="0.25">
      <c r="A369" s="6">
        <v>44613</v>
      </c>
      <c r="B369" s="9" t="s">
        <v>931</v>
      </c>
      <c r="C369" s="7">
        <v>12506</v>
      </c>
      <c r="D369" s="5" t="s">
        <v>937</v>
      </c>
      <c r="E369" s="5">
        <v>23556</v>
      </c>
      <c r="F369" s="7" t="s">
        <v>129</v>
      </c>
      <c r="G369" s="7"/>
      <c r="H369" s="4" t="s">
        <v>23</v>
      </c>
      <c r="I369" s="5" t="s">
        <v>812</v>
      </c>
      <c r="J369" s="5"/>
      <c r="K369" s="5">
        <v>3586</v>
      </c>
      <c r="L369" s="5"/>
      <c r="M369" s="6">
        <v>44615</v>
      </c>
      <c r="N369" s="6">
        <v>44617</v>
      </c>
      <c r="O369" s="6">
        <v>44617</v>
      </c>
      <c r="P369" s="5" t="s">
        <v>924</v>
      </c>
      <c r="Q369" s="5" t="str">
        <f t="shared" si="35"/>
        <v>Produzido No Prazo</v>
      </c>
      <c r="R369" s="5" t="str">
        <f t="shared" si="36"/>
        <v>Entrega No Prazo</v>
      </c>
      <c r="S369" s="11" t="str">
        <f t="shared" si="40"/>
        <v>fev</v>
      </c>
      <c r="T369" s="11">
        <f t="shared" si="37"/>
        <v>2022</v>
      </c>
      <c r="U369" s="39">
        <f>IF(tbl_Comercial[[#This Row],[Dt. Produção]]="","",tbl_Comercial[[#This Row],[Dt. Produção]]-tbl_Comercial[[#This Row],[Dt. Entrada]])</f>
        <v>2</v>
      </c>
      <c r="V369" s="39">
        <f>IF(tbl_Comercial[[#This Row],[Dt
Entrega]]="","",tbl_Comercial[[#This Row],[Dt
Entrega]]-tbl_Comercial[[#This Row],[Dt. Entrada]])</f>
        <v>4</v>
      </c>
    </row>
    <row r="370" spans="1:22" ht="36" x14ac:dyDescent="0.25">
      <c r="A370" s="6">
        <v>44606</v>
      </c>
      <c r="B370" s="9" t="s">
        <v>931</v>
      </c>
      <c r="C370" s="7">
        <v>12458</v>
      </c>
      <c r="D370" s="5" t="s">
        <v>937</v>
      </c>
      <c r="E370" s="5" t="s">
        <v>680</v>
      </c>
      <c r="F370" s="7" t="s">
        <v>681</v>
      </c>
      <c r="G370" s="7"/>
      <c r="H370" s="4" t="s">
        <v>23</v>
      </c>
      <c r="I370" s="5" t="s">
        <v>822</v>
      </c>
      <c r="J370" s="5"/>
      <c r="K370" s="5" t="s">
        <v>31</v>
      </c>
      <c r="L370" s="5"/>
      <c r="M370" s="6">
        <v>44613</v>
      </c>
      <c r="N370" s="6">
        <v>44613</v>
      </c>
      <c r="O370" s="6">
        <v>44617</v>
      </c>
      <c r="P370" s="5" t="s">
        <v>924</v>
      </c>
      <c r="Q370" s="5" t="str">
        <f t="shared" si="35"/>
        <v>Produzido No Prazo</v>
      </c>
      <c r="R370" s="5" t="str">
        <f t="shared" si="36"/>
        <v>Entrega Em atraso</v>
      </c>
      <c r="S370" s="11" t="str">
        <f t="shared" si="40"/>
        <v>fev</v>
      </c>
      <c r="T370" s="11">
        <f t="shared" si="37"/>
        <v>2022</v>
      </c>
      <c r="U370" s="39">
        <f>IF(tbl_Comercial[[#This Row],[Dt. Produção]]="","",tbl_Comercial[[#This Row],[Dt. Produção]]-tbl_Comercial[[#This Row],[Dt. Entrada]])</f>
        <v>7</v>
      </c>
      <c r="V370" s="39">
        <f>IF(tbl_Comercial[[#This Row],[Dt
Entrega]]="","",tbl_Comercial[[#This Row],[Dt
Entrega]]-tbl_Comercial[[#This Row],[Dt. Entrada]])</f>
        <v>11</v>
      </c>
    </row>
    <row r="371" spans="1:22" ht="36" x14ac:dyDescent="0.25">
      <c r="A371" s="6">
        <v>44616</v>
      </c>
      <c r="B371" s="9" t="s">
        <v>931</v>
      </c>
      <c r="C371" s="7">
        <v>12540</v>
      </c>
      <c r="D371" s="5" t="s">
        <v>937</v>
      </c>
      <c r="E371" s="5" t="s">
        <v>802</v>
      </c>
      <c r="F371" s="7" t="s">
        <v>803</v>
      </c>
      <c r="G371" s="7"/>
      <c r="H371" s="4" t="s">
        <v>124</v>
      </c>
      <c r="I371" s="5" t="s">
        <v>823</v>
      </c>
      <c r="J371" s="5"/>
      <c r="K371" s="5" t="s">
        <v>31</v>
      </c>
      <c r="L371" s="5"/>
      <c r="M371" s="6">
        <v>44617</v>
      </c>
      <c r="N371" s="6">
        <v>44618</v>
      </c>
      <c r="O371" s="6">
        <v>44618</v>
      </c>
      <c r="P371" s="5" t="s">
        <v>924</v>
      </c>
      <c r="Q371" s="5" t="str">
        <f t="shared" si="35"/>
        <v>Produzido No Prazo</v>
      </c>
      <c r="R371" s="5" t="str">
        <f t="shared" si="36"/>
        <v>Entrega No Prazo</v>
      </c>
      <c r="S371" s="11" t="str">
        <f t="shared" si="40"/>
        <v>fev</v>
      </c>
      <c r="T371" s="11">
        <f t="shared" si="37"/>
        <v>2022</v>
      </c>
      <c r="U371" s="39">
        <f>IF(tbl_Comercial[[#This Row],[Dt. Produção]]="","",tbl_Comercial[[#This Row],[Dt. Produção]]-tbl_Comercial[[#This Row],[Dt. Entrada]])</f>
        <v>1</v>
      </c>
      <c r="V371" s="39">
        <f>IF(tbl_Comercial[[#This Row],[Dt
Entrega]]="","",tbl_Comercial[[#This Row],[Dt
Entrega]]-tbl_Comercial[[#This Row],[Dt. Entrada]])</f>
        <v>2</v>
      </c>
    </row>
    <row r="372" spans="1:22" ht="36" hidden="1" x14ac:dyDescent="0.25">
      <c r="A372" s="6">
        <v>44603</v>
      </c>
      <c r="B372" s="9" t="s">
        <v>931</v>
      </c>
      <c r="C372" s="7">
        <v>12422</v>
      </c>
      <c r="D372" s="5" t="s">
        <v>937</v>
      </c>
      <c r="E372" s="5" t="s">
        <v>697</v>
      </c>
      <c r="F372" s="7" t="s">
        <v>698</v>
      </c>
      <c r="G372" s="7"/>
      <c r="H372" s="4" t="s">
        <v>26</v>
      </c>
      <c r="I372" s="5" t="s">
        <v>170</v>
      </c>
      <c r="J372" s="5"/>
      <c r="K372" s="5">
        <v>4983</v>
      </c>
      <c r="L372" s="5"/>
      <c r="M372" s="6">
        <v>44616</v>
      </c>
      <c r="N372" s="6">
        <v>44614</v>
      </c>
      <c r="O372" s="6">
        <v>44621</v>
      </c>
      <c r="P372" s="5" t="s">
        <v>926</v>
      </c>
      <c r="Q372" s="5" t="str">
        <f t="shared" si="35"/>
        <v>Produzido Em atraso</v>
      </c>
      <c r="R372" s="5" t="str">
        <f t="shared" si="36"/>
        <v>Entrega Em atraso</v>
      </c>
      <c r="S372" s="11" t="str">
        <f t="shared" si="40"/>
        <v>fev</v>
      </c>
      <c r="T372" s="11">
        <f t="shared" si="37"/>
        <v>2022</v>
      </c>
      <c r="U372" s="39">
        <f>IF(tbl_Comercial[[#This Row],[Dt. Produção]]="","",tbl_Comercial[[#This Row],[Dt. Produção]]-tbl_Comercial[[#This Row],[Dt. Entrada]])</f>
        <v>13</v>
      </c>
      <c r="V372" s="39">
        <f>IF(tbl_Comercial[[#This Row],[Dt
Entrega]]="","",tbl_Comercial[[#This Row],[Dt
Entrega]]-tbl_Comercial[[#This Row],[Dt. Entrada]])</f>
        <v>18</v>
      </c>
    </row>
    <row r="373" spans="1:22" ht="36" x14ac:dyDescent="0.25">
      <c r="A373" s="6">
        <v>44616</v>
      </c>
      <c r="B373" s="9" t="s">
        <v>931</v>
      </c>
      <c r="C373" s="7">
        <v>12540</v>
      </c>
      <c r="D373" s="5" t="s">
        <v>937</v>
      </c>
      <c r="E373" s="5" t="s">
        <v>802</v>
      </c>
      <c r="F373" s="7" t="s">
        <v>808</v>
      </c>
      <c r="G373" s="7"/>
      <c r="H373" s="4" t="s">
        <v>124</v>
      </c>
      <c r="I373" s="5" t="s">
        <v>823</v>
      </c>
      <c r="J373" s="5"/>
      <c r="K373" s="5" t="s">
        <v>31</v>
      </c>
      <c r="L373" s="5"/>
      <c r="M373" s="6">
        <v>44617</v>
      </c>
      <c r="N373" s="6">
        <v>44618</v>
      </c>
      <c r="O373" s="6">
        <v>44618</v>
      </c>
      <c r="P373" s="5" t="s">
        <v>924</v>
      </c>
      <c r="Q373" s="5" t="str">
        <f t="shared" si="35"/>
        <v>Produzido No Prazo</v>
      </c>
      <c r="R373" s="5" t="str">
        <f t="shared" si="36"/>
        <v>Entrega No Prazo</v>
      </c>
      <c r="S373" s="11" t="str">
        <f t="shared" si="40"/>
        <v>fev</v>
      </c>
      <c r="T373" s="11">
        <f t="shared" si="37"/>
        <v>2022</v>
      </c>
      <c r="U373" s="39">
        <f>IF(tbl_Comercial[[#This Row],[Dt. Produção]]="","",tbl_Comercial[[#This Row],[Dt. Produção]]-tbl_Comercial[[#This Row],[Dt. Entrada]])</f>
        <v>1</v>
      </c>
      <c r="V373" s="39">
        <f>IF(tbl_Comercial[[#This Row],[Dt
Entrega]]="","",tbl_Comercial[[#This Row],[Dt
Entrega]]-tbl_Comercial[[#This Row],[Dt. Entrada]])</f>
        <v>2</v>
      </c>
    </row>
    <row r="374" spans="1:22" ht="36" x14ac:dyDescent="0.25">
      <c r="A374" s="6">
        <v>44615</v>
      </c>
      <c r="B374" s="9" t="s">
        <v>931</v>
      </c>
      <c r="C374" s="7">
        <v>12526</v>
      </c>
      <c r="D374" s="5" t="s">
        <v>937</v>
      </c>
      <c r="E374" s="5" t="s">
        <v>783</v>
      </c>
      <c r="F374" s="7" t="s">
        <v>784</v>
      </c>
      <c r="G374" s="7"/>
      <c r="H374" s="4" t="s">
        <v>26</v>
      </c>
      <c r="I374" s="5" t="s">
        <v>825</v>
      </c>
      <c r="J374" s="5"/>
      <c r="K374" s="5">
        <v>5022</v>
      </c>
      <c r="L374" s="5"/>
      <c r="M374" s="6">
        <v>44620</v>
      </c>
      <c r="N374" s="6">
        <v>44621</v>
      </c>
      <c r="O374" s="6">
        <v>44621</v>
      </c>
      <c r="P374" s="5" t="s">
        <v>926</v>
      </c>
      <c r="Q374" s="5" t="str">
        <f t="shared" si="35"/>
        <v>Produzido No Prazo</v>
      </c>
      <c r="R374" s="5" t="str">
        <f t="shared" si="36"/>
        <v>Entrega No Prazo</v>
      </c>
      <c r="S374" s="11" t="str">
        <f t="shared" si="40"/>
        <v>fev</v>
      </c>
      <c r="T374" s="11">
        <f t="shared" si="37"/>
        <v>2022</v>
      </c>
      <c r="U374" s="39">
        <f>IF(tbl_Comercial[[#This Row],[Dt. Produção]]="","",tbl_Comercial[[#This Row],[Dt. Produção]]-tbl_Comercial[[#This Row],[Dt. Entrada]])</f>
        <v>5</v>
      </c>
      <c r="V374" s="39">
        <f>IF(tbl_Comercial[[#This Row],[Dt
Entrega]]="","",tbl_Comercial[[#This Row],[Dt
Entrega]]-tbl_Comercial[[#This Row],[Dt. Entrada]])</f>
        <v>6</v>
      </c>
    </row>
    <row r="375" spans="1:22" ht="36" x14ac:dyDescent="0.25">
      <c r="A375" s="6">
        <v>44627</v>
      </c>
      <c r="B375" s="9" t="s">
        <v>931</v>
      </c>
      <c r="C375" s="7">
        <v>12614</v>
      </c>
      <c r="D375" s="5" t="s">
        <v>937</v>
      </c>
      <c r="E375" s="5"/>
      <c r="F375" s="7" t="s">
        <v>826</v>
      </c>
      <c r="G375" s="7"/>
      <c r="H375" s="4" t="s">
        <v>108</v>
      </c>
      <c r="I375" s="5" t="s">
        <v>827</v>
      </c>
      <c r="J375" s="5"/>
      <c r="K375" s="5" t="s">
        <v>31</v>
      </c>
      <c r="L375" s="5"/>
      <c r="M375" s="6">
        <v>44629</v>
      </c>
      <c r="N375" s="6">
        <v>44629</v>
      </c>
      <c r="O375" s="6">
        <v>44631</v>
      </c>
      <c r="P375" s="5" t="s">
        <v>924</v>
      </c>
      <c r="Q375" s="5" t="str">
        <f t="shared" si="35"/>
        <v>Produzido No Prazo</v>
      </c>
      <c r="R375" s="5" t="str">
        <f t="shared" si="36"/>
        <v>Entrega Em atraso</v>
      </c>
      <c r="S375" s="11" t="str">
        <f t="shared" si="40"/>
        <v>mar</v>
      </c>
      <c r="T375" s="11">
        <f t="shared" si="37"/>
        <v>2022</v>
      </c>
      <c r="U375" s="39">
        <f>IF(tbl_Comercial[[#This Row],[Dt. Produção]]="","",tbl_Comercial[[#This Row],[Dt. Produção]]-tbl_Comercial[[#This Row],[Dt. Entrada]])</f>
        <v>2</v>
      </c>
      <c r="V375" s="39">
        <f>IF(tbl_Comercial[[#This Row],[Dt
Entrega]]="","",tbl_Comercial[[#This Row],[Dt
Entrega]]-tbl_Comercial[[#This Row],[Dt. Entrada]])</f>
        <v>4</v>
      </c>
    </row>
    <row r="376" spans="1:22" ht="36" x14ac:dyDescent="0.25">
      <c r="A376" s="6">
        <v>44603</v>
      </c>
      <c r="B376" s="9" t="s">
        <v>931</v>
      </c>
      <c r="C376" s="7">
        <v>12453</v>
      </c>
      <c r="D376" s="5" t="s">
        <v>937</v>
      </c>
      <c r="E376" s="5" t="s">
        <v>9</v>
      </c>
      <c r="F376" s="7" t="s">
        <v>144</v>
      </c>
      <c r="G376" s="7"/>
      <c r="H376" s="4" t="s">
        <v>168</v>
      </c>
      <c r="I376" s="5" t="s">
        <v>828</v>
      </c>
      <c r="J376" s="5"/>
      <c r="K376" s="5" t="s">
        <v>31</v>
      </c>
      <c r="L376" s="5"/>
      <c r="M376" s="6">
        <v>44615</v>
      </c>
      <c r="N376" s="6">
        <v>44617</v>
      </c>
      <c r="O376" s="6">
        <v>44618</v>
      </c>
      <c r="P376" s="5" t="s">
        <v>926</v>
      </c>
      <c r="Q376" s="5" t="str">
        <f t="shared" si="35"/>
        <v>Produzido No Prazo</v>
      </c>
      <c r="R376" s="5" t="str">
        <f t="shared" si="36"/>
        <v>Entrega Em atraso</v>
      </c>
      <c r="S376" s="11" t="str">
        <f t="shared" si="40"/>
        <v>fev</v>
      </c>
      <c r="T376" s="11">
        <f t="shared" si="37"/>
        <v>2022</v>
      </c>
      <c r="U376" s="39">
        <f>IF(tbl_Comercial[[#This Row],[Dt. Produção]]="","",tbl_Comercial[[#This Row],[Dt. Produção]]-tbl_Comercial[[#This Row],[Dt. Entrada]])</f>
        <v>12</v>
      </c>
      <c r="V376" s="39">
        <f>IF(tbl_Comercial[[#This Row],[Dt
Entrega]]="","",tbl_Comercial[[#This Row],[Dt
Entrega]]-tbl_Comercial[[#This Row],[Dt. Entrada]])</f>
        <v>15</v>
      </c>
    </row>
    <row r="377" spans="1:22" ht="36" x14ac:dyDescent="0.25">
      <c r="A377" s="6">
        <v>44613</v>
      </c>
      <c r="B377" s="9" t="s">
        <v>931</v>
      </c>
      <c r="C377" s="7">
        <v>12514</v>
      </c>
      <c r="D377" s="5" t="s">
        <v>937</v>
      </c>
      <c r="E377" s="5" t="s">
        <v>9</v>
      </c>
      <c r="F377" s="7" t="s">
        <v>829</v>
      </c>
      <c r="G377" s="7"/>
      <c r="H377" s="4" t="s">
        <v>141</v>
      </c>
      <c r="I377" s="5" t="s">
        <v>14</v>
      </c>
      <c r="J377" s="5"/>
      <c r="K377" s="5" t="s">
        <v>31</v>
      </c>
      <c r="L377" s="5" t="s">
        <v>830</v>
      </c>
      <c r="M377" s="6">
        <v>44615</v>
      </c>
      <c r="N377" s="6">
        <v>44617</v>
      </c>
      <c r="O377" s="6">
        <v>44616</v>
      </c>
      <c r="P377" s="5" t="s">
        <v>925</v>
      </c>
      <c r="Q377" s="5" t="str">
        <f t="shared" si="35"/>
        <v>Produzido No Prazo</v>
      </c>
      <c r="R377" s="5" t="str">
        <f t="shared" si="36"/>
        <v>Entrega No Prazo</v>
      </c>
      <c r="S377" s="11" t="str">
        <f t="shared" si="40"/>
        <v>fev</v>
      </c>
      <c r="T377" s="11">
        <f t="shared" si="37"/>
        <v>2022</v>
      </c>
      <c r="U377" s="39">
        <f>IF(tbl_Comercial[[#This Row],[Dt. Produção]]="","",tbl_Comercial[[#This Row],[Dt. Produção]]-tbl_Comercial[[#This Row],[Dt. Entrada]])</f>
        <v>2</v>
      </c>
      <c r="V377" s="39">
        <f>IF(tbl_Comercial[[#This Row],[Dt
Entrega]]="","",tbl_Comercial[[#This Row],[Dt
Entrega]]-tbl_Comercial[[#This Row],[Dt. Entrada]])</f>
        <v>3</v>
      </c>
    </row>
    <row r="378" spans="1:22" ht="36" x14ac:dyDescent="0.25">
      <c r="A378" s="6">
        <v>44627</v>
      </c>
      <c r="B378" s="9" t="s">
        <v>931</v>
      </c>
      <c r="C378" s="7">
        <v>12560</v>
      </c>
      <c r="D378" s="5" t="s">
        <v>937</v>
      </c>
      <c r="E378" s="5" t="s">
        <v>817</v>
      </c>
      <c r="F378" s="7" t="s">
        <v>818</v>
      </c>
      <c r="G378" s="7"/>
      <c r="H378" s="4" t="s">
        <v>108</v>
      </c>
      <c r="I378" s="5" t="s">
        <v>831</v>
      </c>
      <c r="J378" s="5"/>
      <c r="K378" s="5" t="s">
        <v>31</v>
      </c>
      <c r="L378" s="5"/>
      <c r="M378" s="6">
        <v>44630</v>
      </c>
      <c r="N378" s="6">
        <v>44631</v>
      </c>
      <c r="O378" s="6">
        <v>44631</v>
      </c>
      <c r="P378" s="5" t="s">
        <v>924</v>
      </c>
      <c r="Q378" s="5" t="str">
        <f t="shared" si="35"/>
        <v>Produzido No Prazo</v>
      </c>
      <c r="R378" s="5" t="str">
        <f t="shared" si="36"/>
        <v>Entrega No Prazo</v>
      </c>
      <c r="S378" s="11" t="str">
        <f t="shared" si="40"/>
        <v>mar</v>
      </c>
      <c r="T378" s="11">
        <f t="shared" si="37"/>
        <v>2022</v>
      </c>
      <c r="U378" s="39">
        <f>IF(tbl_Comercial[[#This Row],[Dt. Produção]]="","",tbl_Comercial[[#This Row],[Dt. Produção]]-tbl_Comercial[[#This Row],[Dt. Entrada]])</f>
        <v>3</v>
      </c>
      <c r="V378" s="39">
        <f>IF(tbl_Comercial[[#This Row],[Dt
Entrega]]="","",tbl_Comercial[[#This Row],[Dt
Entrega]]-tbl_Comercial[[#This Row],[Dt. Entrada]])</f>
        <v>4</v>
      </c>
    </row>
    <row r="379" spans="1:22" ht="36" x14ac:dyDescent="0.25">
      <c r="A379" s="6">
        <v>44621</v>
      </c>
      <c r="B379" s="9" t="s">
        <v>931</v>
      </c>
      <c r="C379" s="7">
        <v>12562</v>
      </c>
      <c r="D379" s="5" t="s">
        <v>937</v>
      </c>
      <c r="E379" s="5" t="s">
        <v>9</v>
      </c>
      <c r="F379" s="7" t="s">
        <v>832</v>
      </c>
      <c r="G379" s="7"/>
      <c r="H379" s="4" t="s">
        <v>833</v>
      </c>
      <c r="I379" s="5" t="s">
        <v>97</v>
      </c>
      <c r="J379" s="5"/>
      <c r="K379" s="5" t="s">
        <v>31</v>
      </c>
      <c r="L379" s="5"/>
      <c r="M379" s="6">
        <v>44623</v>
      </c>
      <c r="N379" s="6">
        <v>44624</v>
      </c>
      <c r="O379" s="6">
        <v>44624</v>
      </c>
      <c r="P379" s="5" t="s">
        <v>926</v>
      </c>
      <c r="Q379" s="5" t="str">
        <f t="shared" si="35"/>
        <v>Produzido No Prazo</v>
      </c>
      <c r="R379" s="5" t="str">
        <f t="shared" si="36"/>
        <v>Entrega No Prazo</v>
      </c>
      <c r="S379" s="11" t="str">
        <f t="shared" si="40"/>
        <v>mar</v>
      </c>
      <c r="T379" s="11">
        <f t="shared" si="37"/>
        <v>2022</v>
      </c>
      <c r="U379" s="39">
        <f>IF(tbl_Comercial[[#This Row],[Dt. Produção]]="","",tbl_Comercial[[#This Row],[Dt. Produção]]-tbl_Comercial[[#This Row],[Dt. Entrada]])</f>
        <v>2</v>
      </c>
      <c r="V379" s="39">
        <f>IF(tbl_Comercial[[#This Row],[Dt
Entrega]]="","",tbl_Comercial[[#This Row],[Dt
Entrega]]-tbl_Comercial[[#This Row],[Dt. Entrada]])</f>
        <v>3</v>
      </c>
    </row>
    <row r="380" spans="1:22" ht="36" x14ac:dyDescent="0.25">
      <c r="A380" s="6">
        <v>44624</v>
      </c>
      <c r="B380" s="9" t="s">
        <v>931</v>
      </c>
      <c r="C380" s="7">
        <v>12589</v>
      </c>
      <c r="D380" s="5" t="s">
        <v>937</v>
      </c>
      <c r="E380" s="5" t="s">
        <v>819</v>
      </c>
      <c r="F380" s="7" t="s">
        <v>820</v>
      </c>
      <c r="G380" s="7"/>
      <c r="H380" s="4" t="s">
        <v>40</v>
      </c>
      <c r="I380" s="5" t="s">
        <v>836</v>
      </c>
      <c r="J380" s="5"/>
      <c r="K380" s="5" t="s">
        <v>31</v>
      </c>
      <c r="L380" s="5"/>
      <c r="M380" s="6">
        <v>44629</v>
      </c>
      <c r="N380" s="6">
        <v>44630</v>
      </c>
      <c r="O380" s="6">
        <v>44634</v>
      </c>
      <c r="P380" s="5" t="s">
        <v>924</v>
      </c>
      <c r="Q380" s="5" t="str">
        <f t="shared" si="35"/>
        <v>Produzido No Prazo</v>
      </c>
      <c r="R380" s="5" t="str">
        <f t="shared" si="36"/>
        <v>Entrega Em atraso</v>
      </c>
      <c r="S380" s="11" t="str">
        <f t="shared" si="40"/>
        <v>mar</v>
      </c>
      <c r="T380" s="11">
        <f t="shared" si="37"/>
        <v>2022</v>
      </c>
      <c r="U380" s="39">
        <f>IF(tbl_Comercial[[#This Row],[Dt. Produção]]="","",tbl_Comercial[[#This Row],[Dt. Produção]]-tbl_Comercial[[#This Row],[Dt. Entrada]])</f>
        <v>5</v>
      </c>
      <c r="V380" s="39">
        <f>IF(tbl_Comercial[[#This Row],[Dt
Entrega]]="","",tbl_Comercial[[#This Row],[Dt
Entrega]]-tbl_Comercial[[#This Row],[Dt. Entrada]])</f>
        <v>10</v>
      </c>
    </row>
    <row r="381" spans="1:22" ht="36" x14ac:dyDescent="0.25">
      <c r="A381" s="6">
        <v>44621</v>
      </c>
      <c r="B381" s="9" t="s">
        <v>931</v>
      </c>
      <c r="C381" s="7">
        <v>12559</v>
      </c>
      <c r="D381" s="5" t="s">
        <v>937</v>
      </c>
      <c r="E381" s="5" t="s">
        <v>810</v>
      </c>
      <c r="F381" s="7" t="s">
        <v>811</v>
      </c>
      <c r="G381" s="7"/>
      <c r="H381" s="4" t="s">
        <v>156</v>
      </c>
      <c r="I381" s="5" t="s">
        <v>837</v>
      </c>
      <c r="J381" s="5"/>
      <c r="K381" s="5" t="s">
        <v>31</v>
      </c>
      <c r="L381" s="5" t="s">
        <v>838</v>
      </c>
      <c r="M381" s="6">
        <v>44622</v>
      </c>
      <c r="N381" s="6">
        <v>44622</v>
      </c>
      <c r="O381" s="6">
        <v>44623</v>
      </c>
      <c r="P381" s="5" t="s">
        <v>924</v>
      </c>
      <c r="Q381" s="5" t="str">
        <f t="shared" si="35"/>
        <v>Produzido No Prazo</v>
      </c>
      <c r="R381" s="5" t="str">
        <f t="shared" si="36"/>
        <v>Entrega Em atraso</v>
      </c>
      <c r="S381" s="11" t="str">
        <f t="shared" si="40"/>
        <v>mar</v>
      </c>
      <c r="T381" s="11">
        <f t="shared" si="37"/>
        <v>2022</v>
      </c>
      <c r="U381" s="39">
        <f>IF(tbl_Comercial[[#This Row],[Dt. Produção]]="","",tbl_Comercial[[#This Row],[Dt. Produção]]-tbl_Comercial[[#This Row],[Dt. Entrada]])</f>
        <v>1</v>
      </c>
      <c r="V381" s="39">
        <f>IF(tbl_Comercial[[#This Row],[Dt
Entrega]]="","",tbl_Comercial[[#This Row],[Dt
Entrega]]-tbl_Comercial[[#This Row],[Dt. Entrada]])</f>
        <v>2</v>
      </c>
    </row>
    <row r="382" spans="1:22" ht="36" x14ac:dyDescent="0.25">
      <c r="A382" s="6">
        <v>44624</v>
      </c>
      <c r="B382" s="9" t="s">
        <v>931</v>
      </c>
      <c r="C382" s="7">
        <v>12590</v>
      </c>
      <c r="D382" s="5" t="s">
        <v>937</v>
      </c>
      <c r="E382" s="5" t="s">
        <v>821</v>
      </c>
      <c r="F382" s="7" t="s">
        <v>165</v>
      </c>
      <c r="G382" s="7"/>
      <c r="H382" s="4" t="s">
        <v>40</v>
      </c>
      <c r="I382" s="5" t="s">
        <v>166</v>
      </c>
      <c r="J382" s="5"/>
      <c r="K382" s="5" t="s">
        <v>31</v>
      </c>
      <c r="L382" s="5" t="s">
        <v>132</v>
      </c>
      <c r="M382" s="6">
        <v>44629</v>
      </c>
      <c r="N382" s="6">
        <v>44630</v>
      </c>
      <c r="O382" s="6">
        <v>44634</v>
      </c>
      <c r="P382" s="5" t="s">
        <v>924</v>
      </c>
      <c r="Q382" s="5" t="str">
        <f t="shared" si="35"/>
        <v>Produzido No Prazo</v>
      </c>
      <c r="R382" s="5" t="str">
        <f t="shared" si="36"/>
        <v>Entrega Em atraso</v>
      </c>
      <c r="S382" s="11" t="str">
        <f t="shared" ref="S382:S396" si="41">IF(M382="","",TEXT(M382,"MMM"))</f>
        <v>mar</v>
      </c>
      <c r="T382" s="11">
        <f t="shared" si="37"/>
        <v>2022</v>
      </c>
      <c r="U382" s="39">
        <f>IF(tbl_Comercial[[#This Row],[Dt. Produção]]="","",tbl_Comercial[[#This Row],[Dt. Produção]]-tbl_Comercial[[#This Row],[Dt. Entrada]])</f>
        <v>5</v>
      </c>
      <c r="V382" s="39">
        <f>IF(tbl_Comercial[[#This Row],[Dt
Entrega]]="","",tbl_Comercial[[#This Row],[Dt
Entrega]]-tbl_Comercial[[#This Row],[Dt. Entrada]])</f>
        <v>10</v>
      </c>
    </row>
    <row r="383" spans="1:22" ht="36" x14ac:dyDescent="0.25">
      <c r="A383" s="6">
        <v>44617</v>
      </c>
      <c r="B383" s="9" t="s">
        <v>931</v>
      </c>
      <c r="C383" s="7">
        <v>12527</v>
      </c>
      <c r="D383" s="5" t="s">
        <v>937</v>
      </c>
      <c r="E383" s="5">
        <v>4700324170</v>
      </c>
      <c r="F383" s="7" t="s">
        <v>815</v>
      </c>
      <c r="G383" s="7"/>
      <c r="H383" s="4" t="s">
        <v>73</v>
      </c>
      <c r="I383" s="5" t="s">
        <v>161</v>
      </c>
      <c r="J383" s="5"/>
      <c r="K383" s="5" t="s">
        <v>31</v>
      </c>
      <c r="L383" s="5" t="s">
        <v>200</v>
      </c>
      <c r="M383" s="6">
        <v>44622</v>
      </c>
      <c r="N383" s="6">
        <v>44623</v>
      </c>
      <c r="O383" s="6">
        <v>44623</v>
      </c>
      <c r="P383" s="5" t="s">
        <v>926</v>
      </c>
      <c r="Q383" s="5" t="str">
        <f t="shared" si="35"/>
        <v>Produzido No Prazo</v>
      </c>
      <c r="R383" s="5" t="str">
        <f t="shared" si="36"/>
        <v>Entrega No Prazo</v>
      </c>
      <c r="S383" s="11" t="str">
        <f t="shared" si="41"/>
        <v>mar</v>
      </c>
      <c r="T383" s="11">
        <f t="shared" si="37"/>
        <v>2022</v>
      </c>
      <c r="U383" s="39">
        <f>IF(tbl_Comercial[[#This Row],[Dt. Produção]]="","",tbl_Comercial[[#This Row],[Dt. Produção]]-tbl_Comercial[[#This Row],[Dt. Entrada]])</f>
        <v>5</v>
      </c>
      <c r="V383" s="39">
        <f>IF(tbl_Comercial[[#This Row],[Dt
Entrega]]="","",tbl_Comercial[[#This Row],[Dt
Entrega]]-tbl_Comercial[[#This Row],[Dt. Entrada]])</f>
        <v>6</v>
      </c>
    </row>
    <row r="384" spans="1:22" ht="36" x14ac:dyDescent="0.25">
      <c r="A384" s="6">
        <v>44620</v>
      </c>
      <c r="B384" s="9" t="s">
        <v>931</v>
      </c>
      <c r="C384" s="7">
        <v>12494</v>
      </c>
      <c r="D384" s="5" t="s">
        <v>937</v>
      </c>
      <c r="E384" s="5">
        <v>4700324221</v>
      </c>
      <c r="F384" s="7" t="s">
        <v>816</v>
      </c>
      <c r="G384" s="7"/>
      <c r="H384" s="4" t="s">
        <v>73</v>
      </c>
      <c r="I384" s="5" t="s">
        <v>14</v>
      </c>
      <c r="J384" s="5"/>
      <c r="K384" s="5" t="s">
        <v>31</v>
      </c>
      <c r="L384" s="5" t="s">
        <v>839</v>
      </c>
      <c r="M384" s="6">
        <v>44622</v>
      </c>
      <c r="N384" s="6">
        <v>44624</v>
      </c>
      <c r="O384" s="6">
        <v>44623</v>
      </c>
      <c r="P384" s="5" t="s">
        <v>924</v>
      </c>
      <c r="Q384" s="5" t="str">
        <f t="shared" si="35"/>
        <v>Produzido No Prazo</v>
      </c>
      <c r="R384" s="5" t="str">
        <f t="shared" si="36"/>
        <v>Entrega No Prazo</v>
      </c>
      <c r="S384" s="11" t="str">
        <f t="shared" si="41"/>
        <v>mar</v>
      </c>
      <c r="T384" s="11">
        <f t="shared" si="37"/>
        <v>2022</v>
      </c>
      <c r="U384" s="39">
        <f>IF(tbl_Comercial[[#This Row],[Dt. Produção]]="","",tbl_Comercial[[#This Row],[Dt. Produção]]-tbl_Comercial[[#This Row],[Dt. Entrada]])</f>
        <v>2</v>
      </c>
      <c r="V384" s="39">
        <f>IF(tbl_Comercial[[#This Row],[Dt
Entrega]]="","",tbl_Comercial[[#This Row],[Dt
Entrega]]-tbl_Comercial[[#This Row],[Dt. Entrada]])</f>
        <v>3</v>
      </c>
    </row>
    <row r="385" spans="1:22" ht="36" x14ac:dyDescent="0.25">
      <c r="A385" s="6">
        <v>44620</v>
      </c>
      <c r="B385" s="9" t="s">
        <v>931</v>
      </c>
      <c r="C385" s="7">
        <v>12494</v>
      </c>
      <c r="D385" s="5" t="s">
        <v>937</v>
      </c>
      <c r="E385" s="5">
        <v>4700324221</v>
      </c>
      <c r="F385" s="7" t="s">
        <v>816</v>
      </c>
      <c r="G385" s="7"/>
      <c r="H385" s="4" t="s">
        <v>73</v>
      </c>
      <c r="I385" s="5" t="s">
        <v>14</v>
      </c>
      <c r="J385" s="5"/>
      <c r="K385" s="5" t="s">
        <v>31</v>
      </c>
      <c r="L385" s="5" t="s">
        <v>839</v>
      </c>
      <c r="M385" s="6">
        <v>44622</v>
      </c>
      <c r="N385" s="6">
        <v>44624</v>
      </c>
      <c r="O385" s="6">
        <v>44623</v>
      </c>
      <c r="P385" s="5" t="s">
        <v>924</v>
      </c>
      <c r="Q385" s="5" t="str">
        <f t="shared" si="35"/>
        <v>Produzido No Prazo</v>
      </c>
      <c r="R385" s="5" t="str">
        <f t="shared" si="36"/>
        <v>Entrega No Prazo</v>
      </c>
      <c r="S385" s="11" t="str">
        <f t="shared" si="41"/>
        <v>mar</v>
      </c>
      <c r="T385" s="11">
        <f t="shared" si="37"/>
        <v>2022</v>
      </c>
      <c r="U385" s="39">
        <f>IF(tbl_Comercial[[#This Row],[Dt. Produção]]="","",tbl_Comercial[[#This Row],[Dt. Produção]]-tbl_Comercial[[#This Row],[Dt. Entrada]])</f>
        <v>2</v>
      </c>
      <c r="V385" s="39">
        <f>IF(tbl_Comercial[[#This Row],[Dt
Entrega]]="","",tbl_Comercial[[#This Row],[Dt
Entrega]]-tbl_Comercial[[#This Row],[Dt. Entrada]])</f>
        <v>3</v>
      </c>
    </row>
    <row r="386" spans="1:22" ht="36" x14ac:dyDescent="0.25">
      <c r="A386" s="6">
        <v>44620</v>
      </c>
      <c r="B386" s="9" t="s">
        <v>931</v>
      </c>
      <c r="C386" s="7">
        <v>12494</v>
      </c>
      <c r="D386" s="5" t="s">
        <v>937</v>
      </c>
      <c r="E386" s="5">
        <v>4700324221</v>
      </c>
      <c r="F386" s="7" t="s">
        <v>813</v>
      </c>
      <c r="G386" s="7"/>
      <c r="H386" s="4" t="s">
        <v>73</v>
      </c>
      <c r="I386" s="5" t="s">
        <v>14</v>
      </c>
      <c r="J386" s="5"/>
      <c r="K386" s="5" t="s">
        <v>31</v>
      </c>
      <c r="L386" s="5" t="s">
        <v>814</v>
      </c>
      <c r="M386" s="6">
        <v>44622</v>
      </c>
      <c r="N386" s="6">
        <v>44624</v>
      </c>
      <c r="O386" s="6">
        <v>44623</v>
      </c>
      <c r="P386" s="5" t="s">
        <v>924</v>
      </c>
      <c r="Q386" s="5" t="str">
        <f t="shared" si="35"/>
        <v>Produzido No Prazo</v>
      </c>
      <c r="R386" s="5" t="str">
        <f t="shared" si="36"/>
        <v>Entrega No Prazo</v>
      </c>
      <c r="S386" s="11" t="str">
        <f t="shared" si="41"/>
        <v>mar</v>
      </c>
      <c r="T386" s="11">
        <f t="shared" si="37"/>
        <v>2022</v>
      </c>
      <c r="U386" s="39">
        <f>IF(tbl_Comercial[[#This Row],[Dt. Produção]]="","",tbl_Comercial[[#This Row],[Dt. Produção]]-tbl_Comercial[[#This Row],[Dt. Entrada]])</f>
        <v>2</v>
      </c>
      <c r="V386" s="39">
        <f>IF(tbl_Comercial[[#This Row],[Dt
Entrega]]="","",tbl_Comercial[[#This Row],[Dt
Entrega]]-tbl_Comercial[[#This Row],[Dt. Entrada]])</f>
        <v>3</v>
      </c>
    </row>
    <row r="387" spans="1:22" ht="36" x14ac:dyDescent="0.25">
      <c r="A387" s="6">
        <v>44620</v>
      </c>
      <c r="B387" s="9" t="s">
        <v>931</v>
      </c>
      <c r="C387" s="7">
        <v>12494</v>
      </c>
      <c r="D387" s="5" t="s">
        <v>937</v>
      </c>
      <c r="E387" s="5">
        <v>4700324221</v>
      </c>
      <c r="F387" s="7" t="s">
        <v>813</v>
      </c>
      <c r="G387" s="7"/>
      <c r="H387" s="4" t="s">
        <v>73</v>
      </c>
      <c r="I387" s="5" t="s">
        <v>14</v>
      </c>
      <c r="J387" s="5"/>
      <c r="K387" s="5" t="s">
        <v>31</v>
      </c>
      <c r="L387" s="5" t="s">
        <v>814</v>
      </c>
      <c r="M387" s="6">
        <v>44622</v>
      </c>
      <c r="N387" s="6">
        <v>44624</v>
      </c>
      <c r="O387" s="6">
        <v>44623</v>
      </c>
      <c r="P387" s="5" t="s">
        <v>924</v>
      </c>
      <c r="Q387" s="5" t="str">
        <f t="shared" si="35"/>
        <v>Produzido No Prazo</v>
      </c>
      <c r="R387" s="5" t="str">
        <f t="shared" si="36"/>
        <v>Entrega No Prazo</v>
      </c>
      <c r="S387" s="11" t="str">
        <f t="shared" si="41"/>
        <v>mar</v>
      </c>
      <c r="T387" s="11">
        <f t="shared" si="37"/>
        <v>2022</v>
      </c>
      <c r="U387" s="39">
        <f>IF(tbl_Comercial[[#This Row],[Dt. Produção]]="","",tbl_Comercial[[#This Row],[Dt. Produção]]-tbl_Comercial[[#This Row],[Dt. Entrada]])</f>
        <v>2</v>
      </c>
      <c r="V387" s="39">
        <f>IF(tbl_Comercial[[#This Row],[Dt
Entrega]]="","",tbl_Comercial[[#This Row],[Dt
Entrega]]-tbl_Comercial[[#This Row],[Dt. Entrada]])</f>
        <v>3</v>
      </c>
    </row>
    <row r="388" spans="1:22" ht="36" x14ac:dyDescent="0.25">
      <c r="A388" s="6">
        <v>44613</v>
      </c>
      <c r="B388" s="9" t="s">
        <v>931</v>
      </c>
      <c r="C388" s="7">
        <v>12514</v>
      </c>
      <c r="D388" s="5" t="s">
        <v>937</v>
      </c>
      <c r="E388" s="5" t="s">
        <v>9</v>
      </c>
      <c r="F388" s="7" t="s">
        <v>829</v>
      </c>
      <c r="G388" s="7"/>
      <c r="H388" s="4" t="s">
        <v>141</v>
      </c>
      <c r="I388" s="5" t="s">
        <v>14</v>
      </c>
      <c r="J388" s="5"/>
      <c r="K388" s="5" t="s">
        <v>31</v>
      </c>
      <c r="L388" s="5" t="s">
        <v>206</v>
      </c>
      <c r="M388" s="6">
        <v>44615</v>
      </c>
      <c r="N388" s="6">
        <v>44617</v>
      </c>
      <c r="O388" s="6">
        <v>44616</v>
      </c>
      <c r="P388" s="5" t="s">
        <v>925</v>
      </c>
      <c r="Q388" s="5" t="str">
        <f t="shared" ref="Q388:Q451" si="42">IF(M388="","Produção Pendente",IF(M388&lt;=N388,"Produzido No Prazo",IF(M388&gt;N388,"Produzido Em atraso")))</f>
        <v>Produzido No Prazo</v>
      </c>
      <c r="R388" s="5" t="str">
        <f t="shared" ref="R388:R451" si="43">IF(O388="","Entrega Pendente",IF(O388&lt;=N388,"Entrega No Prazo",IF(O388&gt;N388,"Entrega Em atraso")))</f>
        <v>Entrega No Prazo</v>
      </c>
      <c r="S388" s="11" t="str">
        <f t="shared" si="41"/>
        <v>fev</v>
      </c>
      <c r="T388" s="11">
        <f t="shared" ref="T388:T451" si="44">IF(M388="","",YEAR(M388))</f>
        <v>2022</v>
      </c>
      <c r="U388" s="39">
        <f>IF(tbl_Comercial[[#This Row],[Dt. Produção]]="","",tbl_Comercial[[#This Row],[Dt. Produção]]-tbl_Comercial[[#This Row],[Dt. Entrada]])</f>
        <v>2</v>
      </c>
      <c r="V388" s="39">
        <f>IF(tbl_Comercial[[#This Row],[Dt
Entrega]]="","",tbl_Comercial[[#This Row],[Dt
Entrega]]-tbl_Comercial[[#This Row],[Dt. Entrada]])</f>
        <v>3</v>
      </c>
    </row>
    <row r="389" spans="1:22" ht="36" x14ac:dyDescent="0.25">
      <c r="A389" s="6">
        <v>44615</v>
      </c>
      <c r="B389" s="9" t="s">
        <v>931</v>
      </c>
      <c r="C389" s="7">
        <v>12518</v>
      </c>
      <c r="D389" s="5" t="s">
        <v>937</v>
      </c>
      <c r="E389" s="5" t="s">
        <v>9</v>
      </c>
      <c r="F389" s="7" t="s">
        <v>744</v>
      </c>
      <c r="G389" s="7"/>
      <c r="H389" s="4" t="s">
        <v>36</v>
      </c>
      <c r="I389" s="5" t="s">
        <v>840</v>
      </c>
      <c r="J389" s="5"/>
      <c r="K389" s="5" t="s">
        <v>31</v>
      </c>
      <c r="L389" s="5"/>
      <c r="M389" s="6">
        <v>44621</v>
      </c>
      <c r="N389" s="6">
        <v>44624</v>
      </c>
      <c r="O389" s="6">
        <v>44623</v>
      </c>
      <c r="P389" s="5" t="s">
        <v>926</v>
      </c>
      <c r="Q389" s="5" t="str">
        <f t="shared" si="42"/>
        <v>Produzido No Prazo</v>
      </c>
      <c r="R389" s="5" t="str">
        <f t="shared" si="43"/>
        <v>Entrega No Prazo</v>
      </c>
      <c r="S389" s="11" t="str">
        <f t="shared" si="41"/>
        <v>mar</v>
      </c>
      <c r="T389" s="11">
        <f t="shared" si="44"/>
        <v>2022</v>
      </c>
      <c r="U389" s="39">
        <f>IF(tbl_Comercial[[#This Row],[Dt. Produção]]="","",tbl_Comercial[[#This Row],[Dt. Produção]]-tbl_Comercial[[#This Row],[Dt. Entrada]])</f>
        <v>6</v>
      </c>
      <c r="V389" s="39">
        <f>IF(tbl_Comercial[[#This Row],[Dt
Entrega]]="","",tbl_Comercial[[#This Row],[Dt
Entrega]]-tbl_Comercial[[#This Row],[Dt. Entrada]])</f>
        <v>8</v>
      </c>
    </row>
    <row r="390" spans="1:22" ht="36" x14ac:dyDescent="0.25">
      <c r="A390" s="6">
        <v>44615</v>
      </c>
      <c r="B390" s="9" t="s">
        <v>931</v>
      </c>
      <c r="C390" s="7">
        <v>12516</v>
      </c>
      <c r="D390" s="5" t="s">
        <v>937</v>
      </c>
      <c r="E390" s="5" t="s">
        <v>9</v>
      </c>
      <c r="F390" s="7" t="s">
        <v>775</v>
      </c>
      <c r="G390" s="7"/>
      <c r="H390" s="4" t="s">
        <v>36</v>
      </c>
      <c r="I390" s="5" t="s">
        <v>840</v>
      </c>
      <c r="J390" s="5"/>
      <c r="K390" s="5" t="s">
        <v>31</v>
      </c>
      <c r="L390" s="5"/>
      <c r="M390" s="6">
        <v>44621</v>
      </c>
      <c r="N390" s="6">
        <v>44624</v>
      </c>
      <c r="O390" s="6">
        <v>44623</v>
      </c>
      <c r="P390" s="5" t="s">
        <v>926</v>
      </c>
      <c r="Q390" s="5" t="str">
        <f t="shared" si="42"/>
        <v>Produzido No Prazo</v>
      </c>
      <c r="R390" s="5" t="str">
        <f t="shared" si="43"/>
        <v>Entrega No Prazo</v>
      </c>
      <c r="S390" s="11" t="str">
        <f t="shared" si="41"/>
        <v>mar</v>
      </c>
      <c r="T390" s="11">
        <f t="shared" si="44"/>
        <v>2022</v>
      </c>
      <c r="U390" s="39">
        <f>IF(tbl_Comercial[[#This Row],[Dt. Produção]]="","",tbl_Comercial[[#This Row],[Dt. Produção]]-tbl_Comercial[[#This Row],[Dt. Entrada]])</f>
        <v>6</v>
      </c>
      <c r="V390" s="39">
        <f>IF(tbl_Comercial[[#This Row],[Dt
Entrega]]="","",tbl_Comercial[[#This Row],[Dt
Entrega]]-tbl_Comercial[[#This Row],[Dt. Entrada]])</f>
        <v>8</v>
      </c>
    </row>
    <row r="391" spans="1:22" ht="36" x14ac:dyDescent="0.25">
      <c r="A391" s="6">
        <v>44614</v>
      </c>
      <c r="B391" s="9" t="s">
        <v>931</v>
      </c>
      <c r="C391" s="7">
        <v>12531</v>
      </c>
      <c r="D391" s="5" t="s">
        <v>937</v>
      </c>
      <c r="E391" s="5" t="s">
        <v>9</v>
      </c>
      <c r="F391" s="7" t="s">
        <v>805</v>
      </c>
      <c r="G391" s="7"/>
      <c r="H391" s="4" t="s">
        <v>806</v>
      </c>
      <c r="I391" s="5" t="s">
        <v>841</v>
      </c>
      <c r="J391" s="5"/>
      <c r="K391" s="5" t="s">
        <v>31</v>
      </c>
      <c r="L391" s="5"/>
      <c r="M391" s="6">
        <v>44616</v>
      </c>
      <c r="N391" s="6">
        <v>44617</v>
      </c>
      <c r="O391" s="6">
        <v>44618</v>
      </c>
      <c r="P391" s="5" t="s">
        <v>926</v>
      </c>
      <c r="Q391" s="5" t="str">
        <f t="shared" si="42"/>
        <v>Produzido No Prazo</v>
      </c>
      <c r="R391" s="5" t="str">
        <f t="shared" si="43"/>
        <v>Entrega Em atraso</v>
      </c>
      <c r="S391" s="11" t="str">
        <f t="shared" si="41"/>
        <v>fev</v>
      </c>
      <c r="T391" s="11">
        <f t="shared" si="44"/>
        <v>2022</v>
      </c>
      <c r="U391" s="39">
        <f>IF(tbl_Comercial[[#This Row],[Dt. Produção]]="","",tbl_Comercial[[#This Row],[Dt. Produção]]-tbl_Comercial[[#This Row],[Dt. Entrada]])</f>
        <v>2</v>
      </c>
      <c r="V391" s="39">
        <f>IF(tbl_Comercial[[#This Row],[Dt
Entrega]]="","",tbl_Comercial[[#This Row],[Dt
Entrega]]-tbl_Comercial[[#This Row],[Dt. Entrada]])</f>
        <v>4</v>
      </c>
    </row>
    <row r="392" spans="1:22" ht="36" x14ac:dyDescent="0.25">
      <c r="A392" s="6">
        <v>44615</v>
      </c>
      <c r="B392" s="9" t="s">
        <v>931</v>
      </c>
      <c r="C392" s="7">
        <v>12521</v>
      </c>
      <c r="D392" s="5" t="s">
        <v>937</v>
      </c>
      <c r="E392" s="5" t="s">
        <v>9</v>
      </c>
      <c r="F392" s="7" t="s">
        <v>809</v>
      </c>
      <c r="G392" s="7"/>
      <c r="H392" s="4" t="s">
        <v>36</v>
      </c>
      <c r="I392" s="5" t="s">
        <v>840</v>
      </c>
      <c r="J392" s="5"/>
      <c r="K392" s="5" t="s">
        <v>31</v>
      </c>
      <c r="L392" s="5"/>
      <c r="M392" s="6">
        <v>44621</v>
      </c>
      <c r="N392" s="6">
        <v>44624</v>
      </c>
      <c r="O392" s="6">
        <v>44623</v>
      </c>
      <c r="P392" s="5" t="s">
        <v>926</v>
      </c>
      <c r="Q392" s="5" t="str">
        <f t="shared" si="42"/>
        <v>Produzido No Prazo</v>
      </c>
      <c r="R392" s="5" t="str">
        <f t="shared" si="43"/>
        <v>Entrega No Prazo</v>
      </c>
      <c r="S392" s="11" t="str">
        <f t="shared" si="41"/>
        <v>mar</v>
      </c>
      <c r="T392" s="11">
        <f t="shared" si="44"/>
        <v>2022</v>
      </c>
      <c r="U392" s="39">
        <f>IF(tbl_Comercial[[#This Row],[Dt. Produção]]="","",tbl_Comercial[[#This Row],[Dt. Produção]]-tbl_Comercial[[#This Row],[Dt. Entrada]])</f>
        <v>6</v>
      </c>
      <c r="V392" s="39">
        <f>IF(tbl_Comercial[[#This Row],[Dt
Entrega]]="","",tbl_Comercial[[#This Row],[Dt
Entrega]]-tbl_Comercial[[#This Row],[Dt. Entrada]])</f>
        <v>8</v>
      </c>
    </row>
    <row r="393" spans="1:22" ht="36" x14ac:dyDescent="0.25">
      <c r="A393" s="6">
        <v>44615</v>
      </c>
      <c r="B393" s="9" t="s">
        <v>931</v>
      </c>
      <c r="C393" s="7">
        <v>12522</v>
      </c>
      <c r="D393" s="5" t="s">
        <v>937</v>
      </c>
      <c r="E393" s="5">
        <v>135545</v>
      </c>
      <c r="F393" s="7" t="s">
        <v>797</v>
      </c>
      <c r="G393" s="7"/>
      <c r="H393" s="4" t="s">
        <v>28</v>
      </c>
      <c r="I393" s="5" t="s">
        <v>842</v>
      </c>
      <c r="J393" s="5"/>
      <c r="K393" s="5" t="s">
        <v>31</v>
      </c>
      <c r="L393" s="5" t="s">
        <v>798</v>
      </c>
      <c r="M393" s="6">
        <v>44617</v>
      </c>
      <c r="N393" s="6">
        <v>44620</v>
      </c>
      <c r="O393" s="6">
        <v>44618</v>
      </c>
      <c r="P393" s="5" t="s">
        <v>924</v>
      </c>
      <c r="Q393" s="5" t="str">
        <f t="shared" si="42"/>
        <v>Produzido No Prazo</v>
      </c>
      <c r="R393" s="5" t="str">
        <f t="shared" si="43"/>
        <v>Entrega No Prazo</v>
      </c>
      <c r="S393" s="11" t="str">
        <f t="shared" si="41"/>
        <v>fev</v>
      </c>
      <c r="T393" s="11">
        <f t="shared" si="44"/>
        <v>2022</v>
      </c>
      <c r="U393" s="39">
        <f>IF(tbl_Comercial[[#This Row],[Dt. Produção]]="","",tbl_Comercial[[#This Row],[Dt. Produção]]-tbl_Comercial[[#This Row],[Dt. Entrada]])</f>
        <v>2</v>
      </c>
      <c r="V393" s="39">
        <f>IF(tbl_Comercial[[#This Row],[Dt
Entrega]]="","",tbl_Comercial[[#This Row],[Dt
Entrega]]-tbl_Comercial[[#This Row],[Dt. Entrada]])</f>
        <v>3</v>
      </c>
    </row>
    <row r="394" spans="1:22" ht="36" hidden="1" x14ac:dyDescent="0.25">
      <c r="A394" s="1">
        <v>44613</v>
      </c>
      <c r="B394" s="9" t="s">
        <v>931</v>
      </c>
      <c r="C394" s="2">
        <v>12403</v>
      </c>
      <c r="D394" s="5" t="s">
        <v>938</v>
      </c>
      <c r="E394" s="3" t="s">
        <v>9</v>
      </c>
      <c r="F394" s="2" t="s">
        <v>654</v>
      </c>
      <c r="G394" s="2"/>
      <c r="H394" s="4" t="s">
        <v>36</v>
      </c>
      <c r="I394" s="5" t="s">
        <v>843</v>
      </c>
      <c r="J394" s="5"/>
      <c r="K394" s="3" t="s">
        <v>31</v>
      </c>
      <c r="L394" s="5" t="s">
        <v>223</v>
      </c>
      <c r="M394" s="1">
        <v>44621</v>
      </c>
      <c r="N394" s="1">
        <v>44617</v>
      </c>
      <c r="O394" s="1">
        <v>44623</v>
      </c>
      <c r="P394" s="3" t="s">
        <v>926</v>
      </c>
      <c r="Q394" s="5" t="str">
        <f t="shared" si="42"/>
        <v>Produzido Em atraso</v>
      </c>
      <c r="R394" s="5" t="str">
        <f t="shared" si="43"/>
        <v>Entrega Em atraso</v>
      </c>
      <c r="S394" s="11" t="str">
        <f t="shared" si="41"/>
        <v>mar</v>
      </c>
      <c r="T394" s="11">
        <f t="shared" si="44"/>
        <v>2022</v>
      </c>
      <c r="U394" s="39">
        <f>IF(tbl_Comercial[[#This Row],[Dt. Produção]]="","",tbl_Comercial[[#This Row],[Dt. Produção]]-tbl_Comercial[[#This Row],[Dt. Entrada]])</f>
        <v>8</v>
      </c>
      <c r="V394" s="39">
        <f>IF(tbl_Comercial[[#This Row],[Dt
Entrega]]="","",tbl_Comercial[[#This Row],[Dt
Entrega]]-tbl_Comercial[[#This Row],[Dt. Entrada]])</f>
        <v>10</v>
      </c>
    </row>
    <row r="395" spans="1:22" ht="36" hidden="1" x14ac:dyDescent="0.25">
      <c r="A395" s="6">
        <v>44609</v>
      </c>
      <c r="B395" s="9" t="s">
        <v>931</v>
      </c>
      <c r="C395" s="7">
        <v>12487</v>
      </c>
      <c r="D395" s="5" t="s">
        <v>937</v>
      </c>
      <c r="E395" s="5">
        <v>1181819</v>
      </c>
      <c r="F395" s="7" t="s">
        <v>779</v>
      </c>
      <c r="G395" s="7"/>
      <c r="H395" s="4" t="s">
        <v>88</v>
      </c>
      <c r="I395" s="5" t="s">
        <v>14</v>
      </c>
      <c r="J395" s="5"/>
      <c r="K395" s="5">
        <v>5332</v>
      </c>
      <c r="L395" s="5" t="s">
        <v>142</v>
      </c>
      <c r="M395" s="6">
        <v>44624</v>
      </c>
      <c r="N395" s="6">
        <v>44617</v>
      </c>
      <c r="O395" s="6">
        <v>44631</v>
      </c>
      <c r="P395" s="5" t="s">
        <v>925</v>
      </c>
      <c r="Q395" s="5" t="str">
        <f t="shared" si="42"/>
        <v>Produzido Em atraso</v>
      </c>
      <c r="R395" s="5" t="str">
        <f t="shared" si="43"/>
        <v>Entrega Em atraso</v>
      </c>
      <c r="S395" s="11" t="str">
        <f t="shared" si="41"/>
        <v>mar</v>
      </c>
      <c r="T395" s="11">
        <f t="shared" si="44"/>
        <v>2022</v>
      </c>
      <c r="U395" s="39">
        <f>IF(tbl_Comercial[[#This Row],[Dt. Produção]]="","",tbl_Comercial[[#This Row],[Dt. Produção]]-tbl_Comercial[[#This Row],[Dt. Entrada]])</f>
        <v>15</v>
      </c>
      <c r="V395" s="39">
        <f>IF(tbl_Comercial[[#This Row],[Dt
Entrega]]="","",tbl_Comercial[[#This Row],[Dt
Entrega]]-tbl_Comercial[[#This Row],[Dt. Entrada]])</f>
        <v>22</v>
      </c>
    </row>
    <row r="396" spans="1:22" ht="36" x14ac:dyDescent="0.25">
      <c r="A396" s="6">
        <v>44616</v>
      </c>
      <c r="B396" s="9" t="s">
        <v>931</v>
      </c>
      <c r="C396" s="7">
        <v>12472</v>
      </c>
      <c r="D396" s="5" t="s">
        <v>937</v>
      </c>
      <c r="E396" s="5">
        <v>4500297316</v>
      </c>
      <c r="F396" s="7" t="s">
        <v>701</v>
      </c>
      <c r="G396" s="7"/>
      <c r="H396" s="4" t="s">
        <v>20</v>
      </c>
      <c r="I396" s="5" t="s">
        <v>844</v>
      </c>
      <c r="J396" s="5"/>
      <c r="K396" s="5" t="s">
        <v>31</v>
      </c>
      <c r="L396" s="5"/>
      <c r="M396" s="6">
        <v>44623</v>
      </c>
      <c r="N396" s="6">
        <v>44628</v>
      </c>
      <c r="O396" s="6">
        <v>44624</v>
      </c>
      <c r="P396" s="5" t="s">
        <v>924</v>
      </c>
      <c r="Q396" s="5" t="str">
        <f t="shared" si="42"/>
        <v>Produzido No Prazo</v>
      </c>
      <c r="R396" s="5" t="str">
        <f t="shared" si="43"/>
        <v>Entrega No Prazo</v>
      </c>
      <c r="S396" s="11" t="str">
        <f t="shared" si="41"/>
        <v>mar</v>
      </c>
      <c r="T396" s="11">
        <f t="shared" si="44"/>
        <v>2022</v>
      </c>
      <c r="U396" s="39">
        <f>IF(tbl_Comercial[[#This Row],[Dt. Produção]]="","",tbl_Comercial[[#This Row],[Dt. Produção]]-tbl_Comercial[[#This Row],[Dt. Entrada]])</f>
        <v>7</v>
      </c>
      <c r="V396" s="39">
        <f>IF(tbl_Comercial[[#This Row],[Dt
Entrega]]="","",tbl_Comercial[[#This Row],[Dt
Entrega]]-tbl_Comercial[[#This Row],[Dt. Entrada]])</f>
        <v>8</v>
      </c>
    </row>
    <row r="397" spans="1:22" ht="36" x14ac:dyDescent="0.25">
      <c r="A397" s="6">
        <v>44623</v>
      </c>
      <c r="B397" s="9" t="s">
        <v>931</v>
      </c>
      <c r="C397" s="7">
        <v>12573</v>
      </c>
      <c r="D397" s="5" t="s">
        <v>937</v>
      </c>
      <c r="E397" s="5" t="s">
        <v>9</v>
      </c>
      <c r="F397" s="7" t="s">
        <v>119</v>
      </c>
      <c r="G397" s="7"/>
      <c r="H397" s="4" t="s">
        <v>46</v>
      </c>
      <c r="I397" s="5" t="s">
        <v>845</v>
      </c>
      <c r="J397" s="5"/>
      <c r="K397" s="5" t="s">
        <v>31</v>
      </c>
      <c r="L397" s="5"/>
      <c r="M397" s="6">
        <v>44627</v>
      </c>
      <c r="N397" s="6">
        <v>44629</v>
      </c>
      <c r="O397" s="6">
        <v>44629</v>
      </c>
      <c r="P397" s="5" t="s">
        <v>926</v>
      </c>
      <c r="Q397" s="5" t="str">
        <f t="shared" si="42"/>
        <v>Produzido No Prazo</v>
      </c>
      <c r="R397" s="5" t="str">
        <f t="shared" si="43"/>
        <v>Entrega No Prazo</v>
      </c>
      <c r="S397" s="11" t="str">
        <f t="shared" ref="S397:S412" si="45">IF(M397="","",TEXT(M397,"MMM"))</f>
        <v>mar</v>
      </c>
      <c r="T397" s="11">
        <f t="shared" si="44"/>
        <v>2022</v>
      </c>
      <c r="U397" s="39">
        <f>IF(tbl_Comercial[[#This Row],[Dt. Produção]]="","",tbl_Comercial[[#This Row],[Dt. Produção]]-tbl_Comercial[[#This Row],[Dt. Entrada]])</f>
        <v>4</v>
      </c>
      <c r="V397" s="39">
        <f>IF(tbl_Comercial[[#This Row],[Dt
Entrega]]="","",tbl_Comercial[[#This Row],[Dt
Entrega]]-tbl_Comercial[[#This Row],[Dt. Entrada]])</f>
        <v>6</v>
      </c>
    </row>
    <row r="398" spans="1:22" ht="36" x14ac:dyDescent="0.25">
      <c r="A398" s="6">
        <v>44616</v>
      </c>
      <c r="B398" s="9" t="s">
        <v>931</v>
      </c>
      <c r="C398" s="7">
        <v>12474</v>
      </c>
      <c r="D398" s="5" t="s">
        <v>937</v>
      </c>
      <c r="E398" s="5">
        <v>4500297316</v>
      </c>
      <c r="F398" s="7" t="s">
        <v>702</v>
      </c>
      <c r="G398" s="7"/>
      <c r="H398" s="4" t="s">
        <v>20</v>
      </c>
      <c r="I398" s="5" t="s">
        <v>844</v>
      </c>
      <c r="J398" s="5"/>
      <c r="K398" s="5" t="s">
        <v>31</v>
      </c>
      <c r="L398" s="5"/>
      <c r="M398" s="6">
        <v>44623</v>
      </c>
      <c r="N398" s="6">
        <v>44628</v>
      </c>
      <c r="O398" s="6">
        <v>44624</v>
      </c>
      <c r="P398" s="5" t="s">
        <v>924</v>
      </c>
      <c r="Q398" s="5" t="str">
        <f t="shared" si="42"/>
        <v>Produzido No Prazo</v>
      </c>
      <c r="R398" s="5" t="str">
        <f t="shared" si="43"/>
        <v>Entrega No Prazo</v>
      </c>
      <c r="S398" s="11" t="str">
        <f t="shared" si="45"/>
        <v>mar</v>
      </c>
      <c r="T398" s="11">
        <f t="shared" si="44"/>
        <v>2022</v>
      </c>
      <c r="U398" s="39">
        <f>IF(tbl_Comercial[[#This Row],[Dt. Produção]]="","",tbl_Comercial[[#This Row],[Dt. Produção]]-tbl_Comercial[[#This Row],[Dt. Entrada]])</f>
        <v>7</v>
      </c>
      <c r="V398" s="39">
        <f>IF(tbl_Comercial[[#This Row],[Dt
Entrega]]="","",tbl_Comercial[[#This Row],[Dt
Entrega]]-tbl_Comercial[[#This Row],[Dt. Entrada]])</f>
        <v>8</v>
      </c>
    </row>
    <row r="399" spans="1:22" ht="36" x14ac:dyDescent="0.25">
      <c r="A399" s="6">
        <v>44614</v>
      </c>
      <c r="B399" s="9" t="s">
        <v>931</v>
      </c>
      <c r="C399" s="7">
        <v>12513</v>
      </c>
      <c r="D399" s="5" t="s">
        <v>937</v>
      </c>
      <c r="E399" s="5" t="s">
        <v>9</v>
      </c>
      <c r="F399" s="7" t="s">
        <v>785</v>
      </c>
      <c r="G399" s="7"/>
      <c r="H399" s="4" t="s">
        <v>46</v>
      </c>
      <c r="I399" s="5" t="s">
        <v>846</v>
      </c>
      <c r="J399" s="5"/>
      <c r="K399" s="5" t="s">
        <v>31</v>
      </c>
      <c r="L399" s="5" t="s">
        <v>847</v>
      </c>
      <c r="M399" s="6">
        <v>44616</v>
      </c>
      <c r="N399" s="6">
        <v>44620</v>
      </c>
      <c r="O399" s="6">
        <v>44629</v>
      </c>
      <c r="P399" s="5" t="s">
        <v>926</v>
      </c>
      <c r="Q399" s="5" t="str">
        <f t="shared" si="42"/>
        <v>Produzido No Prazo</v>
      </c>
      <c r="R399" s="5" t="str">
        <f t="shared" si="43"/>
        <v>Entrega Em atraso</v>
      </c>
      <c r="S399" s="11" t="str">
        <f t="shared" si="45"/>
        <v>fev</v>
      </c>
      <c r="T399" s="11">
        <f t="shared" si="44"/>
        <v>2022</v>
      </c>
      <c r="U399" s="39">
        <f>IF(tbl_Comercial[[#This Row],[Dt. Produção]]="","",tbl_Comercial[[#This Row],[Dt. Produção]]-tbl_Comercial[[#This Row],[Dt. Entrada]])</f>
        <v>2</v>
      </c>
      <c r="V399" s="39">
        <f>IF(tbl_Comercial[[#This Row],[Dt
Entrega]]="","",tbl_Comercial[[#This Row],[Dt
Entrega]]-tbl_Comercial[[#This Row],[Dt. Entrada]])</f>
        <v>15</v>
      </c>
    </row>
    <row r="400" spans="1:22" ht="36" x14ac:dyDescent="0.25">
      <c r="A400" s="6">
        <v>44616</v>
      </c>
      <c r="B400" s="9" t="s">
        <v>931</v>
      </c>
      <c r="C400" s="7">
        <v>12475</v>
      </c>
      <c r="D400" s="5" t="s">
        <v>937</v>
      </c>
      <c r="E400" s="5">
        <v>4500297316</v>
      </c>
      <c r="F400" s="7" t="s">
        <v>703</v>
      </c>
      <c r="G400" s="7"/>
      <c r="H400" s="4" t="s">
        <v>20</v>
      </c>
      <c r="I400" s="5" t="s">
        <v>844</v>
      </c>
      <c r="J400" s="5"/>
      <c r="K400" s="5" t="s">
        <v>31</v>
      </c>
      <c r="L400" s="5"/>
      <c r="M400" s="6">
        <v>44623</v>
      </c>
      <c r="N400" s="6">
        <v>44628</v>
      </c>
      <c r="O400" s="6">
        <v>44624</v>
      </c>
      <c r="P400" s="5" t="s">
        <v>924</v>
      </c>
      <c r="Q400" s="5" t="str">
        <f t="shared" si="42"/>
        <v>Produzido No Prazo</v>
      </c>
      <c r="R400" s="5" t="str">
        <f t="shared" si="43"/>
        <v>Entrega No Prazo</v>
      </c>
      <c r="S400" s="11" t="str">
        <f t="shared" si="45"/>
        <v>mar</v>
      </c>
      <c r="T400" s="11">
        <f t="shared" si="44"/>
        <v>2022</v>
      </c>
      <c r="U400" s="39">
        <f>IF(tbl_Comercial[[#This Row],[Dt. Produção]]="","",tbl_Comercial[[#This Row],[Dt. Produção]]-tbl_Comercial[[#This Row],[Dt. Entrada]])</f>
        <v>7</v>
      </c>
      <c r="V400" s="39">
        <f>IF(tbl_Comercial[[#This Row],[Dt
Entrega]]="","",tbl_Comercial[[#This Row],[Dt
Entrega]]-tbl_Comercial[[#This Row],[Dt. Entrada]])</f>
        <v>8</v>
      </c>
    </row>
    <row r="401" spans="1:22" ht="36" x14ac:dyDescent="0.25">
      <c r="A401" s="6">
        <v>44616</v>
      </c>
      <c r="B401" s="9" t="s">
        <v>931</v>
      </c>
      <c r="C401" s="7">
        <v>12473</v>
      </c>
      <c r="D401" s="5" t="s">
        <v>937</v>
      </c>
      <c r="E401" s="5">
        <v>4500297316</v>
      </c>
      <c r="F401" s="7" t="s">
        <v>711</v>
      </c>
      <c r="G401" s="7"/>
      <c r="H401" s="4" t="s">
        <v>20</v>
      </c>
      <c r="I401" s="5" t="s">
        <v>844</v>
      </c>
      <c r="J401" s="5"/>
      <c r="K401" s="5" t="s">
        <v>31</v>
      </c>
      <c r="L401" s="5"/>
      <c r="M401" s="6">
        <v>44623</v>
      </c>
      <c r="N401" s="6">
        <v>44628</v>
      </c>
      <c r="O401" s="6">
        <v>44624</v>
      </c>
      <c r="P401" s="5" t="s">
        <v>924</v>
      </c>
      <c r="Q401" s="5" t="str">
        <f t="shared" si="42"/>
        <v>Produzido No Prazo</v>
      </c>
      <c r="R401" s="5" t="str">
        <f t="shared" si="43"/>
        <v>Entrega No Prazo</v>
      </c>
      <c r="S401" s="11" t="str">
        <f t="shared" si="45"/>
        <v>mar</v>
      </c>
      <c r="T401" s="11">
        <f t="shared" si="44"/>
        <v>2022</v>
      </c>
      <c r="U401" s="39">
        <f>IF(tbl_Comercial[[#This Row],[Dt. Produção]]="","",tbl_Comercial[[#This Row],[Dt. Produção]]-tbl_Comercial[[#This Row],[Dt. Entrada]])</f>
        <v>7</v>
      </c>
      <c r="V401" s="39">
        <f>IF(tbl_Comercial[[#This Row],[Dt
Entrega]]="","",tbl_Comercial[[#This Row],[Dt
Entrega]]-tbl_Comercial[[#This Row],[Dt. Entrada]])</f>
        <v>8</v>
      </c>
    </row>
    <row r="402" spans="1:22" ht="36" x14ac:dyDescent="0.25">
      <c r="A402" s="6">
        <v>44623</v>
      </c>
      <c r="B402" s="9" t="s">
        <v>931</v>
      </c>
      <c r="C402" s="7">
        <v>12571</v>
      </c>
      <c r="D402" s="5" t="s">
        <v>937</v>
      </c>
      <c r="E402" s="5" t="s">
        <v>9</v>
      </c>
      <c r="F402" s="7" t="s">
        <v>849</v>
      </c>
      <c r="G402" s="7"/>
      <c r="H402" s="4" t="s">
        <v>850</v>
      </c>
      <c r="I402" s="5" t="s">
        <v>14</v>
      </c>
      <c r="J402" s="5"/>
      <c r="K402" s="5" t="s">
        <v>31</v>
      </c>
      <c r="L402" s="5" t="s">
        <v>851</v>
      </c>
      <c r="M402" s="6">
        <v>44624</v>
      </c>
      <c r="N402" s="6">
        <v>44629</v>
      </c>
      <c r="O402" s="6">
        <v>44630</v>
      </c>
      <c r="P402" s="5" t="s">
        <v>926</v>
      </c>
      <c r="Q402" s="5" t="str">
        <f t="shared" si="42"/>
        <v>Produzido No Prazo</v>
      </c>
      <c r="R402" s="5" t="str">
        <f t="shared" si="43"/>
        <v>Entrega Em atraso</v>
      </c>
      <c r="S402" s="11" t="str">
        <f t="shared" si="45"/>
        <v>mar</v>
      </c>
      <c r="T402" s="11">
        <f t="shared" si="44"/>
        <v>2022</v>
      </c>
      <c r="U402" s="39">
        <f>IF(tbl_Comercial[[#This Row],[Dt. Produção]]="","",tbl_Comercial[[#This Row],[Dt. Produção]]-tbl_Comercial[[#This Row],[Dt. Entrada]])</f>
        <v>1</v>
      </c>
      <c r="V402" s="39">
        <f>IF(tbl_Comercial[[#This Row],[Dt
Entrega]]="","",tbl_Comercial[[#This Row],[Dt
Entrega]]-tbl_Comercial[[#This Row],[Dt. Entrada]])</f>
        <v>7</v>
      </c>
    </row>
    <row r="403" spans="1:22" ht="36" hidden="1" x14ac:dyDescent="0.25">
      <c r="A403" s="1">
        <v>44609</v>
      </c>
      <c r="B403" s="9" t="s">
        <v>927</v>
      </c>
      <c r="C403" s="4">
        <v>12487</v>
      </c>
      <c r="D403" s="4" t="s">
        <v>930</v>
      </c>
      <c r="E403" s="3">
        <v>1181819</v>
      </c>
      <c r="F403" s="2" t="s">
        <v>779</v>
      </c>
      <c r="G403" s="2"/>
      <c r="H403" s="4" t="s">
        <v>88</v>
      </c>
      <c r="I403" s="5" t="s">
        <v>14</v>
      </c>
      <c r="J403" s="5"/>
      <c r="K403" s="3">
        <v>5332</v>
      </c>
      <c r="L403" s="5" t="s">
        <v>852</v>
      </c>
      <c r="M403" s="1">
        <v>44624</v>
      </c>
      <c r="N403" s="1">
        <v>44617</v>
      </c>
      <c r="O403" s="1">
        <v>44631</v>
      </c>
      <c r="P403" s="3" t="s">
        <v>925</v>
      </c>
      <c r="Q403" s="5" t="str">
        <f t="shared" si="42"/>
        <v>Produzido Em atraso</v>
      </c>
      <c r="R403" s="5" t="str">
        <f t="shared" si="43"/>
        <v>Entrega Em atraso</v>
      </c>
      <c r="S403" s="11" t="str">
        <f t="shared" si="45"/>
        <v>mar</v>
      </c>
      <c r="T403" s="11">
        <f t="shared" si="44"/>
        <v>2022</v>
      </c>
      <c r="U403" s="39">
        <f>IF(tbl_Comercial[[#This Row],[Dt. Produção]]="","",tbl_Comercial[[#This Row],[Dt. Produção]]-tbl_Comercial[[#This Row],[Dt. Entrada]])</f>
        <v>15</v>
      </c>
      <c r="V403" s="39">
        <f>IF(tbl_Comercial[[#This Row],[Dt
Entrega]]="","",tbl_Comercial[[#This Row],[Dt
Entrega]]-tbl_Comercial[[#This Row],[Dt. Entrada]])</f>
        <v>22</v>
      </c>
    </row>
    <row r="404" spans="1:22" ht="36" hidden="1" x14ac:dyDescent="0.25">
      <c r="A404" s="6">
        <v>44609</v>
      </c>
      <c r="B404" s="9" t="s">
        <v>931</v>
      </c>
      <c r="C404" s="7">
        <v>12487</v>
      </c>
      <c r="D404" s="5" t="s">
        <v>937</v>
      </c>
      <c r="E404" s="5">
        <v>1181819</v>
      </c>
      <c r="F404" s="7" t="s">
        <v>779</v>
      </c>
      <c r="G404" s="7"/>
      <c r="H404" s="4" t="s">
        <v>88</v>
      </c>
      <c r="I404" s="5" t="s">
        <v>14</v>
      </c>
      <c r="J404" s="5"/>
      <c r="K404" s="5">
        <v>5332</v>
      </c>
      <c r="L404" s="5" t="s">
        <v>142</v>
      </c>
      <c r="M404" s="6">
        <v>44628</v>
      </c>
      <c r="N404" s="6">
        <v>44617</v>
      </c>
      <c r="O404" s="6">
        <v>44631</v>
      </c>
      <c r="P404" s="5" t="s">
        <v>925</v>
      </c>
      <c r="Q404" s="5" t="str">
        <f t="shared" si="42"/>
        <v>Produzido Em atraso</v>
      </c>
      <c r="R404" s="5" t="str">
        <f t="shared" si="43"/>
        <v>Entrega Em atraso</v>
      </c>
      <c r="S404" s="11" t="str">
        <f t="shared" si="45"/>
        <v>mar</v>
      </c>
      <c r="T404" s="11">
        <f t="shared" si="44"/>
        <v>2022</v>
      </c>
      <c r="U404" s="39">
        <f>IF(tbl_Comercial[[#This Row],[Dt. Produção]]="","",tbl_Comercial[[#This Row],[Dt. Produção]]-tbl_Comercial[[#This Row],[Dt. Entrada]])</f>
        <v>19</v>
      </c>
      <c r="V404" s="39">
        <f>IF(tbl_Comercial[[#This Row],[Dt
Entrega]]="","",tbl_Comercial[[#This Row],[Dt
Entrega]]-tbl_Comercial[[#This Row],[Dt. Entrada]])</f>
        <v>22</v>
      </c>
    </row>
    <row r="405" spans="1:22" ht="36" x14ac:dyDescent="0.25">
      <c r="A405" s="6">
        <v>44630</v>
      </c>
      <c r="B405" s="9" t="s">
        <v>931</v>
      </c>
      <c r="C405" s="7">
        <v>12657</v>
      </c>
      <c r="D405" s="5" t="s">
        <v>937</v>
      </c>
      <c r="E405" s="5" t="s">
        <v>9</v>
      </c>
      <c r="F405" s="7" t="s">
        <v>853</v>
      </c>
      <c r="G405" s="7"/>
      <c r="H405" s="4" t="s">
        <v>854</v>
      </c>
      <c r="I405" s="5" t="s">
        <v>855</v>
      </c>
      <c r="J405" s="5"/>
      <c r="K405" s="5" t="s">
        <v>31</v>
      </c>
      <c r="L405" s="5"/>
      <c r="M405" s="6">
        <v>44631</v>
      </c>
      <c r="N405" s="6">
        <v>44635</v>
      </c>
      <c r="O405" s="6">
        <v>44636</v>
      </c>
      <c r="P405" s="5" t="s">
        <v>926</v>
      </c>
      <c r="Q405" s="5" t="str">
        <f t="shared" si="42"/>
        <v>Produzido No Prazo</v>
      </c>
      <c r="R405" s="5" t="str">
        <f t="shared" si="43"/>
        <v>Entrega Em atraso</v>
      </c>
      <c r="S405" s="11" t="str">
        <f t="shared" si="45"/>
        <v>mar</v>
      </c>
      <c r="T405" s="11">
        <f t="shared" si="44"/>
        <v>2022</v>
      </c>
      <c r="U405" s="39">
        <f>IF(tbl_Comercial[[#This Row],[Dt. Produção]]="","",tbl_Comercial[[#This Row],[Dt. Produção]]-tbl_Comercial[[#This Row],[Dt. Entrada]])</f>
        <v>1</v>
      </c>
      <c r="V405" s="39">
        <f>IF(tbl_Comercial[[#This Row],[Dt
Entrega]]="","",tbl_Comercial[[#This Row],[Dt
Entrega]]-tbl_Comercial[[#This Row],[Dt. Entrada]])</f>
        <v>6</v>
      </c>
    </row>
    <row r="406" spans="1:22" ht="36" x14ac:dyDescent="0.25">
      <c r="A406" s="6">
        <v>44630</v>
      </c>
      <c r="B406" s="9" t="s">
        <v>931</v>
      </c>
      <c r="C406" s="7">
        <v>12657</v>
      </c>
      <c r="D406" s="5" t="s">
        <v>937</v>
      </c>
      <c r="E406" s="5" t="s">
        <v>9</v>
      </c>
      <c r="F406" s="7" t="s">
        <v>853</v>
      </c>
      <c r="G406" s="7"/>
      <c r="H406" s="4" t="s">
        <v>854</v>
      </c>
      <c r="I406" s="5" t="s">
        <v>14</v>
      </c>
      <c r="J406" s="5"/>
      <c r="K406" s="5" t="s">
        <v>31</v>
      </c>
      <c r="L406" s="5" t="s">
        <v>856</v>
      </c>
      <c r="M406" s="6">
        <v>44634</v>
      </c>
      <c r="N406" s="6">
        <v>44635</v>
      </c>
      <c r="O406" s="6">
        <v>44636</v>
      </c>
      <c r="P406" s="5" t="s">
        <v>926</v>
      </c>
      <c r="Q406" s="5" t="str">
        <f t="shared" si="42"/>
        <v>Produzido No Prazo</v>
      </c>
      <c r="R406" s="5" t="str">
        <f t="shared" si="43"/>
        <v>Entrega Em atraso</v>
      </c>
      <c r="S406" s="11" t="str">
        <f t="shared" si="45"/>
        <v>mar</v>
      </c>
      <c r="T406" s="11">
        <f t="shared" si="44"/>
        <v>2022</v>
      </c>
      <c r="U406" s="39">
        <f>IF(tbl_Comercial[[#This Row],[Dt. Produção]]="","",tbl_Comercial[[#This Row],[Dt. Produção]]-tbl_Comercial[[#This Row],[Dt. Entrada]])</f>
        <v>4</v>
      </c>
      <c r="V406" s="39">
        <f>IF(tbl_Comercial[[#This Row],[Dt
Entrega]]="","",tbl_Comercial[[#This Row],[Dt
Entrega]]-tbl_Comercial[[#This Row],[Dt. Entrada]])</f>
        <v>6</v>
      </c>
    </row>
    <row r="407" spans="1:22" ht="36" hidden="1" x14ac:dyDescent="0.25">
      <c r="A407" s="6">
        <v>44616</v>
      </c>
      <c r="B407" s="9" t="s">
        <v>931</v>
      </c>
      <c r="C407" s="7">
        <v>12537</v>
      </c>
      <c r="D407" s="5" t="s">
        <v>937</v>
      </c>
      <c r="E407" s="5" t="s">
        <v>9</v>
      </c>
      <c r="F407" s="7" t="s">
        <v>778</v>
      </c>
      <c r="G407" s="7"/>
      <c r="H407" s="4" t="s">
        <v>113</v>
      </c>
      <c r="I407" s="5" t="s">
        <v>68</v>
      </c>
      <c r="J407" s="5"/>
      <c r="K407" s="5" t="s">
        <v>31</v>
      </c>
      <c r="L407" s="5" t="s">
        <v>857</v>
      </c>
      <c r="M407" s="6">
        <v>44628</v>
      </c>
      <c r="N407" s="6">
        <v>44623</v>
      </c>
      <c r="O407" s="6">
        <v>44630</v>
      </c>
      <c r="P407" s="5" t="s">
        <v>926</v>
      </c>
      <c r="Q407" s="5" t="str">
        <f t="shared" si="42"/>
        <v>Produzido Em atraso</v>
      </c>
      <c r="R407" s="5" t="str">
        <f t="shared" si="43"/>
        <v>Entrega Em atraso</v>
      </c>
      <c r="S407" s="11" t="str">
        <f t="shared" si="45"/>
        <v>mar</v>
      </c>
      <c r="T407" s="11">
        <f t="shared" si="44"/>
        <v>2022</v>
      </c>
      <c r="U407" s="39">
        <f>IF(tbl_Comercial[[#This Row],[Dt. Produção]]="","",tbl_Comercial[[#This Row],[Dt. Produção]]-tbl_Comercial[[#This Row],[Dt. Entrada]])</f>
        <v>12</v>
      </c>
      <c r="V407" s="39">
        <f>IF(tbl_Comercial[[#This Row],[Dt
Entrega]]="","",tbl_Comercial[[#This Row],[Dt
Entrega]]-tbl_Comercial[[#This Row],[Dt. Entrada]])</f>
        <v>14</v>
      </c>
    </row>
    <row r="408" spans="1:22" ht="36" hidden="1" x14ac:dyDescent="0.25">
      <c r="A408" s="6">
        <v>44616</v>
      </c>
      <c r="B408" s="9" t="s">
        <v>931</v>
      </c>
      <c r="C408" s="7">
        <v>12537</v>
      </c>
      <c r="D408" s="5" t="s">
        <v>937</v>
      </c>
      <c r="E408" s="5" t="s">
        <v>9</v>
      </c>
      <c r="F408" s="7" t="s">
        <v>778</v>
      </c>
      <c r="G408" s="7"/>
      <c r="H408" s="4" t="s">
        <v>113</v>
      </c>
      <c r="I408" s="5" t="s">
        <v>858</v>
      </c>
      <c r="J408" s="5"/>
      <c r="K408" s="5" t="s">
        <v>31</v>
      </c>
      <c r="L408" s="5"/>
      <c r="M408" s="6">
        <v>44629</v>
      </c>
      <c r="N408" s="6">
        <v>44624</v>
      </c>
      <c r="O408" s="6">
        <v>44630</v>
      </c>
      <c r="P408" s="5" t="s">
        <v>926</v>
      </c>
      <c r="Q408" s="5" t="str">
        <f t="shared" si="42"/>
        <v>Produzido Em atraso</v>
      </c>
      <c r="R408" s="5" t="str">
        <f t="shared" si="43"/>
        <v>Entrega Em atraso</v>
      </c>
      <c r="S408" s="11" t="str">
        <f t="shared" si="45"/>
        <v>mar</v>
      </c>
      <c r="T408" s="11">
        <f t="shared" si="44"/>
        <v>2022</v>
      </c>
      <c r="U408" s="39">
        <f>IF(tbl_Comercial[[#This Row],[Dt. Produção]]="","",tbl_Comercial[[#This Row],[Dt. Produção]]-tbl_Comercial[[#This Row],[Dt. Entrada]])</f>
        <v>13</v>
      </c>
      <c r="V408" s="39">
        <f>IF(tbl_Comercial[[#This Row],[Dt
Entrega]]="","",tbl_Comercial[[#This Row],[Dt
Entrega]]-tbl_Comercial[[#This Row],[Dt. Entrada]])</f>
        <v>14</v>
      </c>
    </row>
    <row r="409" spans="1:22" ht="36" x14ac:dyDescent="0.25">
      <c r="A409" s="6">
        <v>44629</v>
      </c>
      <c r="B409" s="9" t="s">
        <v>931</v>
      </c>
      <c r="C409" s="7">
        <v>12646</v>
      </c>
      <c r="D409" s="5" t="s">
        <v>937</v>
      </c>
      <c r="E409" s="5" t="s">
        <v>859</v>
      </c>
      <c r="F409" s="7" t="s">
        <v>860</v>
      </c>
      <c r="G409" s="7"/>
      <c r="H409" s="4" t="s">
        <v>26</v>
      </c>
      <c r="I409" s="5" t="s">
        <v>861</v>
      </c>
      <c r="J409" s="5"/>
      <c r="K409" s="5">
        <v>5097</v>
      </c>
      <c r="L409" s="5"/>
      <c r="M409" s="6">
        <v>44629</v>
      </c>
      <c r="N409" s="6">
        <v>44630</v>
      </c>
      <c r="O409" s="6">
        <v>44630</v>
      </c>
      <c r="P409" s="5" t="s">
        <v>926</v>
      </c>
      <c r="Q409" s="5" t="str">
        <f t="shared" si="42"/>
        <v>Produzido No Prazo</v>
      </c>
      <c r="R409" s="5" t="str">
        <f t="shared" si="43"/>
        <v>Entrega No Prazo</v>
      </c>
      <c r="S409" s="11" t="str">
        <f t="shared" si="45"/>
        <v>mar</v>
      </c>
      <c r="T409" s="11">
        <f t="shared" si="44"/>
        <v>2022</v>
      </c>
      <c r="U409" s="39">
        <f>IF(tbl_Comercial[[#This Row],[Dt. Produção]]="","",tbl_Comercial[[#This Row],[Dt. Produção]]-tbl_Comercial[[#This Row],[Dt. Entrada]])</f>
        <v>0</v>
      </c>
      <c r="V409" s="39">
        <f>IF(tbl_Comercial[[#This Row],[Dt
Entrega]]="","",tbl_Comercial[[#This Row],[Dt
Entrega]]-tbl_Comercial[[#This Row],[Dt. Entrada]])</f>
        <v>1</v>
      </c>
    </row>
    <row r="410" spans="1:22" ht="36" x14ac:dyDescent="0.25">
      <c r="A410" s="6">
        <v>44624</v>
      </c>
      <c r="B410" s="9" t="s">
        <v>931</v>
      </c>
      <c r="C410" s="7">
        <v>12576</v>
      </c>
      <c r="D410" s="5" t="s">
        <v>937</v>
      </c>
      <c r="E410" s="5" t="s">
        <v>862</v>
      </c>
      <c r="F410" s="7" t="s">
        <v>863</v>
      </c>
      <c r="G410" s="7"/>
      <c r="H410" s="4" t="s">
        <v>117</v>
      </c>
      <c r="I410" s="5" t="s">
        <v>14</v>
      </c>
      <c r="J410" s="5"/>
      <c r="K410" s="5" t="s">
        <v>31</v>
      </c>
      <c r="L410" s="5" t="s">
        <v>864</v>
      </c>
      <c r="M410" s="6">
        <v>44629</v>
      </c>
      <c r="N410" s="6">
        <v>44630</v>
      </c>
      <c r="O410" s="6">
        <v>44630</v>
      </c>
      <c r="P410" s="5" t="s">
        <v>926</v>
      </c>
      <c r="Q410" s="5" t="str">
        <f t="shared" si="42"/>
        <v>Produzido No Prazo</v>
      </c>
      <c r="R410" s="5" t="str">
        <f t="shared" si="43"/>
        <v>Entrega No Prazo</v>
      </c>
      <c r="S410" s="11" t="str">
        <f t="shared" si="45"/>
        <v>mar</v>
      </c>
      <c r="T410" s="11">
        <f t="shared" si="44"/>
        <v>2022</v>
      </c>
      <c r="U410" s="39">
        <f>IF(tbl_Comercial[[#This Row],[Dt. Produção]]="","",tbl_Comercial[[#This Row],[Dt. Produção]]-tbl_Comercial[[#This Row],[Dt. Entrada]])</f>
        <v>5</v>
      </c>
      <c r="V410" s="39">
        <f>IF(tbl_Comercial[[#This Row],[Dt
Entrega]]="","",tbl_Comercial[[#This Row],[Dt
Entrega]]-tbl_Comercial[[#This Row],[Dt. Entrada]])</f>
        <v>6</v>
      </c>
    </row>
    <row r="411" spans="1:22" ht="36" x14ac:dyDescent="0.25">
      <c r="A411" s="6">
        <v>44624</v>
      </c>
      <c r="B411" s="9" t="s">
        <v>931</v>
      </c>
      <c r="C411" s="7">
        <v>12576</v>
      </c>
      <c r="D411" s="5" t="s">
        <v>937</v>
      </c>
      <c r="E411" s="5" t="s">
        <v>862</v>
      </c>
      <c r="F411" s="7" t="s">
        <v>863</v>
      </c>
      <c r="G411" s="7"/>
      <c r="H411" s="4" t="s">
        <v>117</v>
      </c>
      <c r="I411" s="5" t="s">
        <v>14</v>
      </c>
      <c r="J411" s="5"/>
      <c r="K411" s="5" t="s">
        <v>31</v>
      </c>
      <c r="L411" s="5" t="s">
        <v>864</v>
      </c>
      <c r="M411" s="6">
        <v>44629</v>
      </c>
      <c r="N411" s="6">
        <v>44630</v>
      </c>
      <c r="O411" s="6">
        <v>44630</v>
      </c>
      <c r="P411" s="5" t="s">
        <v>926</v>
      </c>
      <c r="Q411" s="5" t="str">
        <f t="shared" si="42"/>
        <v>Produzido No Prazo</v>
      </c>
      <c r="R411" s="5" t="str">
        <f t="shared" si="43"/>
        <v>Entrega No Prazo</v>
      </c>
      <c r="S411" s="11" t="str">
        <f t="shared" si="45"/>
        <v>mar</v>
      </c>
      <c r="T411" s="11">
        <f t="shared" si="44"/>
        <v>2022</v>
      </c>
      <c r="U411" s="39">
        <f>IF(tbl_Comercial[[#This Row],[Dt. Produção]]="","",tbl_Comercial[[#This Row],[Dt. Produção]]-tbl_Comercial[[#This Row],[Dt. Entrada]])</f>
        <v>5</v>
      </c>
      <c r="V411" s="39">
        <f>IF(tbl_Comercial[[#This Row],[Dt
Entrega]]="","",tbl_Comercial[[#This Row],[Dt
Entrega]]-tbl_Comercial[[#This Row],[Dt. Entrada]])</f>
        <v>6</v>
      </c>
    </row>
    <row r="412" spans="1:22" ht="36" x14ac:dyDescent="0.25">
      <c r="A412" s="6">
        <v>44616</v>
      </c>
      <c r="B412" s="9" t="s">
        <v>931</v>
      </c>
      <c r="C412" s="7">
        <v>12379</v>
      </c>
      <c r="D412" s="5" t="s">
        <v>937</v>
      </c>
      <c r="E412" s="5" t="s">
        <v>9</v>
      </c>
      <c r="F412" s="7" t="s">
        <v>587</v>
      </c>
      <c r="G412" s="7"/>
      <c r="H412" s="4" t="s">
        <v>256</v>
      </c>
      <c r="I412" s="5" t="s">
        <v>865</v>
      </c>
      <c r="J412" s="5"/>
      <c r="K412" s="5" t="s">
        <v>31</v>
      </c>
      <c r="L412" s="5"/>
      <c r="M412" s="6">
        <v>44621</v>
      </c>
      <c r="N412" s="6">
        <v>44624</v>
      </c>
      <c r="O412" s="6">
        <v>44624</v>
      </c>
      <c r="P412" s="5" t="s">
        <v>924</v>
      </c>
      <c r="Q412" s="5" t="str">
        <f t="shared" si="42"/>
        <v>Produzido No Prazo</v>
      </c>
      <c r="R412" s="5" t="str">
        <f t="shared" si="43"/>
        <v>Entrega No Prazo</v>
      </c>
      <c r="S412" s="11" t="str">
        <f t="shared" si="45"/>
        <v>mar</v>
      </c>
      <c r="T412" s="11">
        <f t="shared" si="44"/>
        <v>2022</v>
      </c>
      <c r="U412" s="39">
        <f>IF(tbl_Comercial[[#This Row],[Dt. Produção]]="","",tbl_Comercial[[#This Row],[Dt. Produção]]-tbl_Comercial[[#This Row],[Dt. Entrada]])</f>
        <v>5</v>
      </c>
      <c r="V412" s="39">
        <f>IF(tbl_Comercial[[#This Row],[Dt
Entrega]]="","",tbl_Comercial[[#This Row],[Dt
Entrega]]-tbl_Comercial[[#This Row],[Dt. Entrada]])</f>
        <v>8</v>
      </c>
    </row>
    <row r="413" spans="1:22" ht="36" x14ac:dyDescent="0.25">
      <c r="A413" s="6">
        <v>44621</v>
      </c>
      <c r="B413" s="9" t="s">
        <v>931</v>
      </c>
      <c r="C413" s="7">
        <v>12563</v>
      </c>
      <c r="D413" s="5" t="s">
        <v>937</v>
      </c>
      <c r="E413" s="5" t="s">
        <v>9</v>
      </c>
      <c r="F413" s="7" t="s">
        <v>866</v>
      </c>
      <c r="G413" s="7"/>
      <c r="H413" s="4" t="s">
        <v>867</v>
      </c>
      <c r="I413" s="5" t="s">
        <v>126</v>
      </c>
      <c r="J413" s="5"/>
      <c r="K413" s="5" t="s">
        <v>31</v>
      </c>
      <c r="L413" s="5" t="s">
        <v>868</v>
      </c>
      <c r="M413" s="6">
        <v>44623</v>
      </c>
      <c r="N413" s="6">
        <v>44624</v>
      </c>
      <c r="O413" s="6">
        <v>44624</v>
      </c>
      <c r="P413" s="5" t="s">
        <v>924</v>
      </c>
      <c r="Q413" s="5" t="str">
        <f t="shared" si="42"/>
        <v>Produzido No Prazo</v>
      </c>
      <c r="R413" s="5" t="str">
        <f t="shared" si="43"/>
        <v>Entrega No Prazo</v>
      </c>
      <c r="S413" s="11" t="str">
        <f t="shared" ref="S413:S420" si="46">IF(M413="","",TEXT(M413,"MMM"))</f>
        <v>mar</v>
      </c>
      <c r="T413" s="11">
        <f t="shared" si="44"/>
        <v>2022</v>
      </c>
      <c r="U413" s="39">
        <f>IF(tbl_Comercial[[#This Row],[Dt. Produção]]="","",tbl_Comercial[[#This Row],[Dt. Produção]]-tbl_Comercial[[#This Row],[Dt. Entrada]])</f>
        <v>2</v>
      </c>
      <c r="V413" s="39">
        <f>IF(tbl_Comercial[[#This Row],[Dt
Entrega]]="","",tbl_Comercial[[#This Row],[Dt
Entrega]]-tbl_Comercial[[#This Row],[Dt. Entrada]])</f>
        <v>3</v>
      </c>
    </row>
    <row r="414" spans="1:22" ht="36" x14ac:dyDescent="0.25">
      <c r="A414" s="6">
        <v>44627</v>
      </c>
      <c r="B414" s="9" t="s">
        <v>931</v>
      </c>
      <c r="C414" s="7">
        <v>12604</v>
      </c>
      <c r="D414" s="5" t="s">
        <v>937</v>
      </c>
      <c r="E414" s="5" t="s">
        <v>9</v>
      </c>
      <c r="F414" s="7" t="s">
        <v>869</v>
      </c>
      <c r="G414" s="7"/>
      <c r="H414" s="4" t="s">
        <v>46</v>
      </c>
      <c r="I414" s="5" t="s">
        <v>870</v>
      </c>
      <c r="J414" s="5"/>
      <c r="K414" s="5" t="s">
        <v>31</v>
      </c>
      <c r="L414" s="5" t="s">
        <v>871</v>
      </c>
      <c r="M414" s="6">
        <v>44630</v>
      </c>
      <c r="N414" s="6">
        <v>44631</v>
      </c>
      <c r="O414" s="6">
        <v>44631</v>
      </c>
      <c r="P414" s="5" t="s">
        <v>926</v>
      </c>
      <c r="Q414" s="5" t="str">
        <f t="shared" si="42"/>
        <v>Produzido No Prazo</v>
      </c>
      <c r="R414" s="5" t="str">
        <f t="shared" si="43"/>
        <v>Entrega No Prazo</v>
      </c>
      <c r="S414" s="11" t="str">
        <f t="shared" si="46"/>
        <v>mar</v>
      </c>
      <c r="T414" s="11">
        <f t="shared" si="44"/>
        <v>2022</v>
      </c>
      <c r="U414" s="39">
        <f>IF(tbl_Comercial[[#This Row],[Dt. Produção]]="","",tbl_Comercial[[#This Row],[Dt. Produção]]-tbl_Comercial[[#This Row],[Dt. Entrada]])</f>
        <v>3</v>
      </c>
      <c r="V414" s="39">
        <f>IF(tbl_Comercial[[#This Row],[Dt
Entrega]]="","",tbl_Comercial[[#This Row],[Dt
Entrega]]-tbl_Comercial[[#This Row],[Dt. Entrada]])</f>
        <v>4</v>
      </c>
    </row>
    <row r="415" spans="1:22" ht="36" x14ac:dyDescent="0.25">
      <c r="A415" s="6">
        <v>44627</v>
      </c>
      <c r="B415" s="9" t="s">
        <v>931</v>
      </c>
      <c r="C415" s="7">
        <v>12605</v>
      </c>
      <c r="D415" s="5" t="s">
        <v>937</v>
      </c>
      <c r="E415" s="5" t="s">
        <v>9</v>
      </c>
      <c r="F415" s="7" t="s">
        <v>874</v>
      </c>
      <c r="G415" s="7"/>
      <c r="H415" s="4" t="s">
        <v>46</v>
      </c>
      <c r="I415" s="5" t="s">
        <v>153</v>
      </c>
      <c r="J415" s="5"/>
      <c r="K415" s="5" t="s">
        <v>31</v>
      </c>
      <c r="L415" s="5" t="s">
        <v>871</v>
      </c>
      <c r="M415" s="6">
        <v>44630</v>
      </c>
      <c r="N415" s="6">
        <v>44631</v>
      </c>
      <c r="O415" s="6">
        <v>44631</v>
      </c>
      <c r="P415" s="5" t="s">
        <v>926</v>
      </c>
      <c r="Q415" s="5" t="str">
        <f t="shared" si="42"/>
        <v>Produzido No Prazo</v>
      </c>
      <c r="R415" s="5" t="str">
        <f t="shared" si="43"/>
        <v>Entrega No Prazo</v>
      </c>
      <c r="S415" s="11" t="str">
        <f t="shared" si="46"/>
        <v>mar</v>
      </c>
      <c r="T415" s="11">
        <f t="shared" si="44"/>
        <v>2022</v>
      </c>
      <c r="U415" s="39">
        <f>IF(tbl_Comercial[[#This Row],[Dt. Produção]]="","",tbl_Comercial[[#This Row],[Dt. Produção]]-tbl_Comercial[[#This Row],[Dt. Entrada]])</f>
        <v>3</v>
      </c>
      <c r="V415" s="39">
        <f>IF(tbl_Comercial[[#This Row],[Dt
Entrega]]="","",tbl_Comercial[[#This Row],[Dt
Entrega]]-tbl_Comercial[[#This Row],[Dt. Entrada]])</f>
        <v>4</v>
      </c>
    </row>
    <row r="416" spans="1:22" ht="36" hidden="1" x14ac:dyDescent="0.25">
      <c r="A416" s="6">
        <v>44615</v>
      </c>
      <c r="B416" s="9" t="s">
        <v>931</v>
      </c>
      <c r="C416" s="7">
        <v>12485</v>
      </c>
      <c r="D416" s="5" t="s">
        <v>937</v>
      </c>
      <c r="E416" s="5"/>
      <c r="F416" s="7" t="s">
        <v>712</v>
      </c>
      <c r="G416" s="7"/>
      <c r="H416" s="4" t="s">
        <v>59</v>
      </c>
      <c r="I416" s="5" t="s">
        <v>877</v>
      </c>
      <c r="J416" s="5"/>
      <c r="K416" s="5" t="s">
        <v>31</v>
      </c>
      <c r="L416" s="5"/>
      <c r="M416" s="6">
        <v>44629</v>
      </c>
      <c r="N416" s="6">
        <v>44622</v>
      </c>
      <c r="O416" s="6">
        <v>44629</v>
      </c>
      <c r="P416" s="5" t="s">
        <v>924</v>
      </c>
      <c r="Q416" s="5" t="str">
        <f t="shared" si="42"/>
        <v>Produzido Em atraso</v>
      </c>
      <c r="R416" s="5" t="str">
        <f t="shared" si="43"/>
        <v>Entrega Em atraso</v>
      </c>
      <c r="S416" s="11" t="str">
        <f t="shared" si="46"/>
        <v>mar</v>
      </c>
      <c r="T416" s="11">
        <f t="shared" si="44"/>
        <v>2022</v>
      </c>
      <c r="U416" s="39">
        <f>IF(tbl_Comercial[[#This Row],[Dt. Produção]]="","",tbl_Comercial[[#This Row],[Dt. Produção]]-tbl_Comercial[[#This Row],[Dt. Entrada]])</f>
        <v>14</v>
      </c>
      <c r="V416" s="39">
        <f>IF(tbl_Comercial[[#This Row],[Dt
Entrega]]="","",tbl_Comercial[[#This Row],[Dt
Entrega]]-tbl_Comercial[[#This Row],[Dt. Entrada]])</f>
        <v>14</v>
      </c>
    </row>
    <row r="417" spans="1:22" ht="36" hidden="1" x14ac:dyDescent="0.25">
      <c r="A417" s="1">
        <v>44607</v>
      </c>
      <c r="B417" s="9" t="s">
        <v>931</v>
      </c>
      <c r="C417" s="2">
        <v>11829</v>
      </c>
      <c r="D417" s="5" t="s">
        <v>938</v>
      </c>
      <c r="E417" s="3" t="s">
        <v>9</v>
      </c>
      <c r="F417" s="2" t="s">
        <v>244</v>
      </c>
      <c r="G417" s="2"/>
      <c r="H417" s="4" t="s">
        <v>108</v>
      </c>
      <c r="I417" s="5" t="s">
        <v>245</v>
      </c>
      <c r="J417" s="5"/>
      <c r="K417" s="3" t="s">
        <v>31</v>
      </c>
      <c r="L417" s="5" t="s">
        <v>223</v>
      </c>
      <c r="M417" s="1">
        <v>44624</v>
      </c>
      <c r="N417" s="1">
        <v>44610</v>
      </c>
      <c r="O417" s="1">
        <v>44624</v>
      </c>
      <c r="P417" s="3" t="s">
        <v>924</v>
      </c>
      <c r="Q417" s="5" t="str">
        <f t="shared" si="42"/>
        <v>Produzido Em atraso</v>
      </c>
      <c r="R417" s="5" t="str">
        <f t="shared" si="43"/>
        <v>Entrega Em atraso</v>
      </c>
      <c r="S417" s="11" t="str">
        <f t="shared" si="46"/>
        <v>mar</v>
      </c>
      <c r="T417" s="11">
        <f t="shared" si="44"/>
        <v>2022</v>
      </c>
      <c r="U417" s="39">
        <f>IF(tbl_Comercial[[#This Row],[Dt. Produção]]="","",tbl_Comercial[[#This Row],[Dt. Produção]]-tbl_Comercial[[#This Row],[Dt. Entrada]])</f>
        <v>17</v>
      </c>
      <c r="V417" s="39">
        <f>IF(tbl_Comercial[[#This Row],[Dt
Entrega]]="","",tbl_Comercial[[#This Row],[Dt
Entrega]]-tbl_Comercial[[#This Row],[Dt. Entrada]])</f>
        <v>17</v>
      </c>
    </row>
    <row r="418" spans="1:22" ht="36" x14ac:dyDescent="0.25">
      <c r="A418" s="6">
        <v>44635</v>
      </c>
      <c r="B418" s="9" t="s">
        <v>931</v>
      </c>
      <c r="C418" s="7">
        <v>12665</v>
      </c>
      <c r="D418" s="5" t="s">
        <v>937</v>
      </c>
      <c r="E418" s="5"/>
      <c r="F418" s="7" t="s">
        <v>878</v>
      </c>
      <c r="G418" s="7"/>
      <c r="H418" s="4" t="s">
        <v>108</v>
      </c>
      <c r="I418" s="5" t="s">
        <v>879</v>
      </c>
      <c r="J418" s="5"/>
      <c r="K418" s="5" t="s">
        <v>31</v>
      </c>
      <c r="L418" s="5"/>
      <c r="M418" s="6">
        <v>44636</v>
      </c>
      <c r="N418" s="6">
        <v>44637</v>
      </c>
      <c r="O418" s="6">
        <v>44636</v>
      </c>
      <c r="P418" s="5" t="s">
        <v>924</v>
      </c>
      <c r="Q418" s="5" t="str">
        <f t="shared" si="42"/>
        <v>Produzido No Prazo</v>
      </c>
      <c r="R418" s="5" t="str">
        <f t="shared" si="43"/>
        <v>Entrega No Prazo</v>
      </c>
      <c r="S418" s="11" t="str">
        <f t="shared" si="46"/>
        <v>mar</v>
      </c>
      <c r="T418" s="11">
        <f t="shared" si="44"/>
        <v>2022</v>
      </c>
      <c r="U418" s="39">
        <f>IF(tbl_Comercial[[#This Row],[Dt. Produção]]="","",tbl_Comercial[[#This Row],[Dt. Produção]]-tbl_Comercial[[#This Row],[Dt. Entrada]])</f>
        <v>1</v>
      </c>
      <c r="V418" s="39">
        <f>IF(tbl_Comercial[[#This Row],[Dt
Entrega]]="","",tbl_Comercial[[#This Row],[Dt
Entrega]]-tbl_Comercial[[#This Row],[Dt. Entrada]])</f>
        <v>1</v>
      </c>
    </row>
    <row r="419" spans="1:22" ht="36" x14ac:dyDescent="0.25">
      <c r="A419" s="6">
        <v>44623</v>
      </c>
      <c r="B419" s="9" t="s">
        <v>931</v>
      </c>
      <c r="C419" s="7">
        <v>12577</v>
      </c>
      <c r="D419" s="5" t="s">
        <v>937</v>
      </c>
      <c r="E419" s="5" t="s">
        <v>9</v>
      </c>
      <c r="F419" s="7" t="s">
        <v>872</v>
      </c>
      <c r="G419" s="7"/>
      <c r="H419" s="4" t="s">
        <v>873</v>
      </c>
      <c r="I419" s="5" t="s">
        <v>881</v>
      </c>
      <c r="J419" s="5"/>
      <c r="K419" s="5" t="s">
        <v>31</v>
      </c>
      <c r="L419" s="5"/>
      <c r="M419" s="6">
        <v>44628</v>
      </c>
      <c r="N419" s="6">
        <v>44629</v>
      </c>
      <c r="O419" s="6">
        <v>44636</v>
      </c>
      <c r="P419" s="5" t="s">
        <v>924</v>
      </c>
      <c r="Q419" s="5" t="str">
        <f t="shared" si="42"/>
        <v>Produzido No Prazo</v>
      </c>
      <c r="R419" s="5" t="str">
        <f t="shared" si="43"/>
        <v>Entrega Em atraso</v>
      </c>
      <c r="S419" s="11" t="str">
        <f t="shared" si="46"/>
        <v>mar</v>
      </c>
      <c r="T419" s="11">
        <f t="shared" si="44"/>
        <v>2022</v>
      </c>
      <c r="U419" s="39">
        <f>IF(tbl_Comercial[[#This Row],[Dt. Produção]]="","",tbl_Comercial[[#This Row],[Dt. Produção]]-tbl_Comercial[[#This Row],[Dt. Entrada]])</f>
        <v>5</v>
      </c>
      <c r="V419" s="39">
        <f>IF(tbl_Comercial[[#This Row],[Dt
Entrega]]="","",tbl_Comercial[[#This Row],[Dt
Entrega]]-tbl_Comercial[[#This Row],[Dt. Entrada]])</f>
        <v>13</v>
      </c>
    </row>
    <row r="420" spans="1:22" ht="36" x14ac:dyDescent="0.25">
      <c r="A420" s="6">
        <v>44627</v>
      </c>
      <c r="B420" s="9" t="s">
        <v>931</v>
      </c>
      <c r="C420" s="7">
        <v>12636</v>
      </c>
      <c r="D420" s="5" t="s">
        <v>937</v>
      </c>
      <c r="E420" s="5"/>
      <c r="F420" s="7" t="s">
        <v>882</v>
      </c>
      <c r="G420" s="7"/>
      <c r="H420" s="4" t="s">
        <v>23</v>
      </c>
      <c r="I420" s="5" t="s">
        <v>883</v>
      </c>
      <c r="J420" s="5"/>
      <c r="K420" s="5">
        <v>3616</v>
      </c>
      <c r="L420" s="5"/>
      <c r="M420" s="6">
        <v>44629</v>
      </c>
      <c r="N420" s="6">
        <v>44630</v>
      </c>
      <c r="O420" s="6">
        <v>44630</v>
      </c>
      <c r="P420" s="5" t="s">
        <v>924</v>
      </c>
      <c r="Q420" s="5" t="str">
        <f t="shared" si="42"/>
        <v>Produzido No Prazo</v>
      </c>
      <c r="R420" s="5" t="str">
        <f t="shared" si="43"/>
        <v>Entrega No Prazo</v>
      </c>
      <c r="S420" s="11" t="str">
        <f t="shared" si="46"/>
        <v>mar</v>
      </c>
      <c r="T420" s="11">
        <f t="shared" si="44"/>
        <v>2022</v>
      </c>
      <c r="U420" s="39">
        <f>IF(tbl_Comercial[[#This Row],[Dt. Produção]]="","",tbl_Comercial[[#This Row],[Dt. Produção]]-tbl_Comercial[[#This Row],[Dt. Entrada]])</f>
        <v>2</v>
      </c>
      <c r="V420" s="39">
        <f>IF(tbl_Comercial[[#This Row],[Dt
Entrega]]="","",tbl_Comercial[[#This Row],[Dt
Entrega]]-tbl_Comercial[[#This Row],[Dt. Entrada]])</f>
        <v>3</v>
      </c>
    </row>
    <row r="421" spans="1:22" ht="36" x14ac:dyDescent="0.25">
      <c r="A421" s="6">
        <v>44627</v>
      </c>
      <c r="B421" s="9" t="s">
        <v>931</v>
      </c>
      <c r="C421" s="7">
        <v>12631</v>
      </c>
      <c r="D421" s="5" t="s">
        <v>937</v>
      </c>
      <c r="E421" s="5"/>
      <c r="F421" s="7" t="s">
        <v>848</v>
      </c>
      <c r="G421" s="7"/>
      <c r="H421" s="4" t="s">
        <v>23</v>
      </c>
      <c r="I421" s="5" t="s">
        <v>883</v>
      </c>
      <c r="J421" s="5"/>
      <c r="K421" s="5">
        <v>3616</v>
      </c>
      <c r="L421" s="5"/>
      <c r="M421" s="6">
        <v>44629</v>
      </c>
      <c r="N421" s="6">
        <v>44630</v>
      </c>
      <c r="O421" s="6">
        <v>44630</v>
      </c>
      <c r="P421" s="5" t="s">
        <v>924</v>
      </c>
      <c r="Q421" s="5" t="str">
        <f t="shared" si="42"/>
        <v>Produzido No Prazo</v>
      </c>
      <c r="R421" s="5" t="str">
        <f t="shared" si="43"/>
        <v>Entrega No Prazo</v>
      </c>
      <c r="S421" s="11" t="str">
        <f t="shared" ref="S421:S424" si="47">IF(M421="","",TEXT(M421,"MMM"))</f>
        <v>mar</v>
      </c>
      <c r="T421" s="11">
        <f t="shared" si="44"/>
        <v>2022</v>
      </c>
      <c r="U421" s="39">
        <f>IF(tbl_Comercial[[#This Row],[Dt. Produção]]="","",tbl_Comercial[[#This Row],[Dt. Produção]]-tbl_Comercial[[#This Row],[Dt. Entrada]])</f>
        <v>2</v>
      </c>
      <c r="V421" s="39">
        <f>IF(tbl_Comercial[[#This Row],[Dt
Entrega]]="","",tbl_Comercial[[#This Row],[Dt
Entrega]]-tbl_Comercial[[#This Row],[Dt. Entrada]])</f>
        <v>3</v>
      </c>
    </row>
    <row r="422" spans="1:22" ht="36" x14ac:dyDescent="0.25">
      <c r="A422" s="6">
        <v>44627</v>
      </c>
      <c r="B422" s="9" t="s">
        <v>931</v>
      </c>
      <c r="C422" s="7">
        <v>12639</v>
      </c>
      <c r="D422" s="5" t="s">
        <v>937</v>
      </c>
      <c r="E422" s="5"/>
      <c r="F422" s="7" t="s">
        <v>884</v>
      </c>
      <c r="G422" s="7"/>
      <c r="H422" s="4" t="s">
        <v>23</v>
      </c>
      <c r="I422" s="5" t="s">
        <v>885</v>
      </c>
      <c r="J422" s="5"/>
      <c r="K422" s="5">
        <v>3616</v>
      </c>
      <c r="L422" s="5"/>
      <c r="M422" s="6">
        <v>44629</v>
      </c>
      <c r="N422" s="6">
        <v>44630</v>
      </c>
      <c r="O422" s="6">
        <v>44630</v>
      </c>
      <c r="P422" s="5" t="s">
        <v>924</v>
      </c>
      <c r="Q422" s="5" t="str">
        <f t="shared" si="42"/>
        <v>Produzido No Prazo</v>
      </c>
      <c r="R422" s="5" t="str">
        <f t="shared" si="43"/>
        <v>Entrega No Prazo</v>
      </c>
      <c r="S422" s="11" t="str">
        <f t="shared" si="47"/>
        <v>mar</v>
      </c>
      <c r="T422" s="11">
        <f t="shared" si="44"/>
        <v>2022</v>
      </c>
      <c r="U422" s="39">
        <f>IF(tbl_Comercial[[#This Row],[Dt. Produção]]="","",tbl_Comercial[[#This Row],[Dt. Produção]]-tbl_Comercial[[#This Row],[Dt. Entrada]])</f>
        <v>2</v>
      </c>
      <c r="V422" s="39">
        <f>IF(tbl_Comercial[[#This Row],[Dt
Entrega]]="","",tbl_Comercial[[#This Row],[Dt
Entrega]]-tbl_Comercial[[#This Row],[Dt. Entrada]])</f>
        <v>3</v>
      </c>
    </row>
    <row r="423" spans="1:22" ht="36" x14ac:dyDescent="0.25">
      <c r="A423" s="6">
        <v>44616</v>
      </c>
      <c r="B423" s="9" t="s">
        <v>931</v>
      </c>
      <c r="C423" s="7">
        <v>12539</v>
      </c>
      <c r="D423" s="5" t="s">
        <v>937</v>
      </c>
      <c r="E423" s="5" t="s">
        <v>9</v>
      </c>
      <c r="F423" s="7" t="s">
        <v>824</v>
      </c>
      <c r="G423" s="7"/>
      <c r="H423" s="4" t="s">
        <v>128</v>
      </c>
      <c r="I423" s="5" t="s">
        <v>886</v>
      </c>
      <c r="J423" s="5"/>
      <c r="K423" s="5" t="s">
        <v>31</v>
      </c>
      <c r="L423" s="5" t="s">
        <v>887</v>
      </c>
      <c r="M423" s="6">
        <v>44616</v>
      </c>
      <c r="N423" s="6">
        <v>44616</v>
      </c>
      <c r="O423" s="6">
        <v>44616</v>
      </c>
      <c r="P423" s="5" t="s">
        <v>926</v>
      </c>
      <c r="Q423" s="5" t="str">
        <f t="shared" si="42"/>
        <v>Produzido No Prazo</v>
      </c>
      <c r="R423" s="5" t="str">
        <f t="shared" si="43"/>
        <v>Entrega No Prazo</v>
      </c>
      <c r="S423" s="11" t="str">
        <f t="shared" si="47"/>
        <v>fev</v>
      </c>
      <c r="T423" s="11">
        <f t="shared" si="44"/>
        <v>2022</v>
      </c>
      <c r="U423" s="39">
        <f>IF(tbl_Comercial[[#This Row],[Dt. Produção]]="","",tbl_Comercial[[#This Row],[Dt. Produção]]-tbl_Comercial[[#This Row],[Dt. Entrada]])</f>
        <v>0</v>
      </c>
      <c r="V423" s="39">
        <f>IF(tbl_Comercial[[#This Row],[Dt
Entrega]]="","",tbl_Comercial[[#This Row],[Dt
Entrega]]-tbl_Comercial[[#This Row],[Dt. Entrada]])</f>
        <v>0</v>
      </c>
    </row>
    <row r="424" spans="1:22" ht="36" x14ac:dyDescent="0.25">
      <c r="A424" s="6">
        <v>44627</v>
      </c>
      <c r="B424" s="9" t="s">
        <v>931</v>
      </c>
      <c r="C424" s="7">
        <v>12640</v>
      </c>
      <c r="D424" s="5" t="s">
        <v>937</v>
      </c>
      <c r="E424" s="5"/>
      <c r="F424" s="7" t="s">
        <v>888</v>
      </c>
      <c r="G424" s="7"/>
      <c r="H424" s="4" t="s">
        <v>23</v>
      </c>
      <c r="I424" s="5" t="s">
        <v>885</v>
      </c>
      <c r="J424" s="5"/>
      <c r="K424" s="5">
        <v>3616</v>
      </c>
      <c r="L424" s="5"/>
      <c r="M424" s="6">
        <v>44629</v>
      </c>
      <c r="N424" s="6">
        <v>44630</v>
      </c>
      <c r="O424" s="6">
        <v>44630</v>
      </c>
      <c r="P424" s="5" t="s">
        <v>924</v>
      </c>
      <c r="Q424" s="5" t="str">
        <f t="shared" si="42"/>
        <v>Produzido No Prazo</v>
      </c>
      <c r="R424" s="5" t="str">
        <f t="shared" si="43"/>
        <v>Entrega No Prazo</v>
      </c>
      <c r="S424" s="11" t="str">
        <f t="shared" si="47"/>
        <v>mar</v>
      </c>
      <c r="T424" s="11">
        <f t="shared" si="44"/>
        <v>2022</v>
      </c>
      <c r="U424" s="39">
        <f>IF(tbl_Comercial[[#This Row],[Dt. Produção]]="","",tbl_Comercial[[#This Row],[Dt. Produção]]-tbl_Comercial[[#This Row],[Dt. Entrada]])</f>
        <v>2</v>
      </c>
      <c r="V424" s="39">
        <f>IF(tbl_Comercial[[#This Row],[Dt
Entrega]]="","",tbl_Comercial[[#This Row],[Dt
Entrega]]-tbl_Comercial[[#This Row],[Dt. Entrada]])</f>
        <v>3</v>
      </c>
    </row>
    <row r="425" spans="1:22" ht="36" hidden="1" x14ac:dyDescent="0.25">
      <c r="A425" s="6">
        <v>44622</v>
      </c>
      <c r="B425" s="9" t="s">
        <v>931</v>
      </c>
      <c r="C425" s="7">
        <v>12566</v>
      </c>
      <c r="D425" s="5" t="s">
        <v>937</v>
      </c>
      <c r="E425" s="5" t="s">
        <v>9</v>
      </c>
      <c r="F425" s="7" t="s">
        <v>135</v>
      </c>
      <c r="G425" s="7"/>
      <c r="H425" s="4" t="s">
        <v>876</v>
      </c>
      <c r="I425" s="5" t="s">
        <v>890</v>
      </c>
      <c r="J425" s="5"/>
      <c r="K425" s="5" t="s">
        <v>31</v>
      </c>
      <c r="L425" s="5" t="s">
        <v>891</v>
      </c>
      <c r="M425" s="6">
        <v>44630</v>
      </c>
      <c r="N425" s="6">
        <v>44629</v>
      </c>
      <c r="O425" s="6">
        <v>44631</v>
      </c>
      <c r="P425" s="5" t="s">
        <v>926</v>
      </c>
      <c r="Q425" s="5" t="str">
        <f t="shared" si="42"/>
        <v>Produzido Em atraso</v>
      </c>
      <c r="R425" s="5" t="str">
        <f t="shared" si="43"/>
        <v>Entrega Em atraso</v>
      </c>
      <c r="S425" s="11" t="str">
        <f t="shared" ref="S425:S433" si="48">IF(M425="","",TEXT(M425,"MMM"))</f>
        <v>mar</v>
      </c>
      <c r="T425" s="11">
        <f t="shared" si="44"/>
        <v>2022</v>
      </c>
      <c r="U425" s="39">
        <f>IF(tbl_Comercial[[#This Row],[Dt. Produção]]="","",tbl_Comercial[[#This Row],[Dt. Produção]]-tbl_Comercial[[#This Row],[Dt. Entrada]])</f>
        <v>8</v>
      </c>
      <c r="V425" s="39">
        <f>IF(tbl_Comercial[[#This Row],[Dt
Entrega]]="","",tbl_Comercial[[#This Row],[Dt
Entrega]]-tbl_Comercial[[#This Row],[Dt. Entrada]])</f>
        <v>9</v>
      </c>
    </row>
    <row r="426" spans="1:22" ht="36" x14ac:dyDescent="0.25">
      <c r="A426" s="6">
        <v>44628</v>
      </c>
      <c r="B426" s="9" t="s">
        <v>931</v>
      </c>
      <c r="C426" s="7">
        <v>12633</v>
      </c>
      <c r="D426" s="5" t="s">
        <v>937</v>
      </c>
      <c r="E426" s="5" t="s">
        <v>9</v>
      </c>
      <c r="F426" s="7" t="s">
        <v>892</v>
      </c>
      <c r="G426" s="7"/>
      <c r="H426" s="4" t="s">
        <v>893</v>
      </c>
      <c r="I426" s="5" t="s">
        <v>14</v>
      </c>
      <c r="J426" s="5"/>
      <c r="K426" s="5" t="s">
        <v>31</v>
      </c>
      <c r="L426" s="5" t="s">
        <v>894</v>
      </c>
      <c r="M426" s="6">
        <v>44629</v>
      </c>
      <c r="N426" s="6">
        <v>44631</v>
      </c>
      <c r="O426" s="6">
        <v>44636</v>
      </c>
      <c r="P426" s="5" t="s">
        <v>925</v>
      </c>
      <c r="Q426" s="5" t="str">
        <f t="shared" si="42"/>
        <v>Produzido No Prazo</v>
      </c>
      <c r="R426" s="5" t="str">
        <f t="shared" si="43"/>
        <v>Entrega Em atraso</v>
      </c>
      <c r="S426" s="11" t="str">
        <f t="shared" si="48"/>
        <v>mar</v>
      </c>
      <c r="T426" s="11">
        <f t="shared" si="44"/>
        <v>2022</v>
      </c>
      <c r="U426" s="39">
        <f>IF(tbl_Comercial[[#This Row],[Dt. Produção]]="","",tbl_Comercial[[#This Row],[Dt. Produção]]-tbl_Comercial[[#This Row],[Dt. Entrada]])</f>
        <v>1</v>
      </c>
      <c r="V426" s="39">
        <f>IF(tbl_Comercial[[#This Row],[Dt
Entrega]]="","",tbl_Comercial[[#This Row],[Dt
Entrega]]-tbl_Comercial[[#This Row],[Dt. Entrada]])</f>
        <v>8</v>
      </c>
    </row>
    <row r="427" spans="1:22" ht="36" hidden="1" x14ac:dyDescent="0.25">
      <c r="A427" s="6">
        <v>44616</v>
      </c>
      <c r="B427" s="9" t="s">
        <v>931</v>
      </c>
      <c r="C427" s="7">
        <v>12438</v>
      </c>
      <c r="D427" s="5" t="s">
        <v>937</v>
      </c>
      <c r="E427" s="5">
        <v>9562</v>
      </c>
      <c r="F427" s="7" t="s">
        <v>668</v>
      </c>
      <c r="G427" s="7"/>
      <c r="H427" s="4" t="s">
        <v>24</v>
      </c>
      <c r="I427" s="5" t="s">
        <v>889</v>
      </c>
      <c r="J427" s="5"/>
      <c r="K427" s="5">
        <v>295</v>
      </c>
      <c r="L427" s="5"/>
      <c r="M427" s="6">
        <v>44629</v>
      </c>
      <c r="N427" s="6">
        <v>44627</v>
      </c>
      <c r="O427" s="6">
        <v>44631</v>
      </c>
      <c r="P427" s="5" t="s">
        <v>924</v>
      </c>
      <c r="Q427" s="5" t="str">
        <f t="shared" si="42"/>
        <v>Produzido Em atraso</v>
      </c>
      <c r="R427" s="5" t="str">
        <f t="shared" si="43"/>
        <v>Entrega Em atraso</v>
      </c>
      <c r="S427" s="11" t="str">
        <f t="shared" si="48"/>
        <v>mar</v>
      </c>
      <c r="T427" s="11">
        <f t="shared" si="44"/>
        <v>2022</v>
      </c>
      <c r="U427" s="39">
        <f>IF(tbl_Comercial[[#This Row],[Dt. Produção]]="","",tbl_Comercial[[#This Row],[Dt. Produção]]-tbl_Comercial[[#This Row],[Dt. Entrada]])</f>
        <v>13</v>
      </c>
      <c r="V427" s="39">
        <f>IF(tbl_Comercial[[#This Row],[Dt
Entrega]]="","",tbl_Comercial[[#This Row],[Dt
Entrega]]-tbl_Comercial[[#This Row],[Dt. Entrada]])</f>
        <v>15</v>
      </c>
    </row>
    <row r="428" spans="1:22" ht="36" x14ac:dyDescent="0.25">
      <c r="A428" s="6">
        <v>44616</v>
      </c>
      <c r="B428" s="9" t="s">
        <v>931</v>
      </c>
      <c r="C428" s="7">
        <v>12435</v>
      </c>
      <c r="D428" s="5" t="s">
        <v>937</v>
      </c>
      <c r="E428" s="5">
        <v>9571</v>
      </c>
      <c r="F428" s="7" t="s">
        <v>678</v>
      </c>
      <c r="G428" s="7"/>
      <c r="H428" s="4" t="s">
        <v>24</v>
      </c>
      <c r="I428" s="5" t="s">
        <v>354</v>
      </c>
      <c r="J428" s="5"/>
      <c r="K428" s="5">
        <v>295</v>
      </c>
      <c r="L428" s="5"/>
      <c r="M428" s="6">
        <v>44628</v>
      </c>
      <c r="N428" s="6">
        <v>44634</v>
      </c>
      <c r="O428" s="6">
        <v>44631</v>
      </c>
      <c r="P428" s="5" t="s">
        <v>924</v>
      </c>
      <c r="Q428" s="5" t="str">
        <f t="shared" si="42"/>
        <v>Produzido No Prazo</v>
      </c>
      <c r="R428" s="5" t="str">
        <f t="shared" si="43"/>
        <v>Entrega No Prazo</v>
      </c>
      <c r="S428" s="11" t="str">
        <f t="shared" si="48"/>
        <v>mar</v>
      </c>
      <c r="T428" s="11">
        <f t="shared" si="44"/>
        <v>2022</v>
      </c>
      <c r="U428" s="39">
        <f>IF(tbl_Comercial[[#This Row],[Dt. Produção]]="","",tbl_Comercial[[#This Row],[Dt. Produção]]-tbl_Comercial[[#This Row],[Dt. Entrada]])</f>
        <v>12</v>
      </c>
      <c r="V428" s="39">
        <f>IF(tbl_Comercial[[#This Row],[Dt
Entrega]]="","",tbl_Comercial[[#This Row],[Dt
Entrega]]-tbl_Comercial[[#This Row],[Dt. Entrada]])</f>
        <v>15</v>
      </c>
    </row>
    <row r="429" spans="1:22" ht="36" x14ac:dyDescent="0.25">
      <c r="A429" s="6">
        <v>44628</v>
      </c>
      <c r="B429" s="9" t="s">
        <v>931</v>
      </c>
      <c r="C429" s="7">
        <v>12634</v>
      </c>
      <c r="D429" s="5" t="s">
        <v>937</v>
      </c>
      <c r="E429" s="5" t="s">
        <v>9</v>
      </c>
      <c r="F429" s="7" t="s">
        <v>895</v>
      </c>
      <c r="G429" s="7"/>
      <c r="H429" s="4" t="s">
        <v>69</v>
      </c>
      <c r="I429" s="5" t="s">
        <v>896</v>
      </c>
      <c r="J429" s="5"/>
      <c r="K429" s="5" t="s">
        <v>31</v>
      </c>
      <c r="L429" s="5"/>
      <c r="M429" s="6">
        <v>44631</v>
      </c>
      <c r="N429" s="6">
        <v>44631</v>
      </c>
      <c r="O429" s="6">
        <v>44632</v>
      </c>
      <c r="P429" s="5" t="s">
        <v>925</v>
      </c>
      <c r="Q429" s="5" t="str">
        <f t="shared" si="42"/>
        <v>Produzido No Prazo</v>
      </c>
      <c r="R429" s="5" t="str">
        <f t="shared" si="43"/>
        <v>Entrega Em atraso</v>
      </c>
      <c r="S429" s="11" t="str">
        <f t="shared" si="48"/>
        <v>mar</v>
      </c>
      <c r="T429" s="11">
        <f t="shared" si="44"/>
        <v>2022</v>
      </c>
      <c r="U429" s="39">
        <f>IF(tbl_Comercial[[#This Row],[Dt. Produção]]="","",tbl_Comercial[[#This Row],[Dt. Produção]]-tbl_Comercial[[#This Row],[Dt. Entrada]])</f>
        <v>3</v>
      </c>
      <c r="V429" s="39">
        <f>IF(tbl_Comercial[[#This Row],[Dt
Entrega]]="","",tbl_Comercial[[#This Row],[Dt
Entrega]]-tbl_Comercial[[#This Row],[Dt. Entrada]])</f>
        <v>4</v>
      </c>
    </row>
    <row r="430" spans="1:22" ht="36" x14ac:dyDescent="0.25">
      <c r="A430" s="6">
        <v>44616</v>
      </c>
      <c r="B430" s="9" t="s">
        <v>931</v>
      </c>
      <c r="C430" s="7">
        <v>12434</v>
      </c>
      <c r="D430" s="5" t="s">
        <v>937</v>
      </c>
      <c r="E430" s="5">
        <v>9572</v>
      </c>
      <c r="F430" s="7" t="s">
        <v>677</v>
      </c>
      <c r="G430" s="7"/>
      <c r="H430" s="4" t="s">
        <v>24</v>
      </c>
      <c r="I430" s="5" t="s">
        <v>354</v>
      </c>
      <c r="J430" s="5"/>
      <c r="K430" s="5">
        <v>295</v>
      </c>
      <c r="L430" s="5"/>
      <c r="M430" s="6">
        <v>44628</v>
      </c>
      <c r="N430" s="6">
        <v>44634</v>
      </c>
      <c r="O430" s="6">
        <v>44631</v>
      </c>
      <c r="P430" s="5" t="s">
        <v>924</v>
      </c>
      <c r="Q430" s="5" t="str">
        <f t="shared" si="42"/>
        <v>Produzido No Prazo</v>
      </c>
      <c r="R430" s="5" t="str">
        <f t="shared" si="43"/>
        <v>Entrega No Prazo</v>
      </c>
      <c r="S430" s="11" t="str">
        <f t="shared" si="48"/>
        <v>mar</v>
      </c>
      <c r="T430" s="11">
        <f t="shared" si="44"/>
        <v>2022</v>
      </c>
      <c r="U430" s="39">
        <f>IF(tbl_Comercial[[#This Row],[Dt. Produção]]="","",tbl_Comercial[[#This Row],[Dt. Produção]]-tbl_Comercial[[#This Row],[Dt. Entrada]])</f>
        <v>12</v>
      </c>
      <c r="V430" s="39">
        <f>IF(tbl_Comercial[[#This Row],[Dt
Entrega]]="","",tbl_Comercial[[#This Row],[Dt
Entrega]]-tbl_Comercial[[#This Row],[Dt. Entrada]])</f>
        <v>15</v>
      </c>
    </row>
    <row r="431" spans="1:22" ht="36" hidden="1" x14ac:dyDescent="0.25">
      <c r="A431" s="6">
        <v>44623</v>
      </c>
      <c r="B431" s="9" t="s">
        <v>931</v>
      </c>
      <c r="C431" s="7">
        <v>12571</v>
      </c>
      <c r="D431" s="5" t="s">
        <v>937</v>
      </c>
      <c r="E431" s="5" t="s">
        <v>9</v>
      </c>
      <c r="F431" s="7" t="s">
        <v>849</v>
      </c>
      <c r="G431" s="7"/>
      <c r="H431" s="4" t="s">
        <v>850</v>
      </c>
      <c r="I431" s="5" t="s">
        <v>15</v>
      </c>
      <c r="J431" s="5"/>
      <c r="K431" s="5" t="s">
        <v>31</v>
      </c>
      <c r="L431" s="5" t="s">
        <v>897</v>
      </c>
      <c r="M431" s="6">
        <v>44630</v>
      </c>
      <c r="N431" s="6">
        <v>44629</v>
      </c>
      <c r="O431" s="6">
        <v>44630</v>
      </c>
      <c r="P431" s="5" t="s">
        <v>926</v>
      </c>
      <c r="Q431" s="5" t="str">
        <f t="shared" si="42"/>
        <v>Produzido Em atraso</v>
      </c>
      <c r="R431" s="5" t="str">
        <f t="shared" si="43"/>
        <v>Entrega Em atraso</v>
      </c>
      <c r="S431" s="11" t="str">
        <f t="shared" si="48"/>
        <v>mar</v>
      </c>
      <c r="T431" s="11">
        <f t="shared" si="44"/>
        <v>2022</v>
      </c>
      <c r="U431" s="39">
        <f>IF(tbl_Comercial[[#This Row],[Dt. Produção]]="","",tbl_Comercial[[#This Row],[Dt. Produção]]-tbl_Comercial[[#This Row],[Dt. Entrada]])</f>
        <v>7</v>
      </c>
      <c r="V431" s="39">
        <f>IF(tbl_Comercial[[#This Row],[Dt
Entrega]]="","",tbl_Comercial[[#This Row],[Dt
Entrega]]-tbl_Comercial[[#This Row],[Dt. Entrada]])</f>
        <v>7</v>
      </c>
    </row>
    <row r="432" spans="1:22" ht="36" x14ac:dyDescent="0.25">
      <c r="A432" s="6">
        <v>44628</v>
      </c>
      <c r="B432" s="9" t="s">
        <v>931</v>
      </c>
      <c r="C432" s="7">
        <v>12635</v>
      </c>
      <c r="D432" s="5" t="s">
        <v>937</v>
      </c>
      <c r="E432" s="5" t="s">
        <v>9</v>
      </c>
      <c r="F432" s="7" t="s">
        <v>898</v>
      </c>
      <c r="G432" s="7"/>
      <c r="H432" s="4" t="s">
        <v>899</v>
      </c>
      <c r="I432" s="5" t="s">
        <v>14</v>
      </c>
      <c r="J432" s="5"/>
      <c r="K432" s="5" t="s">
        <v>31</v>
      </c>
      <c r="L432" s="5" t="s">
        <v>16</v>
      </c>
      <c r="M432" s="6">
        <v>44630</v>
      </c>
      <c r="N432" s="6">
        <v>44631</v>
      </c>
      <c r="O432" s="6">
        <v>44636</v>
      </c>
      <c r="P432" s="5" t="s">
        <v>925</v>
      </c>
      <c r="Q432" s="5" t="str">
        <f t="shared" si="42"/>
        <v>Produzido No Prazo</v>
      </c>
      <c r="R432" s="5" t="str">
        <f t="shared" si="43"/>
        <v>Entrega Em atraso</v>
      </c>
      <c r="S432" s="11" t="str">
        <f t="shared" si="48"/>
        <v>mar</v>
      </c>
      <c r="T432" s="11">
        <f t="shared" si="44"/>
        <v>2022</v>
      </c>
      <c r="U432" s="39">
        <f>IF(tbl_Comercial[[#This Row],[Dt. Produção]]="","",tbl_Comercial[[#This Row],[Dt. Produção]]-tbl_Comercial[[#This Row],[Dt. Entrada]])</f>
        <v>2</v>
      </c>
      <c r="V432" s="39">
        <f>IF(tbl_Comercial[[#This Row],[Dt
Entrega]]="","",tbl_Comercial[[#This Row],[Dt
Entrega]]-tbl_Comercial[[#This Row],[Dt. Entrada]])</f>
        <v>8</v>
      </c>
    </row>
    <row r="433" spans="1:22" ht="36" hidden="1" x14ac:dyDescent="0.25">
      <c r="A433" s="6">
        <v>44628</v>
      </c>
      <c r="B433" s="9" t="s">
        <v>931</v>
      </c>
      <c r="C433" s="7">
        <v>12635</v>
      </c>
      <c r="D433" s="5" t="s">
        <v>937</v>
      </c>
      <c r="E433" s="5" t="s">
        <v>9</v>
      </c>
      <c r="F433" s="7" t="s">
        <v>898</v>
      </c>
      <c r="G433" s="7"/>
      <c r="H433" s="4" t="s">
        <v>899</v>
      </c>
      <c r="I433" s="5" t="s">
        <v>14</v>
      </c>
      <c r="J433" s="5"/>
      <c r="K433" s="5" t="s">
        <v>31</v>
      </c>
      <c r="L433" s="5" t="s">
        <v>16</v>
      </c>
      <c r="M433" s="6">
        <v>44634</v>
      </c>
      <c r="N433" s="6">
        <v>44631</v>
      </c>
      <c r="O433" s="6">
        <v>44636</v>
      </c>
      <c r="P433" s="5" t="s">
        <v>925</v>
      </c>
      <c r="Q433" s="5" t="str">
        <f t="shared" si="42"/>
        <v>Produzido Em atraso</v>
      </c>
      <c r="R433" s="5" t="str">
        <f t="shared" si="43"/>
        <v>Entrega Em atraso</v>
      </c>
      <c r="S433" s="11" t="str">
        <f t="shared" si="48"/>
        <v>mar</v>
      </c>
      <c r="T433" s="11">
        <f t="shared" si="44"/>
        <v>2022</v>
      </c>
      <c r="U433" s="39">
        <f>IF(tbl_Comercial[[#This Row],[Dt. Produção]]="","",tbl_Comercial[[#This Row],[Dt. Produção]]-tbl_Comercial[[#This Row],[Dt. Entrada]])</f>
        <v>6</v>
      </c>
      <c r="V433" s="39">
        <f>IF(tbl_Comercial[[#This Row],[Dt
Entrega]]="","",tbl_Comercial[[#This Row],[Dt
Entrega]]-tbl_Comercial[[#This Row],[Dt. Entrada]])</f>
        <v>8</v>
      </c>
    </row>
    <row r="434" spans="1:22" ht="36" hidden="1" x14ac:dyDescent="0.25">
      <c r="A434" s="1">
        <v>44614</v>
      </c>
      <c r="B434" s="9" t="s">
        <v>931</v>
      </c>
      <c r="C434" s="2">
        <v>12497</v>
      </c>
      <c r="D434" s="5" t="s">
        <v>938</v>
      </c>
      <c r="E434" s="3">
        <v>8847</v>
      </c>
      <c r="F434" s="2" t="s">
        <v>900</v>
      </c>
      <c r="G434" s="2"/>
      <c r="H434" s="4" t="s">
        <v>117</v>
      </c>
      <c r="I434" s="5" t="s">
        <v>14</v>
      </c>
      <c r="J434" s="5"/>
      <c r="K434" s="3" t="s">
        <v>31</v>
      </c>
      <c r="L434" s="5" t="s">
        <v>210</v>
      </c>
      <c r="M434" s="1">
        <v>44631</v>
      </c>
      <c r="N434" s="1">
        <v>44620</v>
      </c>
      <c r="O434" s="1">
        <v>44636</v>
      </c>
      <c r="P434" s="3" t="s">
        <v>926</v>
      </c>
      <c r="Q434" s="5" t="str">
        <f t="shared" si="42"/>
        <v>Produzido Em atraso</v>
      </c>
      <c r="R434" s="5" t="str">
        <f t="shared" si="43"/>
        <v>Entrega Em atraso</v>
      </c>
      <c r="S434" s="11" t="str">
        <f t="shared" ref="S434:S442" si="49">IF(M434="","",TEXT(M434,"MMM"))</f>
        <v>mar</v>
      </c>
      <c r="T434" s="11">
        <f t="shared" si="44"/>
        <v>2022</v>
      </c>
      <c r="U434" s="39">
        <f>IF(tbl_Comercial[[#This Row],[Dt. Produção]]="","",tbl_Comercial[[#This Row],[Dt. Produção]]-tbl_Comercial[[#This Row],[Dt. Entrada]])</f>
        <v>17</v>
      </c>
      <c r="V434" s="39">
        <f>IF(tbl_Comercial[[#This Row],[Dt
Entrega]]="","",tbl_Comercial[[#This Row],[Dt
Entrega]]-tbl_Comercial[[#This Row],[Dt. Entrada]])</f>
        <v>22</v>
      </c>
    </row>
    <row r="435" spans="1:22" ht="36" hidden="1" x14ac:dyDescent="0.25">
      <c r="A435" s="1">
        <v>44614</v>
      </c>
      <c r="B435" s="9" t="s">
        <v>931</v>
      </c>
      <c r="C435" s="2">
        <v>12497</v>
      </c>
      <c r="D435" s="5" t="s">
        <v>938</v>
      </c>
      <c r="E435" s="3">
        <v>8847</v>
      </c>
      <c r="F435" s="2" t="s">
        <v>900</v>
      </c>
      <c r="G435" s="2"/>
      <c r="H435" s="4" t="s">
        <v>117</v>
      </c>
      <c r="I435" s="5" t="s">
        <v>14</v>
      </c>
      <c r="J435" s="5"/>
      <c r="K435" s="3" t="s">
        <v>31</v>
      </c>
      <c r="L435" s="5" t="s">
        <v>210</v>
      </c>
      <c r="M435" s="1">
        <v>44631</v>
      </c>
      <c r="N435" s="1">
        <v>44620</v>
      </c>
      <c r="O435" s="1">
        <v>44636</v>
      </c>
      <c r="P435" s="3" t="s">
        <v>926</v>
      </c>
      <c r="Q435" s="5" t="str">
        <f t="shared" si="42"/>
        <v>Produzido Em atraso</v>
      </c>
      <c r="R435" s="5" t="str">
        <f t="shared" si="43"/>
        <v>Entrega Em atraso</v>
      </c>
      <c r="S435" s="11" t="str">
        <f t="shared" si="49"/>
        <v>mar</v>
      </c>
      <c r="T435" s="11">
        <f t="shared" si="44"/>
        <v>2022</v>
      </c>
      <c r="U435" s="39">
        <f>IF(tbl_Comercial[[#This Row],[Dt. Produção]]="","",tbl_Comercial[[#This Row],[Dt. Produção]]-tbl_Comercial[[#This Row],[Dt. Entrada]])</f>
        <v>17</v>
      </c>
      <c r="V435" s="39">
        <f>IF(tbl_Comercial[[#This Row],[Dt
Entrega]]="","",tbl_Comercial[[#This Row],[Dt
Entrega]]-tbl_Comercial[[#This Row],[Dt. Entrada]])</f>
        <v>22</v>
      </c>
    </row>
    <row r="436" spans="1:22" ht="36" x14ac:dyDescent="0.25">
      <c r="A436" s="6">
        <v>44616</v>
      </c>
      <c r="B436" s="9" t="s">
        <v>931</v>
      </c>
      <c r="C436" s="7">
        <v>12440</v>
      </c>
      <c r="D436" s="5" t="s">
        <v>937</v>
      </c>
      <c r="E436" s="5">
        <v>9575</v>
      </c>
      <c r="F436" s="7" t="s">
        <v>669</v>
      </c>
      <c r="G436" s="7"/>
      <c r="H436" s="4" t="s">
        <v>24</v>
      </c>
      <c r="I436" s="5" t="s">
        <v>901</v>
      </c>
      <c r="J436" s="5"/>
      <c r="K436" s="5">
        <v>295</v>
      </c>
      <c r="L436" s="5" t="s">
        <v>902</v>
      </c>
      <c r="M436" s="6">
        <v>44628</v>
      </c>
      <c r="N436" s="6">
        <v>44634</v>
      </c>
      <c r="O436" s="6">
        <v>44631</v>
      </c>
      <c r="P436" s="5" t="s">
        <v>924</v>
      </c>
      <c r="Q436" s="5" t="str">
        <f t="shared" si="42"/>
        <v>Produzido No Prazo</v>
      </c>
      <c r="R436" s="5" t="str">
        <f t="shared" si="43"/>
        <v>Entrega No Prazo</v>
      </c>
      <c r="S436" s="11" t="str">
        <f t="shared" si="49"/>
        <v>mar</v>
      </c>
      <c r="T436" s="11">
        <f t="shared" si="44"/>
        <v>2022</v>
      </c>
      <c r="U436" s="39">
        <f>IF(tbl_Comercial[[#This Row],[Dt. Produção]]="","",tbl_Comercial[[#This Row],[Dt. Produção]]-tbl_Comercial[[#This Row],[Dt. Entrada]])</f>
        <v>12</v>
      </c>
      <c r="V436" s="39">
        <f>IF(tbl_Comercial[[#This Row],[Dt
Entrega]]="","",tbl_Comercial[[#This Row],[Dt
Entrega]]-tbl_Comercial[[#This Row],[Dt. Entrada]])</f>
        <v>15</v>
      </c>
    </row>
    <row r="437" spans="1:22" ht="36" x14ac:dyDescent="0.25">
      <c r="A437" s="6">
        <v>44616</v>
      </c>
      <c r="B437" s="9" t="s">
        <v>931</v>
      </c>
      <c r="C437" s="7">
        <v>12441</v>
      </c>
      <c r="D437" s="5" t="s">
        <v>937</v>
      </c>
      <c r="E437" s="5">
        <v>9573</v>
      </c>
      <c r="F437" s="7" t="s">
        <v>673</v>
      </c>
      <c r="G437" s="7"/>
      <c r="H437" s="4" t="s">
        <v>24</v>
      </c>
      <c r="I437" s="5" t="s">
        <v>901</v>
      </c>
      <c r="J437" s="5"/>
      <c r="K437" s="5">
        <v>295</v>
      </c>
      <c r="L437" s="5" t="s">
        <v>903</v>
      </c>
      <c r="M437" s="6">
        <v>44628</v>
      </c>
      <c r="N437" s="6">
        <v>44634</v>
      </c>
      <c r="O437" s="6">
        <v>44631</v>
      </c>
      <c r="P437" s="5" t="s">
        <v>924</v>
      </c>
      <c r="Q437" s="5" t="str">
        <f t="shared" si="42"/>
        <v>Produzido No Prazo</v>
      </c>
      <c r="R437" s="5" t="str">
        <f t="shared" si="43"/>
        <v>Entrega No Prazo</v>
      </c>
      <c r="S437" s="11" t="str">
        <f t="shared" si="49"/>
        <v>mar</v>
      </c>
      <c r="T437" s="11">
        <f t="shared" si="44"/>
        <v>2022</v>
      </c>
      <c r="U437" s="39">
        <f>IF(tbl_Comercial[[#This Row],[Dt. Produção]]="","",tbl_Comercial[[#This Row],[Dt. Produção]]-tbl_Comercial[[#This Row],[Dt. Entrada]])</f>
        <v>12</v>
      </c>
      <c r="V437" s="39">
        <f>IF(tbl_Comercial[[#This Row],[Dt
Entrega]]="","",tbl_Comercial[[#This Row],[Dt
Entrega]]-tbl_Comercial[[#This Row],[Dt. Entrada]])</f>
        <v>15</v>
      </c>
    </row>
    <row r="438" spans="1:22" ht="36" x14ac:dyDescent="0.25">
      <c r="A438" s="6">
        <v>44616</v>
      </c>
      <c r="B438" s="9" t="s">
        <v>931</v>
      </c>
      <c r="C438" s="7">
        <v>12436</v>
      </c>
      <c r="D438" s="5" t="s">
        <v>937</v>
      </c>
      <c r="E438" s="5">
        <v>9574</v>
      </c>
      <c r="F438" s="7" t="s">
        <v>674</v>
      </c>
      <c r="G438" s="7"/>
      <c r="H438" s="4" t="s">
        <v>24</v>
      </c>
      <c r="I438" s="5" t="s">
        <v>901</v>
      </c>
      <c r="J438" s="5"/>
      <c r="K438" s="5">
        <v>295</v>
      </c>
      <c r="L438" s="5" t="s">
        <v>903</v>
      </c>
      <c r="M438" s="6">
        <v>44628</v>
      </c>
      <c r="N438" s="6">
        <v>44634</v>
      </c>
      <c r="O438" s="6">
        <v>44631</v>
      </c>
      <c r="P438" s="5" t="s">
        <v>924</v>
      </c>
      <c r="Q438" s="5" t="str">
        <f t="shared" si="42"/>
        <v>Produzido No Prazo</v>
      </c>
      <c r="R438" s="5" t="str">
        <f t="shared" si="43"/>
        <v>Entrega No Prazo</v>
      </c>
      <c r="S438" s="11" t="str">
        <f t="shared" si="49"/>
        <v>mar</v>
      </c>
      <c r="T438" s="11">
        <f t="shared" si="44"/>
        <v>2022</v>
      </c>
      <c r="U438" s="39">
        <f>IF(tbl_Comercial[[#This Row],[Dt. Produção]]="","",tbl_Comercial[[#This Row],[Dt. Produção]]-tbl_Comercial[[#This Row],[Dt. Entrada]])</f>
        <v>12</v>
      </c>
      <c r="V438" s="39">
        <f>IF(tbl_Comercial[[#This Row],[Dt
Entrega]]="","",tbl_Comercial[[#This Row],[Dt
Entrega]]-tbl_Comercial[[#This Row],[Dt. Entrada]])</f>
        <v>15</v>
      </c>
    </row>
    <row r="439" spans="1:22" ht="36" x14ac:dyDescent="0.25">
      <c r="A439" s="6">
        <v>44623</v>
      </c>
      <c r="B439" s="9" t="s">
        <v>931</v>
      </c>
      <c r="C439" s="7">
        <v>12574</v>
      </c>
      <c r="D439" s="5" t="s">
        <v>937</v>
      </c>
      <c r="E439" s="5" t="s">
        <v>9</v>
      </c>
      <c r="F439" s="7" t="s">
        <v>875</v>
      </c>
      <c r="G439" s="7"/>
      <c r="H439" s="4" t="s">
        <v>41</v>
      </c>
      <c r="I439" s="5" t="s">
        <v>904</v>
      </c>
      <c r="J439" s="5"/>
      <c r="K439" s="5" t="s">
        <v>31</v>
      </c>
      <c r="L439" s="5"/>
      <c r="M439" s="6">
        <v>44627</v>
      </c>
      <c r="N439" s="6">
        <v>44629</v>
      </c>
      <c r="O439" s="6">
        <v>44629</v>
      </c>
      <c r="P439" s="5" t="s">
        <v>926</v>
      </c>
      <c r="Q439" s="5" t="str">
        <f t="shared" si="42"/>
        <v>Produzido No Prazo</v>
      </c>
      <c r="R439" s="5" t="str">
        <f t="shared" si="43"/>
        <v>Entrega No Prazo</v>
      </c>
      <c r="S439" s="11" t="str">
        <f t="shared" si="49"/>
        <v>mar</v>
      </c>
      <c r="T439" s="11">
        <f t="shared" si="44"/>
        <v>2022</v>
      </c>
      <c r="U439" s="39">
        <f>IF(tbl_Comercial[[#This Row],[Dt. Produção]]="","",tbl_Comercial[[#This Row],[Dt. Produção]]-tbl_Comercial[[#This Row],[Dt. Entrada]])</f>
        <v>4</v>
      </c>
      <c r="V439" s="39">
        <f>IF(tbl_Comercial[[#This Row],[Dt
Entrega]]="","",tbl_Comercial[[#This Row],[Dt
Entrega]]-tbl_Comercial[[#This Row],[Dt. Entrada]])</f>
        <v>6</v>
      </c>
    </row>
    <row r="440" spans="1:22" ht="36" x14ac:dyDescent="0.25">
      <c r="A440" s="6">
        <v>44616</v>
      </c>
      <c r="B440" s="9" t="s">
        <v>931</v>
      </c>
      <c r="C440" s="7">
        <v>12446</v>
      </c>
      <c r="D440" s="5" t="s">
        <v>937</v>
      </c>
      <c r="E440" s="5" t="s">
        <v>666</v>
      </c>
      <c r="F440" s="7" t="s">
        <v>667</v>
      </c>
      <c r="G440" s="7"/>
      <c r="H440" s="4" t="s">
        <v>24</v>
      </c>
      <c r="I440" s="5" t="s">
        <v>905</v>
      </c>
      <c r="J440" s="5"/>
      <c r="K440" s="5">
        <v>295</v>
      </c>
      <c r="L440" s="5"/>
      <c r="M440" s="6">
        <v>44623</v>
      </c>
      <c r="N440" s="6">
        <v>44634</v>
      </c>
      <c r="O440" s="6">
        <v>44631</v>
      </c>
      <c r="P440" s="5" t="s">
        <v>924</v>
      </c>
      <c r="Q440" s="5" t="str">
        <f t="shared" si="42"/>
        <v>Produzido No Prazo</v>
      </c>
      <c r="R440" s="5" t="str">
        <f t="shared" si="43"/>
        <v>Entrega No Prazo</v>
      </c>
      <c r="S440" s="11" t="str">
        <f t="shared" si="49"/>
        <v>mar</v>
      </c>
      <c r="T440" s="11">
        <f t="shared" si="44"/>
        <v>2022</v>
      </c>
      <c r="U440" s="39">
        <f>IF(tbl_Comercial[[#This Row],[Dt. Produção]]="","",tbl_Comercial[[#This Row],[Dt. Produção]]-tbl_Comercial[[#This Row],[Dt. Entrada]])</f>
        <v>7</v>
      </c>
      <c r="V440" s="39">
        <f>IF(tbl_Comercial[[#This Row],[Dt
Entrega]]="","",tbl_Comercial[[#This Row],[Dt
Entrega]]-tbl_Comercial[[#This Row],[Dt. Entrada]])</f>
        <v>15</v>
      </c>
    </row>
    <row r="441" spans="1:22" ht="36" x14ac:dyDescent="0.25">
      <c r="A441" s="6">
        <v>44624</v>
      </c>
      <c r="B441" s="9" t="s">
        <v>931</v>
      </c>
      <c r="C441" s="7">
        <v>12629</v>
      </c>
      <c r="D441" s="5" t="s">
        <v>937</v>
      </c>
      <c r="E441" s="5" t="s">
        <v>9</v>
      </c>
      <c r="F441" s="7" t="s">
        <v>906</v>
      </c>
      <c r="G441" s="7"/>
      <c r="H441" s="4" t="s">
        <v>232</v>
      </c>
      <c r="I441" s="5" t="s">
        <v>907</v>
      </c>
      <c r="J441" s="5"/>
      <c r="K441" s="5" t="s">
        <v>31</v>
      </c>
      <c r="L441" s="5"/>
      <c r="M441" s="6">
        <v>44625</v>
      </c>
      <c r="N441" s="6">
        <v>44625</v>
      </c>
      <c r="O441" s="6">
        <v>44625</v>
      </c>
      <c r="P441" s="5" t="s">
        <v>925</v>
      </c>
      <c r="Q441" s="5" t="str">
        <f t="shared" si="42"/>
        <v>Produzido No Prazo</v>
      </c>
      <c r="R441" s="5" t="str">
        <f t="shared" si="43"/>
        <v>Entrega No Prazo</v>
      </c>
      <c r="S441" s="11" t="str">
        <f t="shared" si="49"/>
        <v>mar</v>
      </c>
      <c r="T441" s="11">
        <f t="shared" si="44"/>
        <v>2022</v>
      </c>
      <c r="U441" s="39">
        <f>IF(tbl_Comercial[[#This Row],[Dt. Produção]]="","",tbl_Comercial[[#This Row],[Dt. Produção]]-tbl_Comercial[[#This Row],[Dt. Entrada]])</f>
        <v>1</v>
      </c>
      <c r="V441" s="39">
        <f>IF(tbl_Comercial[[#This Row],[Dt
Entrega]]="","",tbl_Comercial[[#This Row],[Dt
Entrega]]-tbl_Comercial[[#This Row],[Dt. Entrada]])</f>
        <v>1</v>
      </c>
    </row>
    <row r="442" spans="1:22" ht="36" x14ac:dyDescent="0.25">
      <c r="A442" s="6">
        <v>44624</v>
      </c>
      <c r="B442" s="9" t="s">
        <v>931</v>
      </c>
      <c r="C442" s="7">
        <v>12629</v>
      </c>
      <c r="D442" s="5" t="s">
        <v>937</v>
      </c>
      <c r="E442" s="5" t="s">
        <v>9</v>
      </c>
      <c r="F442" s="7" t="s">
        <v>906</v>
      </c>
      <c r="G442" s="7"/>
      <c r="H442" s="4" t="s">
        <v>232</v>
      </c>
      <c r="I442" s="5" t="s">
        <v>85</v>
      </c>
      <c r="J442" s="5"/>
      <c r="K442" s="5" t="s">
        <v>31</v>
      </c>
      <c r="L442" s="5"/>
      <c r="M442" s="6">
        <v>44625</v>
      </c>
      <c r="N442" s="6">
        <v>44625</v>
      </c>
      <c r="O442" s="6">
        <v>44625</v>
      </c>
      <c r="P442" s="5" t="s">
        <v>925</v>
      </c>
      <c r="Q442" s="5" t="str">
        <f t="shared" si="42"/>
        <v>Produzido No Prazo</v>
      </c>
      <c r="R442" s="5" t="str">
        <f t="shared" si="43"/>
        <v>Entrega No Prazo</v>
      </c>
      <c r="S442" s="11" t="str">
        <f t="shared" si="49"/>
        <v>mar</v>
      </c>
      <c r="T442" s="11">
        <f t="shared" si="44"/>
        <v>2022</v>
      </c>
      <c r="U442" s="39">
        <f>IF(tbl_Comercial[[#This Row],[Dt. Produção]]="","",tbl_Comercial[[#This Row],[Dt. Produção]]-tbl_Comercial[[#This Row],[Dt. Entrada]])</f>
        <v>1</v>
      </c>
      <c r="V442" s="39">
        <f>IF(tbl_Comercial[[#This Row],[Dt
Entrega]]="","",tbl_Comercial[[#This Row],[Dt
Entrega]]-tbl_Comercial[[#This Row],[Dt. Entrada]])</f>
        <v>1</v>
      </c>
    </row>
    <row r="443" spans="1:22" ht="36" x14ac:dyDescent="0.25">
      <c r="A443" s="1">
        <v>44634</v>
      </c>
      <c r="B443" s="9" t="s">
        <v>931</v>
      </c>
      <c r="C443" s="2">
        <v>12680</v>
      </c>
      <c r="D443" s="5" t="s">
        <v>938</v>
      </c>
      <c r="E443" s="3" t="s">
        <v>9</v>
      </c>
      <c r="F443" s="2" t="s">
        <v>908</v>
      </c>
      <c r="G443" s="2"/>
      <c r="H443" s="4" t="s">
        <v>909</v>
      </c>
      <c r="I443" s="5" t="s">
        <v>910</v>
      </c>
      <c r="J443" s="5"/>
      <c r="K443" s="3" t="s">
        <v>31</v>
      </c>
      <c r="L443" s="5" t="s">
        <v>210</v>
      </c>
      <c r="M443" s="1">
        <v>44635</v>
      </c>
      <c r="N443" s="1">
        <v>44637</v>
      </c>
      <c r="O443" s="1">
        <v>44635</v>
      </c>
      <c r="P443" s="3" t="s">
        <v>926</v>
      </c>
      <c r="Q443" s="5" t="str">
        <f t="shared" si="42"/>
        <v>Produzido No Prazo</v>
      </c>
      <c r="R443" s="5" t="str">
        <f t="shared" si="43"/>
        <v>Entrega No Prazo</v>
      </c>
      <c r="S443" s="11" t="str">
        <f t="shared" ref="S443:S451" si="50">IF(M443="","",TEXT(M443,"MMM"))</f>
        <v>mar</v>
      </c>
      <c r="T443" s="11">
        <f t="shared" si="44"/>
        <v>2022</v>
      </c>
      <c r="U443" s="39">
        <f>IF(tbl_Comercial[[#This Row],[Dt. Produção]]="","",tbl_Comercial[[#This Row],[Dt. Produção]]-tbl_Comercial[[#This Row],[Dt. Entrada]])</f>
        <v>1</v>
      </c>
      <c r="V443" s="39">
        <f>IF(tbl_Comercial[[#This Row],[Dt
Entrega]]="","",tbl_Comercial[[#This Row],[Dt
Entrega]]-tbl_Comercial[[#This Row],[Dt. Entrada]])</f>
        <v>1</v>
      </c>
    </row>
    <row r="444" spans="1:22" ht="36" x14ac:dyDescent="0.25">
      <c r="A444" s="6">
        <v>44627</v>
      </c>
      <c r="B444" s="9" t="s">
        <v>931</v>
      </c>
      <c r="C444" s="7">
        <v>12603</v>
      </c>
      <c r="D444" s="5" t="s">
        <v>937</v>
      </c>
      <c r="E444" s="5" t="s">
        <v>834</v>
      </c>
      <c r="F444" s="7" t="s">
        <v>835</v>
      </c>
      <c r="G444" s="7"/>
      <c r="H444" s="4" t="s">
        <v>108</v>
      </c>
      <c r="I444" s="5" t="s">
        <v>911</v>
      </c>
      <c r="J444" s="5"/>
      <c r="K444" s="5" t="s">
        <v>31</v>
      </c>
      <c r="L444" s="5" t="s">
        <v>912</v>
      </c>
      <c r="M444" s="6">
        <v>44634</v>
      </c>
      <c r="N444" s="6">
        <v>44635</v>
      </c>
      <c r="O444" s="6">
        <v>44634</v>
      </c>
      <c r="P444" s="5" t="s">
        <v>924</v>
      </c>
      <c r="Q444" s="5" t="str">
        <f t="shared" si="42"/>
        <v>Produzido No Prazo</v>
      </c>
      <c r="R444" s="5" t="str">
        <f t="shared" si="43"/>
        <v>Entrega No Prazo</v>
      </c>
      <c r="S444" s="11" t="str">
        <f t="shared" si="50"/>
        <v>mar</v>
      </c>
      <c r="T444" s="11">
        <f t="shared" si="44"/>
        <v>2022</v>
      </c>
      <c r="U444" s="39">
        <f>IF(tbl_Comercial[[#This Row],[Dt. Produção]]="","",tbl_Comercial[[#This Row],[Dt. Produção]]-tbl_Comercial[[#This Row],[Dt. Entrada]])</f>
        <v>7</v>
      </c>
      <c r="V444" s="39">
        <f>IF(tbl_Comercial[[#This Row],[Dt
Entrega]]="","",tbl_Comercial[[#This Row],[Dt
Entrega]]-tbl_Comercial[[#This Row],[Dt. Entrada]])</f>
        <v>7</v>
      </c>
    </row>
    <row r="445" spans="1:22" ht="36" x14ac:dyDescent="0.25">
      <c r="A445" s="6">
        <v>44606</v>
      </c>
      <c r="B445" s="9" t="s">
        <v>931</v>
      </c>
      <c r="C445" s="7">
        <v>12467</v>
      </c>
      <c r="D445" s="5" t="s">
        <v>937</v>
      </c>
      <c r="E445" s="5" t="s">
        <v>9</v>
      </c>
      <c r="F445" s="7" t="s">
        <v>675</v>
      </c>
      <c r="G445" s="7"/>
      <c r="H445" s="4" t="s">
        <v>128</v>
      </c>
      <c r="I445" s="5" t="s">
        <v>68</v>
      </c>
      <c r="J445" s="5"/>
      <c r="K445" s="5" t="s">
        <v>31</v>
      </c>
      <c r="L445" s="5" t="s">
        <v>913</v>
      </c>
      <c r="M445" s="6">
        <v>44610</v>
      </c>
      <c r="N445" s="6">
        <v>44610</v>
      </c>
      <c r="O445" s="6">
        <v>44634</v>
      </c>
      <c r="P445" s="5" t="s">
        <v>926</v>
      </c>
      <c r="Q445" s="5" t="str">
        <f t="shared" si="42"/>
        <v>Produzido No Prazo</v>
      </c>
      <c r="R445" s="5" t="str">
        <f t="shared" si="43"/>
        <v>Entrega Em atraso</v>
      </c>
      <c r="S445" s="11" t="str">
        <f t="shared" si="50"/>
        <v>fev</v>
      </c>
      <c r="T445" s="11">
        <f t="shared" si="44"/>
        <v>2022</v>
      </c>
      <c r="U445" s="39">
        <f>IF(tbl_Comercial[[#This Row],[Dt. Produção]]="","",tbl_Comercial[[#This Row],[Dt. Produção]]-tbl_Comercial[[#This Row],[Dt. Entrada]])</f>
        <v>4</v>
      </c>
      <c r="V445" s="39">
        <f>IF(tbl_Comercial[[#This Row],[Dt
Entrega]]="","",tbl_Comercial[[#This Row],[Dt
Entrega]]-tbl_Comercial[[#This Row],[Dt. Entrada]])</f>
        <v>28</v>
      </c>
    </row>
    <row r="446" spans="1:22" ht="36" x14ac:dyDescent="0.25">
      <c r="A446" s="6">
        <v>44616</v>
      </c>
      <c r="B446" s="9" t="s">
        <v>931</v>
      </c>
      <c r="C446" s="7">
        <v>12539</v>
      </c>
      <c r="D446" s="5" t="s">
        <v>937</v>
      </c>
      <c r="E446" s="5" t="s">
        <v>9</v>
      </c>
      <c r="F446" s="7" t="s">
        <v>675</v>
      </c>
      <c r="G446" s="7"/>
      <c r="H446" s="4" t="s">
        <v>128</v>
      </c>
      <c r="I446" s="5" t="s">
        <v>914</v>
      </c>
      <c r="J446" s="5"/>
      <c r="K446" s="5" t="s">
        <v>31</v>
      </c>
      <c r="L446" s="5"/>
      <c r="M446" s="6">
        <v>44621</v>
      </c>
      <c r="N446" s="6">
        <v>44624</v>
      </c>
      <c r="O446" s="6">
        <v>44634</v>
      </c>
      <c r="P446" s="5" t="s">
        <v>926</v>
      </c>
      <c r="Q446" s="5" t="str">
        <f t="shared" si="42"/>
        <v>Produzido No Prazo</v>
      </c>
      <c r="R446" s="5" t="str">
        <f t="shared" si="43"/>
        <v>Entrega Em atraso</v>
      </c>
      <c r="S446" s="11" t="str">
        <f t="shared" si="50"/>
        <v>mar</v>
      </c>
      <c r="T446" s="11">
        <f t="shared" si="44"/>
        <v>2022</v>
      </c>
      <c r="U446" s="39">
        <f>IF(tbl_Comercial[[#This Row],[Dt. Produção]]="","",tbl_Comercial[[#This Row],[Dt. Produção]]-tbl_Comercial[[#This Row],[Dt. Entrada]])</f>
        <v>5</v>
      </c>
      <c r="V446" s="39">
        <f>IF(tbl_Comercial[[#This Row],[Dt
Entrega]]="","",tbl_Comercial[[#This Row],[Dt
Entrega]]-tbl_Comercial[[#This Row],[Dt. Entrada]])</f>
        <v>18</v>
      </c>
    </row>
    <row r="447" spans="1:22" ht="36" hidden="1" x14ac:dyDescent="0.25">
      <c r="A447" s="6">
        <v>44616</v>
      </c>
      <c r="B447" s="9" t="s">
        <v>931</v>
      </c>
      <c r="C447" s="7">
        <v>12519</v>
      </c>
      <c r="D447" s="5" t="s">
        <v>937</v>
      </c>
      <c r="E447" s="5" t="s">
        <v>793</v>
      </c>
      <c r="F447" s="7">
        <v>769</v>
      </c>
      <c r="G447" s="7"/>
      <c r="H447" s="4" t="s">
        <v>24</v>
      </c>
      <c r="I447" s="5" t="s">
        <v>916</v>
      </c>
      <c r="J447" s="5"/>
      <c r="K447" s="5">
        <v>306</v>
      </c>
      <c r="L447" s="5" t="s">
        <v>741</v>
      </c>
      <c r="M447" s="6">
        <v>44635</v>
      </c>
      <c r="N447" s="6">
        <v>44634</v>
      </c>
      <c r="O447" s="6">
        <v>44636</v>
      </c>
      <c r="P447" s="5" t="s">
        <v>924</v>
      </c>
      <c r="Q447" s="5" t="str">
        <f t="shared" si="42"/>
        <v>Produzido Em atraso</v>
      </c>
      <c r="R447" s="5" t="str">
        <f t="shared" si="43"/>
        <v>Entrega Em atraso</v>
      </c>
      <c r="S447" s="11" t="str">
        <f t="shared" si="50"/>
        <v>mar</v>
      </c>
      <c r="T447" s="11">
        <f t="shared" si="44"/>
        <v>2022</v>
      </c>
      <c r="U447" s="39">
        <f>IF(tbl_Comercial[[#This Row],[Dt. Produção]]="","",tbl_Comercial[[#This Row],[Dt. Produção]]-tbl_Comercial[[#This Row],[Dt. Entrada]])</f>
        <v>19</v>
      </c>
      <c r="V447" s="39">
        <f>IF(tbl_Comercial[[#This Row],[Dt
Entrega]]="","",tbl_Comercial[[#This Row],[Dt
Entrega]]-tbl_Comercial[[#This Row],[Dt. Entrada]])</f>
        <v>20</v>
      </c>
    </row>
    <row r="448" spans="1:22" ht="36" x14ac:dyDescent="0.25">
      <c r="A448" s="6">
        <v>44635</v>
      </c>
      <c r="B448" s="9" t="s">
        <v>931</v>
      </c>
      <c r="C448" s="7">
        <v>12688</v>
      </c>
      <c r="D448" s="5" t="s">
        <v>937</v>
      </c>
      <c r="E448" s="5"/>
      <c r="F448" s="7" t="s">
        <v>880</v>
      </c>
      <c r="G448" s="7"/>
      <c r="H448" s="4" t="s">
        <v>40</v>
      </c>
      <c r="I448" s="5" t="s">
        <v>917</v>
      </c>
      <c r="J448" s="5"/>
      <c r="K448" s="5" t="s">
        <v>31</v>
      </c>
      <c r="L448" s="5"/>
      <c r="M448" s="6">
        <v>44635</v>
      </c>
      <c r="N448" s="6">
        <v>44635</v>
      </c>
      <c r="O448" s="6">
        <v>44635</v>
      </c>
      <c r="P448" s="5" t="s">
        <v>924</v>
      </c>
      <c r="Q448" s="5" t="str">
        <f t="shared" si="42"/>
        <v>Produzido No Prazo</v>
      </c>
      <c r="R448" s="5" t="str">
        <f t="shared" si="43"/>
        <v>Entrega No Prazo</v>
      </c>
      <c r="S448" s="11" t="str">
        <f t="shared" si="50"/>
        <v>mar</v>
      </c>
      <c r="T448" s="11">
        <f t="shared" si="44"/>
        <v>2022</v>
      </c>
      <c r="U448" s="39">
        <f>IF(tbl_Comercial[[#This Row],[Dt. Produção]]="","",tbl_Comercial[[#This Row],[Dt. Produção]]-tbl_Comercial[[#This Row],[Dt. Entrada]])</f>
        <v>0</v>
      </c>
      <c r="V448" s="39">
        <f>IF(tbl_Comercial[[#This Row],[Dt
Entrega]]="","",tbl_Comercial[[#This Row],[Dt
Entrega]]-tbl_Comercial[[#This Row],[Dt. Entrada]])</f>
        <v>0</v>
      </c>
    </row>
    <row r="449" spans="1:22" ht="36" hidden="1" x14ac:dyDescent="0.25">
      <c r="A449" s="6">
        <v>44616</v>
      </c>
      <c r="B449" s="9" t="s">
        <v>931</v>
      </c>
      <c r="C449" s="7">
        <v>12503</v>
      </c>
      <c r="D449" s="5" t="s">
        <v>937</v>
      </c>
      <c r="E449" s="5" t="s">
        <v>786</v>
      </c>
      <c r="F449" s="7">
        <v>770</v>
      </c>
      <c r="G449" s="7"/>
      <c r="H449" s="4" t="s">
        <v>24</v>
      </c>
      <c r="I449" s="5" t="s">
        <v>918</v>
      </c>
      <c r="J449" s="5"/>
      <c r="K449" s="5">
        <v>306</v>
      </c>
      <c r="L449" s="5" t="s">
        <v>741</v>
      </c>
      <c r="M449" s="6">
        <v>44635</v>
      </c>
      <c r="N449" s="6">
        <v>44631</v>
      </c>
      <c r="O449" s="6">
        <v>44636</v>
      </c>
      <c r="P449" s="5" t="s">
        <v>924</v>
      </c>
      <c r="Q449" s="5" t="str">
        <f t="shared" si="42"/>
        <v>Produzido Em atraso</v>
      </c>
      <c r="R449" s="5" t="str">
        <f t="shared" si="43"/>
        <v>Entrega Em atraso</v>
      </c>
      <c r="S449" s="11" t="str">
        <f t="shared" si="50"/>
        <v>mar</v>
      </c>
      <c r="T449" s="11">
        <f t="shared" si="44"/>
        <v>2022</v>
      </c>
      <c r="U449" s="39">
        <f>IF(tbl_Comercial[[#This Row],[Dt. Produção]]="","",tbl_Comercial[[#This Row],[Dt. Produção]]-tbl_Comercial[[#This Row],[Dt. Entrada]])</f>
        <v>19</v>
      </c>
      <c r="V449" s="39">
        <f>IF(tbl_Comercial[[#This Row],[Dt
Entrega]]="","",tbl_Comercial[[#This Row],[Dt
Entrega]]-tbl_Comercial[[#This Row],[Dt. Entrada]])</f>
        <v>20</v>
      </c>
    </row>
    <row r="450" spans="1:22" ht="36" hidden="1" x14ac:dyDescent="0.25">
      <c r="A450" s="6">
        <v>44616</v>
      </c>
      <c r="B450" s="9" t="s">
        <v>931</v>
      </c>
      <c r="C450" s="7">
        <v>12504</v>
      </c>
      <c r="D450" s="5" t="s">
        <v>937</v>
      </c>
      <c r="E450" s="5" t="s">
        <v>787</v>
      </c>
      <c r="F450" s="7">
        <v>771</v>
      </c>
      <c r="G450" s="7"/>
      <c r="H450" s="4" t="s">
        <v>24</v>
      </c>
      <c r="I450" s="5" t="s">
        <v>918</v>
      </c>
      <c r="J450" s="5"/>
      <c r="K450" s="5">
        <v>306</v>
      </c>
      <c r="L450" s="5" t="s">
        <v>741</v>
      </c>
      <c r="M450" s="6">
        <v>44635</v>
      </c>
      <c r="N450" s="6">
        <v>44631</v>
      </c>
      <c r="O450" s="6">
        <v>44636</v>
      </c>
      <c r="P450" s="5" t="s">
        <v>924</v>
      </c>
      <c r="Q450" s="5" t="str">
        <f t="shared" si="42"/>
        <v>Produzido Em atraso</v>
      </c>
      <c r="R450" s="5" t="str">
        <f t="shared" si="43"/>
        <v>Entrega Em atraso</v>
      </c>
      <c r="S450" s="11" t="str">
        <f t="shared" si="50"/>
        <v>mar</v>
      </c>
      <c r="T450" s="11">
        <f t="shared" si="44"/>
        <v>2022</v>
      </c>
      <c r="U450" s="39">
        <f>IF(tbl_Comercial[[#This Row],[Dt. Produção]]="","",tbl_Comercial[[#This Row],[Dt. Produção]]-tbl_Comercial[[#This Row],[Dt. Entrada]])</f>
        <v>19</v>
      </c>
      <c r="V450" s="39">
        <f>IF(tbl_Comercial[[#This Row],[Dt
Entrega]]="","",tbl_Comercial[[#This Row],[Dt
Entrega]]-tbl_Comercial[[#This Row],[Dt. Entrada]])</f>
        <v>20</v>
      </c>
    </row>
    <row r="451" spans="1:22" ht="36" hidden="1" x14ac:dyDescent="0.25">
      <c r="A451" s="6">
        <v>44616</v>
      </c>
      <c r="B451" s="9" t="s">
        <v>931</v>
      </c>
      <c r="C451" s="7">
        <v>12520</v>
      </c>
      <c r="D451" s="5" t="s">
        <v>937</v>
      </c>
      <c r="E451" s="5" t="s">
        <v>794</v>
      </c>
      <c r="F451" s="7">
        <v>772</v>
      </c>
      <c r="G451" s="7"/>
      <c r="H451" s="4" t="s">
        <v>24</v>
      </c>
      <c r="I451" s="5" t="s">
        <v>918</v>
      </c>
      <c r="J451" s="5"/>
      <c r="K451" s="5">
        <v>306</v>
      </c>
      <c r="L451" s="5" t="s">
        <v>741</v>
      </c>
      <c r="M451" s="6">
        <v>44635</v>
      </c>
      <c r="N451" s="6">
        <v>44634</v>
      </c>
      <c r="O451" s="6">
        <v>44636</v>
      </c>
      <c r="P451" s="5" t="s">
        <v>924</v>
      </c>
      <c r="Q451" s="5" t="str">
        <f t="shared" si="42"/>
        <v>Produzido Em atraso</v>
      </c>
      <c r="R451" s="5" t="str">
        <f t="shared" si="43"/>
        <v>Entrega Em atraso</v>
      </c>
      <c r="S451" s="11" t="str">
        <f t="shared" si="50"/>
        <v>mar</v>
      </c>
      <c r="T451" s="11">
        <f t="shared" si="44"/>
        <v>2022</v>
      </c>
      <c r="U451" s="39">
        <f>IF(tbl_Comercial[[#This Row],[Dt. Produção]]="","",tbl_Comercial[[#This Row],[Dt. Produção]]-tbl_Comercial[[#This Row],[Dt. Entrada]])</f>
        <v>19</v>
      </c>
      <c r="V451" s="39">
        <f>IF(tbl_Comercial[[#This Row],[Dt
Entrega]]="","",tbl_Comercial[[#This Row],[Dt
Entrega]]-tbl_Comercial[[#This Row],[Dt. Entrada]])</f>
        <v>20</v>
      </c>
    </row>
    <row r="452" spans="1:22" ht="36" hidden="1" x14ac:dyDescent="0.25">
      <c r="A452" s="6">
        <v>44616</v>
      </c>
      <c r="B452" s="9" t="s">
        <v>931</v>
      </c>
      <c r="C452" s="7">
        <v>12501</v>
      </c>
      <c r="D452" s="5" t="s">
        <v>937</v>
      </c>
      <c r="E452" s="5" t="s">
        <v>789</v>
      </c>
      <c r="F452" s="7" t="s">
        <v>790</v>
      </c>
      <c r="G452" s="7"/>
      <c r="H452" s="4" t="s">
        <v>24</v>
      </c>
      <c r="I452" s="5" t="s">
        <v>919</v>
      </c>
      <c r="J452" s="5"/>
      <c r="K452" s="5">
        <v>306</v>
      </c>
      <c r="L452" s="5" t="s">
        <v>741</v>
      </c>
      <c r="M452" s="6">
        <v>44635</v>
      </c>
      <c r="N452" s="6">
        <v>44631</v>
      </c>
      <c r="O452" s="6">
        <v>44636</v>
      </c>
      <c r="P452" s="5" t="s">
        <v>924</v>
      </c>
      <c r="Q452" s="5" t="str">
        <f t="shared" ref="Q452:Q460" si="51">IF(M452="","Produção Pendente",IF(M452&lt;=N452,"Produzido No Prazo",IF(M452&gt;N452,"Produzido Em atraso")))</f>
        <v>Produzido Em atraso</v>
      </c>
      <c r="R452" s="5" t="str">
        <f t="shared" ref="R452:R460" si="52">IF(O452="","Entrega Pendente",IF(O452&lt;=N452,"Entrega No Prazo",IF(O452&gt;N452,"Entrega Em atraso")))</f>
        <v>Entrega Em atraso</v>
      </c>
      <c r="S452" s="11" t="str">
        <f>IF(M452="","",TEXT(M452,"MMM"))</f>
        <v>mar</v>
      </c>
      <c r="T452" s="11">
        <f t="shared" ref="T452:T460" si="53">IF(M452="","",YEAR(M452))</f>
        <v>2022</v>
      </c>
      <c r="U452" s="39">
        <f>IF(tbl_Comercial[[#This Row],[Dt. Produção]]="","",tbl_Comercial[[#This Row],[Dt. Produção]]-tbl_Comercial[[#This Row],[Dt. Entrada]])</f>
        <v>19</v>
      </c>
      <c r="V452" s="39">
        <f>IF(tbl_Comercial[[#This Row],[Dt
Entrega]]="","",tbl_Comercial[[#This Row],[Dt
Entrega]]-tbl_Comercial[[#This Row],[Dt. Entrada]])</f>
        <v>20</v>
      </c>
    </row>
    <row r="453" spans="1:22" ht="36" hidden="1" x14ac:dyDescent="0.25">
      <c r="A453" s="6">
        <v>44616</v>
      </c>
      <c r="B453" s="9" t="s">
        <v>931</v>
      </c>
      <c r="C453" s="7">
        <v>12502</v>
      </c>
      <c r="D453" s="5" t="s">
        <v>937</v>
      </c>
      <c r="E453" s="5" t="s">
        <v>791</v>
      </c>
      <c r="F453" s="7" t="s">
        <v>792</v>
      </c>
      <c r="G453" s="7"/>
      <c r="H453" s="4" t="s">
        <v>24</v>
      </c>
      <c r="I453" s="5" t="s">
        <v>918</v>
      </c>
      <c r="J453" s="5"/>
      <c r="K453" s="5">
        <v>306</v>
      </c>
      <c r="L453" s="5" t="s">
        <v>741</v>
      </c>
      <c r="M453" s="6">
        <v>44635</v>
      </c>
      <c r="N453" s="6">
        <v>44631</v>
      </c>
      <c r="O453" s="6">
        <v>44636</v>
      </c>
      <c r="P453" s="5" t="s">
        <v>924</v>
      </c>
      <c r="Q453" s="5" t="str">
        <f t="shared" si="51"/>
        <v>Produzido Em atraso</v>
      </c>
      <c r="R453" s="5" t="str">
        <f t="shared" si="52"/>
        <v>Entrega Em atraso</v>
      </c>
      <c r="S453" s="11" t="str">
        <f t="shared" ref="S453" si="54">IF(M453="","",TEXT(M453,"MMM"))</f>
        <v>mar</v>
      </c>
      <c r="T453" s="11">
        <f t="shared" si="53"/>
        <v>2022</v>
      </c>
      <c r="U453" s="39">
        <f>IF(tbl_Comercial[[#This Row],[Dt. Produção]]="","",tbl_Comercial[[#This Row],[Dt. Produção]]-tbl_Comercial[[#This Row],[Dt. Entrada]])</f>
        <v>19</v>
      </c>
      <c r="V453" s="39">
        <f>IF(tbl_Comercial[[#This Row],[Dt
Entrega]]="","",tbl_Comercial[[#This Row],[Dt
Entrega]]-tbl_Comercial[[#This Row],[Dt. Entrada]])</f>
        <v>20</v>
      </c>
    </row>
    <row r="454" spans="1:22" ht="36" x14ac:dyDescent="0.25">
      <c r="A454" s="6">
        <v>44631</v>
      </c>
      <c r="B454" s="9" t="s">
        <v>931</v>
      </c>
      <c r="C454" s="7">
        <v>12671</v>
      </c>
      <c r="D454" s="5" t="s">
        <v>937</v>
      </c>
      <c r="E454" s="5"/>
      <c r="F454" s="7">
        <v>2450</v>
      </c>
      <c r="G454" s="7"/>
      <c r="H454" s="4" t="s">
        <v>40</v>
      </c>
      <c r="I454" s="5" t="s">
        <v>915</v>
      </c>
      <c r="J454" s="5"/>
      <c r="K454" s="5" t="s">
        <v>31</v>
      </c>
      <c r="L454" s="5"/>
      <c r="M454" s="6">
        <v>44631</v>
      </c>
      <c r="N454" s="6">
        <v>44631</v>
      </c>
      <c r="O454" s="6">
        <v>44632</v>
      </c>
      <c r="P454" s="5" t="s">
        <v>924</v>
      </c>
      <c r="Q454" s="5" t="str">
        <f t="shared" si="51"/>
        <v>Produzido No Prazo</v>
      </c>
      <c r="R454" s="5" t="str">
        <f t="shared" si="52"/>
        <v>Entrega Em atraso</v>
      </c>
      <c r="S454" s="11" t="str">
        <f t="shared" ref="S454:S455" si="55">IF(M454="","",TEXT(M454,"MMM"))</f>
        <v>mar</v>
      </c>
      <c r="T454" s="11">
        <f t="shared" si="53"/>
        <v>2022</v>
      </c>
      <c r="U454" s="39">
        <f>IF(tbl_Comercial[[#This Row],[Dt. Produção]]="","",tbl_Comercial[[#This Row],[Dt. Produção]]-tbl_Comercial[[#This Row],[Dt. Entrada]])</f>
        <v>0</v>
      </c>
      <c r="V454" s="39">
        <f>IF(tbl_Comercial[[#This Row],[Dt
Entrega]]="","",tbl_Comercial[[#This Row],[Dt
Entrega]]-tbl_Comercial[[#This Row],[Dt. Entrada]])</f>
        <v>1</v>
      </c>
    </row>
    <row r="455" spans="1:22" ht="36" hidden="1" x14ac:dyDescent="0.25">
      <c r="A455" s="6">
        <v>44616</v>
      </c>
      <c r="B455" s="9" t="s">
        <v>931</v>
      </c>
      <c r="C455" s="7">
        <v>12505</v>
      </c>
      <c r="D455" s="5" t="s">
        <v>937</v>
      </c>
      <c r="E455" s="5" t="s">
        <v>788</v>
      </c>
      <c r="F455" s="7">
        <v>776</v>
      </c>
      <c r="G455" s="7"/>
      <c r="H455" s="4" t="s">
        <v>24</v>
      </c>
      <c r="I455" s="5" t="s">
        <v>920</v>
      </c>
      <c r="J455" s="5"/>
      <c r="K455" s="5">
        <v>306</v>
      </c>
      <c r="L455" s="5" t="s">
        <v>741</v>
      </c>
      <c r="M455" s="6">
        <v>44635</v>
      </c>
      <c r="N455" s="6">
        <v>44631</v>
      </c>
      <c r="O455" s="6">
        <v>44636</v>
      </c>
      <c r="P455" s="5" t="s">
        <v>924</v>
      </c>
      <c r="Q455" s="5" t="str">
        <f t="shared" si="51"/>
        <v>Produzido Em atraso</v>
      </c>
      <c r="R455" s="5" t="str">
        <f t="shared" si="52"/>
        <v>Entrega Em atraso</v>
      </c>
      <c r="S455" s="11" t="str">
        <f t="shared" si="55"/>
        <v>mar</v>
      </c>
      <c r="T455" s="11">
        <f t="shared" si="53"/>
        <v>2022</v>
      </c>
      <c r="U455" s="39">
        <f>IF(tbl_Comercial[[#This Row],[Dt. Produção]]="","",tbl_Comercial[[#This Row],[Dt. Produção]]-tbl_Comercial[[#This Row],[Dt. Entrada]])</f>
        <v>19</v>
      </c>
      <c r="V455" s="39">
        <f>IF(tbl_Comercial[[#This Row],[Dt
Entrega]]="","",tbl_Comercial[[#This Row],[Dt
Entrega]]-tbl_Comercial[[#This Row],[Dt. Entrada]])</f>
        <v>20</v>
      </c>
    </row>
    <row r="456" spans="1:22" ht="36" hidden="1" x14ac:dyDescent="0.25">
      <c r="A456" s="6">
        <v>44616</v>
      </c>
      <c r="B456" s="9" t="s">
        <v>931</v>
      </c>
      <c r="C456" s="7">
        <v>12480</v>
      </c>
      <c r="D456" s="5" t="s">
        <v>937</v>
      </c>
      <c r="E456" s="5">
        <v>9564</v>
      </c>
      <c r="F456" s="7" t="s">
        <v>690</v>
      </c>
      <c r="G456" s="7"/>
      <c r="H456" s="4" t="s">
        <v>24</v>
      </c>
      <c r="I456" s="5" t="s">
        <v>921</v>
      </c>
      <c r="J456" s="5"/>
      <c r="K456" s="5">
        <v>298</v>
      </c>
      <c r="L456" s="5" t="s">
        <v>922</v>
      </c>
      <c r="M456" s="6">
        <v>44631</v>
      </c>
      <c r="N456" s="6">
        <v>44628</v>
      </c>
      <c r="O456" s="6">
        <v>44636</v>
      </c>
      <c r="P456" s="5" t="s">
        <v>924</v>
      </c>
      <c r="Q456" s="5" t="str">
        <f t="shared" si="51"/>
        <v>Produzido Em atraso</v>
      </c>
      <c r="R456" s="5" t="str">
        <f t="shared" si="52"/>
        <v>Entrega Em atraso</v>
      </c>
      <c r="S456" s="11" t="str">
        <f t="shared" ref="S456" si="56">IF(M456="","",TEXT(M456,"MMM"))</f>
        <v>mar</v>
      </c>
      <c r="T456" s="11">
        <f t="shared" si="53"/>
        <v>2022</v>
      </c>
      <c r="U456" s="39">
        <f>IF(tbl_Comercial[[#This Row],[Dt. Produção]]="","",tbl_Comercial[[#This Row],[Dt. Produção]]-tbl_Comercial[[#This Row],[Dt. Entrada]])</f>
        <v>15</v>
      </c>
      <c r="V456" s="39">
        <f>IF(tbl_Comercial[[#This Row],[Dt
Entrega]]="","",tbl_Comercial[[#This Row],[Dt
Entrega]]-tbl_Comercial[[#This Row],[Dt. Entrada]])</f>
        <v>20</v>
      </c>
    </row>
    <row r="457" spans="1:22" ht="36" x14ac:dyDescent="0.25">
      <c r="A457" s="6">
        <v>44616</v>
      </c>
      <c r="B457" s="9" t="s">
        <v>931</v>
      </c>
      <c r="C457" s="7">
        <v>12480</v>
      </c>
      <c r="D457" s="5" t="s">
        <v>937</v>
      </c>
      <c r="E457" s="5">
        <v>9564</v>
      </c>
      <c r="F457" s="7" t="s">
        <v>691</v>
      </c>
      <c r="G457" s="7"/>
      <c r="H457" s="4" t="s">
        <v>24</v>
      </c>
      <c r="I457" s="5" t="s">
        <v>921</v>
      </c>
      <c r="J457" s="5"/>
      <c r="K457" s="5">
        <v>298</v>
      </c>
      <c r="L457" s="5" t="s">
        <v>922</v>
      </c>
      <c r="M457" s="6">
        <v>44631</v>
      </c>
      <c r="N457" s="6">
        <v>44634</v>
      </c>
      <c r="O457" s="6">
        <v>44636</v>
      </c>
      <c r="P457" s="5" t="s">
        <v>924</v>
      </c>
      <c r="Q457" s="5" t="str">
        <f>IF(M457="","Produção Pendente",IF(M457&lt;=N457,"Produzido No Prazo",IF(M457&gt;N457,"Produzido Em atraso")))</f>
        <v>Produzido No Prazo</v>
      </c>
      <c r="R457" s="5" t="str">
        <f t="shared" si="52"/>
        <v>Entrega Em atraso</v>
      </c>
      <c r="S457" s="11" t="str">
        <f>IF(M457="","",TEXT(M457,"MMM"))</f>
        <v>mar</v>
      </c>
      <c r="T457" s="11">
        <f t="shared" si="53"/>
        <v>2022</v>
      </c>
      <c r="U457" s="39">
        <f>IF(tbl_Comercial[[#This Row],[Dt. Produção]]="","",tbl_Comercial[[#This Row],[Dt. Produção]]-tbl_Comercial[[#This Row],[Dt. Entrada]])</f>
        <v>15</v>
      </c>
      <c r="V457" s="39">
        <f>IF(tbl_Comercial[[#This Row],[Dt
Entrega]]="","",tbl_Comercial[[#This Row],[Dt
Entrega]]-tbl_Comercial[[#This Row],[Dt. Entrada]])</f>
        <v>20</v>
      </c>
    </row>
    <row r="458" spans="1:22" ht="36" hidden="1" x14ac:dyDescent="0.25">
      <c r="A458" s="10">
        <v>44645</v>
      </c>
      <c r="B458" s="31" t="s">
        <v>951</v>
      </c>
      <c r="C458" s="32">
        <v>999999</v>
      </c>
      <c r="D458" s="32" t="s">
        <v>937</v>
      </c>
      <c r="E458" s="33">
        <v>1010101010</v>
      </c>
      <c r="F458" s="32" t="s">
        <v>966</v>
      </c>
      <c r="G458" s="32"/>
      <c r="H458" s="34" t="s">
        <v>960</v>
      </c>
      <c r="I458" s="35" t="s">
        <v>961</v>
      </c>
      <c r="J458" s="35"/>
      <c r="K458" s="33">
        <v>2050</v>
      </c>
      <c r="L458" s="35"/>
      <c r="M458" s="36"/>
      <c r="N458" s="36">
        <v>44634</v>
      </c>
      <c r="O458" s="36"/>
      <c r="P458" s="33" t="s">
        <v>962</v>
      </c>
      <c r="Q458" s="35" t="str">
        <f t="shared" si="51"/>
        <v>Produção Pendente</v>
      </c>
      <c r="R458" s="5" t="str">
        <f t="shared" si="52"/>
        <v>Entrega Pendente</v>
      </c>
      <c r="S458" s="11" t="str">
        <f t="shared" ref="S458:S460" si="57">IF(M458="","",TEXT(M458,"MMM"))</f>
        <v/>
      </c>
      <c r="T458" s="11" t="str">
        <f t="shared" si="53"/>
        <v/>
      </c>
      <c r="U458" s="39" t="str">
        <f>IF(tbl_Comercial[[#This Row],[Dt. Produção]]="","",tbl_Comercial[[#This Row],[Dt. Produção]]-tbl_Comercial[[#This Row],[Dt. Entrada]])</f>
        <v/>
      </c>
      <c r="V458" s="39" t="str">
        <f>IF(tbl_Comercial[[#This Row],[Dt
Entrega]]="","",tbl_Comercial[[#This Row],[Dt
Entrega]]-tbl_Comercial[[#This Row],[Dt. Entrada]])</f>
        <v/>
      </c>
    </row>
    <row r="459" spans="1:22" ht="36" hidden="1" x14ac:dyDescent="0.25">
      <c r="C459" s="32">
        <v>999999</v>
      </c>
      <c r="D459" s="32" t="s">
        <v>937</v>
      </c>
      <c r="E459" s="33">
        <v>1010101010</v>
      </c>
      <c r="F459" s="32" t="s">
        <v>965</v>
      </c>
      <c r="G459" s="32"/>
      <c r="H459" s="34" t="s">
        <v>960</v>
      </c>
      <c r="I459" s="35" t="s">
        <v>961</v>
      </c>
      <c r="J459" s="35"/>
      <c r="K459" s="33">
        <v>2050</v>
      </c>
      <c r="L459" s="35"/>
      <c r="M459" s="36"/>
      <c r="N459" s="36">
        <v>44634</v>
      </c>
      <c r="O459" s="36"/>
      <c r="P459" s="33" t="s">
        <v>962</v>
      </c>
      <c r="Q459" s="35" t="str">
        <f t="shared" si="51"/>
        <v>Produção Pendente</v>
      </c>
      <c r="R459" s="5" t="str">
        <f t="shared" si="52"/>
        <v>Entrega Pendente</v>
      </c>
      <c r="S459" s="11" t="str">
        <f t="shared" si="57"/>
        <v/>
      </c>
      <c r="T459" s="11" t="str">
        <f t="shared" si="53"/>
        <v/>
      </c>
      <c r="U459" s="39" t="str">
        <f>IF(tbl_Comercial[[#This Row],[Dt. Produção]]="","",tbl_Comercial[[#This Row],[Dt. Produção]]-tbl_Comercial[[#This Row],[Dt. Entrada]])</f>
        <v/>
      </c>
      <c r="V459" s="39" t="str">
        <f>IF(tbl_Comercial[[#This Row],[Dt
Entrega]]="","",tbl_Comercial[[#This Row],[Dt
Entrega]]-tbl_Comercial[[#This Row],[Dt. Entrada]])</f>
        <v/>
      </c>
    </row>
    <row r="460" spans="1:22" ht="36" hidden="1" x14ac:dyDescent="0.25">
      <c r="C460" s="32">
        <v>999999</v>
      </c>
      <c r="D460" s="32" t="s">
        <v>937</v>
      </c>
      <c r="E460" s="33">
        <v>1010101010</v>
      </c>
      <c r="F460" s="32" t="s">
        <v>967</v>
      </c>
      <c r="G460" s="32"/>
      <c r="H460" s="34" t="s">
        <v>960</v>
      </c>
      <c r="I460" s="35" t="s">
        <v>961</v>
      </c>
      <c r="J460" s="35"/>
      <c r="K460" s="33">
        <v>2050</v>
      </c>
      <c r="L460" s="35"/>
      <c r="M460" s="36"/>
      <c r="N460" s="36">
        <v>44634</v>
      </c>
      <c r="O460" s="36"/>
      <c r="P460" s="33" t="s">
        <v>962</v>
      </c>
      <c r="Q460" s="35" t="str">
        <f t="shared" si="51"/>
        <v>Produção Pendente</v>
      </c>
      <c r="R460" s="5" t="str">
        <f t="shared" si="52"/>
        <v>Entrega Pendente</v>
      </c>
      <c r="S460" s="11" t="str">
        <f t="shared" si="57"/>
        <v/>
      </c>
      <c r="T460" s="11" t="str">
        <f t="shared" si="53"/>
        <v/>
      </c>
      <c r="U460" s="39" t="str">
        <f>IF(tbl_Comercial[[#This Row],[Dt. Produção]]="","",tbl_Comercial[[#This Row],[Dt. Produção]]-tbl_Comercial[[#This Row],[Dt. Entrada]])</f>
        <v/>
      </c>
      <c r="V460" s="39" t="str">
        <f>IF(tbl_Comercial[[#This Row],[Dt
Entrega]]="","",tbl_Comercial[[#This Row],[Dt
Entrega]]-tbl_Comercial[[#This Row],[Dt. Entrada]])</f>
        <v/>
      </c>
    </row>
    <row r="461" spans="1:22" x14ac:dyDescent="0.25"/>
    <row r="462" spans="1:22" x14ac:dyDescent="0.25"/>
    <row r="463" spans="1:22" x14ac:dyDescent="0.25"/>
    <row r="464" spans="1:22" x14ac:dyDescent="0.25"/>
    <row r="465" x14ac:dyDescent="0.25"/>
  </sheetData>
  <mergeCells count="1">
    <mergeCell ref="A1:V2"/>
  </mergeCells>
  <conditionalFormatting sqref="Q3:Q1048576">
    <cfRule type="cellIs" dxfId="28" priority="4" stopIfTrue="1" operator="equal">
      <formula>"Produção Pendente"</formula>
    </cfRule>
    <cfRule type="cellIs" dxfId="27" priority="5" stopIfTrue="1" operator="equal">
      <formula>"Produzido Em Atraso"</formula>
    </cfRule>
    <cfRule type="cellIs" dxfId="26" priority="6" stopIfTrue="1" operator="equal">
      <formula>"Produzido No Prazo"</formula>
    </cfRule>
  </conditionalFormatting>
  <conditionalFormatting sqref="R3:R1048576">
    <cfRule type="cellIs" dxfId="25" priority="1" stopIfTrue="1" operator="equal">
      <formula>"Entrega Pendente"</formula>
    </cfRule>
    <cfRule type="cellIs" dxfId="24" priority="2" stopIfTrue="1" operator="equal">
      <formula>"Entrega Em Atraso"</formula>
    </cfRule>
    <cfRule type="cellIs" dxfId="23" priority="3" stopIfTrue="1" operator="equal">
      <formula>"Entrega No Prazo"</formula>
    </cfRule>
  </conditionalFormatting>
  <dataValidations count="2">
    <dataValidation type="date" allowBlank="1" showInputMessage="1" showErrorMessage="1" sqref="A4:A457" xr:uid="{00000000-0002-0000-0200-000000000000}">
      <formula1>44562</formula1>
      <formula2>46022</formula2>
    </dataValidation>
    <dataValidation type="date" allowBlank="1" showInputMessage="1" showErrorMessage="1" sqref="M4:O1048576" xr:uid="{00000000-0002-0000-0200-000001000000}">
      <formula1>44562</formula1>
      <formula2>44926</formula2>
    </dataValidation>
  </dataValidations>
  <printOptions horizontalCentered="1" verticalCentered="1"/>
  <pageMargins left="0.11811023622047245" right="0.15748031496062992" top="0.19685039370078741" bottom="0.19685039370078741" header="0.31496062992125984" footer="0.31496062992125984"/>
  <pageSetup paperSize="9" scale="80" orientation="landscape" horizontalDpi="0" verticalDpi="0" r:id="rId1"/>
  <drawing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4000000}">
          <x14:formula1>
            <xm:f>Listas!$A$2:$A$5</xm:f>
          </x14:formula1>
          <xm:sqref>B4:B1048576</xm:sqref>
        </x14:dataValidation>
        <x14:dataValidation type="list" allowBlank="1" showInputMessage="1" showErrorMessage="1" xr:uid="{00384D46-55BF-448A-82D1-9F2D6AB79670}">
          <x14:formula1>
            <xm:f>Listas!$B$2:$B$6</xm:f>
          </x14:formula1>
          <xm:sqref>D3:D1048576</xm:sqref>
        </x14:dataValidation>
        <x14:dataValidation type="list" allowBlank="1" showInputMessage="1" showErrorMessage="1" xr:uid="{F216FF3D-7207-4314-AF04-A48113FBD2AC}">
          <x14:formula1>
            <xm:f>Listas!$C$2:$C$5</xm:f>
          </x14:formula1>
          <xm:sqref>P3:P1048576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0DBC5-43E6-4529-A1B1-4F7C86686CAB}">
  <sheetPr codeName="Planilha2"/>
  <dimension ref="AH1:BO49"/>
  <sheetViews>
    <sheetView showGridLines="0" zoomScale="90" zoomScaleNormal="90" workbookViewId="0"/>
  </sheetViews>
  <sheetFormatPr defaultRowHeight="15" zeroHeight="1" x14ac:dyDescent="0.25"/>
  <cols>
    <col min="37" max="37" width="15.28515625" bestFit="1" customWidth="1"/>
    <col min="38" max="38" width="8.42578125" bestFit="1" customWidth="1"/>
    <col min="41" max="41" width="17.28515625" bestFit="1" customWidth="1"/>
    <col min="42" max="42" width="10.28515625" customWidth="1"/>
    <col min="46" max="46" width="15.7109375" bestFit="1" customWidth="1"/>
    <col min="47" max="47" width="22.42578125" customWidth="1"/>
    <col min="48" max="48" width="11.7109375" bestFit="1" customWidth="1"/>
    <col min="53" max="53" width="19.42578125" customWidth="1"/>
    <col min="54" max="54" width="29.85546875" customWidth="1"/>
    <col min="55" max="55" width="9.28515625" style="25" customWidth="1"/>
    <col min="58" max="58" width="18.5703125" bestFit="1" customWidth="1"/>
    <col min="59" max="59" width="30.42578125" bestFit="1" customWidth="1"/>
    <col min="60" max="60" width="4.42578125" bestFit="1" customWidth="1"/>
    <col min="61" max="61" width="7.5703125" bestFit="1" customWidth="1"/>
    <col min="63" max="63" width="18.5703125" bestFit="1" customWidth="1"/>
    <col min="64" max="64" width="14.28515625" customWidth="1"/>
  </cols>
  <sheetData>
    <row r="1" spans="34:67" x14ac:dyDescent="0.25">
      <c r="AH1" s="24"/>
      <c r="AI1" s="24"/>
      <c r="AJ1" s="24"/>
      <c r="AK1" s="14" t="s">
        <v>935</v>
      </c>
      <c r="AL1" t="s">
        <v>943</v>
      </c>
      <c r="AM1" s="24"/>
      <c r="AN1" s="24"/>
      <c r="AO1" s="14" t="s">
        <v>935</v>
      </c>
      <c r="AP1" t="s">
        <v>943</v>
      </c>
      <c r="AQ1" s="24"/>
      <c r="AR1" s="24"/>
      <c r="AT1" s="14" t="s">
        <v>935</v>
      </c>
      <c r="AU1" t="s">
        <v>943</v>
      </c>
      <c r="AV1" t="s">
        <v>924</v>
      </c>
      <c r="AW1">
        <f>GETPIVOTDATA("Vendedor",$AT$4,"Vendedor","Almir")</f>
        <v>207</v>
      </c>
      <c r="AX1" s="28">
        <f>AW1/GETPIVOTDATA("Vendedor",$AT$4)</f>
        <v>0.45295404814004375</v>
      </c>
      <c r="BA1" s="14" t="s">
        <v>935</v>
      </c>
      <c r="BB1" t="s">
        <v>943</v>
      </c>
      <c r="BC1" s="25">
        <f>GETPIVOTDATA("Origem Solicitação",$BA$4,"Origem Solicitação","Garantia")</f>
        <v>17</v>
      </c>
      <c r="BD1" s="28">
        <f>BC1/GETPIVOTDATA("Origem Solicitação",$BA$4)</f>
        <v>3.7362637362637362E-2</v>
      </c>
      <c r="BF1" s="14" t="s">
        <v>935</v>
      </c>
      <c r="BG1" t="s">
        <v>943</v>
      </c>
      <c r="BH1" s="25">
        <f>GETPIVOTDATA("Status Produção",$BF$4,"Status Produção","Produzido No Prazo")</f>
        <v>328</v>
      </c>
      <c r="BI1" s="28">
        <f>BH1/BH8</f>
        <v>0.72246696035242286</v>
      </c>
      <c r="BK1" s="14" t="s">
        <v>935</v>
      </c>
      <c r="BL1" t="s">
        <v>943</v>
      </c>
      <c r="BM1" s="25">
        <f>GETPIVOTDATA("Status Entrega",$BK$4,"Status Entrega","Entrega Pendente")</f>
        <v>3</v>
      </c>
      <c r="BN1" s="28"/>
    </row>
    <row r="2" spans="34:67" x14ac:dyDescent="0.25">
      <c r="AK2" s="14" t="s">
        <v>936</v>
      </c>
      <c r="AL2" t="s">
        <v>943</v>
      </c>
      <c r="AO2" s="14" t="s">
        <v>936</v>
      </c>
      <c r="AP2" t="s">
        <v>943</v>
      </c>
      <c r="AT2" s="14" t="s">
        <v>936</v>
      </c>
      <c r="AU2" t="s">
        <v>943</v>
      </c>
      <c r="AV2" t="s">
        <v>926</v>
      </c>
      <c r="AW2">
        <f>GETPIVOTDATA("Vendedor",$AT$4,"Vendedor","Aelio")</f>
        <v>165</v>
      </c>
      <c r="AX2" s="28">
        <f>AW2/GETPIVOTDATA("Vendedor",$AT$4)</f>
        <v>0.3610503282275711</v>
      </c>
      <c r="BA2" s="14" t="s">
        <v>936</v>
      </c>
      <c r="BB2" t="s">
        <v>943</v>
      </c>
      <c r="BC2" s="25">
        <f>GETPIVOTDATA("Origem Solicitação",$BA$4,"Origem Solicitação","Orç. Garantia ÑP")</f>
        <v>1</v>
      </c>
      <c r="BD2" s="28">
        <f>BC2/GETPIVOTDATA("Origem Solicitação",$BA$4)</f>
        <v>2.1978021978021978E-3</v>
      </c>
      <c r="BF2" s="14" t="s">
        <v>936</v>
      </c>
      <c r="BG2" t="s">
        <v>943</v>
      </c>
      <c r="BH2" s="25">
        <f>GETPIVOTDATA("Status Produção",$BF$4,"Status Produção","Produzido Em atraso")</f>
        <v>126</v>
      </c>
      <c r="BI2" s="28">
        <f>BH2/BH8</f>
        <v>0.27753303964757708</v>
      </c>
      <c r="BK2" s="14" t="s">
        <v>936</v>
      </c>
      <c r="BL2" t="s">
        <v>943</v>
      </c>
      <c r="BM2" s="25">
        <f>GETPIVOTDATA("Status Entrega",$BK$4,"Status Entrega","Entrega No Prazo")</f>
        <v>209</v>
      </c>
      <c r="BN2" s="28">
        <f>BM2/BM8</f>
        <v>0.46035242290748901</v>
      </c>
    </row>
    <row r="3" spans="34:67" x14ac:dyDescent="0.25">
      <c r="AV3" t="s">
        <v>925</v>
      </c>
      <c r="AW3">
        <f>GETPIVOTDATA("Vendedor",$AT$4,"Vendedor","North Cromo")</f>
        <v>85</v>
      </c>
      <c r="AX3" s="28">
        <f>AW3/GETPIVOTDATA("Vendedor",$AT$4)</f>
        <v>0.18599562363238512</v>
      </c>
      <c r="BC3" s="25">
        <f>GETPIVOTDATA("Origem Solicitação",$BA$4,"Origem Solicitação","Orçamento")</f>
        <v>437</v>
      </c>
      <c r="BD3" s="28">
        <f>GETPIVOTDATA("Origem Solicitação",$BA$4,"Origem Solicitação","Orçamento")/GETPIVOTDATA("Origem Solicitação",$BA$4)</f>
        <v>0.96043956043956047</v>
      </c>
      <c r="BH3" s="25" t="e">
        <f>GETPIVOTDATA("Status Produção",$BF$4,"Status Produção","Operação Pendente")</f>
        <v>#REF!</v>
      </c>
      <c r="BI3" s="28"/>
      <c r="BM3" s="25">
        <f>GETPIVOTDATA("Status Entrega",$BK$4,"Status Entrega","Entrega Em atraso")</f>
        <v>245</v>
      </c>
      <c r="BN3" s="28">
        <f>BM3/BM8</f>
        <v>0.53964757709251099</v>
      </c>
    </row>
    <row r="4" spans="34:67" x14ac:dyDescent="0.25">
      <c r="AK4" t="s">
        <v>944</v>
      </c>
      <c r="AO4" t="s">
        <v>956</v>
      </c>
      <c r="AT4" s="14" t="s">
        <v>941</v>
      </c>
      <c r="AU4" t="s">
        <v>957</v>
      </c>
      <c r="AX4" s="28"/>
      <c r="BA4" s="14" t="s">
        <v>941</v>
      </c>
      <c r="BB4" t="s">
        <v>958</v>
      </c>
      <c r="BF4" s="14" t="s">
        <v>941</v>
      </c>
      <c r="BG4" t="s">
        <v>953</v>
      </c>
      <c r="BH4" s="25"/>
      <c r="BK4" s="14" t="s">
        <v>941</v>
      </c>
      <c r="BL4" t="s">
        <v>955</v>
      </c>
      <c r="BM4" s="25"/>
    </row>
    <row r="5" spans="34:67" x14ac:dyDescent="0.25">
      <c r="AK5" s="16">
        <v>449</v>
      </c>
      <c r="AM5">
        <f>GETPIVOTDATA("ORÇ",$AK$4)</f>
        <v>449</v>
      </c>
      <c r="AO5" s="16">
        <v>457</v>
      </c>
      <c r="AQ5">
        <f>GETPIVOTDATA("NC",$AO$4)</f>
        <v>457</v>
      </c>
      <c r="AT5" s="15" t="s">
        <v>926</v>
      </c>
      <c r="AU5" s="16">
        <v>165</v>
      </c>
      <c r="AX5" s="28"/>
      <c r="BA5" s="15" t="s">
        <v>927</v>
      </c>
      <c r="BB5" s="16">
        <v>17</v>
      </c>
      <c r="BD5" s="28"/>
      <c r="BF5" s="15" t="s">
        <v>952</v>
      </c>
      <c r="BG5" s="16">
        <v>126</v>
      </c>
      <c r="BH5" s="25"/>
      <c r="BI5" s="28"/>
      <c r="BK5" s="15" t="s">
        <v>975</v>
      </c>
      <c r="BL5" s="16">
        <v>245</v>
      </c>
      <c r="BM5" s="25"/>
      <c r="BN5" s="28"/>
    </row>
    <row r="6" spans="34:67" x14ac:dyDescent="0.25">
      <c r="AT6" s="15" t="s">
        <v>924</v>
      </c>
      <c r="AU6" s="16">
        <v>207</v>
      </c>
      <c r="BA6" s="15" t="s">
        <v>951</v>
      </c>
      <c r="BB6" s="16">
        <v>1</v>
      </c>
      <c r="BD6" s="28"/>
      <c r="BF6" s="15" t="s">
        <v>949</v>
      </c>
      <c r="BG6" s="16">
        <v>328</v>
      </c>
      <c r="BH6" s="25"/>
      <c r="BI6" s="28"/>
      <c r="BK6" s="15" t="s">
        <v>954</v>
      </c>
      <c r="BL6" s="16">
        <v>209</v>
      </c>
      <c r="BM6" s="25"/>
      <c r="BN6" s="28"/>
    </row>
    <row r="7" spans="34:67" x14ac:dyDescent="0.25">
      <c r="AT7" s="15" t="s">
        <v>925</v>
      </c>
      <c r="AU7" s="16">
        <v>85</v>
      </c>
      <c r="BA7" s="15" t="s">
        <v>931</v>
      </c>
      <c r="BB7" s="16">
        <v>437</v>
      </c>
      <c r="BD7" s="28"/>
      <c r="BF7" s="15" t="s">
        <v>978</v>
      </c>
      <c r="BG7" s="16">
        <v>3</v>
      </c>
      <c r="BH7" s="25"/>
      <c r="BI7" s="28"/>
      <c r="BK7" s="15" t="s">
        <v>968</v>
      </c>
      <c r="BL7" s="16">
        <v>3</v>
      </c>
      <c r="BM7" s="25"/>
      <c r="BN7" s="28"/>
    </row>
    <row r="8" spans="34:67" x14ac:dyDescent="0.25">
      <c r="AT8" s="15" t="s">
        <v>942</v>
      </c>
      <c r="AU8" s="16">
        <v>457</v>
      </c>
      <c r="BA8" s="15" t="s">
        <v>942</v>
      </c>
      <c r="BB8" s="16">
        <v>455</v>
      </c>
      <c r="BD8" s="28"/>
      <c r="BF8" s="15" t="s">
        <v>942</v>
      </c>
      <c r="BG8" s="16">
        <v>457</v>
      </c>
      <c r="BH8" s="25">
        <f>BH1+BH2</f>
        <v>454</v>
      </c>
      <c r="BI8" s="28"/>
      <c r="BK8" s="15" t="s">
        <v>942</v>
      </c>
      <c r="BL8" s="16">
        <v>457</v>
      </c>
      <c r="BM8" s="25">
        <f>BM2+BM3</f>
        <v>454</v>
      </c>
      <c r="BN8" s="28"/>
    </row>
    <row r="9" spans="34:67" x14ac:dyDescent="0.25">
      <c r="BD9" s="28"/>
      <c r="BH9" s="25"/>
      <c r="BI9" s="28"/>
    </row>
    <row r="10" spans="34:67" x14ac:dyDescent="0.25">
      <c r="AK10" s="42" t="s">
        <v>971</v>
      </c>
      <c r="AL10" s="42"/>
      <c r="AM10" s="42"/>
      <c r="AO10" s="42" t="s">
        <v>972</v>
      </c>
      <c r="AP10" s="42"/>
      <c r="AQ10" s="42"/>
      <c r="AT10" s="42" t="s">
        <v>973</v>
      </c>
      <c r="AU10" s="42"/>
      <c r="AV10" s="42"/>
      <c r="BA10" s="42" t="s">
        <v>974</v>
      </c>
      <c r="BB10" s="42"/>
      <c r="BF10" s="41" t="s">
        <v>969</v>
      </c>
      <c r="BG10" s="41"/>
      <c r="BH10" s="41"/>
      <c r="BI10" s="41"/>
      <c r="BJ10" s="37"/>
      <c r="BK10" s="41" t="s">
        <v>970</v>
      </c>
      <c r="BL10" s="41"/>
      <c r="BM10" s="41"/>
      <c r="BN10" s="41"/>
      <c r="BO10" s="41"/>
    </row>
    <row r="11" spans="34:67" x14ac:dyDescent="0.25"/>
    <row r="12" spans="34:67" x14ac:dyDescent="0.25"/>
    <row r="13" spans="34:67" x14ac:dyDescent="0.25"/>
    <row r="14" spans="34:67" x14ac:dyDescent="0.25"/>
    <row r="15" spans="34:67" x14ac:dyDescent="0.25"/>
    <row r="16" spans="34:67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</sheetData>
  <mergeCells count="6">
    <mergeCell ref="BK10:BO10"/>
    <mergeCell ref="BF10:BI10"/>
    <mergeCell ref="AK10:AM10"/>
    <mergeCell ref="AO10:AQ10"/>
    <mergeCell ref="AT10:AV10"/>
    <mergeCell ref="BA10:BB10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7"/>
  <drawing r:id="rId8"/>
  <extLst>
    <ext xmlns:x14="http://schemas.microsoft.com/office/spreadsheetml/2009/9/main" uri="{A8765BA9-456A-4dab-B4F3-ACF838C121DE}">
      <x14:slicerList>
        <x14:slicer r:id="rId9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3"/>
  <dimension ref="A1:E6"/>
  <sheetViews>
    <sheetView workbookViewId="0">
      <selection activeCell="B17" sqref="B17"/>
    </sheetView>
  </sheetViews>
  <sheetFormatPr defaultRowHeight="15" x14ac:dyDescent="0.25"/>
  <cols>
    <col min="1" max="3" width="36.28515625" customWidth="1"/>
    <col min="4" max="4" width="23.28515625" customWidth="1"/>
    <col min="5" max="5" width="36.140625" customWidth="1"/>
  </cols>
  <sheetData>
    <row r="1" spans="1:5" ht="15.75" thickBot="1" x14ac:dyDescent="0.3">
      <c r="A1" s="26" t="s">
        <v>945</v>
      </c>
      <c r="B1" s="26" t="s">
        <v>946</v>
      </c>
      <c r="C1" s="26" t="s">
        <v>923</v>
      </c>
      <c r="D1" s="26" t="s">
        <v>933</v>
      </c>
      <c r="E1" s="26" t="s">
        <v>932</v>
      </c>
    </row>
    <row r="2" spans="1:5" ht="15.75" thickBot="1" x14ac:dyDescent="0.3">
      <c r="A2" s="27" t="s">
        <v>931</v>
      </c>
      <c r="B2" s="27" t="s">
        <v>937</v>
      </c>
      <c r="C2" s="27" t="s">
        <v>925</v>
      </c>
      <c r="D2" s="27" t="s">
        <v>978</v>
      </c>
      <c r="E2" s="27" t="s">
        <v>968</v>
      </c>
    </row>
    <row r="3" spans="1:5" ht="15.75" thickBot="1" x14ac:dyDescent="0.3">
      <c r="A3" s="27" t="s">
        <v>927</v>
      </c>
      <c r="B3" s="27" t="s">
        <v>938</v>
      </c>
      <c r="C3" s="27" t="s">
        <v>924</v>
      </c>
      <c r="D3" s="27" t="s">
        <v>947</v>
      </c>
      <c r="E3" s="27" t="s">
        <v>948</v>
      </c>
    </row>
    <row r="4" spans="1:5" ht="15.75" thickBot="1" x14ac:dyDescent="0.3">
      <c r="A4" s="27" t="s">
        <v>951</v>
      </c>
      <c r="B4" s="27" t="s">
        <v>930</v>
      </c>
      <c r="C4" s="27" t="s">
        <v>926</v>
      </c>
      <c r="D4" s="27" t="s">
        <v>949</v>
      </c>
      <c r="E4" s="27" t="s">
        <v>950</v>
      </c>
    </row>
    <row r="5" spans="1:5" ht="15.75" thickBot="1" x14ac:dyDescent="0.3">
      <c r="A5" s="27"/>
      <c r="B5" s="27" t="s">
        <v>940</v>
      </c>
      <c r="C5" s="27"/>
      <c r="D5" s="27"/>
      <c r="E5" s="27"/>
    </row>
    <row r="6" spans="1:5" ht="15.75" thickBot="1" x14ac:dyDescent="0.3">
      <c r="A6" s="27"/>
      <c r="B6" s="27"/>
      <c r="C6" s="27"/>
      <c r="D6" s="27"/>
      <c r="E6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Comercial</vt:lpstr>
      <vt:lpstr>Dash_Com</vt:lpstr>
      <vt:lpstr>Listas</vt:lpstr>
      <vt:lpstr>Comercial!Area_de_impressao</vt:lpstr>
      <vt:lpstr>Comercial!Titulos_de_impressao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Ocelo</dc:creator>
  <cp:lastModifiedBy>Antonio Melo Magalhaes</cp:lastModifiedBy>
  <cp:lastPrinted>2022-04-28T10:45:23Z</cp:lastPrinted>
  <dcterms:created xsi:type="dcterms:W3CDTF">2022-03-21T13:55:52Z</dcterms:created>
  <dcterms:modified xsi:type="dcterms:W3CDTF">2022-07-09T23:31:50Z</dcterms:modified>
</cp:coreProperties>
</file>