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927505F8-7DC8-47F1-94E6-A87D659AF38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5" i="2" l="1"/>
  <c r="J85" i="2" s="1"/>
  <c r="H76" i="2"/>
  <c r="H71" i="2"/>
  <c r="H90" i="2"/>
  <c r="J90" i="2"/>
  <c r="H91" i="2"/>
  <c r="H77" i="2"/>
  <c r="J77" i="2" s="1"/>
  <c r="H78" i="2"/>
  <c r="J78" i="2" s="1"/>
  <c r="H92" i="2"/>
  <c r="J92" i="2" s="1"/>
  <c r="H87" i="2"/>
  <c r="J87" i="2" s="1"/>
  <c r="H73" i="2"/>
  <c r="J73" i="2" s="1"/>
  <c r="H75" i="2"/>
  <c r="J75" i="2" s="1"/>
  <c r="H89" i="2"/>
  <c r="J89" i="2" s="1"/>
  <c r="H88" i="2"/>
  <c r="J88" i="2" s="1"/>
  <c r="H74" i="2"/>
  <c r="H72" i="2"/>
  <c r="H86" i="2"/>
  <c r="H93" i="2"/>
  <c r="J93" i="2" s="1"/>
  <c r="J91" i="2"/>
  <c r="J86" i="2"/>
  <c r="J84" i="2"/>
  <c r="J71" i="2"/>
  <c r="J72" i="2"/>
  <c r="J74" i="2"/>
  <c r="J76" i="2"/>
  <c r="J79" i="2"/>
  <c r="H79" i="2"/>
  <c r="H84" i="2"/>
  <c r="H70" i="2"/>
  <c r="J70" i="2" s="1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71" i="2"/>
  <c r="G72" i="2"/>
  <c r="G73" i="2"/>
  <c r="G74" i="2"/>
  <c r="G75" i="2"/>
  <c r="G76" i="2"/>
  <c r="G77" i="2"/>
  <c r="G78" i="2"/>
  <c r="G79" i="2"/>
  <c r="F71" i="2"/>
  <c r="F72" i="2"/>
  <c r="F73" i="2"/>
  <c r="F74" i="2"/>
  <c r="F75" i="2"/>
  <c r="F76" i="2"/>
  <c r="F77" i="2"/>
  <c r="F78" i="2"/>
  <c r="F79" i="2"/>
  <c r="G70" i="2"/>
  <c r="F70" i="2"/>
</calcChain>
</file>

<file path=xl/sharedStrings.xml><?xml version="1.0" encoding="utf-8"?>
<sst xmlns="http://schemas.openxmlformats.org/spreadsheetml/2006/main" count="117" uniqueCount="93">
  <si>
    <t>Instance</t>
  </si>
  <si>
    <t>Gap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</si>
  <si>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</si>
  <si>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</si>
  <si>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</si>
  <si>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</si>
  <si>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</si>
  <si>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</si>
  <si>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</si>
  <si>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</si>
  <si>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</si>
  <si>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</si>
  <si>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</si>
  <si>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</si>
  <si>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</si>
  <si>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</si>
  <si>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</si>
  <si>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</si>
  <si>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</si>
  <si>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</si>
  <si>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</si>
  <si>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</si>
  <si>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</si>
  <si>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</si>
  <si>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</si>
  <si>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</si>
  <si>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</si>
  <si>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</si>
  <si>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</si>
  <si>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</si>
  <si>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</si>
  <si>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</si>
  <si>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</si>
  <si>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</si>
  <si>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</si>
  <si>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</si>
  <si>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</si>
  <si>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</si>
  <si>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</si>
  <si>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</si>
  <si>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</si>
  <si>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</si>
  <si>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</si>
  <si>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</si>
  <si>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</si>
  <si>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</si>
  <si>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</si>
  <si>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</si>
  <si>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</si>
  <si>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</si>
  <si>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</si>
  <si>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</si>
  <si>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</si>
  <si>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</si>
  <si>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</si>
  <si>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</si>
  <si>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</si>
  <si>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</si>
  <si>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</si>
  <si>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</si>
  <si>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</si>
  <si>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</si>
  <si>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</si>
  <si>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</si>
  <si>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</si>
  <si>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</si>
  <si>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</si>
  <si>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</si>
  <si>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</si>
  <si>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</si>
  <si>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</si>
  <si>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</si>
  <si>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        𝜃   =   0.9975                  ,</t>
  </si>
  <si>
    <t>MersenneTwister(1104); MersenneTwister(2104); MersenneTwister(2806); MersenneTwister(1010); MersenneTwister(2111)</t>
  </si>
  <si>
    <t>Intel(R) Core(TM) i7-7700 CPU @ 3.60GHz   3.60 GHz</t>
  </si>
  <si>
    <t>16.0 GB</t>
  </si>
  <si>
    <t>Windows 10 Enterprise</t>
  </si>
  <si>
    <t>22H2</t>
  </si>
  <si>
    <t>Initializtion</t>
  </si>
  <si>
    <t>Benchmark</t>
  </si>
  <si>
    <t>Avg. Run Time
(ms/iteration)</t>
  </si>
  <si>
    <t>Avg. Run 
Time (s)</t>
  </si>
  <si>
    <t>Best</t>
  </si>
  <si>
    <t>Worst</t>
  </si>
  <si>
    <t>:random</t>
  </si>
  <si>
    <t>LRP Solution</t>
  </si>
  <si>
    <t>:cluster</t>
  </si>
  <si>
    <t>                    :intraopt!      ,</t>
  </si>
  <si>
    <t>                    :interopt!      ,</t>
  </si>
  <si>
    <t>                    :movecustomer!  ,</t>
  </si>
  <si>
    <t>                    :movedepot!     ,</t>
  </si>
  <si>
    <t>                    :swapcustomers! ,</t>
  </si>
  <si>
    <t>:cluster, :random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</si>
</sst>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JuliaMono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" fillId="0" borderId="6" xfId="0" applyFont="1" applyBorder="1"/>
    <xf numFmtId="0" fontId="1" fillId="0" borderId="3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3" xfId="0" applyFont="1" applyBorder="1"/>
    <xf numFmtId="0" fontId="7" fillId="0" borderId="1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vertical="center"/>
    </xf>
    <xf numFmtId="0" fontId="7" fillId="0" borderId="9" xfId="0" applyFont="1" applyBorder="1" applyAlignment="1">
      <alignment horizontal="center"/>
    </xf>
    <xf numFmtId="0" fontId="5" fillId="0" borderId="2" xfId="0" applyFont="1" applyBorder="1"/>
    <xf numFmtId="10" fontId="5" fillId="0" borderId="2" xfId="0" applyNumberFormat="1" applyFont="1" applyBorder="1"/>
    <xf numFmtId="1" fontId="5" fillId="0" borderId="2" xfId="0" applyNumberFormat="1" applyFont="1" applyBorder="1"/>
    <xf numFmtId="1" fontId="5" fillId="0" borderId="1" xfId="0" applyNumberFormat="1" applyFont="1" applyBorder="1"/>
    <xf numFmtId="11" fontId="5" fillId="0" borderId="2" xfId="0" applyNumberFormat="1" applyFont="1" applyBorder="1"/>
    <xf numFmtId="11" fontId="1" fillId="0" borderId="1" xfId="0" applyNumberFormat="1" applyFont="1" applyBorder="1"/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89"/>
  <sheetViews>
    <sheetView tabSelected="1" topLeftCell="A60" zoomScaleNormal="100" workbookViewId="0">
      <selection activeCell="C17" sqref="C17"/>
    </sheetView>
  </sheetViews>
  <sheetFormatPr defaultColWidth="9.08984375" defaultRowHeight="13" x14ac:dyDescent="0.3"/>
  <cols>
    <col min="1" max="1" width="14.6328125" style="1" customWidth="1"/>
    <col min="2" max="2" width="4.6328125" style="1" customWidth="1"/>
    <col min="3" max="3" width="10.6328125" style="1" customWidth="1"/>
    <col min="4" max="7" width="8.6328125" style="1" customWidth="1"/>
    <col min="8" max="8" width="12.6328125" style="1" customWidth="1"/>
    <col min="9" max="9" width="8.632812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4" width="9.08984375" style="1"/>
    <col min="15" max="15" width="8.1796875" style="1" bestFit="1" customWidth="1"/>
    <col min="16" max="16" width="10" style="1" bestFit="1" customWidth="1"/>
    <col min="17" max="16384" width="9.08984375" style="1"/>
  </cols>
  <sheetData>
    <row r="1" spans="1:8" x14ac:dyDescent="0.3">
      <c r="A1" s="14" t="s">
        <v>45</v>
      </c>
      <c r="B1" s="9"/>
      <c r="C1" s="10"/>
      <c r="D1" s="10"/>
      <c r="E1" s="10"/>
      <c r="F1" s="10"/>
      <c r="G1" s="10"/>
      <c r="H1" s="10"/>
    </row>
    <row r="2" spans="1:8" ht="14.5" x14ac:dyDescent="0.35">
      <c r="A2" s="11"/>
      <c r="B2" s="12"/>
      <c r="C2" s="13"/>
      <c r="D2" s="13"/>
      <c r="E2" s="13"/>
      <c r="F2" s="13"/>
      <c r="G2" s="13"/>
      <c r="H2" s="13"/>
    </row>
    <row r="3" spans="1:8" x14ac:dyDescent="0.3">
      <c r="A3" s="15" t="s">
        <v>15</v>
      </c>
      <c r="B3" s="16"/>
      <c r="C3" s="16"/>
    </row>
    <row r="4" spans="1:8" x14ac:dyDescent="0.3">
      <c r="A4" s="16" t="s">
        <v>16</v>
      </c>
      <c r="B4" s="17"/>
      <c r="C4" s="16" t="s">
        <v>74</v>
      </c>
      <c r="D4" s="2"/>
      <c r="E4" s="2"/>
      <c r="F4" s="2"/>
      <c r="G4" s="2"/>
      <c r="H4" s="2"/>
    </row>
    <row r="5" spans="1:8" x14ac:dyDescent="0.3">
      <c r="A5" s="16" t="s">
        <v>17</v>
      </c>
      <c r="B5" s="17"/>
      <c r="C5" s="16" t="s">
        <v>75</v>
      </c>
      <c r="D5" s="2"/>
      <c r="E5" s="2"/>
      <c r="F5" s="2"/>
      <c r="G5" s="2"/>
      <c r="H5" s="2"/>
    </row>
    <row r="6" spans="1:8" s="6" customFormat="1" ht="12.75" customHeight="1" x14ac:dyDescent="0.35">
      <c r="A6" s="18" t="s">
        <v>18</v>
      </c>
      <c r="B6" s="18"/>
      <c r="C6" s="18" t="s">
        <v>19</v>
      </c>
    </row>
    <row r="7" spans="1:8" s="6" customFormat="1" ht="12.75" customHeight="1" x14ac:dyDescent="0.35">
      <c r="A7" s="18"/>
      <c r="B7" s="18"/>
      <c r="C7" s="18"/>
    </row>
    <row r="8" spans="1:8" s="6" customFormat="1" ht="12.75" customHeight="1" x14ac:dyDescent="0.35">
      <c r="A8" s="19" t="s">
        <v>22</v>
      </c>
      <c r="B8" s="18"/>
      <c r="C8" s="18"/>
    </row>
    <row r="9" spans="1:8" s="6" customFormat="1" ht="12.75" customHeight="1" x14ac:dyDescent="0.3">
      <c r="A9" s="16" t="s">
        <v>20</v>
      </c>
      <c r="B9" s="16"/>
      <c r="C9" s="16" t="s">
        <v>76</v>
      </c>
      <c r="D9" s="1"/>
      <c r="E9" s="1"/>
      <c r="F9" s="1"/>
      <c r="G9" s="1"/>
      <c r="H9" s="1"/>
    </row>
    <row r="10" spans="1:8" s="6" customFormat="1" ht="12.75" customHeight="1" x14ac:dyDescent="0.3">
      <c r="A10" s="16" t="s">
        <v>21</v>
      </c>
      <c r="B10" s="16"/>
      <c r="C10" s="16" t="s">
        <v>77</v>
      </c>
      <c r="D10" s="1"/>
      <c r="E10" s="1"/>
      <c r="F10" s="1"/>
      <c r="G10" s="1"/>
      <c r="H10" s="1"/>
    </row>
    <row r="11" spans="1:8" s="6" customFormat="1" ht="12.75" customHeight="1" x14ac:dyDescent="0.3">
      <c r="A11" s="16"/>
      <c r="B11" s="16"/>
      <c r="C11" s="16"/>
      <c r="D11" s="1"/>
      <c r="E11" s="1"/>
      <c r="F11" s="1"/>
      <c r="G11" s="1"/>
      <c r="H11" s="1"/>
    </row>
    <row r="12" spans="1:8" s="6" customFormat="1" ht="12.75" customHeight="1" x14ac:dyDescent="0.3">
      <c r="A12" s="15" t="s">
        <v>27</v>
      </c>
      <c r="B12" s="16"/>
      <c r="C12" s="16"/>
      <c r="D12" s="1"/>
      <c r="E12" s="1"/>
      <c r="F12" s="1"/>
      <c r="G12" s="1"/>
      <c r="H12" s="1"/>
    </row>
    <row r="13" spans="1:8" s="6" customFormat="1" ht="12.75" customHeight="1" x14ac:dyDescent="0.3">
      <c r="A13" s="16" t="s">
        <v>25</v>
      </c>
      <c r="B13" s="16"/>
      <c r="C13" s="16" t="s">
        <v>26</v>
      </c>
      <c r="D13" s="1"/>
      <c r="E13" s="1"/>
      <c r="F13" s="1"/>
      <c r="G13" s="1"/>
      <c r="H13" s="1"/>
    </row>
    <row r="14" spans="1:8" s="6" customFormat="1" ht="12.75" customHeight="1" x14ac:dyDescent="0.3">
      <c r="A14" s="16" t="s">
        <v>24</v>
      </c>
      <c r="B14" s="16"/>
      <c r="C14" s="16" t="s">
        <v>23</v>
      </c>
      <c r="D14" s="1"/>
      <c r="E14" s="1"/>
      <c r="F14" s="1"/>
      <c r="G14" s="1"/>
      <c r="H14" s="1"/>
    </row>
    <row r="15" spans="1:8" s="6" customFormat="1" ht="12.75" customHeight="1" x14ac:dyDescent="0.3">
      <c r="A15" s="16" t="s">
        <v>28</v>
      </c>
      <c r="B15" s="16"/>
      <c r="C15" s="20" t="s">
        <v>73</v>
      </c>
      <c r="D15" s="8"/>
      <c r="E15" s="8"/>
      <c r="F15" s="8"/>
      <c r="G15" s="8"/>
      <c r="H15" s="1"/>
    </row>
    <row r="16" spans="1:8" s="6" customFormat="1" ht="12.75" customHeight="1" x14ac:dyDescent="0.35">
      <c r="A16" s="18" t="s">
        <v>78</v>
      </c>
      <c r="B16" s="18"/>
      <c r="C16" s="20" t="s">
        <v>92</v>
      </c>
      <c r="D16" s="8"/>
      <c r="E16" s="8"/>
      <c r="F16" s="8"/>
      <c r="G16" s="8"/>
    </row>
    <row r="17" spans="1:14" s="6" customFormat="1" ht="12.75" customHeight="1" x14ac:dyDescent="0.35">
      <c r="B17" s="5"/>
    </row>
    <row r="18" spans="1:14" s="6" customFormat="1" ht="12.75" customHeight="1" x14ac:dyDescent="0.35">
      <c r="A18" s="21" t="s">
        <v>14</v>
      </c>
      <c r="B18" s="5"/>
      <c r="L18" s="8"/>
      <c r="M18" s="8"/>
      <c r="N18" s="8"/>
    </row>
    <row r="19" spans="1:14" s="6" customFormat="1" ht="12.75" customHeight="1" x14ac:dyDescent="0.35">
      <c r="A19" s="8" t="s">
        <v>67</v>
      </c>
      <c r="B19" s="7"/>
      <c r="L19" s="8"/>
    </row>
    <row r="20" spans="1:14" s="6" customFormat="1" ht="12.75" customHeight="1" x14ac:dyDescent="0.35">
      <c r="A20" s="8" t="s">
        <v>66</v>
      </c>
      <c r="B20" s="7"/>
      <c r="L20" s="8"/>
    </row>
    <row r="21" spans="1:14" s="6" customFormat="1" ht="12.75" customHeight="1" x14ac:dyDescent="0.35">
      <c r="A21" s="8" t="s">
        <v>65</v>
      </c>
      <c r="B21" s="8"/>
      <c r="C21" s="8"/>
      <c r="D21" s="8"/>
      <c r="E21" s="8"/>
      <c r="F21" s="8"/>
      <c r="G21" s="8"/>
      <c r="H21" s="8"/>
    </row>
    <row r="22" spans="1:14" s="6" customFormat="1" ht="12.75" customHeight="1" x14ac:dyDescent="0.35">
      <c r="A22" s="8" t="s">
        <v>30</v>
      </c>
      <c r="B22" s="8"/>
      <c r="C22" s="8"/>
      <c r="D22" s="8"/>
      <c r="E22" s="8"/>
      <c r="F22" s="8"/>
      <c r="G22" s="8"/>
      <c r="H22" s="8"/>
    </row>
    <row r="23" spans="1:14" s="6" customFormat="1" ht="12.75" customHeight="1" x14ac:dyDescent="0.35">
      <c r="A23" s="8" t="s">
        <v>31</v>
      </c>
      <c r="B23" s="8"/>
      <c r="C23" s="8"/>
      <c r="D23" s="8"/>
      <c r="E23" s="8"/>
      <c r="F23" s="8"/>
      <c r="G23" s="8"/>
      <c r="H23" s="8"/>
    </row>
    <row r="24" spans="1:14" s="6" customFormat="1" ht="12.75" customHeight="1" x14ac:dyDescent="0.35">
      <c r="A24" s="8" t="s">
        <v>32</v>
      </c>
      <c r="B24" s="8"/>
      <c r="C24" s="8"/>
      <c r="D24" s="8"/>
      <c r="E24" s="8"/>
      <c r="F24" s="8"/>
      <c r="G24" s="8"/>
      <c r="H24" s="8"/>
    </row>
    <row r="25" spans="1:14" s="6" customFormat="1" ht="12.75" customHeight="1" x14ac:dyDescent="0.35">
      <c r="A25" s="8" t="s">
        <v>33</v>
      </c>
      <c r="B25" s="8"/>
      <c r="C25" s="8"/>
      <c r="D25" s="8"/>
      <c r="E25" s="8"/>
      <c r="F25" s="8"/>
      <c r="G25" s="8"/>
      <c r="H25" s="8"/>
    </row>
    <row r="26" spans="1:14" s="6" customFormat="1" ht="12.75" customHeight="1" x14ac:dyDescent="0.35">
      <c r="A26" s="8" t="s">
        <v>4</v>
      </c>
      <c r="B26" s="8"/>
      <c r="C26" s="8"/>
      <c r="D26" s="8"/>
      <c r="E26" s="8"/>
      <c r="F26" s="8"/>
      <c r="G26" s="8"/>
      <c r="H26" s="8"/>
    </row>
    <row r="27" spans="1:14" s="6" customFormat="1" ht="12.75" customHeight="1" x14ac:dyDescent="0.35">
      <c r="A27" s="8" t="s">
        <v>34</v>
      </c>
      <c r="B27" s="8"/>
      <c r="C27" s="8"/>
      <c r="D27" s="8"/>
      <c r="E27" s="8"/>
      <c r="F27" s="8"/>
      <c r="G27" s="8"/>
      <c r="H27" s="8"/>
    </row>
    <row r="28" spans="1:14" s="6" customFormat="1" ht="12.75" customHeight="1" x14ac:dyDescent="0.35">
      <c r="A28" s="8" t="s">
        <v>35</v>
      </c>
      <c r="B28" s="8"/>
      <c r="C28" s="8"/>
      <c r="D28" s="8"/>
      <c r="E28" s="8"/>
      <c r="F28" s="8"/>
      <c r="G28" s="8"/>
      <c r="H28" s="8"/>
    </row>
    <row r="29" spans="1:14" s="6" customFormat="1" ht="12.75" customHeight="1" x14ac:dyDescent="0.35">
      <c r="A29" s="8" t="s">
        <v>36</v>
      </c>
      <c r="B29" s="8"/>
      <c r="C29" s="8"/>
      <c r="D29" s="8"/>
      <c r="E29" s="8"/>
      <c r="F29" s="8"/>
      <c r="G29" s="8"/>
      <c r="H29" s="8"/>
    </row>
    <row r="30" spans="1:14" s="6" customFormat="1" ht="12.75" customHeight="1" x14ac:dyDescent="0.35">
      <c r="A30" s="8" t="s">
        <v>46</v>
      </c>
      <c r="B30" s="8"/>
      <c r="C30" s="8"/>
      <c r="D30" s="8"/>
      <c r="E30" s="8"/>
      <c r="F30" s="8"/>
      <c r="G30" s="8"/>
      <c r="H30" s="8"/>
    </row>
    <row r="31" spans="1:14" s="6" customFormat="1" ht="12.75" customHeight="1" x14ac:dyDescent="0.35">
      <c r="A31" s="8" t="s">
        <v>37</v>
      </c>
      <c r="B31" s="8"/>
      <c r="C31" s="8"/>
      <c r="D31" s="8"/>
      <c r="E31" s="8"/>
      <c r="F31" s="8"/>
      <c r="G31" s="8"/>
      <c r="H31" s="8"/>
    </row>
    <row r="32" spans="1:14" s="6" customFormat="1" ht="12.75" customHeight="1" x14ac:dyDescent="0.35">
      <c r="A32" s="8" t="s">
        <v>38</v>
      </c>
      <c r="B32" s="8"/>
      <c r="C32" s="8"/>
      <c r="D32" s="8"/>
      <c r="E32" s="8"/>
      <c r="F32" s="8"/>
      <c r="G32" s="8"/>
      <c r="H32" s="8"/>
    </row>
    <row r="33" spans="1:8" s="6" customFormat="1" ht="12.75" customHeight="1" x14ac:dyDescent="0.35">
      <c r="A33" s="8" t="s">
        <v>39</v>
      </c>
      <c r="B33" s="8"/>
      <c r="C33" s="8"/>
      <c r="D33" s="8"/>
      <c r="E33" s="8"/>
      <c r="F33" s="8"/>
      <c r="G33" s="8"/>
      <c r="H33" s="8"/>
    </row>
    <row r="34" spans="1:8" s="6" customFormat="1" ht="12.75" customHeight="1" x14ac:dyDescent="0.35">
      <c r="A34" s="8" t="s">
        <v>47</v>
      </c>
      <c r="B34" s="8"/>
      <c r="C34" s="8"/>
      <c r="D34" s="8"/>
      <c r="E34" s="8"/>
      <c r="F34" s="8"/>
      <c r="G34" s="8"/>
      <c r="H34" s="8"/>
    </row>
    <row r="35" spans="1:8" s="6" customFormat="1" ht="12.75" customHeight="1" x14ac:dyDescent="0.35">
      <c r="A35" s="8" t="s">
        <v>40</v>
      </c>
      <c r="B35" s="8"/>
      <c r="C35" s="8"/>
      <c r="D35" s="8"/>
      <c r="E35" s="8"/>
      <c r="F35" s="8"/>
      <c r="G35" s="8"/>
      <c r="H35" s="8"/>
    </row>
    <row r="36" spans="1:8" s="6" customFormat="1" ht="12.75" customHeight="1" x14ac:dyDescent="0.35">
      <c r="A36" s="8" t="s">
        <v>41</v>
      </c>
      <c r="B36" s="8"/>
      <c r="C36" s="8"/>
      <c r="D36" s="8"/>
      <c r="E36" s="8"/>
      <c r="F36" s="8"/>
      <c r="G36" s="8"/>
      <c r="H36" s="8"/>
    </row>
    <row r="37" spans="1:8" s="6" customFormat="1" ht="12.75" customHeight="1" x14ac:dyDescent="0.35">
      <c r="A37" s="8" t="s">
        <v>48</v>
      </c>
      <c r="B37" s="8"/>
      <c r="C37" s="8"/>
      <c r="D37" s="8"/>
      <c r="E37" s="8"/>
      <c r="F37" s="8"/>
      <c r="G37" s="8"/>
      <c r="H37" s="8"/>
    </row>
    <row r="38" spans="1:8" s="6" customFormat="1" ht="12.75" customHeight="1" x14ac:dyDescent="0.35">
      <c r="A38" s="8" t="s">
        <v>49</v>
      </c>
      <c r="B38" s="8"/>
      <c r="C38" s="8"/>
      <c r="D38" s="8"/>
      <c r="E38" s="8"/>
      <c r="F38" s="8"/>
      <c r="G38" s="8"/>
      <c r="H38" s="8"/>
    </row>
    <row r="39" spans="1:8" s="6" customFormat="1" ht="12.75" customHeight="1" x14ac:dyDescent="0.35">
      <c r="A39" s="8" t="s">
        <v>2</v>
      </c>
      <c r="B39" s="8"/>
      <c r="C39" s="8"/>
      <c r="D39" s="8"/>
      <c r="E39" s="8"/>
      <c r="F39" s="8"/>
      <c r="G39" s="8"/>
      <c r="H39" s="8"/>
    </row>
    <row r="40" spans="1:8" s="6" customFormat="1" ht="12.75" customHeight="1" x14ac:dyDescent="0.35">
      <c r="A40" s="8" t="s">
        <v>5</v>
      </c>
      <c r="B40" s="8"/>
      <c r="C40" s="8"/>
      <c r="D40" s="8"/>
      <c r="E40" s="8"/>
      <c r="F40" s="8"/>
      <c r="G40" s="8"/>
      <c r="H40" s="8"/>
    </row>
    <row r="41" spans="1:8" s="6" customFormat="1" ht="12.75" customHeight="1" x14ac:dyDescent="0.35">
      <c r="A41" s="8" t="s">
        <v>68</v>
      </c>
      <c r="B41" s="8"/>
      <c r="C41" s="8"/>
      <c r="D41" s="8"/>
      <c r="E41" s="8"/>
      <c r="F41" s="8"/>
      <c r="G41" s="8"/>
      <c r="H41" s="8"/>
    </row>
    <row r="42" spans="1:8" s="6" customFormat="1" ht="12.75" customHeight="1" x14ac:dyDescent="0.35">
      <c r="A42" s="8" t="s">
        <v>69</v>
      </c>
      <c r="B42" s="8"/>
      <c r="C42" s="8"/>
      <c r="D42" s="8"/>
      <c r="E42" s="8"/>
      <c r="F42" s="8"/>
      <c r="G42" s="8"/>
      <c r="H42" s="8"/>
    </row>
    <row r="43" spans="1:8" ht="14" x14ac:dyDescent="0.3">
      <c r="A43" s="8" t="s">
        <v>70</v>
      </c>
      <c r="B43" s="8"/>
      <c r="C43" s="8"/>
      <c r="D43" s="8"/>
      <c r="E43" s="8"/>
      <c r="F43" s="8"/>
      <c r="G43" s="8"/>
      <c r="H43" s="8"/>
    </row>
    <row r="44" spans="1:8" ht="14" x14ac:dyDescent="0.3">
      <c r="A44" s="8" t="s">
        <v>71</v>
      </c>
      <c r="B44" s="8"/>
      <c r="C44" s="8"/>
      <c r="D44" s="8"/>
      <c r="E44" s="8"/>
      <c r="F44" s="8"/>
      <c r="G44" s="8"/>
      <c r="H44" s="8"/>
    </row>
    <row r="45" spans="1:8" ht="14" x14ac:dyDescent="0.3">
      <c r="A45" s="8" t="s">
        <v>42</v>
      </c>
      <c r="B45" s="8"/>
      <c r="C45" s="8"/>
      <c r="D45" s="8"/>
      <c r="E45" s="8"/>
      <c r="F45" s="8"/>
      <c r="G45" s="8"/>
      <c r="H45" s="8"/>
    </row>
    <row r="46" spans="1:8" ht="14" x14ac:dyDescent="0.3">
      <c r="A46" s="8" t="s">
        <v>43</v>
      </c>
      <c r="B46" s="8"/>
      <c r="C46" s="8"/>
      <c r="D46" s="8"/>
      <c r="E46" s="8"/>
      <c r="F46" s="8"/>
      <c r="G46" s="8"/>
      <c r="H46" s="8"/>
    </row>
    <row r="47" spans="1:8" ht="14" x14ac:dyDescent="0.3">
      <c r="A47" s="8" t="s">
        <v>3</v>
      </c>
      <c r="B47" s="8"/>
      <c r="C47" s="8"/>
      <c r="D47" s="8"/>
      <c r="E47" s="8"/>
      <c r="F47" s="8"/>
      <c r="G47" s="8"/>
      <c r="H47" s="8"/>
    </row>
    <row r="48" spans="1:8" ht="14" x14ac:dyDescent="0.3">
      <c r="A48" s="8" t="s">
        <v>11</v>
      </c>
      <c r="B48" s="8"/>
      <c r="C48" s="8"/>
      <c r="D48" s="8"/>
      <c r="E48" s="8"/>
      <c r="F48" s="8"/>
      <c r="G48" s="8"/>
      <c r="H48" s="8"/>
    </row>
    <row r="49" spans="1:14" ht="13.5" customHeight="1" x14ac:dyDescent="0.3">
      <c r="A49" s="8" t="s">
        <v>87</v>
      </c>
      <c r="B49" s="8"/>
    </row>
    <row r="50" spans="1:14" ht="14" x14ac:dyDescent="0.3">
      <c r="A50" s="8" t="s">
        <v>88</v>
      </c>
      <c r="B50" s="8"/>
    </row>
    <row r="51" spans="1:14" ht="14" x14ac:dyDescent="0.3">
      <c r="A51" s="8" t="s">
        <v>89</v>
      </c>
      <c r="B51" s="8"/>
    </row>
    <row r="52" spans="1:14" ht="14" x14ac:dyDescent="0.3">
      <c r="A52" s="8" t="s">
        <v>90</v>
      </c>
      <c r="B52" s="8"/>
    </row>
    <row r="53" spans="1:14" ht="14" x14ac:dyDescent="0.3">
      <c r="A53" s="8" t="s">
        <v>91</v>
      </c>
      <c r="B53" s="8"/>
    </row>
    <row r="54" spans="1:14" ht="14" x14ac:dyDescent="0.3">
      <c r="A54" s="8" t="s">
        <v>64</v>
      </c>
      <c r="B54" s="8"/>
    </row>
    <row r="55" spans="1:14" ht="14" x14ac:dyDescent="0.3">
      <c r="A55" s="8" t="s">
        <v>50</v>
      </c>
      <c r="B55" s="8"/>
      <c r="C55" s="8"/>
      <c r="D55" s="8"/>
      <c r="E55" s="8"/>
      <c r="F55" s="8"/>
      <c r="G55" s="8"/>
      <c r="H55" s="8"/>
    </row>
    <row r="56" spans="1:14" ht="14" x14ac:dyDescent="0.3">
      <c r="A56" s="8" t="s">
        <v>51</v>
      </c>
      <c r="B56" s="8"/>
      <c r="C56" s="8"/>
      <c r="D56" s="8"/>
      <c r="E56" s="8"/>
      <c r="F56" s="8"/>
      <c r="G56" s="8"/>
      <c r="H56" s="8"/>
    </row>
    <row r="57" spans="1:14" ht="14" x14ac:dyDescent="0.3">
      <c r="A57" s="8" t="s">
        <v>52</v>
      </c>
      <c r="B57" s="8"/>
      <c r="C57" s="8"/>
      <c r="D57" s="8"/>
      <c r="E57" s="8"/>
      <c r="F57" s="8"/>
      <c r="G57" s="8"/>
      <c r="H57" s="8"/>
      <c r="N57" s="3"/>
    </row>
    <row r="58" spans="1:14" ht="14" x14ac:dyDescent="0.3">
      <c r="A58" s="8" t="s">
        <v>6</v>
      </c>
      <c r="B58" s="8"/>
      <c r="C58" s="8"/>
      <c r="D58" s="8"/>
      <c r="E58" s="8"/>
      <c r="F58" s="8"/>
      <c r="G58" s="8"/>
      <c r="H58" s="8"/>
    </row>
    <row r="59" spans="1:14" ht="14" x14ac:dyDescent="0.3">
      <c r="A59" s="8" t="s">
        <v>7</v>
      </c>
      <c r="B59" s="8"/>
      <c r="C59" s="8"/>
      <c r="D59" s="8"/>
      <c r="E59" s="8"/>
      <c r="F59" s="8"/>
      <c r="G59" s="8"/>
      <c r="H59" s="8"/>
    </row>
    <row r="60" spans="1:14" ht="14" x14ac:dyDescent="0.3">
      <c r="A60" s="8" t="s">
        <v>72</v>
      </c>
      <c r="B60" s="8"/>
      <c r="C60" s="8"/>
      <c r="D60" s="8"/>
      <c r="E60" s="8"/>
      <c r="F60" s="8"/>
      <c r="G60" s="8"/>
      <c r="H60" s="8"/>
    </row>
    <row r="61" spans="1:14" ht="14" x14ac:dyDescent="0.3">
      <c r="A61" s="8" t="s">
        <v>53</v>
      </c>
      <c r="B61" s="8"/>
      <c r="C61" s="8"/>
      <c r="D61" s="8"/>
      <c r="E61" s="8"/>
      <c r="F61" s="8"/>
      <c r="G61" s="8"/>
      <c r="H61" s="8"/>
    </row>
    <row r="62" spans="1:14" ht="14" x14ac:dyDescent="0.3">
      <c r="A62" s="8" t="s">
        <v>8</v>
      </c>
      <c r="B62" s="8"/>
      <c r="C62" s="8"/>
      <c r="D62" s="8"/>
      <c r="E62" s="8"/>
      <c r="F62" s="8"/>
      <c r="G62" s="8"/>
      <c r="H62" s="8"/>
    </row>
    <row r="63" spans="1:14" ht="14" x14ac:dyDescent="0.3">
      <c r="A63" s="8" t="s">
        <v>9</v>
      </c>
      <c r="B63" s="8"/>
      <c r="C63" s="8"/>
      <c r="D63" s="8"/>
      <c r="E63" s="8"/>
      <c r="F63" s="8"/>
      <c r="G63" s="8"/>
      <c r="H63" s="8"/>
    </row>
    <row r="64" spans="1:14" ht="14" x14ac:dyDescent="0.3">
      <c r="A64" s="8" t="s">
        <v>10</v>
      </c>
      <c r="B64" s="8"/>
      <c r="C64" s="8"/>
      <c r="D64" s="8"/>
      <c r="E64" s="8"/>
      <c r="F64" s="8"/>
      <c r="G64" s="8"/>
      <c r="H64" s="8"/>
    </row>
    <row r="65" spans="1:14" ht="14" x14ac:dyDescent="0.3">
      <c r="A65" s="8" t="s">
        <v>44</v>
      </c>
      <c r="B65" s="8"/>
      <c r="C65" s="8"/>
      <c r="D65" s="8"/>
      <c r="E65" s="8"/>
      <c r="F65" s="8"/>
      <c r="G65" s="8"/>
      <c r="H65" s="8"/>
    </row>
    <row r="66" spans="1:14" ht="14" x14ac:dyDescent="0.3">
      <c r="A66" s="8" t="s">
        <v>29</v>
      </c>
      <c r="B66" s="8"/>
      <c r="C66" s="8"/>
      <c r="D66" s="8"/>
      <c r="E66" s="8"/>
      <c r="F66" s="8"/>
      <c r="G66" s="8"/>
      <c r="H66" s="8"/>
    </row>
    <row r="67" spans="1:14" ht="14" x14ac:dyDescent="0.3">
      <c r="A67" s="22" t="s">
        <v>86</v>
      </c>
      <c r="B67" s="8"/>
      <c r="C67" s="8"/>
      <c r="D67" s="8"/>
      <c r="E67" s="8"/>
      <c r="F67" s="8"/>
      <c r="L67" s="8"/>
      <c r="M67" s="8"/>
      <c r="N67" s="8"/>
    </row>
    <row r="68" spans="1:14" ht="14" x14ac:dyDescent="0.3">
      <c r="A68" s="32" t="s">
        <v>0</v>
      </c>
      <c r="B68" s="32" t="s">
        <v>12</v>
      </c>
      <c r="C68" s="32" t="s">
        <v>79</v>
      </c>
      <c r="D68" s="33" t="s">
        <v>85</v>
      </c>
      <c r="E68" s="34"/>
      <c r="F68" s="33" t="s">
        <v>1</v>
      </c>
      <c r="G68" s="34"/>
      <c r="H68" s="30" t="s">
        <v>80</v>
      </c>
      <c r="I68" s="30" t="s">
        <v>13</v>
      </c>
      <c r="J68" s="30" t="s">
        <v>81</v>
      </c>
      <c r="M68" s="8"/>
      <c r="N68" s="8"/>
    </row>
    <row r="69" spans="1:14" ht="14" customHeight="1" x14ac:dyDescent="0.3">
      <c r="A69" s="31"/>
      <c r="B69" s="31"/>
      <c r="C69" s="31"/>
      <c r="D69" s="23" t="s">
        <v>82</v>
      </c>
      <c r="E69" s="23" t="s">
        <v>83</v>
      </c>
      <c r="F69" s="23" t="s">
        <v>82</v>
      </c>
      <c r="G69" s="23" t="s">
        <v>83</v>
      </c>
      <c r="H69" s="31"/>
      <c r="I69" s="31"/>
      <c r="J69" s="31"/>
      <c r="N69" s="8"/>
    </row>
    <row r="70" spans="1:14" ht="14" x14ac:dyDescent="0.3">
      <c r="A70" s="24" t="s">
        <v>54</v>
      </c>
      <c r="B70" s="24"/>
      <c r="C70" s="26">
        <v>54793</v>
      </c>
      <c r="D70" s="26">
        <v>55007.766131798599</v>
      </c>
      <c r="E70" s="26">
        <v>55253.297497899897</v>
      </c>
      <c r="F70" s="25">
        <f>D70 / C70 -1</f>
        <v>3.9195906739655229E-3</v>
      </c>
      <c r="G70" s="25">
        <f>E70 / C70 -1</f>
        <v>8.4006624550563291E-3</v>
      </c>
      <c r="H70" s="28">
        <f>0.504/1000</f>
        <v>5.04E-4</v>
      </c>
      <c r="I70" s="24">
        <v>5000</v>
      </c>
      <c r="J70" s="24">
        <f>H70 * I70</f>
        <v>2.52</v>
      </c>
      <c r="K70" s="29"/>
      <c r="M70" s="8"/>
      <c r="N70" s="8"/>
    </row>
    <row r="71" spans="1:14" ht="14" x14ac:dyDescent="0.3">
      <c r="A71" s="24" t="s">
        <v>58</v>
      </c>
      <c r="B71" s="16"/>
      <c r="C71" s="27">
        <v>460.4</v>
      </c>
      <c r="D71" s="26">
        <v>460.37420333846802</v>
      </c>
      <c r="E71" s="26">
        <v>470.21526842463101</v>
      </c>
      <c r="F71" s="25">
        <f t="shared" ref="F71:F79" si="0">D71 / C71 -1</f>
        <v>-5.6030976394394472E-5</v>
      </c>
      <c r="G71" s="25">
        <f t="shared" ref="G71:G79" si="1">E71 / C71 -1</f>
        <v>2.1319001791118675E-2</v>
      </c>
      <c r="H71" s="28">
        <f>0.948/1000</f>
        <v>9.4799999999999995E-4</v>
      </c>
      <c r="I71" s="24">
        <v>5000</v>
      </c>
      <c r="J71" s="24">
        <f t="shared" ref="J71:J79" si="2">H71 * I71</f>
        <v>4.7399999999999993</v>
      </c>
      <c r="M71" s="8"/>
      <c r="N71" s="8"/>
    </row>
    <row r="72" spans="1:14" ht="14" x14ac:dyDescent="0.3">
      <c r="A72" s="24" t="s">
        <v>55</v>
      </c>
      <c r="B72" s="16"/>
      <c r="C72" s="27">
        <v>63242</v>
      </c>
      <c r="D72" s="26">
        <v>63215.202232399803</v>
      </c>
      <c r="E72" s="26">
        <v>64154.958202597001</v>
      </c>
      <c r="F72" s="25">
        <f t="shared" si="0"/>
        <v>-4.2373371493942269E-4</v>
      </c>
      <c r="G72" s="25">
        <f t="shared" si="1"/>
        <v>1.443594767080425E-2</v>
      </c>
      <c r="H72" s="28">
        <f>1.598/1000</f>
        <v>1.598E-3</v>
      </c>
      <c r="I72" s="24">
        <v>5000</v>
      </c>
      <c r="J72" s="24">
        <f t="shared" si="2"/>
        <v>7.99</v>
      </c>
      <c r="K72" s="29"/>
      <c r="M72" s="8"/>
      <c r="N72" s="8"/>
    </row>
    <row r="73" spans="1:14" ht="14" x14ac:dyDescent="0.3">
      <c r="A73" s="24" t="s">
        <v>59</v>
      </c>
      <c r="B73" s="16"/>
      <c r="C73" s="27">
        <v>355.8</v>
      </c>
      <c r="D73" s="26">
        <v>359.73514667858302</v>
      </c>
      <c r="E73" s="26">
        <v>381.40958256293402</v>
      </c>
      <c r="F73" s="25">
        <f t="shared" si="0"/>
        <v>1.1059996286068019E-2</v>
      </c>
      <c r="G73" s="25">
        <f t="shared" si="1"/>
        <v>7.1977466450067418E-2</v>
      </c>
      <c r="H73" s="28">
        <f>5.816/1000</f>
        <v>5.816E-3</v>
      </c>
      <c r="I73" s="24">
        <v>5000</v>
      </c>
      <c r="J73" s="24">
        <f t="shared" si="2"/>
        <v>29.08</v>
      </c>
      <c r="K73" s="29"/>
      <c r="M73" s="8"/>
      <c r="N73" s="8"/>
    </row>
    <row r="74" spans="1:14" ht="14" x14ac:dyDescent="0.3">
      <c r="A74" s="24" t="s">
        <v>56</v>
      </c>
      <c r="B74" s="16"/>
      <c r="C74" s="27">
        <v>195568</v>
      </c>
      <c r="D74" s="26">
        <v>196785.86524049699</v>
      </c>
      <c r="E74" s="26">
        <v>201311.52312777101</v>
      </c>
      <c r="F74" s="25">
        <f t="shared" si="0"/>
        <v>6.2273236955789901E-3</v>
      </c>
      <c r="G74" s="25">
        <f t="shared" si="1"/>
        <v>2.9368419822113134E-2</v>
      </c>
      <c r="H74" s="28">
        <f>5.468/1000</f>
        <v>5.4679999999999998E-3</v>
      </c>
      <c r="I74" s="24">
        <v>5000</v>
      </c>
      <c r="J74" s="24">
        <f t="shared" si="2"/>
        <v>27.34</v>
      </c>
      <c r="K74" s="29"/>
      <c r="M74" s="8"/>
      <c r="N74" s="8"/>
    </row>
    <row r="75" spans="1:14" x14ac:dyDescent="0.3">
      <c r="A75" s="24" t="s">
        <v>57</v>
      </c>
      <c r="B75" s="16"/>
      <c r="C75" s="27">
        <v>204335</v>
      </c>
      <c r="D75" s="26">
        <v>205261.182074101</v>
      </c>
      <c r="E75" s="26">
        <v>249758.10530869701</v>
      </c>
      <c r="F75" s="25">
        <f t="shared" si="0"/>
        <v>4.5326648596715202E-3</v>
      </c>
      <c r="G75" s="25">
        <f t="shared" si="1"/>
        <v>0.2222972339966085</v>
      </c>
      <c r="H75" s="28">
        <f>8.26/1000</f>
        <v>8.26E-3</v>
      </c>
      <c r="I75" s="24">
        <v>5000</v>
      </c>
      <c r="J75" s="24">
        <f t="shared" si="2"/>
        <v>41.3</v>
      </c>
      <c r="K75" s="29"/>
    </row>
    <row r="76" spans="1:14" x14ac:dyDescent="0.3">
      <c r="A76" s="24" t="s">
        <v>60</v>
      </c>
      <c r="B76" s="16"/>
      <c r="C76" s="27">
        <v>842.9</v>
      </c>
      <c r="D76" s="26">
        <v>839.834627998987</v>
      </c>
      <c r="E76" s="26">
        <v>891.42651602552598</v>
      </c>
      <c r="F76" s="25">
        <f t="shared" si="0"/>
        <v>-3.636697118297505E-3</v>
      </c>
      <c r="G76" s="25">
        <f t="shared" si="1"/>
        <v>5.7570905238493397E-2</v>
      </c>
      <c r="H76" s="28">
        <f>6.915/1000</f>
        <v>6.9150000000000001E-3</v>
      </c>
      <c r="I76" s="24">
        <v>5000</v>
      </c>
      <c r="J76" s="24">
        <f t="shared" si="2"/>
        <v>34.575000000000003</v>
      </c>
    </row>
    <row r="77" spans="1:14" x14ac:dyDescent="0.3">
      <c r="A77" s="24" t="s">
        <v>61</v>
      </c>
      <c r="B77" s="16"/>
      <c r="C77" s="27">
        <v>5809</v>
      </c>
      <c r="D77" s="26">
        <v>5854.1468545998796</v>
      </c>
      <c r="E77" s="26">
        <v>6057.1164794064398</v>
      </c>
      <c r="F77" s="25">
        <f t="shared" si="0"/>
        <v>7.7718806334790003E-3</v>
      </c>
      <c r="G77" s="25">
        <f t="shared" si="1"/>
        <v>4.2712425444386248E-2</v>
      </c>
      <c r="H77" s="28">
        <f>17.572/1000</f>
        <v>1.7572000000000001E-2</v>
      </c>
      <c r="I77" s="24">
        <v>5000</v>
      </c>
      <c r="J77" s="24">
        <f t="shared" si="2"/>
        <v>87.86</v>
      </c>
      <c r="K77" s="29"/>
    </row>
    <row r="78" spans="1:14" x14ac:dyDescent="0.3">
      <c r="A78" s="24" t="s">
        <v>63</v>
      </c>
      <c r="B78" s="16"/>
      <c r="C78" s="27">
        <v>44011.7</v>
      </c>
      <c r="D78" s="26">
        <v>44658.276402209201</v>
      </c>
      <c r="E78" s="26">
        <v>46924.906747487199</v>
      </c>
      <c r="F78" s="25">
        <f t="shared" si="0"/>
        <v>1.4691011758446226E-2</v>
      </c>
      <c r="G78" s="25">
        <f t="shared" si="1"/>
        <v>6.6191643301376724E-2</v>
      </c>
      <c r="H78" s="28">
        <f>23.046/1000</f>
        <v>2.3046000000000001E-2</v>
      </c>
      <c r="I78" s="24">
        <v>5000</v>
      </c>
      <c r="J78" s="24">
        <f t="shared" si="2"/>
        <v>115.23</v>
      </c>
      <c r="K78" s="29"/>
    </row>
    <row r="79" spans="1:14" x14ac:dyDescent="0.3">
      <c r="A79" s="16" t="s">
        <v>62</v>
      </c>
      <c r="B79" s="16"/>
      <c r="C79" s="27">
        <v>476684</v>
      </c>
      <c r="D79" s="26">
        <v>484113.753320786</v>
      </c>
      <c r="E79" s="26">
        <v>569490.56154479599</v>
      </c>
      <c r="F79" s="25">
        <f t="shared" si="0"/>
        <v>1.5586328302997332E-2</v>
      </c>
      <c r="G79" s="25">
        <f t="shared" si="1"/>
        <v>0.19469200045480028</v>
      </c>
      <c r="H79" s="28">
        <f>24.92/1000</f>
        <v>2.4920000000000001E-2</v>
      </c>
      <c r="I79" s="24">
        <v>5000</v>
      </c>
      <c r="J79" s="24">
        <f t="shared" si="2"/>
        <v>124.60000000000001</v>
      </c>
      <c r="K79" s="29"/>
    </row>
    <row r="81" spans="1:10" ht="14" x14ac:dyDescent="0.3">
      <c r="A81" s="22" t="s">
        <v>84</v>
      </c>
    </row>
    <row r="82" spans="1:10" x14ac:dyDescent="0.3">
      <c r="A82" s="32" t="s">
        <v>0</v>
      </c>
      <c r="B82" s="32" t="s">
        <v>12</v>
      </c>
      <c r="C82" s="32" t="s">
        <v>79</v>
      </c>
      <c r="D82" s="33" t="s">
        <v>85</v>
      </c>
      <c r="E82" s="34"/>
      <c r="F82" s="33" t="s">
        <v>1</v>
      </c>
      <c r="G82" s="34"/>
      <c r="H82" s="30" t="s">
        <v>80</v>
      </c>
      <c r="I82" s="30" t="s">
        <v>13</v>
      </c>
      <c r="J82" s="30" t="s">
        <v>81</v>
      </c>
    </row>
    <row r="83" spans="1:10" x14ac:dyDescent="0.3">
      <c r="A83" s="31"/>
      <c r="B83" s="31"/>
      <c r="C83" s="31"/>
      <c r="D83" s="23" t="s">
        <v>82</v>
      </c>
      <c r="E83" s="23" t="s">
        <v>83</v>
      </c>
      <c r="F83" s="23" t="s">
        <v>82</v>
      </c>
      <c r="G83" s="23" t="s">
        <v>83</v>
      </c>
      <c r="H83" s="31"/>
      <c r="I83" s="31"/>
      <c r="J83" s="31"/>
    </row>
    <row r="84" spans="1:10" x14ac:dyDescent="0.3">
      <c r="A84" s="24" t="s">
        <v>54</v>
      </c>
      <c r="B84" s="24"/>
      <c r="C84" s="26">
        <v>54793</v>
      </c>
      <c r="D84" s="26">
        <v>54778.4416451996</v>
      </c>
      <c r="E84" s="26">
        <v>56652.9158534952</v>
      </c>
      <c r="F84" s="25">
        <f>D84 / C84 -1</f>
        <v>-2.6569734820869328E-4</v>
      </c>
      <c r="G84" s="25">
        <f>E84 / C84 -1</f>
        <v>3.3944406283561879E-2</v>
      </c>
      <c r="H84" s="28">
        <f>0.508/1000</f>
        <v>5.0799999999999999E-4</v>
      </c>
      <c r="I84" s="24">
        <v>5000</v>
      </c>
      <c r="J84" s="24">
        <f>H84 * I84</f>
        <v>2.54</v>
      </c>
    </row>
    <row r="85" spans="1:10" x14ac:dyDescent="0.3">
      <c r="A85" s="24" t="s">
        <v>58</v>
      </c>
      <c r="B85" s="16"/>
      <c r="C85" s="27">
        <v>460.4</v>
      </c>
      <c r="D85" s="26">
        <v>460.374203338455</v>
      </c>
      <c r="E85" s="26">
        <v>473.00942270463503</v>
      </c>
      <c r="F85" s="25">
        <f t="shared" ref="F85:F93" si="3">D85 / C85 -1</f>
        <v>-5.6030976422594136E-5</v>
      </c>
      <c r="G85" s="25">
        <f t="shared" ref="G85:G93" si="4">E85 / C85 -1</f>
        <v>2.7387972859763465E-2</v>
      </c>
      <c r="H85" s="28">
        <f>0.886/1000</f>
        <v>8.8599999999999996E-4</v>
      </c>
      <c r="I85" s="24">
        <v>5000</v>
      </c>
      <c r="J85" s="24">
        <f t="shared" ref="J85:J93" si="5">H85 * I85</f>
        <v>4.43</v>
      </c>
    </row>
    <row r="86" spans="1:10" x14ac:dyDescent="0.3">
      <c r="A86" s="24" t="s">
        <v>55</v>
      </c>
      <c r="B86" s="16"/>
      <c r="C86" s="27">
        <v>63242</v>
      </c>
      <c r="D86" s="26">
        <v>63215.202232393</v>
      </c>
      <c r="E86" s="26">
        <v>64318.979376390402</v>
      </c>
      <c r="F86" s="25">
        <f t="shared" si="3"/>
        <v>-4.237337150470033E-4</v>
      </c>
      <c r="G86" s="25">
        <f t="shared" si="4"/>
        <v>1.7029495847544318E-2</v>
      </c>
      <c r="H86" s="28">
        <f>1.73/1000</f>
        <v>1.73E-3</v>
      </c>
      <c r="I86" s="24">
        <v>5000</v>
      </c>
      <c r="J86" s="24">
        <f t="shared" si="5"/>
        <v>8.65</v>
      </c>
    </row>
    <row r="87" spans="1:10" x14ac:dyDescent="0.3">
      <c r="A87" s="24" t="s">
        <v>59</v>
      </c>
      <c r="B87" s="16"/>
      <c r="C87" s="27">
        <v>355.8</v>
      </c>
      <c r="D87" s="26">
        <v>358.95092021790799</v>
      </c>
      <c r="E87" s="26">
        <v>379.01249162482202</v>
      </c>
      <c r="F87" s="25">
        <f t="shared" si="3"/>
        <v>8.855874699010613E-3</v>
      </c>
      <c r="G87" s="25">
        <f t="shared" si="4"/>
        <v>6.5240280002310413E-2</v>
      </c>
      <c r="H87" s="28">
        <f>5.722/1000</f>
        <v>5.7220000000000005E-3</v>
      </c>
      <c r="I87" s="24">
        <v>5000</v>
      </c>
      <c r="J87" s="24">
        <f t="shared" si="5"/>
        <v>28.610000000000003</v>
      </c>
    </row>
    <row r="88" spans="1:10" x14ac:dyDescent="0.3">
      <c r="A88" s="24" t="s">
        <v>56</v>
      </c>
      <c r="B88" s="16"/>
      <c r="C88" s="27">
        <v>195568</v>
      </c>
      <c r="D88" s="26">
        <v>197054.978790694</v>
      </c>
      <c r="E88" s="26">
        <v>198334.624342795</v>
      </c>
      <c r="F88" s="25">
        <f t="shared" si="3"/>
        <v>7.6033849642784812E-3</v>
      </c>
      <c r="G88" s="25">
        <f t="shared" si="4"/>
        <v>1.4146610604981458E-2</v>
      </c>
      <c r="H88" s="28">
        <f>5.462/1000</f>
        <v>5.4619999999999998E-3</v>
      </c>
      <c r="I88" s="24">
        <v>5000</v>
      </c>
      <c r="J88" s="24">
        <f t="shared" si="5"/>
        <v>27.31</v>
      </c>
    </row>
    <row r="89" spans="1:10" x14ac:dyDescent="0.3">
      <c r="A89" s="24" t="s">
        <v>57</v>
      </c>
      <c r="B89" s="16"/>
      <c r="C89" s="27">
        <v>204335</v>
      </c>
      <c r="D89" s="26">
        <v>204334.74226810399</v>
      </c>
      <c r="E89" s="26">
        <v>249640.33456489601</v>
      </c>
      <c r="F89" s="25">
        <f t="shared" si="3"/>
        <v>-1.2613203612676926E-6</v>
      </c>
      <c r="G89" s="25">
        <f t="shared" si="4"/>
        <v>0.22172087290427989</v>
      </c>
      <c r="H89" s="28">
        <f>8.048/1000</f>
        <v>8.0479999999999996E-3</v>
      </c>
      <c r="I89" s="24">
        <v>5000</v>
      </c>
      <c r="J89" s="24">
        <f t="shared" si="5"/>
        <v>40.239999999999995</v>
      </c>
    </row>
    <row r="90" spans="1:10" x14ac:dyDescent="0.3">
      <c r="A90" s="24" t="s">
        <v>60</v>
      </c>
      <c r="B90" s="16"/>
      <c r="C90" s="27">
        <v>842.9</v>
      </c>
      <c r="D90" s="26">
        <v>875.12801664702499</v>
      </c>
      <c r="E90" s="26">
        <v>885.18651346707202</v>
      </c>
      <c r="F90" s="25">
        <f t="shared" si="3"/>
        <v>3.8234685783633982E-2</v>
      </c>
      <c r="G90" s="25">
        <f t="shared" si="4"/>
        <v>5.0167888797095772E-2</v>
      </c>
      <c r="H90" s="28">
        <f>6.544/1000</f>
        <v>6.5439999999999995E-3</v>
      </c>
      <c r="I90" s="24">
        <v>5000</v>
      </c>
      <c r="J90" s="24">
        <f t="shared" si="5"/>
        <v>32.72</v>
      </c>
    </row>
    <row r="91" spans="1:10" x14ac:dyDescent="0.3">
      <c r="A91" s="24" t="s">
        <v>61</v>
      </c>
      <c r="B91" s="16"/>
      <c r="C91" s="27">
        <v>5809</v>
      </c>
      <c r="D91" s="26">
        <v>5874.3042016152003</v>
      </c>
      <c r="E91" s="26">
        <v>6166.9819327701998</v>
      </c>
      <c r="F91" s="25">
        <f t="shared" si="3"/>
        <v>1.1241900777276603E-2</v>
      </c>
      <c r="G91" s="25">
        <f t="shared" si="4"/>
        <v>6.1625397274952531E-2</v>
      </c>
      <c r="H91" s="28">
        <f>16.756/1000</f>
        <v>1.6756E-2</v>
      </c>
      <c r="I91" s="24">
        <v>5000</v>
      </c>
      <c r="J91" s="24">
        <f t="shared" si="5"/>
        <v>83.78</v>
      </c>
    </row>
    <row r="92" spans="1:10" x14ac:dyDescent="0.3">
      <c r="A92" s="24" t="s">
        <v>63</v>
      </c>
      <c r="B92" s="16"/>
      <c r="C92" s="27">
        <v>44011.7</v>
      </c>
      <c r="D92" s="26">
        <v>44202.6210812961</v>
      </c>
      <c r="E92" s="26">
        <v>46273.635593459803</v>
      </c>
      <c r="F92" s="25">
        <f t="shared" si="3"/>
        <v>4.3379619804757574E-3</v>
      </c>
      <c r="G92" s="25">
        <f t="shared" si="4"/>
        <v>5.1393961002638155E-2</v>
      </c>
      <c r="H92" s="28">
        <f>22.898/1000</f>
        <v>2.2897999999999998E-2</v>
      </c>
      <c r="I92" s="24">
        <v>5000</v>
      </c>
      <c r="J92" s="24">
        <f t="shared" si="5"/>
        <v>114.49</v>
      </c>
    </row>
    <row r="93" spans="1:10" x14ac:dyDescent="0.3">
      <c r="A93" s="16" t="s">
        <v>62</v>
      </c>
      <c r="B93" s="16"/>
      <c r="C93" s="27">
        <v>476684</v>
      </c>
      <c r="D93" s="26">
        <v>487886.582352689</v>
      </c>
      <c r="E93" s="26">
        <v>507969.54592298798</v>
      </c>
      <c r="F93" s="25">
        <f t="shared" si="3"/>
        <v>2.3501066435393181E-2</v>
      </c>
      <c r="G93" s="25">
        <f t="shared" si="4"/>
        <v>6.5631625821273687E-2</v>
      </c>
      <c r="H93" s="28">
        <f>25.138/1000</f>
        <v>2.5138000000000001E-2</v>
      </c>
      <c r="I93" s="24">
        <v>5000</v>
      </c>
      <c r="J93" s="24">
        <f t="shared" si="5"/>
        <v>125.69</v>
      </c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</sheetData>
  <mergeCells count="16">
    <mergeCell ref="A68:A69"/>
    <mergeCell ref="A82:A83"/>
    <mergeCell ref="B68:B69"/>
    <mergeCell ref="C68:C69"/>
    <mergeCell ref="H68:H69"/>
    <mergeCell ref="I68:I69"/>
    <mergeCell ref="J68:J69"/>
    <mergeCell ref="D68:E68"/>
    <mergeCell ref="F68:G68"/>
    <mergeCell ref="I82:I83"/>
    <mergeCell ref="J82:J83"/>
    <mergeCell ref="B82:B83"/>
    <mergeCell ref="C82:C83"/>
    <mergeCell ref="D82:E82"/>
    <mergeCell ref="F82:G82"/>
    <mergeCell ref="H82:H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2023-11-01T23:29:22Z</dcterms:modified>
</cp:coreProperties>
</file>