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B88B4243-86CC-4150-A7F5-5008190AE2B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LRP Benchmark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2" i="2" l="1"/>
  <c r="J72" i="2" s="1"/>
  <c r="H74" i="2"/>
  <c r="J74" i="2" s="1"/>
  <c r="H88" i="2"/>
  <c r="J88" i="2" s="1"/>
  <c r="H89" i="2"/>
  <c r="H75" i="2"/>
  <c r="H90" i="2"/>
  <c r="J90" i="2" s="1"/>
  <c r="H76" i="2"/>
  <c r="H91" i="2"/>
  <c r="J91" i="2" s="1"/>
  <c r="J76" i="2"/>
  <c r="J89" i="2"/>
  <c r="H73" i="2"/>
  <c r="J73" i="2" s="1"/>
  <c r="H71" i="2"/>
  <c r="J71" i="2" s="1"/>
  <c r="H70" i="2"/>
  <c r="J70" i="2" s="1"/>
  <c r="H92" i="2"/>
  <c r="J92" i="2" s="1"/>
  <c r="H78" i="2"/>
  <c r="J78" i="2" s="1"/>
  <c r="H83" i="2"/>
  <c r="J83" i="2" s="1"/>
  <c r="H69" i="2"/>
  <c r="J69" i="2" s="1"/>
  <c r="H84" i="2"/>
  <c r="J84" i="2" s="1"/>
  <c r="H77" i="2"/>
  <c r="J77" i="2" s="1"/>
  <c r="H86" i="2"/>
  <c r="J86" i="2" s="1"/>
  <c r="H87" i="2"/>
  <c r="J87" i="2" s="1"/>
  <c r="H85" i="2"/>
  <c r="J85" i="2" s="1"/>
  <c r="J75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70" i="2"/>
  <c r="G71" i="2"/>
  <c r="G72" i="2"/>
  <c r="G73" i="2"/>
  <c r="G74" i="2"/>
  <c r="G75" i="2"/>
  <c r="G76" i="2"/>
  <c r="G77" i="2"/>
  <c r="G78" i="2"/>
  <c r="F70" i="2"/>
  <c r="F71" i="2"/>
  <c r="F72" i="2"/>
  <c r="F73" i="2"/>
  <c r="F74" i="2"/>
  <c r="F75" i="2"/>
  <c r="F76" i="2"/>
  <c r="F77" i="2"/>
  <c r="F78" i="2"/>
  <c r="G69" i="2"/>
  <c r="F69" i="2"/>
</calcChain>
</file>

<file path=xl/sharedStrings.xml><?xml version="1.0" encoding="utf-8"?>
<sst xmlns="http://schemas.openxmlformats.org/spreadsheetml/2006/main" count="116" uniqueCount="91">
  <si>
    <t>Instance</t>
  </si>
  <si>
    <t>Gap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</si>
  <si>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</si>
  <si>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</si>
  <si>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</si>
  <si>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</si>
  <si>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ω   =   0.05                    ,</t>
  </si>
  <si>
    <t>        τ   =   0.5    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</si>
  <si>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</si>
  <si>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</si>
  <si>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</si>
  <si>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</si>
  <si>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Size</t>
  </si>
  <si>
    <t>Iterations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</si>
  <si>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</si>
  <si>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</si>
  <si>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</si>
  <si>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</si>
  <si>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</si>
  <si>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</si>
  <si>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</si>
  <si>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</si>
  <si>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</si>
  <si>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</si>
  <si>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</si>
  <si>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</si>
  <si>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</si>
  <si>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</si>
  <si>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rng</t>
  </si>
  <si>
    <t>    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</si>
  <si>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</si>
  <si>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</si>
  <si>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</si>
  <si>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</si>
  <si>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>                    :regret3!</t>
  </si>
  <si>
    <t>        ρ   =   0.1</t>
  </si>
  <si>
    <t>Location Routing Problem (LRP) Benchmarking</t>
  </si>
  <si>
    <t>                    :worstdepot!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</si>
  <si>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</si>
  <si>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</si>
  <si>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</si>
  <si>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</si>
  <si>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</si>
  <si>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</si>
  <si>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</si>
  <si>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</si>
  <si>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</si>
  <si>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</si>
  <si>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</si>
  <si>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</si>
  <si>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</si>
  <si>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</si>
  <si>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    χ = ALNSParameters(</t>
  </si>
  <si>
    <t>    n = max(500, ceil(x, digits=-(length(digits(x))-1)))</t>
  </si>
  <si>
    <t>    x = length(N)</t>
  </si>
  <si>
    <t>        𝜃   =   0.9975                  ,</t>
  </si>
  <si>
    <t>MersenneTwister(1104); MersenneTwister(2104); MersenneTwister(2806); MersenneTwister(1010); MersenneTwister(2111)</t>
  </si>
  <si>
    <t>Intel(R) Core(TM) i7-7700 CPU @ 3.60GHz   3.60 GHz</t>
  </si>
  <si>
    <t>16.0 GB</t>
  </si>
  <si>
    <t>Windows 10 Enterprise</t>
  </si>
  <si>
    <t>22H2</t>
  </si>
  <si>
    <t>Initializtion</t>
  </si>
  <si>
    <t>Benchmark</t>
  </si>
  <si>
    <t>Avg. Run Time
(ms/iteration)</t>
  </si>
  <si>
    <t>Avg. Run 
Time (s)</t>
  </si>
  <si>
    <t>Best</t>
  </si>
  <si>
    <t>Worst</t>
  </si>
  <si>
    <t>:random</t>
  </si>
  <si>
    <t>LRP Solution</t>
  </si>
  <si>
    <t>:cluster</t>
  </si>
  <si>
    <t>:cluster, :random</t>
  </si>
  <si>
    <t>                    :best!              ,</t>
  </si>
  <si>
    <t>                    :precise!           ,</t>
  </si>
  <si>
    <t>                    :perturb!           ,</t>
  </si>
  <si>
    <t>                    :regret2!           ,</t>
  </si>
  <si>
    <t>                    :swap!</t>
  </si>
  <si>
    <t>                    :move!              ,</t>
  </si>
  <si>
    <t>                    :split!             ,</t>
  </si>
  <si>
    <t>                    :interopt!          ,</t>
  </si>
  <si>
    <t>                    :intraopt!          ,</t>
  </si>
  <si>
    <t>                    :worstvehicle!      ,</t>
  </si>
  <si>
    <t>                    :worstroute!        ,</t>
  </si>
  <si>
    <t xml:space="preserve">                    :randomnode!        , </t>
  </si>
  <si>
    <t>                    :randomroute!       ,</t>
  </si>
  <si>
    <t>                    :randomvehicle!     ,</t>
  </si>
  <si>
    <t>                    :randomdepot!       ,</t>
  </si>
  <si>
    <t xml:space="preserve">                    :relatednode!       , </t>
  </si>
  <si>
    <t>                    :relatedvehicle!    ,</t>
  </si>
  <si>
    <t>                    :relateddepot!      ,</t>
  </si>
  <si>
    <t>                    :relatedroute!      ,  </t>
  </si>
  <si>
    <t>                    :worstnode!        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</si>
</sst>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JuliaMono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1" fillId="0" borderId="6" xfId="0" applyFont="1" applyBorder="1"/>
    <xf numFmtId="0" fontId="1" fillId="0" borderId="3" xfId="0" applyFont="1" applyBorder="1"/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3" xfId="0" applyFont="1" applyBorder="1"/>
    <xf numFmtId="0" fontId="7" fillId="0" borderId="1" xfId="0" applyFont="1" applyBorder="1"/>
    <xf numFmtId="0" fontId="5" fillId="0" borderId="1" xfId="0" applyFont="1" applyBorder="1"/>
    <xf numFmtId="0" fontId="5" fillId="0" borderId="5" xfId="0" applyFont="1" applyBorder="1"/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vertical="center"/>
    </xf>
    <xf numFmtId="0" fontId="7" fillId="0" borderId="9" xfId="0" applyFont="1" applyBorder="1" applyAlignment="1">
      <alignment horizontal="center"/>
    </xf>
    <xf numFmtId="0" fontId="5" fillId="0" borderId="2" xfId="0" applyFont="1" applyBorder="1"/>
    <xf numFmtId="10" fontId="5" fillId="0" borderId="2" xfId="0" applyNumberFormat="1" applyFont="1" applyBorder="1"/>
    <xf numFmtId="1" fontId="5" fillId="0" borderId="2" xfId="0" applyNumberFormat="1" applyFont="1" applyBorder="1"/>
    <xf numFmtId="1" fontId="5" fillId="0" borderId="1" xfId="0" applyNumberFormat="1" applyFont="1" applyBorder="1"/>
    <xf numFmtId="11" fontId="5" fillId="0" borderId="2" xfId="0" applyNumberFormat="1" applyFont="1" applyBorder="1"/>
    <xf numFmtId="11" fontId="1" fillId="0" borderId="1" xfId="0" applyNumberFormat="1" applyFont="1" applyBorder="1"/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N288"/>
  <sheetViews>
    <sheetView tabSelected="1" topLeftCell="A50" zoomScaleNormal="100" workbookViewId="0">
      <selection activeCell="X63" sqref="X63"/>
    </sheetView>
  </sheetViews>
  <sheetFormatPr defaultColWidth="9.08984375" defaultRowHeight="13" x14ac:dyDescent="0.3"/>
  <cols>
    <col min="1" max="1" width="14.6328125" style="1" customWidth="1"/>
    <col min="2" max="2" width="4.6328125" style="1" customWidth="1"/>
    <col min="3" max="3" width="10.6328125" style="1" customWidth="1"/>
    <col min="4" max="7" width="8.6328125" style="1" customWidth="1"/>
    <col min="8" max="8" width="12.6328125" style="1" customWidth="1"/>
    <col min="9" max="9" width="8.6328125" style="1" customWidth="1"/>
    <col min="10" max="10" width="11.1796875" style="1" bestFit="1" customWidth="1"/>
    <col min="11" max="11" width="7.81640625" style="1" bestFit="1" customWidth="1"/>
    <col min="12" max="12" width="9.54296875" style="1" bestFit="1" customWidth="1"/>
    <col min="13" max="14" width="9.08984375" style="1"/>
    <col min="15" max="15" width="8.1796875" style="1" bestFit="1" customWidth="1"/>
    <col min="16" max="16" width="10" style="1" bestFit="1" customWidth="1"/>
    <col min="17" max="16384" width="9.08984375" style="1"/>
  </cols>
  <sheetData>
    <row r="1" spans="1:8" x14ac:dyDescent="0.3">
      <c r="A1" s="14" t="s">
        <v>36</v>
      </c>
      <c r="B1" s="9"/>
      <c r="C1" s="10"/>
      <c r="D1" s="10"/>
      <c r="E1" s="10"/>
      <c r="F1" s="10"/>
      <c r="G1" s="10"/>
      <c r="H1" s="10"/>
    </row>
    <row r="2" spans="1:8" ht="14.5" x14ac:dyDescent="0.35">
      <c r="A2" s="11"/>
      <c r="B2" s="12"/>
      <c r="C2" s="13"/>
      <c r="D2" s="13"/>
      <c r="E2" s="13"/>
      <c r="F2" s="13"/>
      <c r="G2" s="13"/>
      <c r="H2" s="13"/>
    </row>
    <row r="3" spans="1:8" x14ac:dyDescent="0.3">
      <c r="A3" s="15" t="s">
        <v>15</v>
      </c>
      <c r="B3" s="16"/>
      <c r="C3" s="16"/>
    </row>
    <row r="4" spans="1:8" x14ac:dyDescent="0.3">
      <c r="A4" s="16" t="s">
        <v>16</v>
      </c>
      <c r="B4" s="17"/>
      <c r="C4" s="16" t="s">
        <v>57</v>
      </c>
      <c r="D4" s="2"/>
      <c r="E4" s="2"/>
      <c r="F4" s="2"/>
      <c r="G4" s="2"/>
      <c r="H4" s="2"/>
    </row>
    <row r="5" spans="1:8" x14ac:dyDescent="0.3">
      <c r="A5" s="16" t="s">
        <v>17</v>
      </c>
      <c r="B5" s="17"/>
      <c r="C5" s="16" t="s">
        <v>58</v>
      </c>
      <c r="D5" s="2"/>
      <c r="E5" s="2"/>
      <c r="F5" s="2"/>
      <c r="G5" s="2"/>
      <c r="H5" s="2"/>
    </row>
    <row r="6" spans="1:8" s="6" customFormat="1" ht="12.75" customHeight="1" x14ac:dyDescent="0.35">
      <c r="A6" s="18" t="s">
        <v>18</v>
      </c>
      <c r="B6" s="18"/>
      <c r="C6" s="18" t="s">
        <v>19</v>
      </c>
    </row>
    <row r="7" spans="1:8" s="6" customFormat="1" ht="12.75" customHeight="1" x14ac:dyDescent="0.35">
      <c r="A7" s="18"/>
      <c r="B7" s="18"/>
      <c r="C7" s="18"/>
    </row>
    <row r="8" spans="1:8" s="6" customFormat="1" ht="12.75" customHeight="1" x14ac:dyDescent="0.35">
      <c r="A8" s="19" t="s">
        <v>22</v>
      </c>
      <c r="B8" s="18"/>
      <c r="C8" s="18"/>
    </row>
    <row r="9" spans="1:8" s="6" customFormat="1" ht="12.75" customHeight="1" x14ac:dyDescent="0.3">
      <c r="A9" s="16" t="s">
        <v>20</v>
      </c>
      <c r="B9" s="16"/>
      <c r="C9" s="16" t="s">
        <v>59</v>
      </c>
      <c r="D9" s="1"/>
      <c r="E9" s="1"/>
      <c r="F9" s="1"/>
      <c r="G9" s="1"/>
      <c r="H9" s="1"/>
    </row>
    <row r="10" spans="1:8" s="6" customFormat="1" ht="12.75" customHeight="1" x14ac:dyDescent="0.3">
      <c r="A10" s="16" t="s">
        <v>21</v>
      </c>
      <c r="B10" s="16"/>
      <c r="C10" s="16" t="s">
        <v>60</v>
      </c>
      <c r="D10" s="1"/>
      <c r="E10" s="1"/>
      <c r="F10" s="1"/>
      <c r="G10" s="1"/>
      <c r="H10" s="1"/>
    </row>
    <row r="11" spans="1:8" s="6" customFormat="1" ht="12.75" customHeight="1" x14ac:dyDescent="0.3">
      <c r="A11" s="16"/>
      <c r="B11" s="16"/>
      <c r="C11" s="16"/>
      <c r="D11" s="1"/>
      <c r="E11" s="1"/>
      <c r="F11" s="1"/>
      <c r="G11" s="1"/>
      <c r="H11" s="1"/>
    </row>
    <row r="12" spans="1:8" s="6" customFormat="1" ht="12.75" customHeight="1" x14ac:dyDescent="0.3">
      <c r="A12" s="15" t="s">
        <v>27</v>
      </c>
      <c r="B12" s="16"/>
      <c r="C12" s="16"/>
      <c r="D12" s="1"/>
      <c r="E12" s="1"/>
      <c r="F12" s="1"/>
      <c r="G12" s="1"/>
      <c r="H12" s="1"/>
    </row>
    <row r="13" spans="1:8" s="6" customFormat="1" ht="12.75" customHeight="1" x14ac:dyDescent="0.3">
      <c r="A13" s="16" t="s">
        <v>25</v>
      </c>
      <c r="B13" s="16"/>
      <c r="C13" s="16" t="s">
        <v>26</v>
      </c>
      <c r="D13" s="1"/>
      <c r="E13" s="1"/>
      <c r="F13" s="1"/>
      <c r="G13" s="1"/>
      <c r="H13" s="1"/>
    </row>
    <row r="14" spans="1:8" s="6" customFormat="1" ht="12.75" customHeight="1" x14ac:dyDescent="0.3">
      <c r="A14" s="16" t="s">
        <v>24</v>
      </c>
      <c r="B14" s="16"/>
      <c r="C14" s="16" t="s">
        <v>23</v>
      </c>
      <c r="D14" s="1"/>
      <c r="E14" s="1"/>
      <c r="F14" s="1"/>
      <c r="G14" s="1"/>
      <c r="H14" s="1"/>
    </row>
    <row r="15" spans="1:8" s="6" customFormat="1" ht="12.75" customHeight="1" x14ac:dyDescent="0.3">
      <c r="A15" s="16" t="s">
        <v>28</v>
      </c>
      <c r="B15" s="16"/>
      <c r="C15" s="20" t="s">
        <v>56</v>
      </c>
      <c r="D15" s="8"/>
      <c r="E15" s="8"/>
      <c r="F15" s="8"/>
      <c r="G15" s="8"/>
      <c r="H15" s="1"/>
    </row>
    <row r="16" spans="1:8" s="6" customFormat="1" ht="12.75" customHeight="1" x14ac:dyDescent="0.35">
      <c r="A16" s="18" t="s">
        <v>61</v>
      </c>
      <c r="B16" s="18"/>
      <c r="C16" s="20" t="s">
        <v>70</v>
      </c>
      <c r="D16" s="8"/>
      <c r="E16" s="8"/>
      <c r="F16" s="8"/>
      <c r="G16" s="8"/>
    </row>
    <row r="17" spans="1:14" s="6" customFormat="1" ht="12.75" customHeight="1" x14ac:dyDescent="0.35">
      <c r="B17" s="5"/>
    </row>
    <row r="18" spans="1:14" s="6" customFormat="1" ht="12.75" customHeight="1" x14ac:dyDescent="0.35">
      <c r="A18" s="21" t="s">
        <v>14</v>
      </c>
      <c r="B18" s="5"/>
      <c r="L18" s="8"/>
      <c r="M18" s="8"/>
      <c r="N18" s="8"/>
    </row>
    <row r="19" spans="1:14" s="6" customFormat="1" ht="12.75" customHeight="1" x14ac:dyDescent="0.35">
      <c r="A19" s="8" t="s">
        <v>54</v>
      </c>
      <c r="B19" s="7"/>
      <c r="L19" s="8"/>
    </row>
    <row r="20" spans="1:14" s="6" customFormat="1" ht="12.75" customHeight="1" x14ac:dyDescent="0.35">
      <c r="A20" s="8" t="s">
        <v>53</v>
      </c>
      <c r="B20" s="7"/>
      <c r="L20" s="8"/>
    </row>
    <row r="21" spans="1:14" s="6" customFormat="1" ht="12.75" customHeight="1" x14ac:dyDescent="0.35">
      <c r="A21" s="8" t="s">
        <v>52</v>
      </c>
      <c r="B21" s="8"/>
      <c r="C21" s="8"/>
      <c r="D21" s="8"/>
      <c r="E21" s="8"/>
      <c r="F21" s="8"/>
      <c r="G21" s="8"/>
      <c r="H21" s="8"/>
    </row>
    <row r="22" spans="1:14" s="6" customFormat="1" ht="12.75" customHeight="1" x14ac:dyDescent="0.35">
      <c r="A22" s="8" t="s">
        <v>30</v>
      </c>
      <c r="B22" s="8"/>
      <c r="C22" s="8"/>
      <c r="D22" s="8"/>
      <c r="E22" s="8"/>
      <c r="F22" s="8"/>
      <c r="G22" s="8"/>
      <c r="H22" s="8"/>
    </row>
    <row r="23" spans="1:14" s="6" customFormat="1" ht="12.75" customHeight="1" x14ac:dyDescent="0.35">
      <c r="A23" s="8" t="s">
        <v>31</v>
      </c>
      <c r="B23" s="8"/>
      <c r="C23" s="8"/>
      <c r="D23" s="8"/>
      <c r="E23" s="8"/>
      <c r="F23" s="8"/>
      <c r="G23" s="8"/>
      <c r="H23" s="8"/>
    </row>
    <row r="24" spans="1:14" s="6" customFormat="1" ht="12.75" customHeight="1" x14ac:dyDescent="0.35">
      <c r="A24" s="8" t="s">
        <v>32</v>
      </c>
      <c r="B24" s="8"/>
      <c r="C24" s="8"/>
      <c r="D24" s="8"/>
      <c r="E24" s="8"/>
      <c r="F24" s="8"/>
      <c r="G24" s="8"/>
      <c r="H24" s="8"/>
    </row>
    <row r="25" spans="1:14" s="6" customFormat="1" ht="12.75" customHeight="1" x14ac:dyDescent="0.35">
      <c r="A25" s="8" t="s">
        <v>33</v>
      </c>
      <c r="B25" s="8"/>
      <c r="C25" s="8"/>
      <c r="D25" s="8"/>
      <c r="E25" s="8"/>
      <c r="F25" s="8"/>
      <c r="G25" s="8"/>
      <c r="H25" s="8"/>
    </row>
    <row r="26" spans="1:14" s="6" customFormat="1" ht="12.75" customHeight="1" x14ac:dyDescent="0.35">
      <c r="A26" s="8" t="s">
        <v>4</v>
      </c>
      <c r="B26" s="8"/>
      <c r="C26" s="8"/>
      <c r="D26" s="8"/>
      <c r="E26" s="8"/>
      <c r="F26" s="8"/>
      <c r="G26" s="8"/>
      <c r="H26" s="8"/>
    </row>
    <row r="27" spans="1:14" s="6" customFormat="1" ht="12.75" customHeight="1" x14ac:dyDescent="0.35">
      <c r="A27" s="8" t="s">
        <v>82</v>
      </c>
      <c r="B27" s="8"/>
      <c r="C27" s="8"/>
      <c r="D27" s="8"/>
      <c r="E27" s="8"/>
      <c r="F27" s="8"/>
      <c r="G27" s="8"/>
      <c r="H27" s="8"/>
    </row>
    <row r="28" spans="1:14" s="6" customFormat="1" ht="12.75" customHeight="1" x14ac:dyDescent="0.35">
      <c r="A28" s="8" t="s">
        <v>83</v>
      </c>
      <c r="B28" s="8"/>
      <c r="C28" s="8"/>
      <c r="D28" s="8"/>
      <c r="E28" s="8"/>
      <c r="F28" s="8"/>
      <c r="G28" s="8"/>
      <c r="H28" s="8"/>
    </row>
    <row r="29" spans="1:14" s="6" customFormat="1" ht="12.75" customHeight="1" x14ac:dyDescent="0.35">
      <c r="A29" s="8" t="s">
        <v>84</v>
      </c>
      <c r="B29" s="8"/>
      <c r="C29" s="8"/>
      <c r="D29" s="8"/>
      <c r="E29" s="8"/>
      <c r="F29" s="8"/>
      <c r="G29" s="8"/>
      <c r="H29" s="8"/>
    </row>
    <row r="30" spans="1:14" s="6" customFormat="1" ht="12.75" customHeight="1" x14ac:dyDescent="0.35">
      <c r="A30" s="8" t="s">
        <v>85</v>
      </c>
      <c r="B30" s="8"/>
      <c r="C30" s="8"/>
      <c r="D30" s="8"/>
      <c r="E30" s="8"/>
      <c r="F30" s="8"/>
      <c r="G30" s="8"/>
      <c r="H30" s="8"/>
    </row>
    <row r="31" spans="1:14" s="6" customFormat="1" ht="12.75" customHeight="1" x14ac:dyDescent="0.35">
      <c r="A31" s="8" t="s">
        <v>86</v>
      </c>
      <c r="B31" s="8"/>
      <c r="C31" s="8"/>
      <c r="D31" s="8"/>
      <c r="E31" s="8"/>
      <c r="F31" s="8"/>
      <c r="G31" s="8"/>
      <c r="H31" s="8"/>
    </row>
    <row r="32" spans="1:14" s="6" customFormat="1" ht="12.75" customHeight="1" x14ac:dyDescent="0.35">
      <c r="A32" s="8" t="s">
        <v>89</v>
      </c>
      <c r="B32" s="8"/>
      <c r="C32" s="8"/>
      <c r="D32" s="8"/>
      <c r="E32" s="8"/>
      <c r="F32" s="8"/>
      <c r="G32" s="8"/>
      <c r="H32" s="8"/>
    </row>
    <row r="33" spans="1:8" s="6" customFormat="1" ht="12.75" customHeight="1" x14ac:dyDescent="0.35">
      <c r="A33" s="8" t="s">
        <v>87</v>
      </c>
      <c r="B33" s="8"/>
      <c r="C33" s="8"/>
      <c r="D33" s="8"/>
      <c r="E33" s="8"/>
      <c r="F33" s="8"/>
      <c r="G33" s="8"/>
      <c r="H33" s="8"/>
    </row>
    <row r="34" spans="1:8" s="6" customFormat="1" ht="12.75" customHeight="1" x14ac:dyDescent="0.35">
      <c r="A34" s="8" t="s">
        <v>88</v>
      </c>
      <c r="B34" s="8"/>
      <c r="C34" s="8"/>
      <c r="D34" s="8"/>
      <c r="E34" s="8"/>
      <c r="F34" s="8"/>
      <c r="G34" s="8"/>
      <c r="H34" s="8"/>
    </row>
    <row r="35" spans="1:8" s="6" customFormat="1" ht="12.75" customHeight="1" x14ac:dyDescent="0.35">
      <c r="A35" s="8" t="s">
        <v>90</v>
      </c>
      <c r="B35" s="8"/>
      <c r="C35" s="8"/>
      <c r="D35" s="8"/>
      <c r="E35" s="8"/>
      <c r="F35" s="8"/>
      <c r="G35" s="8"/>
      <c r="H35" s="8"/>
    </row>
    <row r="36" spans="1:8" s="6" customFormat="1" ht="12.75" customHeight="1" x14ac:dyDescent="0.35">
      <c r="A36" s="8" t="s">
        <v>81</v>
      </c>
      <c r="B36" s="8"/>
      <c r="C36" s="8"/>
      <c r="D36" s="8"/>
      <c r="E36" s="8"/>
      <c r="F36" s="8"/>
      <c r="G36" s="8"/>
      <c r="H36" s="8"/>
    </row>
    <row r="37" spans="1:8" s="6" customFormat="1" ht="12.75" customHeight="1" x14ac:dyDescent="0.35">
      <c r="A37" s="8" t="s">
        <v>80</v>
      </c>
      <c r="B37" s="8"/>
      <c r="C37" s="8"/>
      <c r="D37" s="8"/>
      <c r="E37" s="8"/>
      <c r="F37" s="8"/>
      <c r="G37" s="8"/>
      <c r="H37" s="8"/>
    </row>
    <row r="38" spans="1:8" s="6" customFormat="1" ht="12.75" customHeight="1" x14ac:dyDescent="0.35">
      <c r="A38" s="8" t="s">
        <v>37</v>
      </c>
      <c r="B38" s="8"/>
      <c r="C38" s="8"/>
      <c r="D38" s="8"/>
      <c r="E38" s="8"/>
      <c r="F38" s="8"/>
      <c r="G38" s="8"/>
      <c r="H38" s="8"/>
    </row>
    <row r="39" spans="1:8" s="6" customFormat="1" ht="12.75" customHeight="1" x14ac:dyDescent="0.35">
      <c r="A39" s="8" t="s">
        <v>2</v>
      </c>
      <c r="B39" s="8"/>
      <c r="C39" s="8"/>
      <c r="D39" s="8"/>
      <c r="E39" s="8"/>
      <c r="F39" s="8"/>
      <c r="G39" s="8"/>
      <c r="H39" s="8"/>
    </row>
    <row r="40" spans="1:8" s="6" customFormat="1" ht="12.75" customHeight="1" x14ac:dyDescent="0.35">
      <c r="A40" s="8" t="s">
        <v>5</v>
      </c>
      <c r="B40" s="8"/>
      <c r="C40" s="8"/>
      <c r="D40" s="8"/>
      <c r="E40" s="8"/>
      <c r="F40" s="8"/>
      <c r="G40" s="8"/>
      <c r="H40" s="8"/>
    </row>
    <row r="41" spans="1:8" s="6" customFormat="1" ht="12.75" customHeight="1" x14ac:dyDescent="0.35">
      <c r="A41" s="8" t="s">
        <v>71</v>
      </c>
      <c r="B41" s="8"/>
      <c r="C41" s="8"/>
      <c r="D41" s="8"/>
      <c r="E41" s="8"/>
      <c r="F41" s="8"/>
      <c r="G41" s="8"/>
      <c r="H41" s="8"/>
    </row>
    <row r="42" spans="1:8" ht="14" x14ac:dyDescent="0.3">
      <c r="A42" s="8" t="s">
        <v>72</v>
      </c>
      <c r="B42" s="8"/>
      <c r="C42" s="8"/>
      <c r="D42" s="8"/>
      <c r="E42" s="8"/>
      <c r="F42" s="8"/>
      <c r="G42" s="8"/>
      <c r="H42" s="8"/>
    </row>
    <row r="43" spans="1:8" ht="14" x14ac:dyDescent="0.3">
      <c r="A43" s="8" t="s">
        <v>73</v>
      </c>
      <c r="B43" s="8"/>
      <c r="C43" s="8"/>
      <c r="D43" s="8"/>
      <c r="E43" s="8"/>
      <c r="F43" s="8"/>
      <c r="G43" s="8"/>
      <c r="H43" s="8"/>
    </row>
    <row r="44" spans="1:8" ht="14" x14ac:dyDescent="0.3">
      <c r="A44" s="8" t="s">
        <v>74</v>
      </c>
      <c r="B44" s="8"/>
      <c r="C44" s="8"/>
      <c r="D44" s="8"/>
      <c r="E44" s="8"/>
      <c r="F44" s="8"/>
      <c r="G44" s="8"/>
      <c r="H44" s="8"/>
    </row>
    <row r="45" spans="1:8" ht="14" x14ac:dyDescent="0.3">
      <c r="A45" s="8" t="s">
        <v>34</v>
      </c>
      <c r="B45" s="8"/>
      <c r="C45" s="8"/>
      <c r="D45" s="8"/>
      <c r="E45" s="8"/>
      <c r="F45" s="8"/>
      <c r="G45" s="8"/>
      <c r="H45" s="8"/>
    </row>
    <row r="46" spans="1:8" ht="14" x14ac:dyDescent="0.3">
      <c r="A46" s="8" t="s">
        <v>3</v>
      </c>
      <c r="B46" s="8"/>
      <c r="C46" s="8"/>
      <c r="D46" s="8"/>
      <c r="E46" s="8"/>
      <c r="F46" s="8"/>
      <c r="G46" s="8"/>
      <c r="H46" s="8"/>
    </row>
    <row r="47" spans="1:8" ht="14" x14ac:dyDescent="0.3">
      <c r="A47" s="8" t="s">
        <v>11</v>
      </c>
      <c r="B47" s="8"/>
      <c r="C47" s="8"/>
      <c r="D47" s="8"/>
      <c r="E47" s="8"/>
      <c r="F47" s="8"/>
      <c r="G47" s="8"/>
      <c r="H47" s="8"/>
    </row>
    <row r="48" spans="1:8" ht="13.5" customHeight="1" x14ac:dyDescent="0.3">
      <c r="A48" s="8" t="s">
        <v>79</v>
      </c>
      <c r="B48" s="8"/>
    </row>
    <row r="49" spans="1:14" ht="14" x14ac:dyDescent="0.3">
      <c r="A49" s="8" t="s">
        <v>78</v>
      </c>
      <c r="B49" s="8"/>
    </row>
    <row r="50" spans="1:14" ht="14" x14ac:dyDescent="0.3">
      <c r="A50" s="8" t="s">
        <v>76</v>
      </c>
      <c r="B50" s="8"/>
    </row>
    <row r="51" spans="1:14" ht="14" x14ac:dyDescent="0.3">
      <c r="A51" s="8" t="s">
        <v>77</v>
      </c>
      <c r="B51" s="8"/>
    </row>
    <row r="52" spans="1:14" ht="14" x14ac:dyDescent="0.3">
      <c r="A52" s="8" t="s">
        <v>75</v>
      </c>
      <c r="B52" s="8"/>
    </row>
    <row r="53" spans="1:14" ht="14" x14ac:dyDescent="0.3">
      <c r="A53" s="8" t="s">
        <v>3</v>
      </c>
      <c r="B53" s="8"/>
      <c r="C53" s="8"/>
      <c r="D53" s="8"/>
      <c r="E53" s="8"/>
      <c r="F53" s="8"/>
      <c r="G53" s="8"/>
      <c r="H53" s="8"/>
    </row>
    <row r="54" spans="1:14" ht="14" x14ac:dyDescent="0.3">
      <c r="A54" s="8" t="s">
        <v>38</v>
      </c>
      <c r="B54" s="8"/>
      <c r="C54" s="8"/>
      <c r="D54" s="8"/>
      <c r="E54" s="8"/>
      <c r="F54" s="8"/>
      <c r="G54" s="8"/>
      <c r="H54" s="8"/>
    </row>
    <row r="55" spans="1:14" ht="14" x14ac:dyDescent="0.3">
      <c r="A55" s="8" t="s">
        <v>39</v>
      </c>
      <c r="B55" s="8"/>
      <c r="C55" s="8"/>
      <c r="D55" s="8"/>
      <c r="E55" s="8"/>
      <c r="F55" s="8"/>
      <c r="G55" s="8"/>
      <c r="H55" s="8"/>
    </row>
    <row r="56" spans="1:14" ht="14" x14ac:dyDescent="0.3">
      <c r="A56" s="8" t="s">
        <v>40</v>
      </c>
      <c r="B56" s="8"/>
      <c r="C56" s="8"/>
      <c r="D56" s="8"/>
      <c r="E56" s="8"/>
      <c r="F56" s="8"/>
      <c r="G56" s="8"/>
      <c r="H56" s="8"/>
      <c r="N56" s="3"/>
    </row>
    <row r="57" spans="1:14" ht="14" x14ac:dyDescent="0.3">
      <c r="A57" s="8" t="s">
        <v>6</v>
      </c>
      <c r="B57" s="8"/>
      <c r="C57" s="8"/>
      <c r="D57" s="8"/>
      <c r="E57" s="8"/>
      <c r="F57" s="8"/>
      <c r="G57" s="8"/>
      <c r="H57" s="8"/>
    </row>
    <row r="58" spans="1:14" ht="14" x14ac:dyDescent="0.3">
      <c r="A58" s="8" t="s">
        <v>7</v>
      </c>
      <c r="B58" s="8"/>
      <c r="C58" s="8"/>
      <c r="D58" s="8"/>
      <c r="E58" s="8"/>
      <c r="F58" s="8"/>
      <c r="G58" s="8"/>
      <c r="H58" s="8"/>
    </row>
    <row r="59" spans="1:14" ht="14" x14ac:dyDescent="0.3">
      <c r="A59" s="8" t="s">
        <v>55</v>
      </c>
      <c r="B59" s="8"/>
      <c r="C59" s="8"/>
      <c r="D59" s="8"/>
      <c r="E59" s="8"/>
      <c r="F59" s="8"/>
      <c r="G59" s="8"/>
      <c r="H59" s="8"/>
    </row>
    <row r="60" spans="1:14" ht="14" x14ac:dyDescent="0.3">
      <c r="A60" s="8" t="s">
        <v>41</v>
      </c>
      <c r="B60" s="8"/>
      <c r="C60" s="8"/>
      <c r="D60" s="8"/>
      <c r="E60" s="8"/>
      <c r="F60" s="8"/>
      <c r="G60" s="8"/>
      <c r="H60" s="8"/>
    </row>
    <row r="61" spans="1:14" ht="14" x14ac:dyDescent="0.3">
      <c r="A61" s="8" t="s">
        <v>8</v>
      </c>
      <c r="B61" s="8"/>
      <c r="C61" s="8"/>
      <c r="D61" s="8"/>
      <c r="E61" s="8"/>
      <c r="F61" s="8"/>
      <c r="G61" s="8"/>
      <c r="H61" s="8"/>
    </row>
    <row r="62" spans="1:14" ht="14" x14ac:dyDescent="0.3">
      <c r="A62" s="8" t="s">
        <v>9</v>
      </c>
      <c r="B62" s="8"/>
      <c r="C62" s="8"/>
      <c r="D62" s="8"/>
      <c r="E62" s="8"/>
      <c r="F62" s="8"/>
      <c r="G62" s="8"/>
      <c r="H62" s="8"/>
    </row>
    <row r="63" spans="1:14" ht="14" x14ac:dyDescent="0.3">
      <c r="A63" s="8" t="s">
        <v>10</v>
      </c>
      <c r="B63" s="8"/>
      <c r="C63" s="8"/>
      <c r="D63" s="8"/>
      <c r="E63" s="8"/>
      <c r="F63" s="8"/>
      <c r="G63" s="8"/>
      <c r="H63" s="8"/>
    </row>
    <row r="64" spans="1:14" ht="14" x14ac:dyDescent="0.3">
      <c r="A64" s="8" t="s">
        <v>35</v>
      </c>
      <c r="B64" s="8"/>
      <c r="C64" s="8"/>
      <c r="D64" s="8"/>
      <c r="E64" s="8"/>
      <c r="F64" s="8"/>
      <c r="G64" s="8"/>
      <c r="H64" s="8"/>
    </row>
    <row r="65" spans="1:14" ht="14" x14ac:dyDescent="0.3">
      <c r="A65" s="8" t="s">
        <v>29</v>
      </c>
      <c r="B65" s="8"/>
      <c r="C65" s="8"/>
      <c r="D65" s="8"/>
      <c r="E65" s="8"/>
      <c r="F65" s="8"/>
      <c r="G65" s="8"/>
      <c r="H65" s="8"/>
    </row>
    <row r="66" spans="1:14" ht="14" x14ac:dyDescent="0.3">
      <c r="A66" s="22" t="s">
        <v>69</v>
      </c>
      <c r="B66" s="8"/>
      <c r="C66" s="8"/>
      <c r="D66" s="8"/>
      <c r="E66" s="8"/>
      <c r="F66" s="8"/>
      <c r="L66" s="8"/>
      <c r="M66" s="8"/>
      <c r="N66" s="8"/>
    </row>
    <row r="67" spans="1:14" ht="14" x14ac:dyDescent="0.3">
      <c r="A67" s="34" t="s">
        <v>0</v>
      </c>
      <c r="B67" s="34" t="s">
        <v>12</v>
      </c>
      <c r="C67" s="34" t="s">
        <v>62</v>
      </c>
      <c r="D67" s="32" t="s">
        <v>68</v>
      </c>
      <c r="E67" s="33"/>
      <c r="F67" s="32" t="s">
        <v>1</v>
      </c>
      <c r="G67" s="33"/>
      <c r="H67" s="30" t="s">
        <v>63</v>
      </c>
      <c r="I67" s="30" t="s">
        <v>13</v>
      </c>
      <c r="J67" s="30" t="s">
        <v>64</v>
      </c>
      <c r="M67" s="8"/>
      <c r="N67" s="8"/>
    </row>
    <row r="68" spans="1:14" ht="14" customHeight="1" x14ac:dyDescent="0.3">
      <c r="A68" s="31"/>
      <c r="B68" s="31"/>
      <c r="C68" s="31"/>
      <c r="D68" s="23" t="s">
        <v>65</v>
      </c>
      <c r="E68" s="23" t="s">
        <v>66</v>
      </c>
      <c r="F68" s="23" t="s">
        <v>65</v>
      </c>
      <c r="G68" s="23" t="s">
        <v>66</v>
      </c>
      <c r="H68" s="31"/>
      <c r="I68" s="31"/>
      <c r="J68" s="31"/>
      <c r="N68" s="8"/>
    </row>
    <row r="69" spans="1:14" ht="14" x14ac:dyDescent="0.3">
      <c r="A69" s="24" t="s">
        <v>42</v>
      </c>
      <c r="B69" s="24"/>
      <c r="C69" s="26">
        <v>54793</v>
      </c>
      <c r="D69" s="26">
        <v>55007.7661317948</v>
      </c>
      <c r="E69" s="26">
        <v>55034.228167491499</v>
      </c>
      <c r="F69" s="25">
        <f>D69 / C69 -1</f>
        <v>3.9195906738962449E-3</v>
      </c>
      <c r="G69" s="25">
        <f>E69 / C69 -1</f>
        <v>4.4025362271000734E-3</v>
      </c>
      <c r="H69" s="28">
        <f>0.49/1000</f>
        <v>4.8999999999999998E-4</v>
      </c>
      <c r="I69" s="24">
        <v>5000</v>
      </c>
      <c r="J69" s="24">
        <f>H69 * I69</f>
        <v>2.4499999999999997</v>
      </c>
      <c r="K69" s="29"/>
      <c r="M69" s="8"/>
      <c r="N69" s="8"/>
    </row>
    <row r="70" spans="1:14" ht="14" x14ac:dyDescent="0.3">
      <c r="A70" s="24" t="s">
        <v>46</v>
      </c>
      <c r="B70" s="16"/>
      <c r="C70" s="27">
        <v>460.4</v>
      </c>
      <c r="D70" s="26">
        <v>460.37420333858898</v>
      </c>
      <c r="E70" s="26">
        <v>485.90589128012999</v>
      </c>
      <c r="F70" s="25">
        <f t="shared" ref="F70:F78" si="0">D70 / C70 -1</f>
        <v>-5.6030976131604682E-5</v>
      </c>
      <c r="G70" s="25">
        <f t="shared" ref="G70:G78" si="1">E70 / C70 -1</f>
        <v>5.5399416333905327E-2</v>
      </c>
      <c r="H70" s="28">
        <f>0.822/1000</f>
        <v>8.2199999999999992E-4</v>
      </c>
      <c r="I70" s="24">
        <v>5000</v>
      </c>
      <c r="J70" s="24">
        <f t="shared" ref="J70:J78" si="2">H70 * I70</f>
        <v>4.1099999999999994</v>
      </c>
      <c r="M70" s="8"/>
      <c r="N70" s="8"/>
    </row>
    <row r="71" spans="1:14" ht="14" x14ac:dyDescent="0.3">
      <c r="A71" s="24" t="s">
        <v>43</v>
      </c>
      <c r="B71" s="16"/>
      <c r="C71" s="27">
        <v>63242</v>
      </c>
      <c r="D71" s="26">
        <v>63215.202232380601</v>
      </c>
      <c r="E71" s="26">
        <v>64243.313912105499</v>
      </c>
      <c r="F71" s="25">
        <f t="shared" si="0"/>
        <v>-4.2373371524306869E-4</v>
      </c>
      <c r="G71" s="25">
        <f t="shared" si="1"/>
        <v>1.5833052593300367E-2</v>
      </c>
      <c r="H71" s="28">
        <f>1.57/1000</f>
        <v>1.57E-3</v>
      </c>
      <c r="I71" s="24">
        <v>5000</v>
      </c>
      <c r="J71" s="24">
        <f t="shared" si="2"/>
        <v>7.85</v>
      </c>
      <c r="K71" s="29"/>
      <c r="M71" s="8"/>
      <c r="N71" s="8"/>
    </row>
    <row r="72" spans="1:14" ht="14" x14ac:dyDescent="0.3">
      <c r="A72" s="24" t="s">
        <v>47</v>
      </c>
      <c r="B72" s="16"/>
      <c r="C72" s="27">
        <v>355.8</v>
      </c>
      <c r="D72" s="26">
        <v>355.86734092148902</v>
      </c>
      <c r="E72" s="26">
        <v>380.74317657163402</v>
      </c>
      <c r="F72" s="25">
        <f t="shared" si="0"/>
        <v>1.8926622116088865E-4</v>
      </c>
      <c r="G72" s="25">
        <f t="shared" si="1"/>
        <v>7.0104487272720561E-2</v>
      </c>
      <c r="H72" s="28">
        <f>5.48/1000</f>
        <v>5.4800000000000005E-3</v>
      </c>
      <c r="I72" s="24">
        <v>5000</v>
      </c>
      <c r="J72" s="24">
        <f t="shared" si="2"/>
        <v>27.400000000000002</v>
      </c>
      <c r="K72" s="29"/>
      <c r="M72" s="8"/>
      <c r="N72" s="8"/>
    </row>
    <row r="73" spans="1:14" ht="14" x14ac:dyDescent="0.3">
      <c r="A73" s="24" t="s">
        <v>44</v>
      </c>
      <c r="B73" s="16"/>
      <c r="C73" s="27">
        <v>195568</v>
      </c>
      <c r="D73" s="26">
        <v>198305.55413549801</v>
      </c>
      <c r="E73" s="26">
        <v>212051.39061509701</v>
      </c>
      <c r="F73" s="25">
        <f t="shared" si="0"/>
        <v>1.3997965595077044E-2</v>
      </c>
      <c r="G73" s="25">
        <f t="shared" si="1"/>
        <v>8.4284702073432305E-2</v>
      </c>
      <c r="H73" s="28">
        <f>5.468/1000</f>
        <v>5.4679999999999998E-3</v>
      </c>
      <c r="I73" s="24">
        <v>5000</v>
      </c>
      <c r="J73" s="24">
        <f t="shared" si="2"/>
        <v>27.34</v>
      </c>
      <c r="K73" s="29"/>
      <c r="M73" s="8"/>
      <c r="N73" s="8"/>
    </row>
    <row r="74" spans="1:14" x14ac:dyDescent="0.3">
      <c r="A74" s="24" t="s">
        <v>45</v>
      </c>
      <c r="B74" s="16"/>
      <c r="C74" s="27">
        <v>204335</v>
      </c>
      <c r="D74" s="26">
        <v>208997.09336599699</v>
      </c>
      <c r="E74" s="26">
        <v>255963.202780894</v>
      </c>
      <c r="F74" s="25">
        <f t="shared" si="0"/>
        <v>2.2815931514410082E-2</v>
      </c>
      <c r="G74" s="25">
        <f t="shared" si="1"/>
        <v>0.25266451063642559</v>
      </c>
      <c r="H74" s="28">
        <f>7.53/1000</f>
        <v>7.5300000000000002E-3</v>
      </c>
      <c r="I74" s="24">
        <v>5000</v>
      </c>
      <c r="J74" s="24">
        <f t="shared" si="2"/>
        <v>37.65</v>
      </c>
      <c r="K74" s="29"/>
    </row>
    <row r="75" spans="1:14" x14ac:dyDescent="0.3">
      <c r="A75" s="24" t="s">
        <v>48</v>
      </c>
      <c r="B75" s="16"/>
      <c r="C75" s="27">
        <v>842.9</v>
      </c>
      <c r="D75" s="26">
        <v>850.96623279183098</v>
      </c>
      <c r="E75" s="26">
        <v>886.73337512484704</v>
      </c>
      <c r="F75" s="25">
        <f t="shared" si="0"/>
        <v>9.5696201113193435E-3</v>
      </c>
      <c r="G75" s="25">
        <f t="shared" si="1"/>
        <v>5.2003055077526561E-2</v>
      </c>
      <c r="H75" s="28">
        <f>6.858/1000</f>
        <v>6.8579999999999995E-3</v>
      </c>
      <c r="I75" s="24">
        <v>5000</v>
      </c>
      <c r="J75" s="24">
        <f t="shared" si="2"/>
        <v>34.29</v>
      </c>
    </row>
    <row r="76" spans="1:14" x14ac:dyDescent="0.3">
      <c r="A76" s="24" t="s">
        <v>49</v>
      </c>
      <c r="B76" s="16"/>
      <c r="C76" s="27">
        <v>5809</v>
      </c>
      <c r="D76" s="26">
        <v>5793.1433245155304</v>
      </c>
      <c r="E76" s="26">
        <v>6334.4238714528601</v>
      </c>
      <c r="F76" s="25">
        <f t="shared" si="0"/>
        <v>-2.7296738654621899E-3</v>
      </c>
      <c r="G76" s="25">
        <f t="shared" si="1"/>
        <v>9.0449969263704633E-2</v>
      </c>
      <c r="H76" s="28">
        <f>17.878/1000</f>
        <v>1.7878000000000002E-2</v>
      </c>
      <c r="I76" s="24">
        <v>5000</v>
      </c>
      <c r="J76" s="24">
        <f t="shared" si="2"/>
        <v>89.39</v>
      </c>
      <c r="K76" s="29"/>
    </row>
    <row r="77" spans="1:14" x14ac:dyDescent="0.3">
      <c r="A77" s="24" t="s">
        <v>51</v>
      </c>
      <c r="B77" s="16"/>
      <c r="C77" s="27">
        <v>44011.7</v>
      </c>
      <c r="D77" s="26">
        <v>44318.743844053803</v>
      </c>
      <c r="E77" s="26">
        <v>47199.981170803003</v>
      </c>
      <c r="F77" s="25">
        <f t="shared" si="0"/>
        <v>6.9764140911121597E-3</v>
      </c>
      <c r="G77" s="25">
        <f t="shared" si="1"/>
        <v>7.2441672800710011E-2</v>
      </c>
      <c r="H77" s="28">
        <f>23.046/1000</f>
        <v>2.3046000000000001E-2</v>
      </c>
      <c r="I77" s="24">
        <v>5000</v>
      </c>
      <c r="J77" s="24">
        <f t="shared" si="2"/>
        <v>115.23</v>
      </c>
      <c r="K77" s="29"/>
    </row>
    <row r="78" spans="1:14" x14ac:dyDescent="0.3">
      <c r="A78" s="16" t="s">
        <v>50</v>
      </c>
      <c r="B78" s="16"/>
      <c r="C78" s="27">
        <v>476684</v>
      </c>
      <c r="D78" s="26">
        <v>487539.48808779399</v>
      </c>
      <c r="E78" s="26">
        <v>598246.41738059395</v>
      </c>
      <c r="F78" s="25">
        <f t="shared" si="0"/>
        <v>2.2772923126838762E-2</v>
      </c>
      <c r="G78" s="25">
        <f t="shared" si="1"/>
        <v>0.2550167771114491</v>
      </c>
      <c r="H78" s="28">
        <f>25.536/1000</f>
        <v>2.5536E-2</v>
      </c>
      <c r="I78" s="24">
        <v>5000</v>
      </c>
      <c r="J78" s="24">
        <f t="shared" si="2"/>
        <v>127.67999999999999</v>
      </c>
      <c r="K78" s="29"/>
    </row>
    <row r="80" spans="1:14" ht="14" x14ac:dyDescent="0.3">
      <c r="A80" s="22" t="s">
        <v>67</v>
      </c>
    </row>
    <row r="81" spans="1:10" x14ac:dyDescent="0.3">
      <c r="A81" s="34" t="s">
        <v>0</v>
      </c>
      <c r="B81" s="34" t="s">
        <v>12</v>
      </c>
      <c r="C81" s="34" t="s">
        <v>62</v>
      </c>
      <c r="D81" s="32" t="s">
        <v>68</v>
      </c>
      <c r="E81" s="33"/>
      <c r="F81" s="32" t="s">
        <v>1</v>
      </c>
      <c r="G81" s="33"/>
      <c r="H81" s="30" t="s">
        <v>63</v>
      </c>
      <c r="I81" s="30" t="s">
        <v>13</v>
      </c>
      <c r="J81" s="30" t="s">
        <v>64</v>
      </c>
    </row>
    <row r="82" spans="1:10" x14ac:dyDescent="0.3">
      <c r="A82" s="31"/>
      <c r="B82" s="31"/>
      <c r="C82" s="31"/>
      <c r="D82" s="23" t="s">
        <v>65</v>
      </c>
      <c r="E82" s="23" t="s">
        <v>66</v>
      </c>
      <c r="F82" s="23" t="s">
        <v>65</v>
      </c>
      <c r="G82" s="23" t="s">
        <v>66</v>
      </c>
      <c r="H82" s="31"/>
      <c r="I82" s="31"/>
      <c r="J82" s="31"/>
    </row>
    <row r="83" spans="1:10" x14ac:dyDescent="0.3">
      <c r="A83" s="24" t="s">
        <v>42</v>
      </c>
      <c r="B83" s="24"/>
      <c r="C83" s="26">
        <v>54793</v>
      </c>
      <c r="D83" s="26">
        <v>55007.766131799697</v>
      </c>
      <c r="E83" s="26">
        <v>57542.431031596097</v>
      </c>
      <c r="F83" s="25">
        <f>D83 / C83 -1</f>
        <v>3.9195906739857289E-3</v>
      </c>
      <c r="G83" s="25">
        <f>E83 / C83 -1</f>
        <v>5.0178508780247322E-2</v>
      </c>
      <c r="H83" s="28">
        <f>0.492/1000</f>
        <v>4.9200000000000003E-4</v>
      </c>
      <c r="I83" s="24">
        <v>5000</v>
      </c>
      <c r="J83" s="24">
        <f>H83 * I83</f>
        <v>2.46</v>
      </c>
    </row>
    <row r="84" spans="1:10" x14ac:dyDescent="0.3">
      <c r="A84" s="24" t="s">
        <v>46</v>
      </c>
      <c r="B84" s="16"/>
      <c r="C84" s="27">
        <v>460.4</v>
      </c>
      <c r="D84" s="26">
        <v>468.83227736258101</v>
      </c>
      <c r="E84" s="26">
        <v>483.89379051497002</v>
      </c>
      <c r="F84" s="25">
        <f t="shared" ref="F84:F92" si="3">D84 / C84 -1</f>
        <v>1.8315111560775588E-2</v>
      </c>
      <c r="G84" s="25">
        <f t="shared" ref="G84:G92" si="4">E84 / C84 -1</f>
        <v>5.1029084524261581E-2</v>
      </c>
      <c r="H84" s="28">
        <f>0.886/1000</f>
        <v>8.8599999999999996E-4</v>
      </c>
      <c r="I84" s="24">
        <v>5000</v>
      </c>
      <c r="J84" s="24">
        <f t="shared" ref="J84:J92" si="5">H84 * I84</f>
        <v>4.43</v>
      </c>
    </row>
    <row r="85" spans="1:10" x14ac:dyDescent="0.3">
      <c r="A85" s="24" t="s">
        <v>43</v>
      </c>
      <c r="B85" s="16"/>
      <c r="C85" s="27">
        <v>63242</v>
      </c>
      <c r="D85" s="26">
        <v>63215.202232404998</v>
      </c>
      <c r="E85" s="26">
        <v>74468.742605894295</v>
      </c>
      <c r="F85" s="25">
        <f t="shared" si="3"/>
        <v>-4.2373371485726619E-4</v>
      </c>
      <c r="G85" s="25">
        <f t="shared" si="4"/>
        <v>0.17752035998061877</v>
      </c>
      <c r="H85" s="28">
        <f>1.73/1000</f>
        <v>1.73E-3</v>
      </c>
      <c r="I85" s="24">
        <v>5000</v>
      </c>
      <c r="J85" s="24">
        <f t="shared" si="5"/>
        <v>8.65</v>
      </c>
    </row>
    <row r="86" spans="1:10" x14ac:dyDescent="0.3">
      <c r="A86" s="24" t="s">
        <v>47</v>
      </c>
      <c r="B86" s="16"/>
      <c r="C86" s="27">
        <v>355.8</v>
      </c>
      <c r="D86" s="26">
        <v>361.21637871593299</v>
      </c>
      <c r="E86" s="26">
        <v>363.669855486514</v>
      </c>
      <c r="F86" s="25">
        <f t="shared" si="3"/>
        <v>1.5223099257821726E-2</v>
      </c>
      <c r="G86" s="25">
        <f t="shared" si="4"/>
        <v>2.2118761907009565E-2</v>
      </c>
      <c r="H86" s="28">
        <f>5.722/1000</f>
        <v>5.7220000000000005E-3</v>
      </c>
      <c r="I86" s="24">
        <v>5000</v>
      </c>
      <c r="J86" s="24">
        <f t="shared" si="5"/>
        <v>28.610000000000003</v>
      </c>
    </row>
    <row r="87" spans="1:10" x14ac:dyDescent="0.3">
      <c r="A87" s="24" t="s">
        <v>44</v>
      </c>
      <c r="B87" s="16"/>
      <c r="C87" s="27">
        <v>195568</v>
      </c>
      <c r="D87" s="26">
        <v>198710.85857869999</v>
      </c>
      <c r="E87" s="26">
        <v>242469.27598690201</v>
      </c>
      <c r="F87" s="25">
        <f t="shared" si="3"/>
        <v>1.6070413251145332E-2</v>
      </c>
      <c r="G87" s="25">
        <f t="shared" si="4"/>
        <v>0.23982080906335401</v>
      </c>
      <c r="H87" s="28">
        <f>5.462/1000</f>
        <v>5.4619999999999998E-3</v>
      </c>
      <c r="I87" s="24">
        <v>5000</v>
      </c>
      <c r="J87" s="24">
        <f t="shared" si="5"/>
        <v>27.31</v>
      </c>
    </row>
    <row r="88" spans="1:10" x14ac:dyDescent="0.3">
      <c r="A88" s="24" t="s">
        <v>45</v>
      </c>
      <c r="B88" s="16"/>
      <c r="C88" s="27">
        <v>204335</v>
      </c>
      <c r="D88" s="26">
        <v>205874.004725904</v>
      </c>
      <c r="E88" s="26">
        <v>264282.34974050801</v>
      </c>
      <c r="F88" s="25">
        <f t="shared" si="3"/>
        <v>7.5317724614187842E-3</v>
      </c>
      <c r="G88" s="25">
        <f t="shared" si="4"/>
        <v>0.29337778520815339</v>
      </c>
      <c r="H88" s="28">
        <f>7.908/1000</f>
        <v>7.9080000000000001E-3</v>
      </c>
      <c r="I88" s="24">
        <v>5000</v>
      </c>
      <c r="J88" s="24">
        <f t="shared" si="5"/>
        <v>39.54</v>
      </c>
    </row>
    <row r="89" spans="1:10" x14ac:dyDescent="0.3">
      <c r="A89" s="24" t="s">
        <v>48</v>
      </c>
      <c r="B89" s="16"/>
      <c r="C89" s="27">
        <v>842.9</v>
      </c>
      <c r="D89" s="26">
        <v>839.83462799894596</v>
      </c>
      <c r="E89" s="26">
        <v>895.56731652814301</v>
      </c>
      <c r="F89" s="25">
        <f t="shared" si="3"/>
        <v>-3.6366971183462438E-3</v>
      </c>
      <c r="G89" s="25">
        <f t="shared" si="4"/>
        <v>6.2483469602732322E-2</v>
      </c>
      <c r="H89" s="28">
        <f>6.864/1000</f>
        <v>6.8640000000000003E-3</v>
      </c>
      <c r="I89" s="24">
        <v>5000</v>
      </c>
      <c r="J89" s="24">
        <f t="shared" si="5"/>
        <v>34.32</v>
      </c>
    </row>
    <row r="90" spans="1:10" x14ac:dyDescent="0.3">
      <c r="A90" s="24" t="s">
        <v>49</v>
      </c>
      <c r="B90" s="16"/>
      <c r="C90" s="27">
        <v>5809</v>
      </c>
      <c r="D90" s="26">
        <v>5905.67133846864</v>
      </c>
      <c r="E90" s="26">
        <v>6226.5254813338997</v>
      </c>
      <c r="F90" s="25">
        <f t="shared" si="3"/>
        <v>1.6641648901470241E-2</v>
      </c>
      <c r="G90" s="25">
        <f t="shared" si="4"/>
        <v>7.1875620818367958E-2</v>
      </c>
      <c r="H90" s="28">
        <f>17.102/1000</f>
        <v>1.7101999999999999E-2</v>
      </c>
      <c r="I90" s="24">
        <v>5000</v>
      </c>
      <c r="J90" s="24">
        <f t="shared" si="5"/>
        <v>85.509999999999991</v>
      </c>
    </row>
    <row r="91" spans="1:10" x14ac:dyDescent="0.3">
      <c r="A91" s="24" t="s">
        <v>51</v>
      </c>
      <c r="B91" s="16"/>
      <c r="C91" s="27">
        <v>44011.7</v>
      </c>
      <c r="D91" s="26">
        <v>44889.292163860897</v>
      </c>
      <c r="E91" s="26">
        <v>47192.451647481903</v>
      </c>
      <c r="F91" s="25">
        <f t="shared" si="3"/>
        <v>1.9939974230963609E-2</v>
      </c>
      <c r="G91" s="25">
        <f t="shared" si="4"/>
        <v>7.2270592762422314E-2</v>
      </c>
      <c r="H91" s="28">
        <f>21.764/1000</f>
        <v>2.1763999999999999E-2</v>
      </c>
      <c r="I91" s="24">
        <v>5000</v>
      </c>
      <c r="J91" s="24">
        <f t="shared" si="5"/>
        <v>108.82</v>
      </c>
    </row>
    <row r="92" spans="1:10" x14ac:dyDescent="0.3">
      <c r="A92" s="16" t="s">
        <v>50</v>
      </c>
      <c r="B92" s="16"/>
      <c r="C92" s="27">
        <v>476684</v>
      </c>
      <c r="D92" s="26">
        <v>497041.220102494</v>
      </c>
      <c r="E92" s="26">
        <v>594412.97306719399</v>
      </c>
      <c r="F92" s="25">
        <f t="shared" si="3"/>
        <v>4.2705901818592684E-2</v>
      </c>
      <c r="G92" s="25">
        <f t="shared" si="4"/>
        <v>0.24697487867684664</v>
      </c>
      <c r="H92" s="28">
        <f>25.468/1000</f>
        <v>2.5468000000000001E-2</v>
      </c>
      <c r="I92" s="24">
        <v>5000</v>
      </c>
      <c r="J92" s="24">
        <f t="shared" si="5"/>
        <v>127.34</v>
      </c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4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  <row r="201" spans="2:2" x14ac:dyDescent="0.3">
      <c r="B201" s="4"/>
    </row>
    <row r="202" spans="2:2" x14ac:dyDescent="0.3">
      <c r="B202" s="4"/>
    </row>
    <row r="203" spans="2:2" x14ac:dyDescent="0.3">
      <c r="B203" s="4"/>
    </row>
    <row r="204" spans="2:2" x14ac:dyDescent="0.3">
      <c r="B204" s="4"/>
    </row>
    <row r="205" spans="2:2" x14ac:dyDescent="0.3">
      <c r="B205" s="4"/>
    </row>
    <row r="206" spans="2:2" x14ac:dyDescent="0.3">
      <c r="B206" s="4"/>
    </row>
    <row r="207" spans="2:2" x14ac:dyDescent="0.3">
      <c r="B207" s="4"/>
    </row>
    <row r="208" spans="2:2" x14ac:dyDescent="0.3">
      <c r="B208" s="4"/>
    </row>
    <row r="209" spans="2:2" x14ac:dyDescent="0.3">
      <c r="B209" s="4"/>
    </row>
    <row r="210" spans="2:2" x14ac:dyDescent="0.3">
      <c r="B210" s="4"/>
    </row>
    <row r="211" spans="2:2" x14ac:dyDescent="0.3">
      <c r="B211" s="4"/>
    </row>
    <row r="212" spans="2:2" x14ac:dyDescent="0.3">
      <c r="B212" s="4"/>
    </row>
    <row r="213" spans="2:2" x14ac:dyDescent="0.3">
      <c r="B213" s="4"/>
    </row>
    <row r="214" spans="2:2" x14ac:dyDescent="0.3">
      <c r="B214" s="4"/>
    </row>
    <row r="215" spans="2:2" x14ac:dyDescent="0.3">
      <c r="B215" s="4"/>
    </row>
    <row r="216" spans="2:2" x14ac:dyDescent="0.3">
      <c r="B216" s="4"/>
    </row>
    <row r="217" spans="2:2" x14ac:dyDescent="0.3">
      <c r="B217" s="4"/>
    </row>
    <row r="218" spans="2:2" x14ac:dyDescent="0.3">
      <c r="B218" s="4"/>
    </row>
    <row r="219" spans="2:2" x14ac:dyDescent="0.3">
      <c r="B219" s="4"/>
    </row>
    <row r="220" spans="2:2" x14ac:dyDescent="0.3">
      <c r="B220" s="4"/>
    </row>
    <row r="221" spans="2:2" x14ac:dyDescent="0.3">
      <c r="B221" s="4"/>
    </row>
    <row r="222" spans="2:2" x14ac:dyDescent="0.3">
      <c r="B222" s="4"/>
    </row>
    <row r="223" spans="2:2" x14ac:dyDescent="0.3">
      <c r="B223" s="4"/>
    </row>
    <row r="224" spans="2:2" x14ac:dyDescent="0.3">
      <c r="B224" s="4"/>
    </row>
    <row r="225" spans="2:2" x14ac:dyDescent="0.3">
      <c r="B225" s="4"/>
    </row>
    <row r="226" spans="2:2" x14ac:dyDescent="0.3">
      <c r="B226" s="4"/>
    </row>
    <row r="227" spans="2:2" x14ac:dyDescent="0.3">
      <c r="B227" s="4"/>
    </row>
    <row r="228" spans="2:2" x14ac:dyDescent="0.3">
      <c r="B228" s="4"/>
    </row>
    <row r="229" spans="2:2" x14ac:dyDescent="0.3">
      <c r="B229" s="4"/>
    </row>
    <row r="230" spans="2:2" x14ac:dyDescent="0.3">
      <c r="B230" s="4"/>
    </row>
    <row r="231" spans="2:2" x14ac:dyDescent="0.3">
      <c r="B231" s="4"/>
    </row>
    <row r="232" spans="2:2" x14ac:dyDescent="0.3">
      <c r="B232" s="4"/>
    </row>
    <row r="233" spans="2:2" x14ac:dyDescent="0.3">
      <c r="B233" s="4"/>
    </row>
    <row r="234" spans="2:2" x14ac:dyDescent="0.3">
      <c r="B234" s="4"/>
    </row>
    <row r="235" spans="2:2" x14ac:dyDescent="0.3">
      <c r="B235" s="4"/>
    </row>
    <row r="236" spans="2:2" x14ac:dyDescent="0.3">
      <c r="B236" s="4"/>
    </row>
    <row r="237" spans="2:2" x14ac:dyDescent="0.3">
      <c r="B237" s="4"/>
    </row>
    <row r="238" spans="2:2" x14ac:dyDescent="0.3">
      <c r="B238" s="4"/>
    </row>
    <row r="239" spans="2:2" x14ac:dyDescent="0.3">
      <c r="B239" s="4"/>
    </row>
    <row r="240" spans="2:2" x14ac:dyDescent="0.3">
      <c r="B240" s="4"/>
    </row>
    <row r="241" spans="2:2" x14ac:dyDescent="0.3">
      <c r="B241" s="4"/>
    </row>
    <row r="242" spans="2:2" x14ac:dyDescent="0.3">
      <c r="B242" s="4"/>
    </row>
    <row r="243" spans="2:2" x14ac:dyDescent="0.3">
      <c r="B243" s="4"/>
    </row>
    <row r="244" spans="2:2" x14ac:dyDescent="0.3">
      <c r="B244" s="4"/>
    </row>
    <row r="245" spans="2:2" x14ac:dyDescent="0.3">
      <c r="B245" s="4"/>
    </row>
    <row r="246" spans="2:2" x14ac:dyDescent="0.3">
      <c r="B246" s="4"/>
    </row>
    <row r="247" spans="2:2" x14ac:dyDescent="0.3">
      <c r="B247" s="4"/>
    </row>
    <row r="248" spans="2:2" x14ac:dyDescent="0.3">
      <c r="B248" s="4"/>
    </row>
    <row r="249" spans="2:2" x14ac:dyDescent="0.3">
      <c r="B249" s="4"/>
    </row>
    <row r="250" spans="2:2" x14ac:dyDescent="0.3">
      <c r="B250" s="4"/>
    </row>
    <row r="251" spans="2:2" x14ac:dyDescent="0.3">
      <c r="B251" s="4"/>
    </row>
    <row r="252" spans="2:2" x14ac:dyDescent="0.3">
      <c r="B252" s="4"/>
    </row>
    <row r="253" spans="2:2" x14ac:dyDescent="0.3">
      <c r="B253" s="4"/>
    </row>
    <row r="254" spans="2:2" x14ac:dyDescent="0.3">
      <c r="B254" s="4"/>
    </row>
    <row r="255" spans="2:2" x14ac:dyDescent="0.3">
      <c r="B255" s="4"/>
    </row>
    <row r="256" spans="2:2" x14ac:dyDescent="0.3">
      <c r="B256" s="4"/>
    </row>
    <row r="257" spans="2:2" x14ac:dyDescent="0.3">
      <c r="B257" s="4"/>
    </row>
    <row r="258" spans="2:2" x14ac:dyDescent="0.3">
      <c r="B258" s="4"/>
    </row>
    <row r="259" spans="2:2" x14ac:dyDescent="0.3">
      <c r="B259" s="4"/>
    </row>
    <row r="260" spans="2:2" x14ac:dyDescent="0.3">
      <c r="B260" s="4"/>
    </row>
    <row r="261" spans="2:2" x14ac:dyDescent="0.3">
      <c r="B261" s="4"/>
    </row>
    <row r="262" spans="2:2" x14ac:dyDescent="0.3">
      <c r="B262" s="4"/>
    </row>
    <row r="263" spans="2:2" x14ac:dyDescent="0.3">
      <c r="B263" s="4"/>
    </row>
    <row r="264" spans="2:2" x14ac:dyDescent="0.3">
      <c r="B264" s="4"/>
    </row>
    <row r="265" spans="2:2" x14ac:dyDescent="0.3">
      <c r="B265" s="4"/>
    </row>
    <row r="266" spans="2:2" x14ac:dyDescent="0.3">
      <c r="B266" s="4"/>
    </row>
    <row r="267" spans="2:2" x14ac:dyDescent="0.3">
      <c r="B267" s="4"/>
    </row>
    <row r="268" spans="2:2" x14ac:dyDescent="0.3">
      <c r="B268" s="4"/>
    </row>
    <row r="269" spans="2:2" x14ac:dyDescent="0.3">
      <c r="B269" s="4"/>
    </row>
    <row r="270" spans="2:2" x14ac:dyDescent="0.3">
      <c r="B270" s="4"/>
    </row>
    <row r="271" spans="2:2" x14ac:dyDescent="0.3">
      <c r="B271" s="4"/>
    </row>
    <row r="272" spans="2:2" x14ac:dyDescent="0.3">
      <c r="B272" s="4"/>
    </row>
    <row r="273" spans="2:2" x14ac:dyDescent="0.3">
      <c r="B273" s="4"/>
    </row>
    <row r="274" spans="2:2" x14ac:dyDescent="0.3">
      <c r="B274" s="4"/>
    </row>
    <row r="275" spans="2:2" x14ac:dyDescent="0.3">
      <c r="B275" s="4"/>
    </row>
    <row r="276" spans="2:2" x14ac:dyDescent="0.3">
      <c r="B276" s="4"/>
    </row>
    <row r="277" spans="2:2" x14ac:dyDescent="0.3">
      <c r="B277" s="4"/>
    </row>
    <row r="278" spans="2:2" x14ac:dyDescent="0.3">
      <c r="B278" s="4"/>
    </row>
    <row r="279" spans="2:2" x14ac:dyDescent="0.3">
      <c r="B279" s="4"/>
    </row>
    <row r="280" spans="2:2" x14ac:dyDescent="0.3">
      <c r="B280" s="4"/>
    </row>
    <row r="281" spans="2:2" x14ac:dyDescent="0.3">
      <c r="B281" s="4"/>
    </row>
    <row r="282" spans="2:2" x14ac:dyDescent="0.3">
      <c r="B282" s="4"/>
    </row>
    <row r="283" spans="2:2" x14ac:dyDescent="0.3">
      <c r="B283" s="4"/>
    </row>
    <row r="284" spans="2:2" x14ac:dyDescent="0.3">
      <c r="B284" s="4"/>
    </row>
    <row r="285" spans="2:2" x14ac:dyDescent="0.3">
      <c r="B285" s="4"/>
    </row>
    <row r="286" spans="2:2" x14ac:dyDescent="0.3">
      <c r="B286" s="4"/>
    </row>
    <row r="287" spans="2:2" x14ac:dyDescent="0.3">
      <c r="B287" s="4"/>
    </row>
    <row r="288" spans="2:2" x14ac:dyDescent="0.3">
      <c r="B288" s="4"/>
    </row>
  </sheetData>
  <mergeCells count="16">
    <mergeCell ref="A67:A68"/>
    <mergeCell ref="A81:A82"/>
    <mergeCell ref="B67:B68"/>
    <mergeCell ref="C67:C68"/>
    <mergeCell ref="H67:H68"/>
    <mergeCell ref="B81:B82"/>
    <mergeCell ref="C81:C82"/>
    <mergeCell ref="I67:I68"/>
    <mergeCell ref="J67:J68"/>
    <mergeCell ref="D67:E67"/>
    <mergeCell ref="F67:G67"/>
    <mergeCell ref="I81:I82"/>
    <mergeCell ref="J81:J82"/>
    <mergeCell ref="D81:E81"/>
    <mergeCell ref="F81:G81"/>
    <mergeCell ref="H81:H8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2023-11-08T00:36:05Z</dcterms:modified>
</cp:coreProperties>
</file>