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ureenmukri/Desktop/Anmol BIM/"/>
    </mc:Choice>
  </mc:AlternateContent>
  <xr:revisionPtr revIDLastSave="0" documentId="13_ncr:1_{40C4796A-ABC2-7141-8853-A8A5C215D2B4}" xr6:coauthVersionLast="45" xr6:coauthVersionMax="45" xr10:uidLastSave="{00000000-0000-0000-0000-000000000000}"/>
  <bookViews>
    <workbookView xWindow="0" yWindow="460" windowWidth="28800" windowHeight="16280" firstSheet="7" activeTab="21" xr2:uid="{9AFBBEAA-8695-D645-A06A-4791DA6AB663}"/>
  </bookViews>
  <sheets>
    <sheet name="1(b) - LP" sheetId="5" r:id="rId1"/>
    <sheet name="1(c) - Sensitivity Report" sheetId="8" r:id="rId2"/>
    <sheet name="1(f) - LP" sheetId="10" r:id="rId3"/>
    <sheet name="1(h) - LP" sheetId="13" r:id="rId4"/>
    <sheet name="1(i) - LP" sheetId="14" r:id="rId5"/>
    <sheet name="1(j) - LP" sheetId="15" r:id="rId6"/>
    <sheet name="1(k) - LP" sheetId="16" r:id="rId7"/>
    <sheet name="1(m) - LP" sheetId="17" r:id="rId8"/>
    <sheet name="1(n) - LP" sheetId="18" r:id="rId9"/>
    <sheet name="1(o) - LP" sheetId="19" r:id="rId10"/>
    <sheet name="1(p) - LP" sheetId="20" r:id="rId11"/>
    <sheet name="1(q) - LP" sheetId="21" r:id="rId12"/>
    <sheet name="1(r) - LP" sheetId="23" r:id="rId13"/>
    <sheet name="2(c)" sheetId="25" r:id="rId14"/>
    <sheet name="2(d)" sheetId="26" r:id="rId15"/>
    <sheet name="2(e) " sheetId="27" r:id="rId16"/>
    <sheet name="2(f)" sheetId="28" r:id="rId17"/>
    <sheet name="2(g)" sheetId="29" r:id="rId18"/>
    <sheet name="2(h)" sheetId="30" r:id="rId19"/>
    <sheet name="2(i) P1" sheetId="31" r:id="rId20"/>
    <sheet name="2(i) P2" sheetId="32" r:id="rId21"/>
    <sheet name="Question 3" sheetId="4" r:id="rId22"/>
  </sheets>
  <definedNames>
    <definedName name="solver_adj" localSheetId="0" hidden="1">'1(b) - LP'!$K$13:$K$17</definedName>
    <definedName name="solver_adj" localSheetId="2" hidden="1">'1(f) - LP'!$K$13:$K$17</definedName>
    <definedName name="solver_adj" localSheetId="3" hidden="1">'1(h) - LP'!$K$13:$K$17</definedName>
    <definedName name="solver_adj" localSheetId="4" hidden="1">'1(i) - LP'!$K$13:$K$17</definedName>
    <definedName name="solver_adj" localSheetId="5" hidden="1">'1(j) - LP'!$K$13:$K$17</definedName>
    <definedName name="solver_adj" localSheetId="6" hidden="1">'1(k) - LP'!$K$13:$K$17</definedName>
    <definedName name="solver_adj" localSheetId="7" hidden="1">'1(m) - LP'!$K$13:$K$17</definedName>
    <definedName name="solver_adj" localSheetId="8" hidden="1">'1(n) - LP'!$K$13:$K$17,'1(n) - LP'!$T$13:$T$17</definedName>
    <definedName name="solver_adj" localSheetId="9" hidden="1">'1(o) - LP'!$K$13:$K$17,'1(o) - LP'!$T$13:$T$17</definedName>
    <definedName name="solver_adj" localSheetId="10" hidden="1">'1(p) - LP'!$K$13:$K$17,'1(p) - LP'!$T$13:$T$17</definedName>
    <definedName name="solver_adj" localSheetId="11" hidden="1">'1(q) - LP'!$K$13:$K$17,'1(q) - LP'!$T$13,'1(q) - LP'!$T$15,'1(q) - LP'!$T$17,'1(q) - LP'!$W$13:$W$17,'1(q) - LP'!$Y$13:$Y$17</definedName>
    <definedName name="solver_adj" localSheetId="12" hidden="1">'1(r) - LP'!$K$13:$K$17,'1(r) - LP'!$T$13:$T$17</definedName>
    <definedName name="solver_adj" localSheetId="13" hidden="1">'2(c)'!$H$20:$H$31</definedName>
    <definedName name="solver_adj" localSheetId="14" hidden="1">'2(d)'!$K$20:$K$31,'2(d)'!$G$20:$G$31</definedName>
    <definedName name="solver_adj" localSheetId="15" hidden="1">'2(e) '!$M$20:$M$31,'2(e) '!$G$20:$G$31</definedName>
    <definedName name="solver_adj" localSheetId="16" hidden="1">'2(f)'!$H$20:$H$33</definedName>
    <definedName name="solver_adj" localSheetId="17" hidden="1">'2(g)'!$H$20:$H$35</definedName>
    <definedName name="solver_adj" localSheetId="18" hidden="1">'2(h)'!$H$20:$H$31</definedName>
    <definedName name="solver_adj" localSheetId="19" hidden="1">'2(i) P1'!$H$20:$H$31</definedName>
    <definedName name="solver_adj" localSheetId="20" hidden="1">'2(i) P2'!$H$20:$H$31</definedName>
    <definedName name="solver_adj" localSheetId="21" hidden="1">'Question 3'!$J$24:$M$24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cvg" localSheetId="21" hidden="1">0.0001</definedName>
    <definedName name="solver_drv" localSheetId="0" hidden="1">2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2</definedName>
    <definedName name="solver_drv" localSheetId="7" hidden="1">2</definedName>
    <definedName name="solver_drv" localSheetId="8" hidden="1">2</definedName>
    <definedName name="solver_drv" localSheetId="9" hidden="1">2</definedName>
    <definedName name="solver_drv" localSheetId="10" hidden="1">2</definedName>
    <definedName name="solver_drv" localSheetId="11" hidden="1">2</definedName>
    <definedName name="solver_drv" localSheetId="12" hidden="1">2</definedName>
    <definedName name="solver_drv" localSheetId="13" hidden="1">2</definedName>
    <definedName name="solver_drv" localSheetId="14" hidden="1">2</definedName>
    <definedName name="solver_drv" localSheetId="15" hidden="1">2</definedName>
    <definedName name="solver_drv" localSheetId="16" hidden="1">2</definedName>
    <definedName name="solver_drv" localSheetId="17" hidden="1">2</definedName>
    <definedName name="solver_drv" localSheetId="18" hidden="1">2</definedName>
    <definedName name="solver_drv" localSheetId="19" hidden="1">2</definedName>
    <definedName name="solver_drv" localSheetId="20" hidden="1">2</definedName>
    <definedName name="solver_drv" localSheetId="21" hidden="1">2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11" hidden="1">2</definedName>
    <definedName name="solver_eng" localSheetId="12" hidden="1">2</definedName>
    <definedName name="solver_eng" localSheetId="13" hidden="1">2</definedName>
    <definedName name="solver_eng" localSheetId="14" hidden="1">2</definedName>
    <definedName name="solver_eng" localSheetId="15" hidden="1">2</definedName>
    <definedName name="solver_eng" localSheetId="16" hidden="1">2</definedName>
    <definedName name="solver_eng" localSheetId="17" hidden="1">2</definedName>
    <definedName name="solver_eng" localSheetId="18" hidden="1">2</definedName>
    <definedName name="solver_eng" localSheetId="19" hidden="1">2</definedName>
    <definedName name="solver_eng" localSheetId="20" hidden="1">2</definedName>
    <definedName name="solver_eng" localSheetId="21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itr" localSheetId="20" hidden="1">2147483647</definedName>
    <definedName name="solver_itr" localSheetId="21" hidden="1">2147483647</definedName>
    <definedName name="solver_lhs1" localSheetId="0" hidden="1">'1(b) - LP'!$K$13:$K$17</definedName>
    <definedName name="solver_lhs1" localSheetId="2" hidden="1">'1(f) - LP'!$K$13:$K$17</definedName>
    <definedName name="solver_lhs1" localSheetId="3" hidden="1">'1(h) - LP'!$K$13:$K$17</definedName>
    <definedName name="solver_lhs1" localSheetId="4" hidden="1">'1(i) - LP'!$K$13:$K$17</definedName>
    <definedName name="solver_lhs1" localSheetId="5" hidden="1">'1(j) - LP'!$K$13:$K$17</definedName>
    <definedName name="solver_lhs1" localSheetId="6" hidden="1">'1(k) - LP'!$K$13</definedName>
    <definedName name="solver_lhs1" localSheetId="7" hidden="1">'1(m) - LP'!$K$13:$K$17</definedName>
    <definedName name="solver_lhs1" localSheetId="8" hidden="1">'1(n) - LP'!$K$13:$K$17</definedName>
    <definedName name="solver_lhs1" localSheetId="9" hidden="1">'1(o) - LP'!$K$13:$K$17</definedName>
    <definedName name="solver_lhs1" localSheetId="10" hidden="1">'1(p) - LP'!$K$13:$K$17</definedName>
    <definedName name="solver_lhs1" localSheetId="11" hidden="1">'1(q) - LP'!$K$13:$K$17</definedName>
    <definedName name="solver_lhs1" localSheetId="12" hidden="1">'1(r) - LP'!$K$13</definedName>
    <definedName name="solver_lhs1" localSheetId="13" hidden="1">'2(c)'!$H$20:$H$31</definedName>
    <definedName name="solver_lhs1" localSheetId="14" hidden="1">'2(d)'!$G$20:$G$31</definedName>
    <definedName name="solver_lhs1" localSheetId="15" hidden="1">'2(e) '!$G$20:$G$31</definedName>
    <definedName name="solver_lhs1" localSheetId="16" hidden="1">'2(f)'!$H$20:$H$33</definedName>
    <definedName name="solver_lhs1" localSheetId="17" hidden="1">'2(g)'!$H$20:$H$35</definedName>
    <definedName name="solver_lhs1" localSheetId="18" hidden="1">'2(h)'!$H$20:$H$31</definedName>
    <definedName name="solver_lhs1" localSheetId="19" hidden="1">'2(i) P1'!$G$36</definedName>
    <definedName name="solver_lhs1" localSheetId="20" hidden="1">'2(i) P2'!$G$36</definedName>
    <definedName name="solver_lhs1" localSheetId="21" hidden="1">'Question 3'!$J$24:$M$24</definedName>
    <definedName name="solver_lhs10" localSheetId="11" hidden="1">'1(q) - LP'!$W$13:$W$17</definedName>
    <definedName name="solver_lhs10" localSheetId="12" hidden="1">'1(r) - LP'!$T$13:$T$17</definedName>
    <definedName name="solver_lhs11" localSheetId="11" hidden="1">'1(q) - LP'!$W$18</definedName>
    <definedName name="solver_lhs11" localSheetId="12" hidden="1">'1(r) - LP'!$T$17</definedName>
    <definedName name="solver_lhs12" localSheetId="11" hidden="1">'1(q) - LP'!$Y$13:$Y$17</definedName>
    <definedName name="solver_lhs12" localSheetId="12" hidden="1">'1(r) - LP'!$U$13:$U$17</definedName>
    <definedName name="solver_lhs13" localSheetId="11" hidden="1">'1(q) - LP'!$Y$18</definedName>
    <definedName name="solver_lhs2" localSheetId="0" hidden="1">'1(b) - LP'!$N$18:$S$18</definedName>
    <definedName name="solver_lhs2" localSheetId="2" hidden="1">'1(f) - LP'!$N$18:$S$18</definedName>
    <definedName name="solver_lhs2" localSheetId="3" hidden="1">'1(h) - LP'!$N$18:$S$18</definedName>
    <definedName name="solver_lhs2" localSheetId="4" hidden="1">'1(i) - LP'!$N$18:$S$18</definedName>
    <definedName name="solver_lhs2" localSheetId="5" hidden="1">'1(j) - LP'!$N$18:$S$18</definedName>
    <definedName name="solver_lhs2" localSheetId="6" hidden="1">'1(k) - LP'!$K$13:$K$17</definedName>
    <definedName name="solver_lhs2" localSheetId="7" hidden="1">'1(m) - LP'!$K$13:$K$17</definedName>
    <definedName name="solver_lhs2" localSheetId="8" hidden="1">'1(n) - LP'!$K$13:$K$17</definedName>
    <definedName name="solver_lhs2" localSheetId="9" hidden="1">'1(o) - LP'!$K$13:$K$17</definedName>
    <definedName name="solver_lhs2" localSheetId="10" hidden="1">'1(p) - LP'!$K$13:$K$17</definedName>
    <definedName name="solver_lhs2" localSheetId="11" hidden="1">'1(q) - LP'!$K$13:$K$17</definedName>
    <definedName name="solver_lhs2" localSheetId="12" hidden="1">'1(r) - LP'!$K$13:$K$17</definedName>
    <definedName name="solver_lhs2" localSheetId="13" hidden="1">'2(c)'!$L$20:$L$27</definedName>
    <definedName name="solver_lhs2" localSheetId="14" hidden="1">'2(d)'!$G$32</definedName>
    <definedName name="solver_lhs2" localSheetId="15" hidden="1">'2(e) '!$G$32</definedName>
    <definedName name="solver_lhs2" localSheetId="16" hidden="1">'2(f)'!$H$20:$H$33</definedName>
    <definedName name="solver_lhs2" localSheetId="17" hidden="1">'2(g)'!$H$20:$H$35</definedName>
    <definedName name="solver_lhs2" localSheetId="18" hidden="1">'2(h)'!$L$20:$L$27</definedName>
    <definedName name="solver_lhs2" localSheetId="19" hidden="1">'2(i) P1'!$H$20:$H$31</definedName>
    <definedName name="solver_lhs2" localSheetId="20" hidden="1">'2(i) P2'!$H$20:$H$31</definedName>
    <definedName name="solver_lhs2" localSheetId="21" hidden="1">'Question 3'!$J$24:$M$24</definedName>
    <definedName name="solver_lhs3" localSheetId="6" hidden="1">'1(k) - LP'!$K$14</definedName>
    <definedName name="solver_lhs3" localSheetId="7" hidden="1">'1(m) - LP'!$N$18:$S$18</definedName>
    <definedName name="solver_lhs3" localSheetId="8" hidden="1">'1(n) - LP'!$N$18:$S$18</definedName>
    <definedName name="solver_lhs3" localSheetId="9" hidden="1">'1(o) - LP'!$N$18:$S$18</definedName>
    <definedName name="solver_lhs3" localSheetId="10" hidden="1">'1(p) - LP'!$N$18:$S$18</definedName>
    <definedName name="solver_lhs3" localSheetId="11" hidden="1">'1(q) - LP'!$N$18:$S$18</definedName>
    <definedName name="solver_lhs3" localSheetId="12" hidden="1">'1(r) - LP'!$K$13:$K$17</definedName>
    <definedName name="solver_lhs3" localSheetId="13" hidden="1">'2(c)'!$L$20:$L$27</definedName>
    <definedName name="solver_lhs3" localSheetId="14" hidden="1">'2(d)'!$H$20:$H$31</definedName>
    <definedName name="solver_lhs3" localSheetId="15" hidden="1">'2(e) '!$H$20:$H$31</definedName>
    <definedName name="solver_lhs3" localSheetId="16" hidden="1">'2(f)'!$M$20:$M$28</definedName>
    <definedName name="solver_lhs3" localSheetId="17" hidden="1">'2(g)'!$M$20:$M$29</definedName>
    <definedName name="solver_lhs3" localSheetId="18" hidden="1">'2(h)'!$L$20:$L$27</definedName>
    <definedName name="solver_lhs3" localSheetId="19" hidden="1">'2(i) P1'!$L$20:$L$27</definedName>
    <definedName name="solver_lhs3" localSheetId="20" hidden="1">'2(i) P2'!$L$20:$L$27</definedName>
    <definedName name="solver_lhs4" localSheetId="6" hidden="1">'1(k) - LP'!$N$18:$S$18</definedName>
    <definedName name="solver_lhs4" localSheetId="8" hidden="1">'1(n) - LP'!$T$13:$T$17</definedName>
    <definedName name="solver_lhs4" localSheetId="9" hidden="1">'1(o) - LP'!$P$24</definedName>
    <definedName name="solver_lhs4" localSheetId="10" hidden="1">'1(p) - LP'!$P$24</definedName>
    <definedName name="solver_lhs4" localSheetId="11" hidden="1">'1(q) - LP'!$T$13</definedName>
    <definedName name="solver_lhs4" localSheetId="12" hidden="1">'1(r) - LP'!$K$16</definedName>
    <definedName name="solver_lhs4" localSheetId="13" hidden="1">'2(c)'!$L$20:$L$27</definedName>
    <definedName name="solver_lhs4" localSheetId="14" hidden="1">'2(d)'!$K$20:$K$31</definedName>
    <definedName name="solver_lhs4" localSheetId="15" hidden="1">'2(e) '!$M$20:$M$31</definedName>
    <definedName name="solver_lhs4" localSheetId="16" hidden="1">'2(f)'!$M$20:$M$27</definedName>
    <definedName name="solver_lhs4" localSheetId="17" hidden="1">'2(g)'!$M$20:$M$27</definedName>
    <definedName name="solver_lhs4" localSheetId="18" hidden="1">'2(h)'!$L$20:$L$27</definedName>
    <definedName name="solver_lhs4" localSheetId="19" hidden="1">'2(i) P1'!$L$20:$L$27</definedName>
    <definedName name="solver_lhs4" localSheetId="20" hidden="1">'2(i) P2'!$L$20:$L$27</definedName>
    <definedName name="solver_lhs5" localSheetId="8" hidden="1">'1(n) - LP'!$U$13:$U$17</definedName>
    <definedName name="solver_lhs5" localSheetId="9" hidden="1">'1(o) - LP'!$P$25</definedName>
    <definedName name="solver_lhs5" localSheetId="10" hidden="1">'1(p) - LP'!$P$25</definedName>
    <definedName name="solver_lhs5" localSheetId="11" hidden="1">'1(q) - LP'!$T$14</definedName>
    <definedName name="solver_lhs5" localSheetId="12" hidden="1">'1(r) - LP'!$K$17</definedName>
    <definedName name="solver_lhs5" localSheetId="13" hidden="1">'2(c)'!$L$20:$L$27</definedName>
    <definedName name="solver_lhs5" localSheetId="14" hidden="1">'2(d)'!$O$20:$O$27</definedName>
    <definedName name="solver_lhs5" localSheetId="15" hidden="1">'2(e) '!$Q$20:$Q$27</definedName>
    <definedName name="solver_lhs5" localSheetId="16" hidden="1">'2(f)'!$M$20:$M$27</definedName>
    <definedName name="solver_lhs5" localSheetId="17" hidden="1">'2(g)'!$M$20:$M$27</definedName>
    <definedName name="solver_lhs5" localSheetId="18" hidden="1">'2(h)'!$L$20:$L$27</definedName>
    <definedName name="solver_lhs5" localSheetId="19" hidden="1">'2(i) P1'!$L$20:$L$27</definedName>
    <definedName name="solver_lhs5" localSheetId="20" hidden="1">'2(i) P2'!$L$20:$L$27</definedName>
    <definedName name="solver_lhs6" localSheetId="9" hidden="1">'1(o) - LP'!$T$13:$T$17</definedName>
    <definedName name="solver_lhs6" localSheetId="10" hidden="1">'1(p) - LP'!$P$27</definedName>
    <definedName name="solver_lhs6" localSheetId="11" hidden="1">'1(q) - LP'!$T$15</definedName>
    <definedName name="solver_lhs6" localSheetId="12" hidden="1">'1(r) - LP'!$K$17</definedName>
    <definedName name="solver_lhs7" localSheetId="9" hidden="1">'1(o) - LP'!$U$13:$U$17</definedName>
    <definedName name="solver_lhs7" localSheetId="10" hidden="1">'1(p) - LP'!$T$13:$T$17</definedName>
    <definedName name="solver_lhs7" localSheetId="11" hidden="1">'1(q) - LP'!$T$16</definedName>
    <definedName name="solver_lhs7" localSheetId="12" hidden="1">'1(r) - LP'!$N$18:$S$18</definedName>
    <definedName name="solver_lhs8" localSheetId="10" hidden="1">'1(p) - LP'!$U$13:$U$17</definedName>
    <definedName name="solver_lhs8" localSheetId="11" hidden="1">'1(q) - LP'!$T$17</definedName>
    <definedName name="solver_lhs8" localSheetId="12" hidden="1">'1(r) - LP'!$N$23</definedName>
    <definedName name="solver_lhs9" localSheetId="11" hidden="1">'1(q) - LP'!$U$13:$U$17</definedName>
    <definedName name="solver_lhs9" localSheetId="12" hidden="1">'1(r) - LP'!$N$24</definedName>
    <definedName name="solver_lin" localSheetId="0" hidden="1">1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lin" localSheetId="7" hidden="1">1</definedName>
    <definedName name="solver_lin" localSheetId="8" hidden="1">1</definedName>
    <definedName name="solver_lin" localSheetId="9" hidden="1">1</definedName>
    <definedName name="solver_lin" localSheetId="10" hidden="1">1</definedName>
    <definedName name="solver_lin" localSheetId="11" hidden="1">1</definedName>
    <definedName name="solver_lin" localSheetId="12" hidden="1">1</definedName>
    <definedName name="solver_lin" localSheetId="13" hidden="1">1</definedName>
    <definedName name="solver_lin" localSheetId="14" hidden="1">1</definedName>
    <definedName name="solver_lin" localSheetId="15" hidden="1">1</definedName>
    <definedName name="solver_lin" localSheetId="16" hidden="1">1</definedName>
    <definedName name="solver_lin" localSheetId="17" hidden="1">1</definedName>
    <definedName name="solver_lin" localSheetId="18" hidden="1">1</definedName>
    <definedName name="solver_lin" localSheetId="19" hidden="1">1</definedName>
    <definedName name="solver_lin" localSheetId="20" hidden="1">1</definedName>
    <definedName name="solver_lin" localSheetId="21" hidden="1">2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21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21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rt" localSheetId="21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21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eg" localSheetId="20" hidden="1">1</definedName>
    <definedName name="solver_neg" localSheetId="21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21" hidden="1">2147483647</definedName>
    <definedName name="solver_num" localSheetId="0" hidden="1">2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um" localSheetId="6" hidden="1">4</definedName>
    <definedName name="solver_num" localSheetId="7" hidden="1">3</definedName>
    <definedName name="solver_num" localSheetId="8" hidden="1">5</definedName>
    <definedName name="solver_num" localSheetId="9" hidden="1">7</definedName>
    <definedName name="solver_num" localSheetId="10" hidden="1">8</definedName>
    <definedName name="solver_num" localSheetId="11" hidden="1">13</definedName>
    <definedName name="solver_num" localSheetId="12" hidden="1">12</definedName>
    <definedName name="solver_num" localSheetId="13" hidden="1">2</definedName>
    <definedName name="solver_num" localSheetId="14" hidden="1">5</definedName>
    <definedName name="solver_num" localSheetId="15" hidden="1">5</definedName>
    <definedName name="solver_num" localSheetId="16" hidden="1">3</definedName>
    <definedName name="solver_num" localSheetId="17" hidden="1">3</definedName>
    <definedName name="solver_num" localSheetId="18" hidden="1">2</definedName>
    <definedName name="solver_num" localSheetId="19" hidden="1">3</definedName>
    <definedName name="solver_num" localSheetId="20" hidden="1">3</definedName>
    <definedName name="solver_num" localSheetId="21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opt" localSheetId="0" hidden="1">'1(b) - LP'!$L$18</definedName>
    <definedName name="solver_opt" localSheetId="2" hidden="1">'1(f) - LP'!$L$18</definedName>
    <definedName name="solver_opt" localSheetId="3" hidden="1">'1(h) - LP'!$L$18</definedName>
    <definedName name="solver_opt" localSheetId="4" hidden="1">'1(i) - LP'!$L$18</definedName>
    <definedName name="solver_opt" localSheetId="5" hidden="1">'1(j) - LP'!$L$18</definedName>
    <definedName name="solver_opt" localSheetId="6" hidden="1">'1(k) - LP'!$L$18</definedName>
    <definedName name="solver_opt" localSheetId="7" hidden="1">'1(m) - LP'!$L$18</definedName>
    <definedName name="solver_opt" localSheetId="8" hidden="1">'1(n) - LP'!$L$18</definedName>
    <definedName name="solver_opt" localSheetId="9" hidden="1">'1(o) - LP'!$L$18</definedName>
    <definedName name="solver_opt" localSheetId="10" hidden="1">'1(p) - LP'!$L$18</definedName>
    <definedName name="solver_opt" localSheetId="11" hidden="1">'1(q) - LP'!$L$18</definedName>
    <definedName name="solver_opt" localSheetId="12" hidden="1">'1(r) - LP'!$L$18</definedName>
    <definedName name="solver_opt" localSheetId="13" hidden="1">'2(c)'!$I$33</definedName>
    <definedName name="solver_opt" localSheetId="14" hidden="1">'2(d)'!$L$33</definedName>
    <definedName name="solver_opt" localSheetId="15" hidden="1">'2(e) '!$N$34</definedName>
    <definedName name="solver_opt" localSheetId="16" hidden="1">'2(f)'!$J$35</definedName>
    <definedName name="solver_opt" localSheetId="17" hidden="1">'2(g)'!$J$37</definedName>
    <definedName name="solver_opt" localSheetId="18" hidden="1">'2(h)'!$I$33</definedName>
    <definedName name="solver_opt" localSheetId="19" hidden="1">'2(i) P1'!$I$33</definedName>
    <definedName name="solver_opt" localSheetId="20" hidden="1">'2(i) P2'!$I$33</definedName>
    <definedName name="solver_opt" localSheetId="21" hidden="1">'Question 3'!$J$33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pre" localSheetId="21" hidden="1">0.000001</definedName>
    <definedName name="solver_rbv" localSheetId="0" hidden="1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6" hidden="1">2</definedName>
    <definedName name="solver_rbv" localSheetId="7" hidden="1">2</definedName>
    <definedName name="solver_rbv" localSheetId="8" hidden="1">2</definedName>
    <definedName name="solver_rbv" localSheetId="9" hidden="1">2</definedName>
    <definedName name="solver_rbv" localSheetId="10" hidden="1">2</definedName>
    <definedName name="solver_rbv" localSheetId="11" hidden="1">2</definedName>
    <definedName name="solver_rbv" localSheetId="12" hidden="1">2</definedName>
    <definedName name="solver_rbv" localSheetId="13" hidden="1">2</definedName>
    <definedName name="solver_rbv" localSheetId="14" hidden="1">2</definedName>
    <definedName name="solver_rbv" localSheetId="15" hidden="1">2</definedName>
    <definedName name="solver_rbv" localSheetId="16" hidden="1">2</definedName>
    <definedName name="solver_rbv" localSheetId="17" hidden="1">2</definedName>
    <definedName name="solver_rbv" localSheetId="18" hidden="1">2</definedName>
    <definedName name="solver_rbv" localSheetId="19" hidden="1">2</definedName>
    <definedName name="solver_rbv" localSheetId="20" hidden="1">2</definedName>
    <definedName name="solver_rbv" localSheetId="21" hidden="1">2</definedName>
    <definedName name="solver_rel1" localSheetId="0" hidden="1">3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2</definedName>
    <definedName name="solver_rel1" localSheetId="7" hidden="1">4</definedName>
    <definedName name="solver_rel1" localSheetId="8" hidden="1">4</definedName>
    <definedName name="solver_rel1" localSheetId="9" hidden="1">4</definedName>
    <definedName name="solver_rel1" localSheetId="10" hidden="1">4</definedName>
    <definedName name="solver_rel1" localSheetId="11" hidden="1">4</definedName>
    <definedName name="solver_rel1" localSheetId="12" hidden="1">2</definedName>
    <definedName name="solver_rel1" localSheetId="13" hidden="1">3</definedName>
    <definedName name="solver_rel1" localSheetId="14" hidden="1">5</definedName>
    <definedName name="solver_rel1" localSheetId="15" hidden="1">5</definedName>
    <definedName name="solver_rel1" localSheetId="16" hidden="1">1</definedName>
    <definedName name="solver_rel1" localSheetId="17" hidden="1">1</definedName>
    <definedName name="solver_rel1" localSheetId="18" hidden="1">3</definedName>
    <definedName name="solver_rel1" localSheetId="19" hidden="1">2</definedName>
    <definedName name="solver_rel1" localSheetId="20" hidden="1">2</definedName>
    <definedName name="solver_rel1" localSheetId="21" hidden="1">1</definedName>
    <definedName name="solver_rel10" localSheetId="11" hidden="1">5</definedName>
    <definedName name="solver_rel10" localSheetId="12" hidden="1">5</definedName>
    <definedName name="solver_rel11" localSheetId="11" hidden="1">2</definedName>
    <definedName name="solver_rel11" localSheetId="12" hidden="1">2</definedName>
    <definedName name="solver_rel12" localSheetId="11" hidden="1">5</definedName>
    <definedName name="solver_rel12" localSheetId="12" hidden="1">1</definedName>
    <definedName name="solver_rel13" localSheetId="11" hidden="1">2</definedName>
    <definedName name="solver_rel2" localSheetId="0" hidden="1">1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4</definedName>
    <definedName name="solver_rel2" localSheetId="13" hidden="1">2</definedName>
    <definedName name="solver_rel2" localSheetId="14" hidden="1">1</definedName>
    <definedName name="solver_rel2" localSheetId="15" hidden="1">1</definedName>
    <definedName name="solver_rel2" localSheetId="16" hidden="1">3</definedName>
    <definedName name="solver_rel2" localSheetId="17" hidden="1">3</definedName>
    <definedName name="solver_rel2" localSheetId="18" hidden="1">2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3" localSheetId="6" hidden="1">2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3" localSheetId="11" hidden="1">1</definedName>
    <definedName name="solver_rel3" localSheetId="12" hidden="1">3</definedName>
    <definedName name="solver_rel3" localSheetId="13" hidden="1">2</definedName>
    <definedName name="solver_rel3" localSheetId="14" hidden="1">1</definedName>
    <definedName name="solver_rel3" localSheetId="15" hidden="1">1</definedName>
    <definedName name="solver_rel3" localSheetId="16" hidden="1">2</definedName>
    <definedName name="solver_rel3" localSheetId="17" hidden="1">2</definedName>
    <definedName name="solver_rel3" localSheetId="18" hidden="1">2</definedName>
    <definedName name="solver_rel3" localSheetId="19" hidden="1">2</definedName>
    <definedName name="solver_rel3" localSheetId="20" hidden="1">2</definedName>
    <definedName name="solver_rel4" localSheetId="6" hidden="1">1</definedName>
    <definedName name="solver_rel4" localSheetId="8" hidden="1">5</definedName>
    <definedName name="solver_rel4" localSheetId="9" hidden="1">3</definedName>
    <definedName name="solver_rel4" localSheetId="10" hidden="1">3</definedName>
    <definedName name="solver_rel4" localSheetId="11" hidden="1">5</definedName>
    <definedName name="solver_rel4" localSheetId="12" hidden="1">2</definedName>
    <definedName name="solver_rel4" localSheetId="13" hidden="1">2</definedName>
    <definedName name="solver_rel4" localSheetId="14" hidden="1">3</definedName>
    <definedName name="solver_rel4" localSheetId="15" hidden="1">3</definedName>
    <definedName name="solver_rel4" localSheetId="16" hidden="1">2</definedName>
    <definedName name="solver_rel4" localSheetId="17" hidden="1">2</definedName>
    <definedName name="solver_rel4" localSheetId="18" hidden="1">2</definedName>
    <definedName name="solver_rel4" localSheetId="19" hidden="1">2</definedName>
    <definedName name="solver_rel4" localSheetId="20" hidden="1">2</definedName>
    <definedName name="solver_rel5" localSheetId="8" hidden="1">1</definedName>
    <definedName name="solver_rel5" localSheetId="9" hidden="1">1</definedName>
    <definedName name="solver_rel5" localSheetId="10" hidden="1">1</definedName>
    <definedName name="solver_rel5" localSheetId="11" hidden="1">1</definedName>
    <definedName name="solver_rel5" localSheetId="12" hidden="1">1</definedName>
    <definedName name="solver_rel5" localSheetId="13" hidden="1">2</definedName>
    <definedName name="solver_rel5" localSheetId="14" hidden="1">2</definedName>
    <definedName name="solver_rel5" localSheetId="15" hidden="1">2</definedName>
    <definedName name="solver_rel5" localSheetId="16" hidden="1">2</definedName>
    <definedName name="solver_rel5" localSheetId="17" hidden="1">2</definedName>
    <definedName name="solver_rel5" localSheetId="18" hidden="1">2</definedName>
    <definedName name="solver_rel5" localSheetId="19" hidden="1">2</definedName>
    <definedName name="solver_rel5" localSheetId="20" hidden="1">2</definedName>
    <definedName name="solver_rel6" localSheetId="9" hidden="1">5</definedName>
    <definedName name="solver_rel6" localSheetId="10" hidden="1">2</definedName>
    <definedName name="solver_rel6" localSheetId="11" hidden="1">5</definedName>
    <definedName name="solver_rel6" localSheetId="12" hidden="1">3</definedName>
    <definedName name="solver_rel7" localSheetId="9" hidden="1">1</definedName>
    <definedName name="solver_rel7" localSheetId="10" hidden="1">5</definedName>
    <definedName name="solver_rel7" localSheetId="11" hidden="1">1</definedName>
    <definedName name="solver_rel7" localSheetId="12" hidden="1">1</definedName>
    <definedName name="solver_rel8" localSheetId="10" hidden="1">1</definedName>
    <definedName name="solver_rel8" localSheetId="11" hidden="1">5</definedName>
    <definedName name="solver_rel8" localSheetId="12" hidden="1">1</definedName>
    <definedName name="solver_rel9" localSheetId="11" hidden="1">1</definedName>
    <definedName name="solver_rel9" localSheetId="12" hidden="1">1</definedName>
    <definedName name="solver_rhs1" localSheetId="0" hidden="1">0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" localSheetId="6" hidden="1">'1(k) - LP'!$K$14</definedName>
    <definedName name="solver_rhs1" localSheetId="7" hidden="1">integer</definedName>
    <definedName name="solver_rhs1" localSheetId="8" hidden="1">integer</definedName>
    <definedName name="solver_rhs1" localSheetId="9" hidden="1">integer</definedName>
    <definedName name="solver_rhs1" localSheetId="10" hidden="1">integer</definedName>
    <definedName name="solver_rhs1" localSheetId="11" hidden="1">integer</definedName>
    <definedName name="solver_rhs1" localSheetId="12" hidden="1">'1(r) - LP'!$K$14</definedName>
    <definedName name="solver_rhs1" localSheetId="13" hidden="1">0</definedName>
    <definedName name="solver_rhs1" localSheetId="14" hidden="1">binary</definedName>
    <definedName name="solver_rhs1" localSheetId="15" hidden="1">binary</definedName>
    <definedName name="solver_rhs1" localSheetId="16" hidden="1">'2(f)'!$I$20:$I$33</definedName>
    <definedName name="solver_rhs1" localSheetId="17" hidden="1">'2(g)'!$I$20:$I$35</definedName>
    <definedName name="solver_rhs1" localSheetId="18" hidden="1">0</definedName>
    <definedName name="solver_rhs1" localSheetId="19" hidden="1">1</definedName>
    <definedName name="solver_rhs1" localSheetId="20" hidden="1">1</definedName>
    <definedName name="solver_rhs1" localSheetId="21" hidden="1">'Question 3'!$J$19:$M$19</definedName>
    <definedName name="solver_rhs10" localSheetId="11" hidden="1">binary</definedName>
    <definedName name="solver_rhs10" localSheetId="12" hidden="1">binary</definedName>
    <definedName name="solver_rhs11" localSheetId="11" hidden="1">'1(q) - LP'!$K$14</definedName>
    <definedName name="solver_rhs11" localSheetId="12" hidden="1">'1(r) - LP'!$T$15</definedName>
    <definedName name="solver_rhs12" localSheetId="11" hidden="1">binary</definedName>
    <definedName name="solver_rhs12" localSheetId="12" hidden="1">0</definedName>
    <definedName name="solver_rhs13" localSheetId="11" hidden="1">'1(q) - LP'!$K$16</definedName>
    <definedName name="solver_rhs2" localSheetId="0" hidden="1">'1(b) - LP'!$N$19:$S$19</definedName>
    <definedName name="solver_rhs2" localSheetId="2" hidden="1">'1(f) - LP'!$N$19:$S$19</definedName>
    <definedName name="solver_rhs2" localSheetId="3" hidden="1">'1(h) - LP'!$N$19:$S$19</definedName>
    <definedName name="solver_rhs2" localSheetId="4" hidden="1">'1(i) - LP'!$N$19:$S$19</definedName>
    <definedName name="solver_rhs2" localSheetId="5" hidden="1">'1(j) - LP'!$N$19:$S$19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11" hidden="1">0</definedName>
    <definedName name="solver_rhs2" localSheetId="12" hidden="1">integer</definedName>
    <definedName name="solver_rhs2" localSheetId="13" hidden="1">'2(c)'!$M$20:$M$27</definedName>
    <definedName name="solver_rhs2" localSheetId="14" hidden="1">'2(d)'!$G$37</definedName>
    <definedName name="solver_rhs2" localSheetId="15" hidden="1">'2(e) '!$G$37</definedName>
    <definedName name="solver_rhs2" localSheetId="16" hidden="1">0</definedName>
    <definedName name="solver_rhs2" localSheetId="17" hidden="1">0</definedName>
    <definedName name="solver_rhs2" localSheetId="18" hidden="1">'2(h)'!$M$20:$M$27</definedName>
    <definedName name="solver_rhs2" localSheetId="19" hidden="1">0</definedName>
    <definedName name="solver_rhs2" localSheetId="20" hidden="1">0</definedName>
    <definedName name="solver_rhs2" localSheetId="21" hidden="1">'Question 3'!$J$18:$M$18</definedName>
    <definedName name="solver_rhs3" localSheetId="6" hidden="1">'1(k) - LP'!$K$17</definedName>
    <definedName name="solver_rhs3" localSheetId="7" hidden="1">'1(m) - LP'!$N$19:$S$19</definedName>
    <definedName name="solver_rhs3" localSheetId="8" hidden="1">'1(n) - LP'!$N$19:$S$19</definedName>
    <definedName name="solver_rhs3" localSheetId="9" hidden="1">'1(o) - LP'!$N$19:$S$19</definedName>
    <definedName name="solver_rhs3" localSheetId="10" hidden="1">'1(p) - LP'!$N$19:$S$19</definedName>
    <definedName name="solver_rhs3" localSheetId="11" hidden="1">'1(q) - LP'!$N$19:$S$19</definedName>
    <definedName name="solver_rhs3" localSheetId="12" hidden="1">0</definedName>
    <definedName name="solver_rhs3" localSheetId="13" hidden="1">'2(c)'!$M$20:$M$27</definedName>
    <definedName name="solver_rhs3" localSheetId="14" hidden="1">0</definedName>
    <definedName name="solver_rhs3" localSheetId="15" hidden="1">0</definedName>
    <definedName name="solver_rhs3" localSheetId="16" hidden="1">'2(f)'!$N$20:$N$28</definedName>
    <definedName name="solver_rhs3" localSheetId="17" hidden="1">'2(g)'!$N$20:$N$29</definedName>
    <definedName name="solver_rhs3" localSheetId="18" hidden="1">'2(h)'!$M$20:$M$27</definedName>
    <definedName name="solver_rhs3" localSheetId="19" hidden="1">'2(i) P1'!$M$20:$M$27</definedName>
    <definedName name="solver_rhs3" localSheetId="20" hidden="1">'2(i) P2'!$M$20:$M$27</definedName>
    <definedName name="solver_rhs4" localSheetId="6" hidden="1">'1(k) - LP'!$N$19:$S$19</definedName>
    <definedName name="solver_rhs4" localSheetId="8" hidden="1">binary</definedName>
    <definedName name="solver_rhs4" localSheetId="9" hidden="1">0</definedName>
    <definedName name="solver_rhs4" localSheetId="10" hidden="1">0</definedName>
    <definedName name="solver_rhs4" localSheetId="11" hidden="1">binary</definedName>
    <definedName name="solver_rhs4" localSheetId="12" hidden="1">'1(r) - LP'!$K$17</definedName>
    <definedName name="solver_rhs4" localSheetId="13" hidden="1">'2(c)'!$M$20:$M$27</definedName>
    <definedName name="solver_rhs4" localSheetId="14" hidden="1">0</definedName>
    <definedName name="solver_rhs4" localSheetId="15" hidden="1">0</definedName>
    <definedName name="solver_rhs4" localSheetId="16" hidden="1">'2(f)'!$N$20:$N$27</definedName>
    <definedName name="solver_rhs4" localSheetId="17" hidden="1">'2(g)'!$N$20:$N$27</definedName>
    <definedName name="solver_rhs4" localSheetId="18" hidden="1">'2(h)'!$M$20:$M$27</definedName>
    <definedName name="solver_rhs4" localSheetId="19" hidden="1">'2(i) P1'!$M$20:$M$27</definedName>
    <definedName name="solver_rhs4" localSheetId="20" hidden="1">'2(i) P2'!$M$20:$M$27</definedName>
    <definedName name="solver_rhs5" localSheetId="8" hidden="1">0</definedName>
    <definedName name="solver_rhs5" localSheetId="9" hidden="1">0</definedName>
    <definedName name="solver_rhs5" localSheetId="10" hidden="1">0</definedName>
    <definedName name="solver_rhs5" localSheetId="11" hidden="1">1</definedName>
    <definedName name="solver_rhs5" localSheetId="12" hidden="1">100</definedName>
    <definedName name="solver_rhs5" localSheetId="13" hidden="1">'2(c)'!$M$20:$M$27</definedName>
    <definedName name="solver_rhs5" localSheetId="14" hidden="1">'2(d)'!$P$20:$P$27</definedName>
    <definedName name="solver_rhs5" localSheetId="15" hidden="1">'2(e) '!$R$20:$R$27</definedName>
    <definedName name="solver_rhs5" localSheetId="16" hidden="1">'2(f)'!$N$20:$N$27</definedName>
    <definedName name="solver_rhs5" localSheetId="17" hidden="1">'2(g)'!$N$20:$N$27</definedName>
    <definedName name="solver_rhs5" localSheetId="18" hidden="1">'2(h)'!$M$20:$M$27</definedName>
    <definedName name="solver_rhs5" localSheetId="19" hidden="1">'2(i) P1'!$M$20:$M$27</definedName>
    <definedName name="solver_rhs5" localSheetId="20" hidden="1">'2(i) P2'!$M$20:$M$27</definedName>
    <definedName name="solver_rhs6" localSheetId="9" hidden="1">binary</definedName>
    <definedName name="solver_rhs6" localSheetId="10" hidden="1">0</definedName>
    <definedName name="solver_rhs6" localSheetId="11" hidden="1">binary</definedName>
    <definedName name="solver_rhs6" localSheetId="12" hidden="1">10</definedName>
    <definedName name="solver_rhs7" localSheetId="9" hidden="1">0</definedName>
    <definedName name="solver_rhs7" localSheetId="10" hidden="1">binary</definedName>
    <definedName name="solver_rhs7" localSheetId="11" hidden="1">1</definedName>
    <definedName name="solver_rhs7" localSheetId="12" hidden="1">'1(r) - LP'!$N$19:$S$19</definedName>
    <definedName name="solver_rhs8" localSheetId="10" hidden="1">0</definedName>
    <definedName name="solver_rhs8" localSheetId="11" hidden="1">binary</definedName>
    <definedName name="solver_rhs8" localSheetId="12" hidden="1">1</definedName>
    <definedName name="solver_rhs9" localSheetId="11" hidden="1">0</definedName>
    <definedName name="solver_rhs9" localSheetId="12" hidden="1">1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lx" localSheetId="20" hidden="1">2</definedName>
    <definedName name="solver_rlx" localSheetId="21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21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cl" localSheetId="12" hidden="1">2</definedName>
    <definedName name="solver_scl" localSheetId="13" hidden="1">2</definedName>
    <definedName name="solver_scl" localSheetId="14" hidden="1">2</definedName>
    <definedName name="solver_scl" localSheetId="15" hidden="1">2</definedName>
    <definedName name="solver_scl" localSheetId="16" hidden="1">2</definedName>
    <definedName name="solver_scl" localSheetId="17" hidden="1">2</definedName>
    <definedName name="solver_scl" localSheetId="18" hidden="1">2</definedName>
    <definedName name="solver_scl" localSheetId="19" hidden="1">2</definedName>
    <definedName name="solver_scl" localSheetId="20" hidden="1">2</definedName>
    <definedName name="solver_scl" localSheetId="21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21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im" localSheetId="20" hidden="1">2147483647</definedName>
    <definedName name="solver_tim" localSheetId="21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</definedName>
    <definedName name="solver_tol" localSheetId="9" hidden="1">0</definedName>
    <definedName name="solver_tol" localSheetId="10" hidden="1">0</definedName>
    <definedName name="solver_tol" localSheetId="11" hidden="1">0</definedName>
    <definedName name="solver_tol" localSheetId="12" hidden="1">0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ol" localSheetId="20" hidden="1">0.01</definedName>
    <definedName name="solver_tol" localSheetId="21" hidden="1">0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11" hidden="1">1</definedName>
    <definedName name="solver_typ" localSheetId="12" hidden="1">1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typ" localSheetId="21" hidden="1">2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er" localSheetId="0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  <definedName name="solver_ver" localSheetId="19" hidden="1">2</definedName>
    <definedName name="solver_ver" localSheetId="20" hidden="1">2</definedName>
    <definedName name="solver_ver" localSheetId="21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4" i="19" l="1"/>
  <c r="I33" i="32"/>
  <c r="I33" i="31"/>
  <c r="U15" i="23" a="1"/>
  <c r="U15" i="23" s="1"/>
  <c r="N18" i="23"/>
  <c r="N24" i="23"/>
  <c r="N23" i="23"/>
  <c r="L18" i="23"/>
  <c r="K27" i="4"/>
  <c r="L27" i="4"/>
  <c r="M27" i="4"/>
  <c r="J27" i="4"/>
  <c r="M26" i="4"/>
  <c r="L26" i="4"/>
  <c r="K26" i="4"/>
  <c r="J26" i="4"/>
  <c r="J28" i="4"/>
  <c r="L18" i="19"/>
  <c r="G36" i="31" l="1"/>
  <c r="G36" i="32"/>
  <c r="L27" i="32"/>
  <c r="L26" i="32"/>
  <c r="L25" i="32"/>
  <c r="L24" i="32"/>
  <c r="L23" i="32"/>
  <c r="L22" i="32"/>
  <c r="L21" i="32"/>
  <c r="L20" i="32"/>
  <c r="L27" i="31"/>
  <c r="L26" i="31"/>
  <c r="L25" i="31"/>
  <c r="L24" i="31"/>
  <c r="L23" i="31"/>
  <c r="L22" i="31"/>
  <c r="L21" i="31"/>
  <c r="L20" i="31"/>
  <c r="I33" i="30"/>
  <c r="L20" i="30"/>
  <c r="L21" i="30"/>
  <c r="G36" i="30"/>
  <c r="L27" i="30"/>
  <c r="L26" i="30"/>
  <c r="L25" i="30"/>
  <c r="L24" i="30"/>
  <c r="L23" i="30"/>
  <c r="L22" i="30"/>
  <c r="J37" i="29"/>
  <c r="M21" i="29"/>
  <c r="M22" i="29"/>
  <c r="M23" i="29"/>
  <c r="M24" i="29"/>
  <c r="M25" i="29"/>
  <c r="M26" i="29"/>
  <c r="M27" i="29"/>
  <c r="M28" i="29"/>
  <c r="M29" i="29"/>
  <c r="M20" i="29"/>
  <c r="G40" i="29"/>
  <c r="M28" i="28"/>
  <c r="M21" i="28"/>
  <c r="M20" i="28"/>
  <c r="G38" i="28"/>
  <c r="M27" i="28"/>
  <c r="M26" i="28"/>
  <c r="M25" i="28"/>
  <c r="M24" i="28"/>
  <c r="M23" i="28"/>
  <c r="M22" i="28"/>
  <c r="J35" i="28"/>
  <c r="I21" i="27"/>
  <c r="I22" i="27" s="1"/>
  <c r="G36" i="27"/>
  <c r="G37" i="27" s="1"/>
  <c r="J21" i="27"/>
  <c r="J20" i="27"/>
  <c r="G32" i="27"/>
  <c r="H31" i="27"/>
  <c r="H30" i="27"/>
  <c r="H29" i="27"/>
  <c r="H28" i="27"/>
  <c r="Q27" i="27"/>
  <c r="H27" i="27"/>
  <c r="Q26" i="27"/>
  <c r="H26" i="27"/>
  <c r="Q25" i="27"/>
  <c r="H25" i="27"/>
  <c r="Q24" i="27"/>
  <c r="H24" i="27"/>
  <c r="Q23" i="27"/>
  <c r="H23" i="27"/>
  <c r="Q22" i="27"/>
  <c r="H22" i="27"/>
  <c r="Q21" i="27"/>
  <c r="H21" i="27"/>
  <c r="Q20" i="27"/>
  <c r="H20" i="27"/>
  <c r="G32" i="26"/>
  <c r="L33" i="26"/>
  <c r="G36" i="26"/>
  <c r="G37" i="26" s="1"/>
  <c r="H31" i="26"/>
  <c r="H27" i="26"/>
  <c r="H30" i="26"/>
  <c r="H29" i="26"/>
  <c r="H28" i="26"/>
  <c r="H26" i="26"/>
  <c r="H25" i="26"/>
  <c r="H24" i="26"/>
  <c r="H23" i="26"/>
  <c r="H22" i="26"/>
  <c r="H21" i="26"/>
  <c r="H20" i="26"/>
  <c r="I23" i="27" l="1"/>
  <c r="J22" i="27"/>
  <c r="I24" i="27" l="1"/>
  <c r="J23" i="27"/>
  <c r="I25" i="27" l="1"/>
  <c r="J24" i="27"/>
  <c r="I26" i="27" l="1"/>
  <c r="J25" i="27"/>
  <c r="I27" i="27" l="1"/>
  <c r="J26" i="27"/>
  <c r="I28" i="27" l="1"/>
  <c r="J27" i="27"/>
  <c r="J28" i="27" l="1"/>
  <c r="I29" i="27"/>
  <c r="J29" i="27" l="1"/>
  <c r="I30" i="27"/>
  <c r="J30" i="27" l="1"/>
  <c r="I31" i="27"/>
  <c r="J31" i="27" l="1"/>
  <c r="I35" i="27" s="1"/>
  <c r="I33" i="27"/>
  <c r="N34" i="27" l="1"/>
  <c r="O27" i="26" l="1"/>
  <c r="O26" i="26"/>
  <c r="O25" i="26"/>
  <c r="O24" i="26"/>
  <c r="O23" i="26"/>
  <c r="O22" i="26"/>
  <c r="O21" i="26"/>
  <c r="O20" i="26"/>
  <c r="G36" i="25"/>
  <c r="I33" i="25" l="1"/>
  <c r="L21" i="25"/>
  <c r="L24" i="25"/>
  <c r="L22" i="25"/>
  <c r="L27" i="25"/>
  <c r="L26" i="25"/>
  <c r="L25" i="25"/>
  <c r="L23" i="25"/>
  <c r="L20" i="25"/>
  <c r="S18" i="23"/>
  <c r="R18" i="23"/>
  <c r="Q18" i="23"/>
  <c r="P18" i="23"/>
  <c r="O18" i="23"/>
  <c r="U17" i="23" a="1"/>
  <c r="U17" i="23" s="1"/>
  <c r="U16" i="23" a="1"/>
  <c r="U16" i="23" s="1"/>
  <c r="U14" i="23" a="1"/>
  <c r="U14" i="23" s="1"/>
  <c r="U13" i="23" a="1"/>
  <c r="U13" i="23" s="1"/>
  <c r="Y18" i="21"/>
  <c r="W18" i="21"/>
  <c r="S18" i="21"/>
  <c r="R18" i="21"/>
  <c r="Q18" i="21"/>
  <c r="P18" i="21"/>
  <c r="O18" i="21"/>
  <c r="N18" i="21"/>
  <c r="L18" i="21"/>
  <c r="U17" i="21" a="1"/>
  <c r="U17" i="21" s="1"/>
  <c r="U16" i="21" a="1"/>
  <c r="U16" i="21" s="1"/>
  <c r="U15" i="21" a="1"/>
  <c r="U15" i="21" s="1"/>
  <c r="U14" i="21" a="1"/>
  <c r="U14" i="21" s="1"/>
  <c r="U13" i="21" a="1"/>
  <c r="U13" i="21" s="1"/>
  <c r="P27" i="20"/>
  <c r="P25" i="20"/>
  <c r="P24" i="20"/>
  <c r="S18" i="20"/>
  <c r="R18" i="20"/>
  <c r="Q18" i="20"/>
  <c r="P18" i="20"/>
  <c r="O18" i="20"/>
  <c r="N18" i="20"/>
  <c r="L18" i="20"/>
  <c r="U17" i="20" a="1"/>
  <c r="U17" i="20" s="1"/>
  <c r="U16" i="20" a="1"/>
  <c r="U16" i="20" s="1"/>
  <c r="U15" i="20" a="1"/>
  <c r="U15" i="20" s="1"/>
  <c r="U14" i="20" a="1"/>
  <c r="U14" i="20" s="1"/>
  <c r="U13" i="20" a="1"/>
  <c r="U13" i="20" s="1"/>
  <c r="P25" i="19"/>
  <c r="S18" i="19"/>
  <c r="R18" i="19"/>
  <c r="Q18" i="19"/>
  <c r="P18" i="19"/>
  <c r="O18" i="19"/>
  <c r="N18" i="19"/>
  <c r="U17" i="19" a="1"/>
  <c r="U17" i="19" s="1"/>
  <c r="U16" i="19" a="1"/>
  <c r="U16" i="19" s="1"/>
  <c r="U15" i="19" a="1"/>
  <c r="U15" i="19" s="1"/>
  <c r="U14" i="19" a="1"/>
  <c r="U14" i="19" s="1"/>
  <c r="U13" i="19" a="1"/>
  <c r="U13" i="19" s="1"/>
  <c r="L18" i="18"/>
  <c r="U13" i="18" a="1"/>
  <c r="U13" i="18" s="1"/>
  <c r="N18" i="18"/>
  <c r="U17" i="18" a="1"/>
  <c r="U17" i="18" s="1"/>
  <c r="U16" i="18" a="1"/>
  <c r="U16" i="18" s="1"/>
  <c r="U15" i="18" a="1"/>
  <c r="U15" i="18" s="1"/>
  <c r="U14" i="18" a="1"/>
  <c r="U14" i="18" s="1"/>
  <c r="S18" i="18"/>
  <c r="R18" i="18"/>
  <c r="Q18" i="18"/>
  <c r="P18" i="18"/>
  <c r="O18" i="18"/>
  <c r="S18" i="17" l="1"/>
  <c r="R18" i="17"/>
  <c r="Q18" i="17"/>
  <c r="P18" i="17"/>
  <c r="O18" i="17"/>
  <c r="N18" i="17"/>
  <c r="L18" i="17"/>
  <c r="S18" i="16"/>
  <c r="R18" i="16"/>
  <c r="Q18" i="16"/>
  <c r="P18" i="16"/>
  <c r="O18" i="16"/>
  <c r="N18" i="16"/>
  <c r="L18" i="16"/>
  <c r="S18" i="15"/>
  <c r="R18" i="15"/>
  <c r="Q18" i="15"/>
  <c r="P18" i="15"/>
  <c r="O18" i="15"/>
  <c r="N18" i="15"/>
  <c r="L18" i="15"/>
  <c r="S18" i="14"/>
  <c r="R18" i="14"/>
  <c r="Q18" i="14"/>
  <c r="P18" i="14"/>
  <c r="O18" i="14"/>
  <c r="N18" i="14"/>
  <c r="L18" i="14"/>
  <c r="L18" i="13"/>
  <c r="S18" i="13"/>
  <c r="R18" i="13"/>
  <c r="Q18" i="13"/>
  <c r="P18" i="13"/>
  <c r="O18" i="13"/>
  <c r="N18" i="13"/>
  <c r="N19" i="10" l="1"/>
  <c r="S18" i="10"/>
  <c r="R18" i="10"/>
  <c r="Q18" i="10"/>
  <c r="P18" i="10"/>
  <c r="O18" i="10"/>
  <c r="N18" i="10"/>
  <c r="L18" i="10"/>
  <c r="L18" i="5" l="1"/>
  <c r="P18" i="5"/>
  <c r="O18" i="5"/>
  <c r="Q18" i="5"/>
  <c r="R18" i="5"/>
  <c r="S18" i="5"/>
  <c r="N18" i="5"/>
  <c r="J29" i="4"/>
  <c r="J17" i="4" l="1"/>
  <c r="L16" i="4"/>
  <c r="L17" i="4" s="1"/>
  <c r="M16" i="4"/>
  <c r="M17" i="4" s="1"/>
  <c r="K16" i="4"/>
  <c r="K17" i="4" s="1"/>
  <c r="L28" i="4" l="1"/>
  <c r="L29" i="4" s="1"/>
  <c r="M28" i="4"/>
  <c r="M29" i="4" s="1"/>
  <c r="K28" i="4"/>
  <c r="K29" i="4" l="1"/>
  <c r="J30" i="4" l="1"/>
  <c r="J3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<sst xmlns="http://schemas.openxmlformats.org/spreadsheetml/2006/main" count="404" uniqueCount="115">
  <si>
    <t>Discount %</t>
  </si>
  <si>
    <t>Demand (A)</t>
  </si>
  <si>
    <t>Holding Cost % (h)</t>
  </si>
  <si>
    <t>Ordering Cost (k)</t>
  </si>
  <si>
    <t>Unit Cost (c)</t>
  </si>
  <si>
    <t>Discount Amount</t>
  </si>
  <si>
    <t>Discounted Cost</t>
  </si>
  <si>
    <t>Maximum Order Size</t>
  </si>
  <si>
    <t>Minimum Order Size</t>
  </si>
  <si>
    <t>Order Quantity (Optimal)</t>
  </si>
  <si>
    <t>Cost of Ordering</t>
  </si>
  <si>
    <t>Holding Cost</t>
  </si>
  <si>
    <t>Total Cost</t>
  </si>
  <si>
    <t>Total Combined Cost</t>
  </si>
  <si>
    <t>Optimal Cost Value</t>
  </si>
  <si>
    <t>Resource 6</t>
  </si>
  <si>
    <t>Resource 5</t>
  </si>
  <si>
    <t>Resource 4</t>
  </si>
  <si>
    <t>Resource 3</t>
  </si>
  <si>
    <t>Resource 2</t>
  </si>
  <si>
    <t>Resource 1</t>
  </si>
  <si>
    <t>Constraints</t>
  </si>
  <si>
    <t>Product 5</t>
  </si>
  <si>
    <t>Product 4</t>
  </si>
  <si>
    <t>Product 3</t>
  </si>
  <si>
    <t>Product 2</t>
  </si>
  <si>
    <t xml:space="preserve">Product 1 </t>
  </si>
  <si>
    <t>Products</t>
  </si>
  <si>
    <t>Cost of Purchase</t>
  </si>
  <si>
    <t>Unit Profits</t>
  </si>
  <si>
    <t>Total profits--&gt;</t>
  </si>
  <si>
    <t>USED</t>
  </si>
  <si>
    <t>AVAILABLE</t>
  </si>
  <si>
    <t>Microsoft Excel 16.0 Sensitivity Report</t>
  </si>
  <si>
    <t>Worksheet: [Book1.xlsx]1(b)</t>
  </si>
  <si>
    <t>Variable Cells</t>
  </si>
  <si>
    <t>Cell</t>
  </si>
  <si>
    <t>Name</t>
  </si>
  <si>
    <t>Final</t>
  </si>
  <si>
    <t>Value</t>
  </si>
  <si>
    <t>Reduced</t>
  </si>
  <si>
    <t>$K$13</t>
  </si>
  <si>
    <t>Product 1  Production Numbers</t>
  </si>
  <si>
    <t>$K$14</t>
  </si>
  <si>
    <t>Product 2 Production Numbers</t>
  </si>
  <si>
    <t>$K$15</t>
  </si>
  <si>
    <t>Product 3 Production Numbers</t>
  </si>
  <si>
    <t>$K$16</t>
  </si>
  <si>
    <t>Product 4 Production Numbers</t>
  </si>
  <si>
    <t>$K$17</t>
  </si>
  <si>
    <t>Product 5 Production Numbers</t>
  </si>
  <si>
    <t>$N$18</t>
  </si>
  <si>
    <t>Total profits--&gt; Resource 1</t>
  </si>
  <si>
    <t>$O$18</t>
  </si>
  <si>
    <t>Total profits--&gt; Resource 2</t>
  </si>
  <si>
    <t>$P$18</t>
  </si>
  <si>
    <t>Total profits--&gt; Resource 3</t>
  </si>
  <si>
    <t>$Q$18</t>
  </si>
  <si>
    <t>Total profits--&gt; Resource 4</t>
  </si>
  <si>
    <t>$R$18</t>
  </si>
  <si>
    <t>Total profits--&gt; Resource 5</t>
  </si>
  <si>
    <t>$S$18</t>
  </si>
  <si>
    <t>Total profits--&gt; Resource 6</t>
  </si>
  <si>
    <t>Report Created: 10/18/2020 6:52:20 PM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</si>
  <si>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</si>
  <si>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</si>
  <si>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</si>
  <si>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</si>
  <si>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</si>
  <si>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</si>
  <si>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</si>
  <si>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</si>
  <si>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</si>
  <si>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</si>
  <si>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Production Quantity</t>
  </si>
  <si>
    <t>Fixed Cost</t>
  </si>
  <si>
    <t>USED--&gt;</t>
  </si>
  <si>
    <t>AVAILABLE--&gt;</t>
  </si>
  <si>
    <t>Binary</t>
  </si>
  <si>
    <t>Linking</t>
  </si>
  <si>
    <t>Minimum Production Constraint</t>
  </si>
  <si>
    <t>Maximum Production Constraint</t>
  </si>
  <si>
    <t>Minimum Production</t>
  </si>
  <si>
    <t>Maximum Production</t>
  </si>
  <si>
    <t>Multiple of 50 Constraint</t>
  </si>
  <si>
    <t>Product 2 Value Constraint</t>
  </si>
  <si>
    <t>Product 2 Binary Constraint</t>
  </si>
  <si>
    <t>Product 4 Value Constraint</t>
  </si>
  <si>
    <t>Product 4 Binary Constraint</t>
  </si>
  <si>
    <t>Total produced------&gt;</t>
  </si>
  <si>
    <t>Total produced ------&gt;</t>
  </si>
  <si>
    <t>Sum of Binary values of Product 1 &amp; 3</t>
  </si>
  <si>
    <t>Sum of Binary values of Product 2 &amp; 3</t>
  </si>
  <si>
    <t>FROM</t>
  </si>
  <si>
    <t>TO</t>
  </si>
  <si>
    <t>NODES</t>
  </si>
  <si>
    <t>NET FLOW</t>
  </si>
  <si>
    <t>Supply/Demamd</t>
  </si>
  <si>
    <t>TOTAL TRANSPORTATION COST</t>
  </si>
  <si>
    <t>=</t>
  </si>
  <si>
    <t>UNIT COST (In $)</t>
  </si>
  <si>
    <t>SHIPMENT QUANTITY</t>
  </si>
  <si>
    <t>Number of edges with Non- Zero Flow( e2c)</t>
  </si>
  <si>
    <t>BINARY VALUE</t>
  </si>
  <si>
    <t>LINKING CONSTRAINT</t>
  </si>
  <si>
    <t>UPPER BOUND</t>
  </si>
  <si>
    <t xml:space="preserve">e2c -1 </t>
  </si>
  <si>
    <t>Count of active nodes ( Non-zero nodes)</t>
  </si>
  <si>
    <t>Total Penalty</t>
  </si>
  <si>
    <t>TOTAL PENALTY</t>
  </si>
  <si>
    <t>PENALTY (in $)</t>
  </si>
  <si>
    <t xml:space="preserve">Distance </t>
  </si>
  <si>
    <t>PATH</t>
  </si>
  <si>
    <t>Has to go through Node 5</t>
  </si>
  <si>
    <t>Has to go through Node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</si>
</sst>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$-C09]#,##0.00"/>
    <numFmt numFmtId="165" formatCode="&quot;$&quot;#,##0.00"/>
    <numFmt numFmtId="166" formatCode="_(* #,##0.000_);_(* \(#,##0.000\);_(* &quot;-&quot;??_);_(@_)"/>
    <numFmt numFmtId="167" formatCode="[$$-C09]#,##0.00;\-[$$-C09]#,##0.00"/>
    <numFmt numFmtId="168" formatCode="_-[$$-C09]* #,##0.00_-;\-[$$-C09]* #,##0.00_-;_-[$$-C09]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4" applyNumberFormat="0" applyAlignment="0" applyProtection="0"/>
    <xf numFmtId="0" fontId="5" fillId="5" borderId="4" applyNumberFormat="0" applyAlignment="0" applyProtection="0"/>
    <xf numFmtId="0" fontId="14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8" xfId="2" applyBorder="1" applyAlignment="1">
      <alignment horizontal="center"/>
    </xf>
    <xf numFmtId="0" fontId="2" fillId="2" borderId="9" xfId="2" applyBorder="1" applyAlignment="1">
      <alignment horizontal="center"/>
    </xf>
    <xf numFmtId="0" fontId="1" fillId="0" borderId="0" xfId="0" applyFont="1"/>
    <xf numFmtId="0" fontId="6" fillId="0" borderId="0" xfId="0" applyFont="1"/>
    <xf numFmtId="164" fontId="7" fillId="0" borderId="0" xfId="0" applyNumberFormat="1" applyFont="1"/>
    <xf numFmtId="164" fontId="1" fillId="0" borderId="0" xfId="0" applyNumberFormat="1" applyFont="1"/>
    <xf numFmtId="0" fontId="8" fillId="0" borderId="0" xfId="0" applyFont="1"/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3" fillId="3" borderId="0" xfId="3" applyBorder="1" applyAlignment="1">
      <alignment horizontal="center"/>
    </xf>
    <xf numFmtId="0" fontId="5" fillId="5" borderId="4" xfId="5" applyAlignment="1">
      <alignment horizontal="center"/>
    </xf>
    <xf numFmtId="0" fontId="0" fillId="0" borderId="15" xfId="0" applyFill="1" applyBorder="1" applyAlignment="1"/>
    <xf numFmtId="0" fontId="0" fillId="0" borderId="16" xfId="0" applyFill="1" applyBorder="1" applyAlignment="1"/>
    <xf numFmtId="0" fontId="11" fillId="0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0" fontId="5" fillId="5" borderId="0" xfId="5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/>
    <xf numFmtId="0" fontId="5" fillId="5" borderId="11" xfId="5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2" fillId="6" borderId="6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3" borderId="1" xfId="3" applyBorder="1" applyAlignment="1">
      <alignment horizontal="center"/>
    </xf>
    <xf numFmtId="0" fontId="3" fillId="3" borderId="2" xfId="3" applyBorder="1" applyAlignment="1">
      <alignment horizontal="center"/>
    </xf>
    <xf numFmtId="0" fontId="3" fillId="3" borderId="3" xfId="3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2" fillId="6" borderId="10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0" fillId="0" borderId="7" xfId="0" applyBorder="1"/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" fontId="0" fillId="0" borderId="0" xfId="0" applyNumberFormat="1"/>
    <xf numFmtId="0" fontId="14" fillId="0" borderId="0" xfId="6"/>
    <xf numFmtId="0" fontId="15" fillId="0" borderId="0" xfId="6" applyFont="1" applyAlignment="1">
      <alignment horizontal="center"/>
    </xf>
    <xf numFmtId="0" fontId="14" fillId="0" borderId="0" xfId="6" applyAlignment="1">
      <alignment horizontal="center"/>
    </xf>
    <xf numFmtId="168" fontId="19" fillId="0" borderId="0" xfId="6" applyNumberFormat="1" applyFont="1"/>
    <xf numFmtId="0" fontId="20" fillId="7" borderId="17" xfId="6" applyFont="1" applyFill="1" applyBorder="1" applyAlignment="1">
      <alignment horizontal="center"/>
    </xf>
    <xf numFmtId="0" fontId="20" fillId="7" borderId="18" xfId="6" applyFont="1" applyFill="1" applyBorder="1" applyAlignment="1">
      <alignment horizontal="center"/>
    </xf>
    <xf numFmtId="0" fontId="20" fillId="7" borderId="19" xfId="6" applyFont="1" applyFill="1" applyBorder="1" applyAlignment="1">
      <alignment horizontal="center"/>
    </xf>
    <xf numFmtId="0" fontId="14" fillId="0" borderId="8" xfId="6" applyBorder="1" applyAlignment="1">
      <alignment horizontal="center"/>
    </xf>
    <xf numFmtId="0" fontId="14" fillId="0" borderId="0" xfId="6" applyBorder="1" applyAlignment="1">
      <alignment horizontal="center"/>
    </xf>
    <xf numFmtId="164" fontId="14" fillId="0" borderId="0" xfId="6" applyNumberFormat="1" applyBorder="1" applyAlignment="1">
      <alignment horizontal="center"/>
    </xf>
    <xf numFmtId="0" fontId="17" fillId="0" borderId="9" xfId="6" applyFont="1" applyFill="1" applyBorder="1" applyAlignment="1">
      <alignment horizontal="center"/>
    </xf>
    <xf numFmtId="167" fontId="14" fillId="0" borderId="0" xfId="6" applyNumberFormat="1" applyBorder="1" applyAlignment="1">
      <alignment horizontal="center"/>
    </xf>
    <xf numFmtId="0" fontId="14" fillId="0" borderId="10" xfId="6" applyBorder="1" applyAlignment="1">
      <alignment horizontal="center"/>
    </xf>
    <xf numFmtId="0" fontId="14" fillId="0" borderId="11" xfId="6" applyBorder="1" applyAlignment="1">
      <alignment horizontal="center"/>
    </xf>
    <xf numFmtId="164" fontId="14" fillId="0" borderId="11" xfId="6" applyNumberFormat="1" applyBorder="1" applyAlignment="1">
      <alignment horizontal="center"/>
    </xf>
    <xf numFmtId="0" fontId="17" fillId="0" borderId="12" xfId="6" applyFont="1" applyFill="1" applyBorder="1" applyAlignment="1">
      <alignment horizontal="center"/>
    </xf>
    <xf numFmtId="0" fontId="16" fillId="0" borderId="0" xfId="6" applyFont="1" applyFill="1" applyBorder="1" applyAlignment="1">
      <alignment horizontal="center"/>
    </xf>
    <xf numFmtId="0" fontId="16" fillId="0" borderId="9" xfId="6" applyFont="1" applyBorder="1" applyAlignment="1">
      <alignment horizontal="center"/>
    </xf>
    <xf numFmtId="0" fontId="18" fillId="0" borderId="0" xfId="6" applyFont="1" applyFill="1" applyBorder="1" applyAlignment="1">
      <alignment horizontal="center"/>
    </xf>
    <xf numFmtId="0" fontId="14" fillId="0" borderId="9" xfId="6" applyBorder="1" applyAlignment="1">
      <alignment horizontal="center"/>
    </xf>
    <xf numFmtId="0" fontId="18" fillId="0" borderId="11" xfId="6" applyFont="1" applyFill="1" applyBorder="1" applyAlignment="1">
      <alignment horizontal="center"/>
    </xf>
    <xf numFmtId="0" fontId="14" fillId="0" borderId="12" xfId="6" applyBorder="1" applyAlignment="1">
      <alignment horizontal="center"/>
    </xf>
    <xf numFmtId="0" fontId="14" fillId="0" borderId="0" xfId="6" applyFont="1"/>
    <xf numFmtId="0" fontId="14" fillId="8" borderId="0" xfId="6" applyFill="1" applyAlignment="1">
      <alignment horizontal="center"/>
    </xf>
    <xf numFmtId="164" fontId="15" fillId="0" borderId="0" xfId="6" applyNumberFormat="1" applyFont="1" applyAlignment="1">
      <alignment horizontal="center"/>
    </xf>
    <xf numFmtId="0" fontId="14" fillId="0" borderId="0" xfId="6" applyBorder="1"/>
    <xf numFmtId="0" fontId="17" fillId="0" borderId="0" xfId="6" applyFont="1" applyFill="1" applyBorder="1" applyAlignment="1">
      <alignment horizontal="center"/>
    </xf>
    <xf numFmtId="0" fontId="20" fillId="7" borderId="5" xfId="6" applyFont="1" applyFill="1" applyBorder="1" applyAlignment="1">
      <alignment horizontal="center"/>
    </xf>
    <xf numFmtId="0" fontId="20" fillId="7" borderId="6" xfId="6" applyFont="1" applyFill="1" applyBorder="1" applyAlignment="1">
      <alignment horizontal="center"/>
    </xf>
    <xf numFmtId="0" fontId="20" fillId="7" borderId="7" xfId="6" applyFont="1" applyFill="1" applyBorder="1" applyAlignment="1">
      <alignment horizontal="center"/>
    </xf>
    <xf numFmtId="0" fontId="14" fillId="0" borderId="11" xfId="6" applyBorder="1"/>
    <xf numFmtId="0" fontId="17" fillId="0" borderId="11" xfId="6" applyFont="1" applyFill="1" applyBorder="1" applyAlignment="1">
      <alignment horizontal="center"/>
    </xf>
    <xf numFmtId="0" fontId="16" fillId="0" borderId="11" xfId="6" applyFont="1" applyFill="1" applyBorder="1" applyAlignment="1">
      <alignment horizontal="center"/>
    </xf>
    <xf numFmtId="0" fontId="14" fillId="0" borderId="0" xfId="6" applyNumberFormat="1" applyBorder="1" applyAlignment="1">
      <alignment horizontal="center"/>
    </xf>
    <xf numFmtId="0" fontId="14" fillId="0" borderId="11" xfId="6" applyNumberFormat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4" fillId="4" borderId="5" xfId="4" applyBorder="1" applyAlignment="1">
      <alignment horizontal="center"/>
    </xf>
    <xf numFmtId="0" fontId="4" fillId="4" borderId="8" xfId="4" applyBorder="1" applyAlignment="1">
      <alignment horizontal="center"/>
    </xf>
    <xf numFmtId="0" fontId="4" fillId="4" borderId="10" xfId="4" applyBorder="1" applyAlignment="1">
      <alignment horizontal="center"/>
    </xf>
  </cellXfs>
  <cellStyles count="7">
    <cellStyle name="Calculation" xfId="5" builtinId="22"/>
    <cellStyle name="Comma" xfId="1" builtinId="3"/>
    <cellStyle name="Good" xfId="2" builtinId="26"/>
    <cellStyle name="Input" xfId="4" builtinId="20"/>
    <cellStyle name="Neutral" xfId="3" builtinId="28"/>
    <cellStyle name="Normal" xfId="0" builtinId="0"/>
    <cellStyle name="Normal 2" xfId="6" xr:uid="{D596F4F9-75AC-B948-9A40-F56A39B0B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476250</xdr:colOff>
      <xdr:row>9</xdr:row>
      <xdr:rowOff>152400</xdr:rowOff>
    </xdr:from>
    <xdr:to>
      <xdr:col>24</xdr:col>
      <xdr:colOff>47625</xdr:colOff>
      <xdr:row>18</xdr:row>
      <xdr:rowOff>200025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341DD981-E640-4F53-B1AC-40D6221FB593}"/>
            </a:ext>
          </a:extLst>
        </xdr:cNvPr>
        <xdr:cNvSpPr>
          <a:spLocks noChangeArrowheads="1"/>
        </xdr:cNvSpPr>
      </xdr:nvSpPr>
      <xdr:spPr bwMode="auto">
        <a:xfrm>
          <a:off x="16640175" y="1952625"/>
          <a:ext cx="2657475" cy="1857375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for production has to be less than the resources available for production. You cannot produce without having enough resources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B11EA574-8EF8-4102-9BB5-DAFEB01CF6DC}"/>
            </a:ext>
          </a:extLst>
        </xdr:cNvPr>
        <xdr:cNvSpPr>
          <a:spLocks noChangeArrowheads="1"/>
        </xdr:cNvSpPr>
      </xdr:nvSpPr>
      <xdr:spPr bwMode="auto">
        <a:xfrm>
          <a:off x="9972675" y="1019175"/>
          <a:ext cx="2790825" cy="36201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476250</xdr:colOff>
      <xdr:row>9</xdr:row>
      <xdr:rowOff>152400</xdr:rowOff>
    </xdr:from>
    <xdr:to>
      <xdr:col>24</xdr:col>
      <xdr:colOff>47625</xdr:colOff>
      <xdr:row>19</xdr:row>
      <xdr:rowOff>161119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9BCF62E5-6757-47BF-9013-0FF00D6C955D}"/>
            </a:ext>
          </a:extLst>
        </xdr:cNvPr>
        <xdr:cNvSpPr>
          <a:spLocks noChangeArrowheads="1"/>
        </xdr:cNvSpPr>
      </xdr:nvSpPr>
      <xdr:spPr bwMode="auto">
        <a:xfrm>
          <a:off x="16768265" y="1943669"/>
          <a:ext cx="2680032" cy="2036928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for production has to be less than the resources available for production. You cannot produce without having enough resources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822325</xdr:colOff>
      <xdr:row>7</xdr:row>
      <xdr:rowOff>57150</xdr:rowOff>
    </xdr:from>
    <xdr:to>
      <xdr:col>15</xdr:col>
      <xdr:colOff>342900</xdr:colOff>
      <xdr:row>9</xdr:row>
      <xdr:rowOff>15937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657F7FFE-0E9D-430E-A6A2-593526A8C4AB}"/>
            </a:ext>
          </a:extLst>
        </xdr:cNvPr>
        <xdr:cNvSpPr>
          <a:spLocks noChangeArrowheads="1"/>
        </xdr:cNvSpPr>
      </xdr:nvSpPr>
      <xdr:spPr bwMode="auto">
        <a:xfrm>
          <a:off x="9852025" y="1479550"/>
          <a:ext cx="27971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ACE96A10-0EBF-F24A-8269-02612F6250C9}"/>
            </a:ext>
          </a:extLst>
        </xdr:cNvPr>
        <xdr:cNvSpPr>
          <a:spLocks noChangeArrowheads="1"/>
        </xdr:cNvSpPr>
      </xdr:nvSpPr>
      <xdr:spPr bwMode="auto">
        <a:xfrm>
          <a:off x="9966325" y="1035050"/>
          <a:ext cx="27971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649671</xdr:colOff>
      <xdr:row>10</xdr:row>
      <xdr:rowOff>87148</xdr:rowOff>
    </xdr:from>
    <xdr:to>
      <xdr:col>24</xdr:col>
      <xdr:colOff>220392</xdr:colOff>
      <xdr:row>20</xdr:row>
      <xdr:rowOff>22007</xdr:rowOff>
    </xdr:to>
    <xdr:sp macro="" textlink="">
      <xdr:nvSpPr>
        <xdr:cNvPr id="5" name="Text 1">
          <a:extLst>
            <a:ext uri="{FF2B5EF4-FFF2-40B4-BE49-F238E27FC236}">
              <a16:creationId xmlns:a16="http://schemas.microsoft.com/office/drawing/2014/main" id="{D2485893-10B5-A146-9383-E3F879EB8A99}"/>
            </a:ext>
          </a:extLst>
        </xdr:cNvPr>
        <xdr:cNvSpPr>
          <a:spLocks noChangeArrowheads="1"/>
        </xdr:cNvSpPr>
      </xdr:nvSpPr>
      <xdr:spPr bwMode="auto">
        <a:xfrm>
          <a:off x="17050188" y="2167320"/>
          <a:ext cx="2680032" cy="2036928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for production has to be less than the resources available for production. You cannot produce without having enough resources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2215B0CD-FCE6-7742-AE31-304F22669339}"/>
            </a:ext>
          </a:extLst>
        </xdr:cNvPr>
        <xdr:cNvSpPr>
          <a:spLocks noChangeArrowheads="1"/>
        </xdr:cNvSpPr>
      </xdr:nvSpPr>
      <xdr:spPr bwMode="auto">
        <a:xfrm>
          <a:off x="9966325" y="1035050"/>
          <a:ext cx="27971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557850</xdr:colOff>
      <xdr:row>10</xdr:row>
      <xdr:rowOff>94953</xdr:rowOff>
    </xdr:from>
    <xdr:to>
      <xdr:col>24</xdr:col>
      <xdr:colOff>151901</xdr:colOff>
      <xdr:row>20</xdr:row>
      <xdr:rowOff>90386</xdr:rowOff>
    </xdr:to>
    <xdr:sp macro="" textlink="">
      <xdr:nvSpPr>
        <xdr:cNvPr id="5" name="Text 1">
          <a:extLst>
            <a:ext uri="{FF2B5EF4-FFF2-40B4-BE49-F238E27FC236}">
              <a16:creationId xmlns:a16="http://schemas.microsoft.com/office/drawing/2014/main" id="{EC9A3F8C-63DC-A342-951D-37839B3C1F17}"/>
            </a:ext>
          </a:extLst>
        </xdr:cNvPr>
        <xdr:cNvSpPr>
          <a:spLocks noChangeArrowheads="1"/>
        </xdr:cNvSpPr>
      </xdr:nvSpPr>
      <xdr:spPr bwMode="auto">
        <a:xfrm>
          <a:off x="16901682" y="2112710"/>
          <a:ext cx="2680032" cy="2036928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for production has to be less than the resources available for production. You cannot produce without having enough resources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99E494A6-3E12-6945-9A4E-ECA80378801E}"/>
            </a:ext>
          </a:extLst>
        </xdr:cNvPr>
        <xdr:cNvSpPr>
          <a:spLocks noChangeArrowheads="1"/>
        </xdr:cNvSpPr>
      </xdr:nvSpPr>
      <xdr:spPr bwMode="auto">
        <a:xfrm>
          <a:off x="9966325" y="1035050"/>
          <a:ext cx="27971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242957</xdr:colOff>
      <xdr:row>10</xdr:row>
      <xdr:rowOff>33130</xdr:rowOff>
    </xdr:from>
    <xdr:to>
      <xdr:col>23</xdr:col>
      <xdr:colOff>635150</xdr:colOff>
      <xdr:row>20</xdr:row>
      <xdr:rowOff>36260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C7891F7B-0B5C-A74A-A429-55F96EBDD64D}"/>
            </a:ext>
          </a:extLst>
        </xdr:cNvPr>
        <xdr:cNvSpPr>
          <a:spLocks noChangeArrowheads="1"/>
        </xdr:cNvSpPr>
      </xdr:nvSpPr>
      <xdr:spPr bwMode="auto">
        <a:xfrm>
          <a:off x="16510000" y="2020956"/>
          <a:ext cx="2711324" cy="2035130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for production has to be less than the resources available for production. You cannot produce without having enough resources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476250</xdr:colOff>
      <xdr:row>9</xdr:row>
      <xdr:rowOff>152400</xdr:rowOff>
    </xdr:from>
    <xdr:to>
      <xdr:col>24</xdr:col>
      <xdr:colOff>47625</xdr:colOff>
      <xdr:row>23</xdr:row>
      <xdr:rowOff>161270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19ACB64-49A5-F044-903E-9ABFABB7F2D3}"/>
            </a:ext>
          </a:extLst>
        </xdr:cNvPr>
        <xdr:cNvSpPr>
          <a:spLocks noChangeArrowheads="1"/>
        </xdr:cNvSpPr>
      </xdr:nvSpPr>
      <xdr:spPr bwMode="auto">
        <a:xfrm>
          <a:off x="16764504" y="1966686"/>
          <a:ext cx="2662380" cy="2857970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fpr production has to be less than the resources available for production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K13=K14 (The question asks us to produce the same quantity of Product 1, 2, and 5)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K14=K17 (The question asks us to produce the same quantity of Product 1, 2, and 5)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FCAF0D71-F188-8F4F-8E22-2D1C4631F46A}"/>
            </a:ext>
          </a:extLst>
        </xdr:cNvPr>
        <xdr:cNvSpPr>
          <a:spLocks noChangeArrowheads="1"/>
        </xdr:cNvSpPr>
      </xdr:nvSpPr>
      <xdr:spPr bwMode="auto">
        <a:xfrm>
          <a:off x="9966325" y="1035050"/>
          <a:ext cx="27971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476250</xdr:colOff>
      <xdr:row>9</xdr:row>
      <xdr:rowOff>152400</xdr:rowOff>
    </xdr:from>
    <xdr:to>
      <xdr:col>24</xdr:col>
      <xdr:colOff>47625</xdr:colOff>
      <xdr:row>21</xdr:row>
      <xdr:rowOff>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B383946-117C-9745-B1D4-986A9C7F3435}"/>
            </a:ext>
          </a:extLst>
        </xdr:cNvPr>
        <xdr:cNvSpPr>
          <a:spLocks noChangeArrowheads="1"/>
        </xdr:cNvSpPr>
      </xdr:nvSpPr>
      <xdr:spPr bwMode="auto">
        <a:xfrm>
          <a:off x="16656050" y="1981200"/>
          <a:ext cx="2670175" cy="2311400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fpr production has to be less than the resources available for production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K13:K17 = Integer (As required by the question)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5F0411B8-AD25-6E41-9443-10080EB4C639}"/>
            </a:ext>
          </a:extLst>
        </xdr:cNvPr>
        <xdr:cNvSpPr>
          <a:spLocks noChangeArrowheads="1"/>
        </xdr:cNvSpPr>
      </xdr:nvSpPr>
      <xdr:spPr bwMode="auto">
        <a:xfrm>
          <a:off x="9966325" y="1035050"/>
          <a:ext cx="27971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189476</xdr:colOff>
      <xdr:row>9</xdr:row>
      <xdr:rowOff>15841</xdr:rowOff>
    </xdr:from>
    <xdr:to>
      <xdr:col>25</xdr:col>
      <xdr:colOff>539238</xdr:colOff>
      <xdr:row>25</xdr:row>
      <xdr:rowOff>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6735863E-6EED-6542-A340-45BBF3FB7E7C}"/>
            </a:ext>
          </a:extLst>
        </xdr:cNvPr>
        <xdr:cNvSpPr>
          <a:spLocks noChangeArrowheads="1"/>
        </xdr:cNvSpPr>
      </xdr:nvSpPr>
      <xdr:spPr bwMode="auto">
        <a:xfrm>
          <a:off x="18197791" y="1813819"/>
          <a:ext cx="2661447" cy="3209102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fpr production has to be less than the resources available for production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K13:K17 = Integer (As required by the question)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T13:T17 are set to binary ( This is explained in detail in the PDF document)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U13:U17 &lt;= 0 ( The equation comes from the lnking constraint equation explained in the PDF)</a:t>
          </a:r>
        </a:p>
        <a:p>
          <a:pPr algn="ctr" rtl="0">
            <a:defRPr sz="1000"/>
          </a:pPr>
          <a:endParaRPr lang="en-AU" sz="1000" b="1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184B83EA-7F12-354D-934C-F3AE288CAC81}"/>
            </a:ext>
          </a:extLst>
        </xdr:cNvPr>
        <xdr:cNvSpPr>
          <a:spLocks noChangeArrowheads="1"/>
        </xdr:cNvSpPr>
      </xdr:nvSpPr>
      <xdr:spPr bwMode="auto">
        <a:xfrm>
          <a:off x="10093325" y="1035050"/>
          <a:ext cx="28225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189476</xdr:colOff>
      <xdr:row>6</xdr:row>
      <xdr:rowOff>99886</xdr:rowOff>
    </xdr:from>
    <xdr:to>
      <xdr:col>25</xdr:col>
      <xdr:colOff>539238</xdr:colOff>
      <xdr:row>28</xdr:row>
      <xdr:rowOff>85616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B89E99AB-ABA9-C945-A1D7-87DF7E71004E}"/>
            </a:ext>
          </a:extLst>
        </xdr:cNvPr>
        <xdr:cNvSpPr>
          <a:spLocks noChangeArrowheads="1"/>
        </xdr:cNvSpPr>
      </xdr:nvSpPr>
      <xdr:spPr bwMode="auto">
        <a:xfrm>
          <a:off x="19510600" y="1298538"/>
          <a:ext cx="2661447" cy="4437865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fpr production has to be less than the resources available for production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K13:K17 = Integer (As required by the question)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T13:T17 are set to binary ( This is explained in detail in the PDF document)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U13:U17 &lt;= 0 ( The equation comes from the lnking constraint equation explained in the PDF)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P24 &gt;= 0( The equation comes from the question's condition explained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P25 &gt;= 0( The equation comes from the question's condition explained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endParaRPr lang="en-AU" sz="1000" b="1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 rtl="0">
            <a:defRPr sz="1000"/>
          </a:pPr>
          <a:endParaRPr lang="en-AU" sz="1000" b="1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D9218383-CDB3-C14A-AB64-55AB08AC573B}"/>
            </a:ext>
          </a:extLst>
        </xdr:cNvPr>
        <xdr:cNvSpPr>
          <a:spLocks noChangeArrowheads="1"/>
        </xdr:cNvSpPr>
      </xdr:nvSpPr>
      <xdr:spPr bwMode="auto">
        <a:xfrm>
          <a:off x="10131425" y="1035050"/>
          <a:ext cx="29114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589027</xdr:colOff>
      <xdr:row>4</xdr:row>
      <xdr:rowOff>15841</xdr:rowOff>
    </xdr:from>
    <xdr:to>
      <xdr:col>25</xdr:col>
      <xdr:colOff>168227</xdr:colOff>
      <xdr:row>27</xdr:row>
      <xdr:rowOff>42809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9DC80A7-1A0F-2C43-AEB4-BC424A39FEB8}"/>
            </a:ext>
          </a:extLst>
        </xdr:cNvPr>
        <xdr:cNvSpPr>
          <a:spLocks noChangeArrowheads="1"/>
        </xdr:cNvSpPr>
      </xdr:nvSpPr>
      <xdr:spPr bwMode="auto">
        <a:xfrm>
          <a:off x="19068240" y="814942"/>
          <a:ext cx="2661448" cy="4678878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fpr production has to be less than the resources available for production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K13:K17 = Integer (As required by the question)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T13:T17 are set to binary ( This is explained in detail in the PDF document)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U13:U17 &lt;= 0 ( The equation comes from the lnking constraint equation explained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P24 &gt;= 0( The equation comes from the question's condition explained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P25 &gt;= 0( The equation comes from the question's condition explained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P27 = 0 (The formula in the cell is mod of Xi and 50, explianed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endParaRPr lang="en-AU" sz="1000" b="1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 rtl="0">
            <a:defRPr sz="1000"/>
          </a:pPr>
          <a:endParaRPr lang="en-AU" sz="1000" b="1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B6E34565-E68E-AC4B-B187-390B52BDD327}"/>
            </a:ext>
          </a:extLst>
        </xdr:cNvPr>
        <xdr:cNvSpPr>
          <a:spLocks noChangeArrowheads="1"/>
        </xdr:cNvSpPr>
      </xdr:nvSpPr>
      <xdr:spPr bwMode="auto">
        <a:xfrm>
          <a:off x="10131425" y="1035050"/>
          <a:ext cx="29114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646106</xdr:colOff>
      <xdr:row>20</xdr:row>
      <xdr:rowOff>58651</xdr:rowOff>
    </xdr:from>
    <xdr:to>
      <xdr:col>20</xdr:col>
      <xdr:colOff>182497</xdr:colOff>
      <xdr:row>36</xdr:row>
      <xdr:rowOff>128427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8BE491D-2255-FA42-BC9B-936544AE91F7}"/>
            </a:ext>
          </a:extLst>
        </xdr:cNvPr>
        <xdr:cNvSpPr>
          <a:spLocks noChangeArrowheads="1"/>
        </xdr:cNvSpPr>
      </xdr:nvSpPr>
      <xdr:spPr bwMode="auto">
        <a:xfrm>
          <a:off x="13988241" y="4096966"/>
          <a:ext cx="2661447" cy="3266180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fpr production has to be less than the resources available for production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K13:K17 = Integer (As required by the question)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T13:T17 are set to binary ( This is explained in detail in the PDF document)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U13:U17 &lt;= 0 ( The equation comes from the lnking constraint equation explained in the PDF)</a:t>
          </a:r>
        </a:p>
        <a:p>
          <a:pPr algn="ctr" rtl="0">
            <a:defRPr sz="1000"/>
          </a:pPr>
          <a:endParaRPr lang="en-AU" sz="1000" b="1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11FB7FF1-B0F2-C141-8B75-346F738ED489}"/>
            </a:ext>
          </a:extLst>
        </xdr:cNvPr>
        <xdr:cNvSpPr>
          <a:spLocks noChangeArrowheads="1"/>
        </xdr:cNvSpPr>
      </xdr:nvSpPr>
      <xdr:spPr bwMode="auto">
        <a:xfrm>
          <a:off x="10131425" y="1035050"/>
          <a:ext cx="29114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189476</xdr:colOff>
      <xdr:row>9</xdr:row>
      <xdr:rowOff>15841</xdr:rowOff>
    </xdr:from>
    <xdr:to>
      <xdr:col>25</xdr:col>
      <xdr:colOff>539238</xdr:colOff>
      <xdr:row>25</xdr:row>
      <xdr:rowOff>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E94969FD-7410-8146-AD8C-2946698423F0}"/>
            </a:ext>
          </a:extLst>
        </xdr:cNvPr>
        <xdr:cNvSpPr>
          <a:spLocks noChangeArrowheads="1"/>
        </xdr:cNvSpPr>
      </xdr:nvSpPr>
      <xdr:spPr bwMode="auto">
        <a:xfrm>
          <a:off x="18248876" y="1844641"/>
          <a:ext cx="2673862" cy="3260759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Maximise L18 by changing K13:K17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K13:K17 &gt;= 0 (The production quantity has to be greater than or equal to zero as negative production doesnt make sense) &amp;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N18:S18 &lt;= N19: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S19 (The resource used up fpr production has to be less than the resources available for production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K13:K17 = Integer (As required by the question)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T13:T17 are set to binary ( This is explained in detail in the PDF document)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</a:p>
        <a:p>
          <a:pPr algn="ctr" rtl="0">
            <a:defRPr sz="1000"/>
          </a:pP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U13:U17 &lt;= 0 ( The equation comes from the lnking constraint equation explained in the PDF)</a:t>
          </a:r>
        </a:p>
        <a:p>
          <a:pPr algn="ctr" rtl="0">
            <a:defRPr sz="1000"/>
          </a:pPr>
          <a:endParaRPr lang="en-AU" sz="1000" b="1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5</xdr:row>
      <xdr:rowOff>19050</xdr:rowOff>
    </xdr:from>
    <xdr:to>
      <xdr:col>15</xdr:col>
      <xdr:colOff>457200</xdr:colOff>
      <xdr:row>6</xdr:row>
      <xdr:rowOff>181037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64A933B9-C185-FE4A-8283-1B44E35C844A}"/>
            </a:ext>
          </a:extLst>
        </xdr:cNvPr>
        <xdr:cNvSpPr>
          <a:spLocks noChangeArrowheads="1"/>
        </xdr:cNvSpPr>
      </xdr:nvSpPr>
      <xdr:spPr bwMode="auto">
        <a:xfrm>
          <a:off x="10131425" y="1035050"/>
          <a:ext cx="29114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Linear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Programming Model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382123</xdr:colOff>
      <xdr:row>19</xdr:row>
      <xdr:rowOff>94954</xdr:rowOff>
    </xdr:from>
    <xdr:to>
      <xdr:col>16</xdr:col>
      <xdr:colOff>592336</xdr:colOff>
      <xdr:row>31</xdr:row>
      <xdr:rowOff>41530</xdr:rowOff>
    </xdr:to>
    <xdr:sp macro="" textlink="">
      <xdr:nvSpPr>
        <xdr:cNvPr id="5" name="Text 1">
          <a:extLst>
            <a:ext uri="{FF2B5EF4-FFF2-40B4-BE49-F238E27FC236}">
              <a16:creationId xmlns:a16="http://schemas.microsoft.com/office/drawing/2014/main" id="{E60BAAB0-DCED-964A-8367-87BC505D83AF}"/>
            </a:ext>
          </a:extLst>
        </xdr:cNvPr>
        <xdr:cNvSpPr>
          <a:spLocks noChangeArrowheads="1"/>
        </xdr:cNvSpPr>
      </xdr:nvSpPr>
      <xdr:spPr bwMode="auto">
        <a:xfrm>
          <a:off x="13402590" y="3726917"/>
          <a:ext cx="2678998" cy="2249192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Solver Constraint</a:t>
          </a:r>
        </a:p>
        <a:p>
          <a:pPr algn="ctr" rtl="0">
            <a:defRPr sz="1000"/>
          </a:pPr>
          <a:b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Minimise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objective function: Cell I33 by changing cell H20:H31 Subject to 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Constraints: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H20:H31 &gt;=0 (This is done to ensure we get a positive number for the shipment quantity or 0)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L20:L27 = M20:M27 (This is done because the balance of flow at each node is: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Inflow – Outflow = Demand or Supply explained in the PDF)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89911</xdr:colOff>
      <xdr:row>13</xdr:row>
      <xdr:rowOff>78673</xdr:rowOff>
    </xdr:from>
    <xdr:to>
      <xdr:col>12</xdr:col>
      <xdr:colOff>9918</xdr:colOff>
      <xdr:row>15</xdr:row>
      <xdr:rowOff>61736</xdr:rowOff>
    </xdr:to>
    <xdr:sp macro="" textlink="">
      <xdr:nvSpPr>
        <xdr:cNvPr id="6" name="Text 1">
          <a:extLst>
            <a:ext uri="{FF2B5EF4-FFF2-40B4-BE49-F238E27FC236}">
              <a16:creationId xmlns:a16="http://schemas.microsoft.com/office/drawing/2014/main" id="{AF20185A-A933-AD40-9F46-2DF3272199B8}"/>
            </a:ext>
          </a:extLst>
        </xdr:cNvPr>
        <xdr:cNvSpPr>
          <a:spLocks noChangeArrowheads="1"/>
        </xdr:cNvSpPr>
      </xdr:nvSpPr>
      <xdr:spPr bwMode="auto">
        <a:xfrm>
          <a:off x="5686902" y="269735"/>
          <a:ext cx="2797175" cy="365187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Transshipment - Network flow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382123</xdr:colOff>
      <xdr:row>21</xdr:row>
      <xdr:rowOff>63023</xdr:rowOff>
    </xdr:from>
    <xdr:to>
      <xdr:col>19</xdr:col>
      <xdr:colOff>592336</xdr:colOff>
      <xdr:row>40</xdr:row>
      <xdr:rowOff>118692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2ED8E4BE-EDE8-6A4D-ABC7-A80CFD143327}"/>
            </a:ext>
          </a:extLst>
        </xdr:cNvPr>
        <xdr:cNvSpPr>
          <a:spLocks noChangeArrowheads="1"/>
        </xdr:cNvSpPr>
      </xdr:nvSpPr>
      <xdr:spPr bwMode="auto">
        <a:xfrm>
          <a:off x="17628011" y="4074799"/>
          <a:ext cx="2678998" cy="3687631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Solver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Constraints</a:t>
          </a:r>
          <a:b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Minimise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objective function: Cell L33 by changing cell K20:K31 Subject to 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Constraints: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K20:K31 &gt;=0 (This is done to ensure we get a positive number for the shipment quantity or 0)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O20:O27 = P20:P27 (This is done because the balance of flow at each node is: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Inflow – Outflow = Demand or Supply explained in the PDF)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H20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:H31 &lt;= 0 ( The equation comes from the lnking constraint equation explained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G20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:G31 are set to binary ( This is explained in detail in the PDF document)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G32&lt;=G37 (This constraint is a requirement of the question Explained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endParaRPr lang="en-AU" sz="1000" b="1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89911</xdr:colOff>
      <xdr:row>13</xdr:row>
      <xdr:rowOff>78673</xdr:rowOff>
    </xdr:from>
    <xdr:to>
      <xdr:col>15</xdr:col>
      <xdr:colOff>9918</xdr:colOff>
      <xdr:row>15</xdr:row>
      <xdr:rowOff>61736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80E42D7E-6EED-B849-AEE4-45CD6762B0CB}"/>
            </a:ext>
          </a:extLst>
        </xdr:cNvPr>
        <xdr:cNvSpPr>
          <a:spLocks noChangeArrowheads="1"/>
        </xdr:cNvSpPr>
      </xdr:nvSpPr>
      <xdr:spPr bwMode="auto">
        <a:xfrm>
          <a:off x="9094211" y="2555173"/>
          <a:ext cx="2853707" cy="36406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Transshipment - Network flow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89911</xdr:colOff>
      <xdr:row>13</xdr:row>
      <xdr:rowOff>78673</xdr:rowOff>
    </xdr:from>
    <xdr:to>
      <xdr:col>17</xdr:col>
      <xdr:colOff>9918</xdr:colOff>
      <xdr:row>15</xdr:row>
      <xdr:rowOff>61736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3A77FF24-3C5B-C447-8602-B7AB93247CE0}"/>
            </a:ext>
          </a:extLst>
        </xdr:cNvPr>
        <xdr:cNvSpPr>
          <a:spLocks noChangeArrowheads="1"/>
        </xdr:cNvSpPr>
      </xdr:nvSpPr>
      <xdr:spPr bwMode="auto">
        <a:xfrm>
          <a:off x="13323311" y="2555173"/>
          <a:ext cx="2853707" cy="36406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Transshipment - Network flow</a:t>
          </a:r>
        </a:p>
      </xdr:txBody>
    </xdr:sp>
    <xdr:clientData/>
  </xdr:twoCellAnchor>
  <xdr:twoCellAnchor>
    <xdr:from>
      <xdr:col>18</xdr:col>
      <xdr:colOff>389467</xdr:colOff>
      <xdr:row>14</xdr:row>
      <xdr:rowOff>169334</xdr:rowOff>
    </xdr:from>
    <xdr:to>
      <xdr:col>21</xdr:col>
      <xdr:colOff>595254</xdr:colOff>
      <xdr:row>34</xdr:row>
      <xdr:rowOff>25459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14A0E595-FB2B-1642-8389-8DFE03A1350B}"/>
            </a:ext>
          </a:extLst>
        </xdr:cNvPr>
        <xdr:cNvSpPr>
          <a:spLocks noChangeArrowheads="1"/>
        </xdr:cNvSpPr>
      </xdr:nvSpPr>
      <xdr:spPr bwMode="auto">
        <a:xfrm>
          <a:off x="21302134" y="2777067"/>
          <a:ext cx="2678053" cy="3649192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Solver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Constraints</a:t>
          </a:r>
          <a:b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Minimise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objective function: Cell N33 by changing cell K20:K31 Subject to 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Constraints: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M20:M31 &gt;=0 (This is done to ensure we get a positive number for the shipment quantity or 0)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Q20:Q27 = R20:R27 (This is done because the balance of flow at each node is: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Inflow – Outflow = Demand or Supply explained in the PDF)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H20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:H31 &lt;= 0 ( The equation comes from the lnking constraint equation explained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G20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:G31 are set to binary ( This is explained in detail in the PDF document)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&amp;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G32&lt;=G37 (This constraint is a requirement of the question Explained in the PDF)</a:t>
          </a: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b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endParaRPr lang="en-AU" sz="1000" b="1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483723</xdr:colOff>
      <xdr:row>17</xdr:row>
      <xdr:rowOff>63022</xdr:rowOff>
    </xdr:from>
    <xdr:to>
      <xdr:col>18</xdr:col>
      <xdr:colOff>20836</xdr:colOff>
      <xdr:row>30</xdr:row>
      <xdr:rowOff>101599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9F641BD7-8726-F64B-BC90-06B2FF70BA07}"/>
            </a:ext>
          </a:extLst>
        </xdr:cNvPr>
        <xdr:cNvSpPr>
          <a:spLocks noChangeArrowheads="1"/>
        </xdr:cNvSpPr>
      </xdr:nvSpPr>
      <xdr:spPr bwMode="auto">
        <a:xfrm>
          <a:off x="14847423" y="3301522"/>
          <a:ext cx="2674013" cy="2553177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Minimise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objective function: Cell J35 by changing cell H20:H33 Subject to 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Constraints: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H20:H33 &gt;=0 (This is done to ensure we get a positive number for the shipment quantity or 0)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M20:M28 = N20:N28 (This is done because the balance of flow at each node is: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Inflow – Outflow = Demand or Supply explained in the PDF)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H20:H33 &lt;= I20:I33 ( The value of decision varibales or shipping quantity cannot be greater than the upper bound)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89911</xdr:colOff>
      <xdr:row>13</xdr:row>
      <xdr:rowOff>78673</xdr:rowOff>
    </xdr:from>
    <xdr:to>
      <xdr:col>13</xdr:col>
      <xdr:colOff>9918</xdr:colOff>
      <xdr:row>15</xdr:row>
      <xdr:rowOff>61736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6F7055F5-5A3C-4B4B-816D-4992AA2C24CE}"/>
            </a:ext>
          </a:extLst>
        </xdr:cNvPr>
        <xdr:cNvSpPr>
          <a:spLocks noChangeArrowheads="1"/>
        </xdr:cNvSpPr>
      </xdr:nvSpPr>
      <xdr:spPr bwMode="auto">
        <a:xfrm>
          <a:off x="9094211" y="2555173"/>
          <a:ext cx="2853707" cy="36406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Transshipment - Network flow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483723</xdr:colOff>
      <xdr:row>17</xdr:row>
      <xdr:rowOff>63022</xdr:rowOff>
    </xdr:from>
    <xdr:to>
      <xdr:col>18</xdr:col>
      <xdr:colOff>20836</xdr:colOff>
      <xdr:row>30</xdr:row>
      <xdr:rowOff>101599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7A70D66-880D-244D-9C90-6B0A8D72C497}"/>
            </a:ext>
          </a:extLst>
        </xdr:cNvPr>
        <xdr:cNvSpPr>
          <a:spLocks noChangeArrowheads="1"/>
        </xdr:cNvSpPr>
      </xdr:nvSpPr>
      <xdr:spPr bwMode="auto">
        <a:xfrm>
          <a:off x="14847423" y="3301522"/>
          <a:ext cx="2674013" cy="2553177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Minimise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objective function: Cell J37 by changing cell H20:H35 Subject to 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Constraints: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H20:H35 &gt;=0 (This is done to ensure we get a positive number for the shipment quantity or 0)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M20:M29 = N20:N29 (This is done because the balance of flow at each node is: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Inflow – Outflow = Demand or Supply explained in the PDF)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H20:H35 &lt;= I20:I35 ( The value of decision varibales or shipping quantity cannot be greater than the upper bound)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89911</xdr:colOff>
      <xdr:row>13</xdr:row>
      <xdr:rowOff>78673</xdr:rowOff>
    </xdr:from>
    <xdr:to>
      <xdr:col>13</xdr:col>
      <xdr:colOff>9918</xdr:colOff>
      <xdr:row>15</xdr:row>
      <xdr:rowOff>61736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3F5D079-AADA-8144-AE64-66223DC7A853}"/>
            </a:ext>
          </a:extLst>
        </xdr:cNvPr>
        <xdr:cNvSpPr>
          <a:spLocks noChangeArrowheads="1"/>
        </xdr:cNvSpPr>
      </xdr:nvSpPr>
      <xdr:spPr bwMode="auto">
        <a:xfrm>
          <a:off x="10440411" y="2555173"/>
          <a:ext cx="2853707" cy="36406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Transshipment - Network flow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382123</xdr:colOff>
      <xdr:row>21</xdr:row>
      <xdr:rowOff>63023</xdr:rowOff>
    </xdr:from>
    <xdr:to>
      <xdr:col>16</xdr:col>
      <xdr:colOff>592336</xdr:colOff>
      <xdr:row>31</xdr:row>
      <xdr:rowOff>41529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EFB2056B-1E72-A844-AAC8-006051153072}"/>
            </a:ext>
          </a:extLst>
        </xdr:cNvPr>
        <xdr:cNvSpPr>
          <a:spLocks noChangeArrowheads="1"/>
        </xdr:cNvSpPr>
      </xdr:nvSpPr>
      <xdr:spPr bwMode="auto">
        <a:xfrm>
          <a:off x="13399623" y="4088923"/>
          <a:ext cx="2674013" cy="1908906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Minimise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objective function: Cell I33 by changing cell H20:H31 Subject to 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Constraints: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H20:H31 &gt;=0 (This is done to ensure we get a positive number for the shipment quantity or 0)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L20:L27 = M20:M27 (This is done because the balance of flow at each node is: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Inflow – Outflow = Demand or Supply explained in the PDF)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89911</xdr:colOff>
      <xdr:row>13</xdr:row>
      <xdr:rowOff>78673</xdr:rowOff>
    </xdr:from>
    <xdr:to>
      <xdr:col>12</xdr:col>
      <xdr:colOff>9918</xdr:colOff>
      <xdr:row>15</xdr:row>
      <xdr:rowOff>61736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029197B4-60CC-074C-A29A-A9FC40532DAF}"/>
            </a:ext>
          </a:extLst>
        </xdr:cNvPr>
        <xdr:cNvSpPr>
          <a:spLocks noChangeArrowheads="1"/>
        </xdr:cNvSpPr>
      </xdr:nvSpPr>
      <xdr:spPr bwMode="auto">
        <a:xfrm>
          <a:off x="9094211" y="2555173"/>
          <a:ext cx="2853707" cy="36406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Transshipment - Network flow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382123</xdr:colOff>
      <xdr:row>21</xdr:row>
      <xdr:rowOff>63022</xdr:rowOff>
    </xdr:from>
    <xdr:to>
      <xdr:col>16</xdr:col>
      <xdr:colOff>592336</xdr:colOff>
      <xdr:row>35</xdr:row>
      <xdr:rowOff>193039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F8C4EE3C-C6B1-3248-9A6C-C87B3EE215A4}"/>
            </a:ext>
          </a:extLst>
        </xdr:cNvPr>
        <xdr:cNvSpPr>
          <a:spLocks noChangeArrowheads="1"/>
        </xdr:cNvSpPr>
      </xdr:nvSpPr>
      <xdr:spPr bwMode="auto">
        <a:xfrm>
          <a:off x="13407243" y="4137182"/>
          <a:ext cx="2668933" cy="2852897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Minimise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objective function: Cell I33 by changing cell H20:H31 Subject to 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Constraints: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H20:H31 &gt;=0 (This is done to ensure we get a positive number for the shipment quantity or 0)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L20:L27 = M20:M27 (This is done because the balance of flow at each node is: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Inflow – Outflow = Demand or Supply explained in the PDF)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G36 = 1 ( The formula in G36 is summission of Dsitances in non-zero edges, hence equating to 1 would help satisfy the condition in the question)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89911</xdr:colOff>
      <xdr:row>13</xdr:row>
      <xdr:rowOff>78673</xdr:rowOff>
    </xdr:from>
    <xdr:to>
      <xdr:col>12</xdr:col>
      <xdr:colOff>9918</xdr:colOff>
      <xdr:row>15</xdr:row>
      <xdr:rowOff>61736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61DBF25A-B528-664C-A4BC-576E26B6A627}"/>
            </a:ext>
          </a:extLst>
        </xdr:cNvPr>
        <xdr:cNvSpPr>
          <a:spLocks noChangeArrowheads="1"/>
        </xdr:cNvSpPr>
      </xdr:nvSpPr>
      <xdr:spPr bwMode="auto">
        <a:xfrm>
          <a:off x="9094211" y="2555173"/>
          <a:ext cx="2853707" cy="36406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Transshipment - Network flow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382123</xdr:colOff>
      <xdr:row>21</xdr:row>
      <xdr:rowOff>63023</xdr:rowOff>
    </xdr:from>
    <xdr:to>
      <xdr:col>16</xdr:col>
      <xdr:colOff>592336</xdr:colOff>
      <xdr:row>35</xdr:row>
      <xdr:rowOff>137711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B21F6A21-953E-ED43-A292-950FE3182D9D}"/>
            </a:ext>
          </a:extLst>
        </xdr:cNvPr>
        <xdr:cNvSpPr>
          <a:spLocks noChangeArrowheads="1"/>
        </xdr:cNvSpPr>
      </xdr:nvSpPr>
      <xdr:spPr bwMode="auto">
        <a:xfrm>
          <a:off x="13388147" y="3949529"/>
          <a:ext cx="2673707" cy="2675893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Minimise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objective function: Cell I33 by changing cell H20:H31 Subject to 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Constraints: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H20:H31 &gt;=0 (This is done to ensure we get a positive number for the shipment quantity or 0)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L20:L27 = M20:M27 (This is done because the balance of flow at each node is: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Inflow – Outflow = Demand or Supply explained in the PDF)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&amp;</a:t>
          </a:r>
          <a:b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G36 = 1 ( The formula in G36 is summission of Dsitances in non-zero edges, hence equating to 1 would help satisfy the condition in the question)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89911</xdr:colOff>
      <xdr:row>13</xdr:row>
      <xdr:rowOff>78673</xdr:rowOff>
    </xdr:from>
    <xdr:to>
      <xdr:col>12</xdr:col>
      <xdr:colOff>9918</xdr:colOff>
      <xdr:row>15</xdr:row>
      <xdr:rowOff>61736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E186D8E0-E8C3-E143-8C8F-2D3933996723}"/>
            </a:ext>
          </a:extLst>
        </xdr:cNvPr>
        <xdr:cNvSpPr>
          <a:spLocks noChangeArrowheads="1"/>
        </xdr:cNvSpPr>
      </xdr:nvSpPr>
      <xdr:spPr bwMode="auto">
        <a:xfrm>
          <a:off x="9094211" y="2555173"/>
          <a:ext cx="2853707" cy="36406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Transshipment - Network flow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1390650</xdr:colOff>
      <xdr:row>8</xdr:row>
      <xdr:rowOff>123826</xdr:rowOff>
    </xdr:from>
    <xdr:to>
      <xdr:col>11</xdr:col>
      <xdr:colOff>723900</xdr:colOff>
      <xdr:row>10</xdr:row>
      <xdr:rowOff>85788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92369173-0D62-4204-AFF1-BA5C5E1EAC6C}"/>
            </a:ext>
          </a:extLst>
        </xdr:cNvPr>
        <xdr:cNvSpPr>
          <a:spLocks noChangeArrowheads="1"/>
        </xdr:cNvSpPr>
      </xdr:nvSpPr>
      <xdr:spPr bwMode="auto">
        <a:xfrm>
          <a:off x="7553325" y="1724026"/>
          <a:ext cx="2790825" cy="36201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1" i="0" strike="noStrike">
              <a:solidFill>
                <a:schemeClr val="bg1"/>
              </a:solidFill>
              <a:latin typeface="Arial"/>
              <a:cs typeface="Arial"/>
            </a:rPr>
            <a:t>Economic</a:t>
          </a:r>
          <a:r>
            <a:rPr lang="en-AU" sz="1100" b="1" i="0" strike="noStrike" baseline="0">
              <a:solidFill>
                <a:schemeClr val="bg1"/>
              </a:solidFill>
              <a:latin typeface="Arial"/>
              <a:cs typeface="Arial"/>
            </a:rPr>
            <a:t> Order Quantity</a:t>
          </a:r>
          <a:endParaRPr lang="en-AU" sz="11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457200</xdr:colOff>
      <xdr:row>15</xdr:row>
      <xdr:rowOff>152400</xdr:rowOff>
    </xdr:from>
    <xdr:to>
      <xdr:col>16</xdr:col>
      <xdr:colOff>485775</xdr:colOff>
      <xdr:row>25</xdr:row>
      <xdr:rowOff>9525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91A90B9D-F24C-4364-8203-1EF5FEDFE6CD}"/>
            </a:ext>
          </a:extLst>
        </xdr:cNvPr>
        <xdr:cNvSpPr>
          <a:spLocks noChangeArrowheads="1"/>
        </xdr:cNvSpPr>
      </xdr:nvSpPr>
      <xdr:spPr bwMode="auto">
        <a:xfrm>
          <a:off x="11887200" y="3162300"/>
          <a:ext cx="2657475" cy="1857375"/>
        </a:xfrm>
        <a:prstGeom prst="roundRect">
          <a:avLst>
            <a:gd name="adj" fmla="val 0"/>
          </a:avLst>
        </a:prstGeom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 i="0" strike="noStrike">
              <a:solidFill>
                <a:srgbClr val="000000"/>
              </a:solidFill>
              <a:latin typeface="Arial"/>
              <a:cs typeface="Arial"/>
            </a:rPr>
            <a:t>Solver</a:t>
          </a: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 Paraneters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Minimise J33 by changing J24:M24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and </a:t>
          </a:r>
          <a:b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Constraints J24:M24 &gt;= J18:M18 (The order quantity has to be greater than the minimum order quantity in order to avail discounts) &amp;</a:t>
          </a:r>
        </a:p>
        <a:p>
          <a:pPr algn="ctr" rtl="0">
            <a:defRPr sz="1000"/>
          </a:pPr>
          <a:r>
            <a:rPr lang="en-AU" sz="1000" b="1" i="0" strike="noStrike" baseline="0">
              <a:solidFill>
                <a:srgbClr val="000000"/>
              </a:solidFill>
              <a:latin typeface="Arial"/>
              <a:cs typeface="Arial"/>
            </a:rPr>
            <a:t>J24:M24 &lt;= J19:</a:t>
          </a:r>
          <a:r>
            <a:rPr lang="en-AU" sz="1000" b="1" i="0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M19 (</a:t>
          </a:r>
          <a:r>
            <a:rPr lang="en-AU" sz="10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order quantity has to be lesser than the maximum order quantity in order to avail the discount from the same bracket)</a:t>
          </a:r>
          <a:endParaRPr lang="en-AU" sz="1000" b="1" i="0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5768-FB07-4A28-B692-9D0694320337}">
  <dimension ref="G9:T20"/>
  <sheetViews>
    <sheetView topLeftCell="B1" zoomScale="81" zoomScaleNormal="134" workbookViewId="0">
      <selection activeCell="G11" sqref="G11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1640625" bestFit="1" customWidth="1"/>
    <col min="12" max="12" width="12.5" bestFit="1" customWidth="1"/>
    <col min="13" max="13" width="10.5" bestFit="1" customWidth="1"/>
    <col min="14" max="19" width="10.33203125" bestFit="1" customWidth="1"/>
    <col min="20" max="25" width="10.1640625" bestFit="1" customWidth="1"/>
    <col min="26" max="26" width="9.6640625" bestFit="1" customWidth="1"/>
  </cols>
  <sheetData>
    <row r="9" spans="7:20" x14ac:dyDescent="0.2">
      <c r="G9" s="14"/>
      <c r="H9" s="14"/>
      <c r="I9" s="14"/>
      <c r="J9" s="14"/>
      <c r="K9" s="14"/>
      <c r="L9" s="14"/>
      <c r="M9" s="14"/>
      <c r="N9" s="14"/>
    </row>
    <row r="10" spans="7:20" x14ac:dyDescent="0.2">
      <c r="G10" s="15"/>
      <c r="H10" s="15"/>
      <c r="I10" s="15"/>
      <c r="J10" s="15"/>
      <c r="K10" s="15"/>
      <c r="L10" s="15"/>
      <c r="M10" s="14"/>
      <c r="N10" s="14"/>
    </row>
    <row r="11" spans="7:20" ht="17" thickBot="1" x14ac:dyDescent="0.25">
      <c r="G11" s="15"/>
      <c r="H11" s="18"/>
      <c r="I11" s="18"/>
    </row>
    <row r="12" spans="7:20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/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1" t="s">
        <v>15</v>
      </c>
      <c r="T12" s="1"/>
    </row>
    <row r="13" spans="7:20" x14ac:dyDescent="0.2">
      <c r="G13" s="15"/>
      <c r="H13" s="16"/>
      <c r="I13" s="16"/>
      <c r="J13" s="12" t="s">
        <v>26</v>
      </c>
      <c r="K13" s="5">
        <v>3.9999999999999876</v>
      </c>
      <c r="L13" s="22">
        <v>510</v>
      </c>
      <c r="M13" s="5"/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6">
        <v>10</v>
      </c>
      <c r="T13" s="1"/>
    </row>
    <row r="14" spans="7:20" x14ac:dyDescent="0.2">
      <c r="G14" s="15"/>
      <c r="H14" s="14"/>
      <c r="I14" s="14"/>
      <c r="J14" s="12" t="s">
        <v>25</v>
      </c>
      <c r="K14" s="5">
        <v>83.000000000000028</v>
      </c>
      <c r="L14" s="22">
        <v>300</v>
      </c>
      <c r="M14" s="5"/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6">
        <v>3</v>
      </c>
      <c r="T14" s="1"/>
    </row>
    <row r="15" spans="7:20" x14ac:dyDescent="0.2">
      <c r="G15" s="15"/>
      <c r="H15" s="14"/>
      <c r="I15" s="14"/>
      <c r="J15" s="12" t="s">
        <v>24</v>
      </c>
      <c r="K15" s="5">
        <v>276.99999999999989</v>
      </c>
      <c r="L15" s="22">
        <v>510</v>
      </c>
      <c r="M15" s="5"/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6">
        <v>5</v>
      </c>
      <c r="T15" s="1"/>
    </row>
    <row r="16" spans="7:20" x14ac:dyDescent="0.2">
      <c r="G16" s="15"/>
      <c r="H16" s="14"/>
      <c r="I16" s="14"/>
      <c r="J16" s="12" t="s">
        <v>23</v>
      </c>
      <c r="K16" s="5">
        <v>365.00000000000006</v>
      </c>
      <c r="L16" s="22">
        <v>270</v>
      </c>
      <c r="M16" s="5"/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6">
        <v>3</v>
      </c>
      <c r="T16" s="1"/>
    </row>
    <row r="17" spans="7:20" x14ac:dyDescent="0.2">
      <c r="G17" s="15"/>
      <c r="H17" s="14"/>
      <c r="I17" s="14"/>
      <c r="J17" s="12" t="s">
        <v>22</v>
      </c>
      <c r="K17" s="5">
        <v>0</v>
      </c>
      <c r="L17" s="22">
        <v>810</v>
      </c>
      <c r="M17" s="5"/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6">
        <v>4</v>
      </c>
      <c r="T17" s="1"/>
    </row>
    <row r="18" spans="7:20" x14ac:dyDescent="0.2">
      <c r="G18" s="15"/>
      <c r="H18" s="14"/>
      <c r="I18" s="14"/>
      <c r="J18" s="4"/>
      <c r="K18" s="23" t="s">
        <v>30</v>
      </c>
      <c r="L18" s="29">
        <f>SUMPRODUCT(K13:K17,L13:L17)</f>
        <v>266759.99999999994</v>
      </c>
      <c r="M18" s="5"/>
      <c r="N18" s="5">
        <f t="shared" ref="N18:S18" si="0">SUMPRODUCT(N13:N17,$K$13:$K$17)</f>
        <v>2487</v>
      </c>
      <c r="O18" s="5">
        <f t="shared" si="0"/>
        <v>3029.9999999999995</v>
      </c>
      <c r="P18" s="5">
        <f t="shared" si="0"/>
        <v>5217</v>
      </c>
      <c r="Q18" s="5">
        <f t="shared" si="0"/>
        <v>3371</v>
      </c>
      <c r="R18" s="5">
        <f t="shared" si="0"/>
        <v>4999</v>
      </c>
      <c r="S18" s="6">
        <f t="shared" si="0"/>
        <v>2769</v>
      </c>
      <c r="T18" s="24" t="s">
        <v>31</v>
      </c>
    </row>
    <row r="19" spans="7:20" ht="17" thickBot="1" x14ac:dyDescent="0.25">
      <c r="G19" s="15"/>
      <c r="H19" s="14"/>
      <c r="I19" s="14"/>
      <c r="J19" s="9"/>
      <c r="K19" s="10"/>
      <c r="L19" s="10"/>
      <c r="M19" s="10"/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1">
        <v>2769</v>
      </c>
      <c r="T19" s="24" t="s">
        <v>32</v>
      </c>
    </row>
    <row r="20" spans="7:20" x14ac:dyDescent="0.2">
      <c r="G20" s="15"/>
      <c r="H20" s="14"/>
      <c r="I20" s="14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BB14-D45B-4C4A-B6B3-A4BE8B1DCE59}">
  <dimension ref="A1:H23"/>
  <sheetViews>
    <sheetView showGridLines="0" zoomScale="119" workbookViewId="0">
      <selection activeCell="I24" sqref="I24"/>
    </sheetView>
  </sheetViews>
  <sheetFormatPr baseColWidth="10" defaultColWidth="8.83203125" defaultRowHeight="16" x14ac:dyDescent="0.2"/>
  <cols>
    <col min="1" max="1" width="2.1640625" customWidth="1"/>
    <col min="2" max="2" width="6.1640625" bestFit="1" customWidth="1"/>
    <col min="3" max="3" width="26.33203125" bestFit="1" customWidth="1"/>
    <col min="4" max="4" width="5.6640625" bestFit="1" customWidth="1"/>
    <col min="5" max="5" width="12.5" bestFit="1" customWidth="1"/>
    <col min="6" max="6" width="10" bestFit="1" customWidth="1"/>
    <col min="7" max="8" width="11.83203125" bestFit="1" customWidth="1"/>
  </cols>
  <sheetData>
    <row r="1" spans="1:8" x14ac:dyDescent="0.2">
      <c r="A1" s="15" t="s">
        <v>33</v>
      </c>
    </row>
    <row r="2" spans="1:8" x14ac:dyDescent="0.2">
      <c r="A2" s="15" t="s">
        <v>34</v>
      </c>
    </row>
    <row r="3" spans="1:8" x14ac:dyDescent="0.2">
      <c r="A3" s="15" t="s">
        <v>63</v>
      </c>
    </row>
    <row r="6" spans="1:8" ht="17" thickBot="1" x14ac:dyDescent="0.25">
      <c r="A6" t="s">
        <v>35</v>
      </c>
    </row>
    <row r="7" spans="1:8" x14ac:dyDescent="0.2">
      <c r="B7" s="27"/>
      <c r="C7" s="27"/>
      <c r="D7" s="27" t="s">
        <v>38</v>
      </c>
      <c r="E7" s="27" t="s">
        <v>40</v>
      </c>
      <c r="F7" s="27" t="s">
        <v>65</v>
      </c>
      <c r="G7" s="27" t="s">
        <v>67</v>
      </c>
      <c r="H7" s="27" t="s">
        <v>67</v>
      </c>
    </row>
    <row r="8" spans="1:8" ht="17" thickBot="1" x14ac:dyDescent="0.25">
      <c r="B8" s="28" t="s">
        <v>36</v>
      </c>
      <c r="C8" s="28" t="s">
        <v>37</v>
      </c>
      <c r="D8" s="28" t="s">
        <v>39</v>
      </c>
      <c r="E8" s="28" t="s">
        <v>64</v>
      </c>
      <c r="F8" s="28" t="s">
        <v>66</v>
      </c>
      <c r="G8" s="28" t="s">
        <v>68</v>
      </c>
      <c r="H8" s="28" t="s">
        <v>69</v>
      </c>
    </row>
    <row r="9" spans="1:8" x14ac:dyDescent="0.2">
      <c r="B9" s="25" t="s">
        <v>41</v>
      </c>
      <c r="C9" s="25" t="s">
        <v>42</v>
      </c>
      <c r="D9" s="25">
        <v>3.9999999999999876</v>
      </c>
      <c r="E9" s="25">
        <v>0</v>
      </c>
      <c r="F9" s="25">
        <v>510</v>
      </c>
      <c r="G9" s="25">
        <v>1.3333333333333279</v>
      </c>
      <c r="H9" s="25">
        <v>27.692307692307704</v>
      </c>
    </row>
    <row r="10" spans="1:8" x14ac:dyDescent="0.2">
      <c r="B10" s="25" t="s">
        <v>43</v>
      </c>
      <c r="C10" s="25" t="s">
        <v>44</v>
      </c>
      <c r="D10" s="25">
        <v>83.000000000000028</v>
      </c>
      <c r="E10" s="25">
        <v>0</v>
      </c>
      <c r="F10" s="25">
        <v>300</v>
      </c>
      <c r="G10" s="25">
        <v>22.499999999999918</v>
      </c>
      <c r="H10" s="25">
        <v>38.142857142857139</v>
      </c>
    </row>
    <row r="11" spans="1:8" x14ac:dyDescent="0.2">
      <c r="B11" s="25" t="s">
        <v>45</v>
      </c>
      <c r="C11" s="25" t="s">
        <v>46</v>
      </c>
      <c r="D11" s="25">
        <v>276.99999999999989</v>
      </c>
      <c r="E11" s="25">
        <v>0</v>
      </c>
      <c r="F11" s="25">
        <v>510</v>
      </c>
      <c r="G11" s="25">
        <v>8.7804878048780495</v>
      </c>
      <c r="H11" s="25">
        <v>1.4876033057851179</v>
      </c>
    </row>
    <row r="12" spans="1:8" x14ac:dyDescent="0.2">
      <c r="B12" s="25" t="s">
        <v>47</v>
      </c>
      <c r="C12" s="25" t="s">
        <v>48</v>
      </c>
      <c r="D12" s="25">
        <v>365.00000000000006</v>
      </c>
      <c r="E12" s="25">
        <v>0</v>
      </c>
      <c r="F12" s="25">
        <v>270</v>
      </c>
      <c r="G12" s="25">
        <v>48.396226415094269</v>
      </c>
      <c r="H12" s="25">
        <v>4.9999999999999822</v>
      </c>
    </row>
    <row r="13" spans="1:8" ht="17" thickBot="1" x14ac:dyDescent="0.25">
      <c r="B13" s="26" t="s">
        <v>49</v>
      </c>
      <c r="C13" s="26" t="s">
        <v>50</v>
      </c>
      <c r="D13" s="26">
        <v>0</v>
      </c>
      <c r="E13" s="26">
        <v>-48.339222614840899</v>
      </c>
      <c r="F13" s="26">
        <v>810</v>
      </c>
      <c r="G13" s="26">
        <v>48.339222614840899</v>
      </c>
      <c r="H13" s="26">
        <v>1E+30</v>
      </c>
    </row>
    <row r="15" spans="1:8" ht="17" thickBot="1" x14ac:dyDescent="0.25">
      <c r="A15" t="s">
        <v>21</v>
      </c>
    </row>
    <row r="16" spans="1:8" x14ac:dyDescent="0.2">
      <c r="B16" s="27"/>
      <c r="C16" s="27"/>
      <c r="D16" s="27" t="s">
        <v>38</v>
      </c>
      <c r="E16" s="27" t="s">
        <v>70</v>
      </c>
      <c r="F16" s="27" t="s">
        <v>72</v>
      </c>
      <c r="G16" s="27" t="s">
        <v>67</v>
      </c>
      <c r="H16" s="27" t="s">
        <v>67</v>
      </c>
    </row>
    <row r="17" spans="2:8" ht="17" thickBot="1" x14ac:dyDescent="0.25">
      <c r="B17" s="28" t="s">
        <v>36</v>
      </c>
      <c r="C17" s="28" t="s">
        <v>37</v>
      </c>
      <c r="D17" s="28" t="s">
        <v>39</v>
      </c>
      <c r="E17" s="28" t="s">
        <v>71</v>
      </c>
      <c r="F17" s="28" t="s">
        <v>73</v>
      </c>
      <c r="G17" s="28" t="s">
        <v>68</v>
      </c>
      <c r="H17" s="28" t="s">
        <v>69</v>
      </c>
    </row>
    <row r="18" spans="2:8" x14ac:dyDescent="0.2">
      <c r="B18" s="25" t="s">
        <v>51</v>
      </c>
      <c r="C18" s="25" t="s">
        <v>52</v>
      </c>
      <c r="D18" s="25">
        <v>2487</v>
      </c>
      <c r="E18" s="25">
        <v>4.7173144876325086</v>
      </c>
      <c r="F18" s="25">
        <v>2487</v>
      </c>
      <c r="G18" s="25">
        <v>105.30232558139501</v>
      </c>
      <c r="H18" s="25">
        <v>3.3964745642480529E-12</v>
      </c>
    </row>
    <row r="19" spans="2:8" x14ac:dyDescent="0.2">
      <c r="B19" s="25" t="s">
        <v>53</v>
      </c>
      <c r="C19" s="25" t="s">
        <v>54</v>
      </c>
      <c r="D19" s="25">
        <v>3029.9999999999995</v>
      </c>
      <c r="E19" s="25">
        <v>82.844522968197865</v>
      </c>
      <c r="F19" s="25">
        <v>3030</v>
      </c>
      <c r="G19" s="25">
        <v>2.9894380799199679E-13</v>
      </c>
      <c r="H19" s="25">
        <v>20.005891016200238</v>
      </c>
    </row>
    <row r="20" spans="2:8" x14ac:dyDescent="0.2">
      <c r="B20" s="25" t="s">
        <v>55</v>
      </c>
      <c r="C20" s="25" t="s">
        <v>56</v>
      </c>
      <c r="D20" s="25">
        <v>5217</v>
      </c>
      <c r="E20" s="25">
        <v>0.15901060070671311</v>
      </c>
      <c r="F20" s="25">
        <v>5217</v>
      </c>
      <c r="G20" s="25">
        <v>33.540740740740645</v>
      </c>
      <c r="H20" s="25">
        <v>9.0949470177292824E-13</v>
      </c>
    </row>
    <row r="21" spans="2:8" x14ac:dyDescent="0.2">
      <c r="B21" s="25" t="s">
        <v>57</v>
      </c>
      <c r="C21" s="25" t="s">
        <v>58</v>
      </c>
      <c r="D21" s="25">
        <v>3371</v>
      </c>
      <c r="E21" s="25">
        <v>0</v>
      </c>
      <c r="F21" s="25">
        <v>4000</v>
      </c>
      <c r="G21" s="25">
        <v>1E+30</v>
      </c>
      <c r="H21" s="25">
        <v>629.00000000000068</v>
      </c>
    </row>
    <row r="22" spans="2:8" x14ac:dyDescent="0.2">
      <c r="B22" s="25" t="s">
        <v>59</v>
      </c>
      <c r="C22" s="25" t="s">
        <v>60</v>
      </c>
      <c r="D22" s="25">
        <v>4999</v>
      </c>
      <c r="E22" s="25">
        <v>0.63604240282685509</v>
      </c>
      <c r="F22" s="25">
        <v>4999</v>
      </c>
      <c r="G22" s="25">
        <v>3.2321290208166974E-12</v>
      </c>
      <c r="H22" s="25">
        <v>174.15384615384568</v>
      </c>
    </row>
    <row r="23" spans="2:8" ht="17" thickBot="1" x14ac:dyDescent="0.25">
      <c r="B23" s="26" t="s">
        <v>61</v>
      </c>
      <c r="C23" s="26" t="s">
        <v>62</v>
      </c>
      <c r="D23" s="26">
        <v>2769</v>
      </c>
      <c r="E23" s="26">
        <v>0</v>
      </c>
      <c r="F23" s="26">
        <v>2769</v>
      </c>
      <c r="G23" s="26">
        <v>1E+30</v>
      </c>
      <c r="H23" s="26">
        <v>5.3107420306705432E-13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670-F5D5-4AF9-B388-4BC98509057D}">
  <dimension ref="G9:T20"/>
  <sheetViews>
    <sheetView topLeftCell="I2" zoomScale="134" workbookViewId="0">
      <selection activeCell="V22" sqref="V22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1640625" bestFit="1" customWidth="1"/>
    <col min="12" max="12" width="12.5" bestFit="1" customWidth="1"/>
    <col min="13" max="13" width="10.5" bestFit="1" customWidth="1"/>
    <col min="14" max="19" width="10.33203125" bestFit="1" customWidth="1"/>
    <col min="20" max="25" width="10.1640625" bestFit="1" customWidth="1"/>
    <col min="26" max="26" width="9.6640625" bestFit="1" customWidth="1"/>
  </cols>
  <sheetData>
    <row r="9" spans="7:20" x14ac:dyDescent="0.2">
      <c r="G9" s="14"/>
      <c r="H9" s="14"/>
      <c r="I9" s="14"/>
      <c r="J9" s="14"/>
      <c r="K9" s="14"/>
      <c r="L9" s="14"/>
      <c r="M9" s="14"/>
      <c r="N9" s="14"/>
    </row>
    <row r="10" spans="7:20" x14ac:dyDescent="0.2">
      <c r="G10" s="15"/>
      <c r="H10" s="15"/>
      <c r="I10" s="15"/>
      <c r="J10" s="15"/>
      <c r="K10" s="15"/>
      <c r="L10" s="15"/>
      <c r="M10" s="14"/>
      <c r="N10" s="14"/>
    </row>
    <row r="11" spans="7:20" ht="17" thickBot="1" x14ac:dyDescent="0.25">
      <c r="G11" s="15"/>
      <c r="H11" s="18"/>
      <c r="I11" s="18"/>
    </row>
    <row r="12" spans="7:20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/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1" t="s">
        <v>15</v>
      </c>
      <c r="T12" s="1"/>
    </row>
    <row r="13" spans="7:20" x14ac:dyDescent="0.2">
      <c r="G13" s="15"/>
      <c r="H13" s="16"/>
      <c r="I13" s="16"/>
      <c r="J13" s="12" t="s">
        <v>26</v>
      </c>
      <c r="K13" s="5">
        <v>3.8817204301075634</v>
      </c>
      <c r="L13" s="22">
        <v>510</v>
      </c>
      <c r="M13" s="5"/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6">
        <v>10</v>
      </c>
      <c r="T13" s="1"/>
    </row>
    <row r="14" spans="7:20" x14ac:dyDescent="0.2">
      <c r="G14" s="15"/>
      <c r="H14" s="14"/>
      <c r="I14" s="14"/>
      <c r="J14" s="12" t="s">
        <v>25</v>
      </c>
      <c r="K14" s="5">
        <v>83.376344086021547</v>
      </c>
      <c r="L14" s="22">
        <v>300</v>
      </c>
      <c r="M14" s="5"/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6">
        <v>3</v>
      </c>
      <c r="T14" s="1"/>
    </row>
    <row r="15" spans="7:20" x14ac:dyDescent="0.2">
      <c r="G15" s="15"/>
      <c r="H15" s="14"/>
      <c r="I15" s="14"/>
      <c r="J15" s="12" t="s">
        <v>24</v>
      </c>
      <c r="K15" s="5">
        <v>280.52688172043008</v>
      </c>
      <c r="L15" s="22">
        <v>510</v>
      </c>
      <c r="M15" s="5"/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6">
        <v>5</v>
      </c>
      <c r="T15" s="1"/>
    </row>
    <row r="16" spans="7:20" x14ac:dyDescent="0.2">
      <c r="G16" s="15"/>
      <c r="H16" s="14"/>
      <c r="I16" s="14"/>
      <c r="J16" s="12" t="s">
        <v>23</v>
      </c>
      <c r="K16" s="5">
        <v>358.13978494623649</v>
      </c>
      <c r="L16" s="22">
        <v>270</v>
      </c>
      <c r="M16" s="5"/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6">
        <v>3</v>
      </c>
      <c r="T16" s="1"/>
    </row>
    <row r="17" spans="7:20" x14ac:dyDescent="0.2">
      <c r="G17" s="15"/>
      <c r="H17" s="14"/>
      <c r="I17" s="14"/>
      <c r="J17" s="12" t="s">
        <v>22</v>
      </c>
      <c r="K17" s="5">
        <v>0</v>
      </c>
      <c r="L17" s="22">
        <v>810</v>
      </c>
      <c r="M17" s="5"/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6">
        <v>4</v>
      </c>
      <c r="T17" s="1"/>
    </row>
    <row r="18" spans="7:20" x14ac:dyDescent="0.2">
      <c r="G18" s="15"/>
      <c r="H18" s="14"/>
      <c r="I18" s="14"/>
      <c r="J18" s="4"/>
      <c r="K18" s="23" t="s">
        <v>30</v>
      </c>
      <c r="L18" s="29">
        <f>SUMPRODUCT(K13:K17,L13:L17)</f>
        <v>266759.03225806449</v>
      </c>
      <c r="M18" s="5"/>
      <c r="N18" s="5">
        <f t="shared" ref="N18:S18" si="0">SUMPRODUCT(N13:N17,$K$13:$K$17)</f>
        <v>2477</v>
      </c>
      <c r="O18" s="5">
        <f t="shared" si="0"/>
        <v>3031</v>
      </c>
      <c r="P18" s="5">
        <f t="shared" si="0"/>
        <v>5212</v>
      </c>
      <c r="Q18" s="5">
        <f t="shared" si="0"/>
        <v>3362.6236559139788</v>
      </c>
      <c r="R18" s="5">
        <f t="shared" si="0"/>
        <v>4942.645161290322</v>
      </c>
      <c r="S18" s="6">
        <f t="shared" si="0"/>
        <v>2766</v>
      </c>
      <c r="T18" s="24" t="s">
        <v>31</v>
      </c>
    </row>
    <row r="19" spans="7:20" ht="17" thickBot="1" x14ac:dyDescent="0.25">
      <c r="G19" s="15"/>
      <c r="H19" s="14"/>
      <c r="I19" s="14"/>
      <c r="J19" s="9"/>
      <c r="K19" s="10"/>
      <c r="L19" s="10"/>
      <c r="M19" s="10"/>
      <c r="N19" s="10">
        <f>2487-10</f>
        <v>2477</v>
      </c>
      <c r="O19" s="10">
        <v>3031</v>
      </c>
      <c r="P19" s="10">
        <v>5212</v>
      </c>
      <c r="Q19" s="10">
        <v>4010</v>
      </c>
      <c r="R19" s="10">
        <v>5099</v>
      </c>
      <c r="S19" s="11">
        <v>2766</v>
      </c>
      <c r="T19" s="24" t="s">
        <v>32</v>
      </c>
    </row>
    <row r="20" spans="7:20" x14ac:dyDescent="0.2">
      <c r="G20" s="15"/>
      <c r="H20" s="14"/>
      <c r="I20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17D0-11EB-3D4A-8F58-5C3E5EB090EB}">
  <dimension ref="G9:T20"/>
  <sheetViews>
    <sheetView topLeftCell="H1" zoomScale="116" workbookViewId="0">
      <selection activeCell="R17" sqref="R17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9" bestFit="1" customWidth="1"/>
    <col min="11" max="11" width="18.6640625" bestFit="1" customWidth="1"/>
    <col min="12" max="12" width="13.1640625" bestFit="1" customWidth="1"/>
    <col min="13" max="13" width="10.6640625" bestFit="1" customWidth="1"/>
    <col min="14" max="19" width="10.5" bestFit="1" customWidth="1"/>
    <col min="20" max="25" width="10.1640625" bestFit="1" customWidth="1"/>
    <col min="26" max="26" width="9.6640625" bestFit="1" customWidth="1"/>
  </cols>
  <sheetData>
    <row r="9" spans="7:20" x14ac:dyDescent="0.2">
      <c r="G9" s="14"/>
      <c r="H9" s="14"/>
      <c r="I9" s="14"/>
      <c r="J9" s="14"/>
      <c r="K9" s="14"/>
      <c r="L9" s="14"/>
      <c r="M9" s="14"/>
      <c r="N9" s="14"/>
    </row>
    <row r="10" spans="7:20" x14ac:dyDescent="0.2">
      <c r="G10" s="15"/>
      <c r="H10" s="15"/>
      <c r="I10" s="15"/>
      <c r="J10" s="15"/>
      <c r="K10" s="15"/>
      <c r="L10" s="15"/>
      <c r="M10" s="14"/>
      <c r="N10" s="14"/>
    </row>
    <row r="11" spans="7:20" ht="17" thickBot="1" x14ac:dyDescent="0.25">
      <c r="G11" s="15"/>
      <c r="H11" s="18"/>
      <c r="I11" s="18"/>
    </row>
    <row r="12" spans="7:20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/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1" t="s">
        <v>15</v>
      </c>
      <c r="T12" s="1"/>
    </row>
    <row r="13" spans="7:20" x14ac:dyDescent="0.2">
      <c r="G13" s="15"/>
      <c r="H13" s="16"/>
      <c r="I13" s="16"/>
      <c r="J13" s="12" t="s">
        <v>26</v>
      </c>
      <c r="K13" s="5">
        <v>4.0000000000000959</v>
      </c>
      <c r="L13" s="22">
        <v>512</v>
      </c>
      <c r="M13" s="5"/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6">
        <v>10</v>
      </c>
      <c r="T13" s="1"/>
    </row>
    <row r="14" spans="7:20" x14ac:dyDescent="0.2">
      <c r="G14" s="15"/>
      <c r="H14" s="14"/>
      <c r="I14" s="14"/>
      <c r="J14" s="12" t="s">
        <v>25</v>
      </c>
      <c r="K14" s="5">
        <v>83.000000000000028</v>
      </c>
      <c r="L14" s="22">
        <v>301</v>
      </c>
      <c r="M14" s="5"/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6">
        <v>3</v>
      </c>
      <c r="T14" s="1"/>
    </row>
    <row r="15" spans="7:20" x14ac:dyDescent="0.2">
      <c r="G15" s="15"/>
      <c r="H15" s="14"/>
      <c r="I15" s="14"/>
      <c r="J15" s="12" t="s">
        <v>24</v>
      </c>
      <c r="K15" s="5">
        <v>276.99999999999977</v>
      </c>
      <c r="L15" s="22">
        <v>511</v>
      </c>
      <c r="M15" s="5"/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6">
        <v>5</v>
      </c>
      <c r="T15" s="1"/>
    </row>
    <row r="16" spans="7:20" x14ac:dyDescent="0.2">
      <c r="G16" s="15"/>
      <c r="H16" s="14"/>
      <c r="I16" s="14"/>
      <c r="J16" s="12" t="s">
        <v>23</v>
      </c>
      <c r="K16" s="5">
        <v>365</v>
      </c>
      <c r="L16" s="22">
        <v>269</v>
      </c>
      <c r="M16" s="5"/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6">
        <v>3</v>
      </c>
      <c r="T16" s="1"/>
    </row>
    <row r="17" spans="7:20" x14ac:dyDescent="0.2">
      <c r="G17" s="15"/>
      <c r="H17" s="14"/>
      <c r="I17" s="14"/>
      <c r="J17" s="12" t="s">
        <v>22</v>
      </c>
      <c r="K17" s="5">
        <v>0</v>
      </c>
      <c r="L17" s="22">
        <v>811</v>
      </c>
      <c r="M17" s="5"/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6">
        <v>4</v>
      </c>
      <c r="T17" s="1"/>
    </row>
    <row r="18" spans="7:20" x14ac:dyDescent="0.2">
      <c r="G18" s="15"/>
      <c r="H18" s="14"/>
      <c r="I18" s="14"/>
      <c r="J18" s="4"/>
      <c r="K18" s="23" t="s">
        <v>30</v>
      </c>
      <c r="L18" s="29">
        <f>SUMPRODUCT(K13:K17,L13:L17)</f>
        <v>266762.99999999994</v>
      </c>
      <c r="M18" s="5"/>
      <c r="N18" s="5">
        <f t="shared" ref="N18:S18" si="0">SUMPRODUCT(N13:N17,$K$13:$K$17)</f>
        <v>2487</v>
      </c>
      <c r="O18" s="5">
        <f t="shared" si="0"/>
        <v>3029.9999999999991</v>
      </c>
      <c r="P18" s="5">
        <f t="shared" si="0"/>
        <v>5216.9999999999982</v>
      </c>
      <c r="Q18" s="5">
        <f t="shared" si="0"/>
        <v>3370.9999999999995</v>
      </c>
      <c r="R18" s="5">
        <f t="shared" si="0"/>
        <v>4999</v>
      </c>
      <c r="S18" s="6">
        <f t="shared" si="0"/>
        <v>2769</v>
      </c>
      <c r="T18" s="24" t="s">
        <v>31</v>
      </c>
    </row>
    <row r="19" spans="7:20" ht="17" thickBot="1" x14ac:dyDescent="0.25">
      <c r="G19" s="15"/>
      <c r="H19" s="14"/>
      <c r="I19" s="14"/>
      <c r="J19" s="9"/>
      <c r="K19" s="10"/>
      <c r="L19" s="10"/>
      <c r="M19" s="10"/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1">
        <v>2769</v>
      </c>
      <c r="T19" s="24" t="s">
        <v>32</v>
      </c>
    </row>
    <row r="20" spans="7:20" x14ac:dyDescent="0.2">
      <c r="G20" s="15"/>
      <c r="H20" s="14"/>
      <c r="I20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5495-8067-2C47-8E21-E83866ED24CB}">
  <dimension ref="G9:T20"/>
  <sheetViews>
    <sheetView topLeftCell="I1" zoomScale="132" workbookViewId="0">
      <selection activeCell="L18" sqref="L18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1640625" bestFit="1" customWidth="1"/>
    <col min="12" max="12" width="13.1640625" bestFit="1" customWidth="1"/>
    <col min="13" max="13" width="10.5" bestFit="1" customWidth="1"/>
    <col min="14" max="19" width="10.33203125" bestFit="1" customWidth="1"/>
    <col min="20" max="25" width="10.1640625" bestFit="1" customWidth="1"/>
    <col min="26" max="26" width="9.6640625" bestFit="1" customWidth="1"/>
  </cols>
  <sheetData>
    <row r="9" spans="7:20" x14ac:dyDescent="0.2">
      <c r="G9" s="14"/>
      <c r="H9" s="14"/>
      <c r="I9" s="14"/>
      <c r="J9" s="14"/>
      <c r="K9" s="14"/>
      <c r="L9" s="14"/>
      <c r="M9" s="14"/>
      <c r="N9" s="14"/>
    </row>
    <row r="10" spans="7:20" x14ac:dyDescent="0.2">
      <c r="G10" s="15"/>
      <c r="H10" s="15"/>
      <c r="I10" s="15"/>
      <c r="J10" s="15"/>
      <c r="K10" s="15"/>
      <c r="L10" s="15"/>
      <c r="M10" s="14"/>
      <c r="N10" s="14"/>
    </row>
    <row r="11" spans="7:20" ht="17" thickBot="1" x14ac:dyDescent="0.25">
      <c r="G11" s="15"/>
      <c r="H11" s="18"/>
      <c r="I11" s="18"/>
    </row>
    <row r="12" spans="7:20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/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1" t="s">
        <v>15</v>
      </c>
      <c r="T12" s="1"/>
    </row>
    <row r="13" spans="7:20" x14ac:dyDescent="0.2">
      <c r="G13" s="15"/>
      <c r="H13" s="16"/>
      <c r="I13" s="16"/>
      <c r="J13" s="12" t="s">
        <v>26</v>
      </c>
      <c r="K13" s="5">
        <v>3.9999999999999876</v>
      </c>
      <c r="L13" s="22">
        <v>1020</v>
      </c>
      <c r="M13" s="5"/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6">
        <v>10</v>
      </c>
      <c r="T13" s="1"/>
    </row>
    <row r="14" spans="7:20" x14ac:dyDescent="0.2">
      <c r="G14" s="15"/>
      <c r="H14" s="14"/>
      <c r="I14" s="14"/>
      <c r="J14" s="12" t="s">
        <v>25</v>
      </c>
      <c r="K14" s="5">
        <v>83.000000000000028</v>
      </c>
      <c r="L14" s="22">
        <v>600</v>
      </c>
      <c r="M14" s="5"/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6">
        <v>3</v>
      </c>
      <c r="T14" s="1"/>
    </row>
    <row r="15" spans="7:20" x14ac:dyDescent="0.2">
      <c r="G15" s="15"/>
      <c r="H15" s="14"/>
      <c r="I15" s="14"/>
      <c r="J15" s="12" t="s">
        <v>24</v>
      </c>
      <c r="K15" s="5">
        <v>276.99999999999989</v>
      </c>
      <c r="L15" s="22">
        <v>1020</v>
      </c>
      <c r="M15" s="5"/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6">
        <v>5</v>
      </c>
      <c r="T15" s="1"/>
    </row>
    <row r="16" spans="7:20" x14ac:dyDescent="0.2">
      <c r="G16" s="15"/>
      <c r="H16" s="14"/>
      <c r="I16" s="14"/>
      <c r="J16" s="12" t="s">
        <v>23</v>
      </c>
      <c r="K16" s="5">
        <v>365.00000000000006</v>
      </c>
      <c r="L16" s="22">
        <v>540</v>
      </c>
      <c r="M16" s="5"/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6">
        <v>3</v>
      </c>
      <c r="T16" s="1"/>
    </row>
    <row r="17" spans="7:20" x14ac:dyDescent="0.2">
      <c r="G17" s="15"/>
      <c r="H17" s="14"/>
      <c r="I17" s="14"/>
      <c r="J17" s="12" t="s">
        <v>22</v>
      </c>
      <c r="K17" s="5">
        <v>0</v>
      </c>
      <c r="L17" s="22">
        <v>1620</v>
      </c>
      <c r="M17" s="5"/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6">
        <v>4</v>
      </c>
      <c r="T17" s="1"/>
    </row>
    <row r="18" spans="7:20" x14ac:dyDescent="0.2">
      <c r="G18" s="15"/>
      <c r="H18" s="14"/>
      <c r="I18" s="14"/>
      <c r="J18" s="4"/>
      <c r="K18" s="23" t="s">
        <v>30</v>
      </c>
      <c r="L18" s="29">
        <f>SUMPRODUCT(K13:K17,L13:L17)</f>
        <v>533519.99999999988</v>
      </c>
      <c r="M18" s="5"/>
      <c r="N18" s="5">
        <f t="shared" ref="N18:S18" si="0">SUMPRODUCT(N13:N17,$K$13:$K$17)</f>
        <v>2487</v>
      </c>
      <c r="O18" s="5">
        <f t="shared" si="0"/>
        <v>3029.9999999999995</v>
      </c>
      <c r="P18" s="5">
        <f t="shared" si="0"/>
        <v>5217</v>
      </c>
      <c r="Q18" s="5">
        <f t="shared" si="0"/>
        <v>3371</v>
      </c>
      <c r="R18" s="5">
        <f t="shared" si="0"/>
        <v>4999</v>
      </c>
      <c r="S18" s="6">
        <f t="shared" si="0"/>
        <v>2769</v>
      </c>
      <c r="T18" s="24" t="s">
        <v>31</v>
      </c>
    </row>
    <row r="19" spans="7:20" ht="17" thickBot="1" x14ac:dyDescent="0.25">
      <c r="G19" s="15"/>
      <c r="H19" s="14"/>
      <c r="I19" s="14"/>
      <c r="J19" s="9"/>
      <c r="K19" s="10"/>
      <c r="L19" s="10"/>
      <c r="M19" s="10"/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1">
        <v>2769</v>
      </c>
      <c r="T19" s="24" t="s">
        <v>32</v>
      </c>
    </row>
    <row r="20" spans="7:20" x14ac:dyDescent="0.2">
      <c r="G20" s="15"/>
      <c r="H20" s="14"/>
      <c r="I20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BE4D-CB72-674C-A865-BFA8DB03B420}">
  <dimension ref="G9:T20"/>
  <sheetViews>
    <sheetView topLeftCell="I2" zoomScale="136" workbookViewId="0">
      <selection activeCell="W6" sqref="W6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1640625" bestFit="1" customWidth="1"/>
    <col min="12" max="12" width="12.5" bestFit="1" customWidth="1"/>
    <col min="13" max="13" width="10.5" bestFit="1" customWidth="1"/>
    <col min="14" max="19" width="10.33203125" bestFit="1" customWidth="1"/>
    <col min="20" max="25" width="10.1640625" bestFit="1" customWidth="1"/>
    <col min="26" max="26" width="9.6640625" bestFit="1" customWidth="1"/>
  </cols>
  <sheetData>
    <row r="9" spans="7:20" x14ac:dyDescent="0.2">
      <c r="G9" s="14"/>
      <c r="H9" s="14"/>
      <c r="I9" s="14"/>
      <c r="J9" s="14"/>
      <c r="K9" s="14"/>
      <c r="L9" s="14"/>
      <c r="M9" s="14"/>
      <c r="N9" s="14"/>
    </row>
    <row r="10" spans="7:20" x14ac:dyDescent="0.2">
      <c r="G10" s="15"/>
      <c r="H10" s="15"/>
      <c r="I10" s="15"/>
      <c r="J10" s="15"/>
      <c r="K10" s="15"/>
      <c r="L10" s="15"/>
      <c r="M10" s="14"/>
      <c r="N10" s="14"/>
    </row>
    <row r="11" spans="7:20" ht="17" thickBot="1" x14ac:dyDescent="0.25">
      <c r="G11" s="15"/>
      <c r="H11" s="18"/>
      <c r="I11" s="18"/>
    </row>
    <row r="12" spans="7:20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/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1" t="s">
        <v>15</v>
      </c>
      <c r="T12" s="1"/>
    </row>
    <row r="13" spans="7:20" x14ac:dyDescent="0.2">
      <c r="G13" s="15"/>
      <c r="H13" s="16"/>
      <c r="I13" s="16"/>
      <c r="J13" s="12" t="s">
        <v>26</v>
      </c>
      <c r="K13" s="5">
        <v>3.9999999999999876</v>
      </c>
      <c r="L13" s="22">
        <v>255</v>
      </c>
      <c r="M13" s="5"/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6">
        <v>10</v>
      </c>
      <c r="T13" s="1"/>
    </row>
    <row r="14" spans="7:20" x14ac:dyDescent="0.2">
      <c r="G14" s="15"/>
      <c r="H14" s="14"/>
      <c r="I14" s="14"/>
      <c r="J14" s="12" t="s">
        <v>25</v>
      </c>
      <c r="K14" s="5">
        <v>83.000000000000028</v>
      </c>
      <c r="L14" s="22">
        <v>150</v>
      </c>
      <c r="M14" s="5"/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6">
        <v>3</v>
      </c>
      <c r="T14" s="1"/>
    </row>
    <row r="15" spans="7:20" x14ac:dyDescent="0.2">
      <c r="G15" s="15"/>
      <c r="H15" s="14"/>
      <c r="I15" s="14"/>
      <c r="J15" s="12" t="s">
        <v>24</v>
      </c>
      <c r="K15" s="5">
        <v>276.99999999999989</v>
      </c>
      <c r="L15" s="22">
        <v>255</v>
      </c>
      <c r="M15" s="5"/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6">
        <v>5</v>
      </c>
      <c r="T15" s="1"/>
    </row>
    <row r="16" spans="7:20" x14ac:dyDescent="0.2">
      <c r="G16" s="15"/>
      <c r="H16" s="14"/>
      <c r="I16" s="14"/>
      <c r="J16" s="12" t="s">
        <v>23</v>
      </c>
      <c r="K16" s="5">
        <v>365.00000000000006</v>
      </c>
      <c r="L16" s="22">
        <v>135</v>
      </c>
      <c r="M16" s="5"/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6">
        <v>3</v>
      </c>
      <c r="T16" s="1"/>
    </row>
    <row r="17" spans="7:20" x14ac:dyDescent="0.2">
      <c r="G17" s="15"/>
      <c r="H17" s="14"/>
      <c r="I17" s="14"/>
      <c r="J17" s="12" t="s">
        <v>22</v>
      </c>
      <c r="K17" s="5">
        <v>0</v>
      </c>
      <c r="L17" s="22">
        <v>405</v>
      </c>
      <c r="M17" s="5"/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6">
        <v>4</v>
      </c>
      <c r="T17" s="1"/>
    </row>
    <row r="18" spans="7:20" x14ac:dyDescent="0.2">
      <c r="G18" s="15"/>
      <c r="H18" s="14"/>
      <c r="I18" s="14"/>
      <c r="J18" s="4"/>
      <c r="K18" s="23" t="s">
        <v>30</v>
      </c>
      <c r="L18" s="29">
        <f>SUMPRODUCT(K13:K17,L13:L17)</f>
        <v>133379.99999999997</v>
      </c>
      <c r="M18" s="5"/>
      <c r="N18" s="5">
        <f t="shared" ref="N18:S18" si="0">SUMPRODUCT(N13:N17,$K$13:$K$17)</f>
        <v>2487</v>
      </c>
      <c r="O18" s="5">
        <f t="shared" si="0"/>
        <v>3029.9999999999995</v>
      </c>
      <c r="P18" s="5">
        <f t="shared" si="0"/>
        <v>5217</v>
      </c>
      <c r="Q18" s="5">
        <f t="shared" si="0"/>
        <v>3371</v>
      </c>
      <c r="R18" s="5">
        <f t="shared" si="0"/>
        <v>4999</v>
      </c>
      <c r="S18" s="6">
        <f t="shared" si="0"/>
        <v>2769</v>
      </c>
      <c r="T18" s="24" t="s">
        <v>31</v>
      </c>
    </row>
    <row r="19" spans="7:20" ht="17" thickBot="1" x14ac:dyDescent="0.25">
      <c r="G19" s="15"/>
      <c r="H19" s="14"/>
      <c r="I19" s="14"/>
      <c r="J19" s="9"/>
      <c r="K19" s="10"/>
      <c r="L19" s="10"/>
      <c r="M19" s="10"/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1">
        <v>2769</v>
      </c>
      <c r="T19" s="24" t="s">
        <v>32</v>
      </c>
    </row>
    <row r="20" spans="7:20" x14ac:dyDescent="0.2">
      <c r="G20" s="15"/>
      <c r="H20" s="14"/>
      <c r="I20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0A93-E56C-0345-A4E1-14A622D15E13}">
  <dimension ref="G9:T20"/>
  <sheetViews>
    <sheetView topLeftCell="H1" zoomScale="118" workbookViewId="0">
      <selection activeCell="S6" sqref="S6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33203125" bestFit="1" customWidth="1"/>
    <col min="12" max="12" width="13.6640625" bestFit="1" customWidth="1"/>
    <col min="13" max="19" width="10.5" bestFit="1" customWidth="1"/>
    <col min="20" max="25" width="10.1640625" bestFit="1" customWidth="1"/>
    <col min="26" max="26" width="9.6640625" bestFit="1" customWidth="1"/>
  </cols>
  <sheetData>
    <row r="9" spans="7:20" x14ac:dyDescent="0.2">
      <c r="G9" s="14"/>
      <c r="H9" s="14"/>
      <c r="I9" s="14"/>
      <c r="J9" s="14"/>
      <c r="K9" s="14"/>
      <c r="L9" s="14"/>
      <c r="M9" s="14"/>
      <c r="N9" s="14"/>
    </row>
    <row r="10" spans="7:20" x14ac:dyDescent="0.2">
      <c r="G10" s="15"/>
      <c r="H10" s="15"/>
      <c r="I10" s="15"/>
      <c r="J10" s="15"/>
      <c r="K10" s="15"/>
      <c r="L10" s="15"/>
      <c r="M10" s="14"/>
      <c r="N10" s="14"/>
    </row>
    <row r="11" spans="7:20" ht="17" thickBot="1" x14ac:dyDescent="0.25">
      <c r="G11" s="15"/>
      <c r="H11" s="18"/>
      <c r="I11" s="18"/>
    </row>
    <row r="12" spans="7:20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/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1" t="s">
        <v>15</v>
      </c>
      <c r="T12" s="1"/>
    </row>
    <row r="13" spans="7:20" x14ac:dyDescent="0.2">
      <c r="G13" s="15"/>
      <c r="H13" s="16"/>
      <c r="I13" s="16"/>
      <c r="J13" s="12" t="s">
        <v>26</v>
      </c>
      <c r="K13" s="5">
        <v>9.684910086004713</v>
      </c>
      <c r="L13" s="22">
        <v>510</v>
      </c>
      <c r="M13" s="5"/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6">
        <v>10</v>
      </c>
      <c r="T13" s="1"/>
    </row>
    <row r="14" spans="7:20" x14ac:dyDescent="0.2">
      <c r="G14" s="15"/>
      <c r="H14" s="14"/>
      <c r="I14" s="14"/>
      <c r="J14" s="12" t="s">
        <v>25</v>
      </c>
      <c r="K14" s="5">
        <v>9.684910086004713</v>
      </c>
      <c r="L14" s="22">
        <v>300</v>
      </c>
      <c r="M14" s="5"/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6">
        <v>3</v>
      </c>
      <c r="T14" s="1"/>
    </row>
    <row r="15" spans="7:20" x14ac:dyDescent="0.2">
      <c r="G15" s="15"/>
      <c r="H15" s="14"/>
      <c r="I15" s="14"/>
      <c r="J15" s="12" t="s">
        <v>24</v>
      </c>
      <c r="K15" s="5">
        <v>271.38389366692724</v>
      </c>
      <c r="L15" s="22">
        <v>510</v>
      </c>
      <c r="M15" s="5"/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6">
        <v>5</v>
      </c>
      <c r="T15" s="1"/>
    </row>
    <row r="16" spans="7:20" x14ac:dyDescent="0.2">
      <c r="G16" s="15"/>
      <c r="H16" s="14"/>
      <c r="I16" s="14"/>
      <c r="J16" s="12" t="s">
        <v>23</v>
      </c>
      <c r="K16" s="5">
        <v>405.89444878811571</v>
      </c>
      <c r="L16" s="22">
        <v>270</v>
      </c>
      <c r="M16" s="5"/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6">
        <v>3</v>
      </c>
      <c r="T16" s="1"/>
    </row>
    <row r="17" spans="7:20" x14ac:dyDescent="0.2">
      <c r="G17" s="15"/>
      <c r="H17" s="14"/>
      <c r="I17" s="14"/>
      <c r="J17" s="12" t="s">
        <v>22</v>
      </c>
      <c r="K17" s="5">
        <v>9.684910086004713</v>
      </c>
      <c r="L17" s="22">
        <v>810</v>
      </c>
      <c r="M17" s="5"/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6">
        <v>4</v>
      </c>
      <c r="T17" s="1"/>
    </row>
    <row r="18" spans="7:20" x14ac:dyDescent="0.2">
      <c r="G18" s="15"/>
      <c r="H18" s="14"/>
      <c r="I18" s="14"/>
      <c r="J18" s="4"/>
      <c r="K18" s="23" t="s">
        <v>30</v>
      </c>
      <c r="L18" s="29">
        <f>SUMPRODUCT(K13:K17,L13:L17)</f>
        <v>263686.84128225176</v>
      </c>
      <c r="M18" s="5"/>
      <c r="N18" s="5">
        <f t="shared" ref="N18:S18" si="0">SUMPRODUCT(N13:N17,$K$13:$K$17)</f>
        <v>1934.7795152462863</v>
      </c>
      <c r="O18" s="5">
        <f t="shared" si="0"/>
        <v>3030.0000000000005</v>
      </c>
      <c r="P18" s="5">
        <f t="shared" si="0"/>
        <v>5216.9999999999982</v>
      </c>
      <c r="Q18" s="5">
        <f t="shared" si="0"/>
        <v>3135.4558248631743</v>
      </c>
      <c r="R18" s="5">
        <f t="shared" si="0"/>
        <v>4999</v>
      </c>
      <c r="S18" s="6">
        <f t="shared" si="0"/>
        <v>2739.2462861610634</v>
      </c>
      <c r="T18" s="24" t="s">
        <v>31</v>
      </c>
    </row>
    <row r="19" spans="7:20" ht="17" thickBot="1" x14ac:dyDescent="0.25">
      <c r="G19" s="15"/>
      <c r="H19" s="14"/>
      <c r="I19" s="14"/>
      <c r="J19" s="9"/>
      <c r="K19" s="10"/>
      <c r="L19" s="10"/>
      <c r="M19" s="10"/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1">
        <v>2769</v>
      </c>
      <c r="T19" s="24" t="s">
        <v>32</v>
      </c>
    </row>
    <row r="20" spans="7:20" x14ac:dyDescent="0.2">
      <c r="G20" s="15"/>
      <c r="H20" s="14"/>
      <c r="I20" s="1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6368-4146-6849-9C48-3AEB3B0B8DD0}">
  <dimension ref="G9:T20"/>
  <sheetViews>
    <sheetView topLeftCell="H1" zoomScale="111" workbookViewId="0">
      <selection activeCell="Q26" sqref="Q26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1640625" bestFit="1" customWidth="1"/>
    <col min="12" max="12" width="13.6640625" bestFit="1" customWidth="1"/>
    <col min="13" max="13" width="10.5" bestFit="1" customWidth="1"/>
    <col min="14" max="19" width="10.33203125" bestFit="1" customWidth="1"/>
    <col min="20" max="25" width="10.1640625" bestFit="1" customWidth="1"/>
    <col min="26" max="26" width="9.6640625" bestFit="1" customWidth="1"/>
  </cols>
  <sheetData>
    <row r="9" spans="7:20" x14ac:dyDescent="0.2">
      <c r="G9" s="14"/>
      <c r="H9" s="14"/>
      <c r="I9" s="14"/>
      <c r="J9" s="14"/>
      <c r="K9" s="14"/>
      <c r="L9" s="14"/>
      <c r="M9" s="14"/>
      <c r="N9" s="14"/>
    </row>
    <row r="10" spans="7:20" x14ac:dyDescent="0.2">
      <c r="G10" s="15"/>
      <c r="H10" s="15"/>
      <c r="I10" s="15"/>
      <c r="J10" s="15"/>
      <c r="K10" s="15"/>
      <c r="L10" s="15"/>
      <c r="M10" s="14"/>
      <c r="N10" s="14"/>
    </row>
    <row r="11" spans="7:20" ht="17" thickBot="1" x14ac:dyDescent="0.25">
      <c r="G11" s="15"/>
      <c r="H11" s="18"/>
      <c r="I11" s="18"/>
    </row>
    <row r="12" spans="7:20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/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1" t="s">
        <v>15</v>
      </c>
      <c r="T12" s="1"/>
    </row>
    <row r="13" spans="7:20" x14ac:dyDescent="0.2">
      <c r="G13" s="15"/>
      <c r="H13" s="16"/>
      <c r="I13" s="16"/>
      <c r="J13" s="12" t="s">
        <v>26</v>
      </c>
      <c r="K13" s="5">
        <v>4</v>
      </c>
      <c r="L13" s="22">
        <v>510</v>
      </c>
      <c r="M13" s="5"/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6">
        <v>10</v>
      </c>
      <c r="T13" s="1"/>
    </row>
    <row r="14" spans="7:20" x14ac:dyDescent="0.2">
      <c r="G14" s="15"/>
      <c r="H14" s="14"/>
      <c r="I14" s="14"/>
      <c r="J14" s="12" t="s">
        <v>25</v>
      </c>
      <c r="K14" s="5">
        <v>83</v>
      </c>
      <c r="L14" s="22">
        <v>300</v>
      </c>
      <c r="M14" s="5"/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6">
        <v>3</v>
      </c>
      <c r="T14" s="1"/>
    </row>
    <row r="15" spans="7:20" x14ac:dyDescent="0.2">
      <c r="G15" s="15"/>
      <c r="H15" s="14"/>
      <c r="I15" s="14"/>
      <c r="J15" s="12" t="s">
        <v>24</v>
      </c>
      <c r="K15" s="5">
        <v>277</v>
      </c>
      <c r="L15" s="22">
        <v>510</v>
      </c>
      <c r="M15" s="5"/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6">
        <v>5</v>
      </c>
      <c r="T15" s="1"/>
    </row>
    <row r="16" spans="7:20" x14ac:dyDescent="0.2">
      <c r="G16" s="15"/>
      <c r="H16" s="14"/>
      <c r="I16" s="14"/>
      <c r="J16" s="12" t="s">
        <v>23</v>
      </c>
      <c r="K16" s="5">
        <v>365</v>
      </c>
      <c r="L16" s="22">
        <v>270</v>
      </c>
      <c r="M16" s="5"/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6">
        <v>3</v>
      </c>
      <c r="T16" s="1"/>
    </row>
    <row r="17" spans="7:20" x14ac:dyDescent="0.2">
      <c r="G17" s="15"/>
      <c r="H17" s="14"/>
      <c r="I17" s="14"/>
      <c r="J17" s="12" t="s">
        <v>22</v>
      </c>
      <c r="K17" s="5">
        <v>0</v>
      </c>
      <c r="L17" s="22">
        <v>810</v>
      </c>
      <c r="M17" s="5"/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6">
        <v>4</v>
      </c>
      <c r="T17" s="1"/>
    </row>
    <row r="18" spans="7:20" x14ac:dyDescent="0.2">
      <c r="G18" s="15"/>
      <c r="H18" s="14"/>
      <c r="I18" s="14"/>
      <c r="J18" s="4"/>
      <c r="K18" s="23" t="s">
        <v>30</v>
      </c>
      <c r="L18" s="29">
        <f>SUMPRODUCT(K13:K17,L13:L17)</f>
        <v>266760</v>
      </c>
      <c r="M18" s="5"/>
      <c r="N18" s="5">
        <f t="shared" ref="N18:S18" si="0">SUMPRODUCT(N13:N17,$K$13:$K$17)</f>
        <v>2487</v>
      </c>
      <c r="O18" s="5">
        <f t="shared" si="0"/>
        <v>3030</v>
      </c>
      <c r="P18" s="5">
        <f t="shared" si="0"/>
        <v>5217</v>
      </c>
      <c r="Q18" s="5">
        <f t="shared" si="0"/>
        <v>3371</v>
      </c>
      <c r="R18" s="5">
        <f t="shared" si="0"/>
        <v>4999</v>
      </c>
      <c r="S18" s="6">
        <f t="shared" si="0"/>
        <v>2769</v>
      </c>
      <c r="T18" s="24" t="s">
        <v>31</v>
      </c>
    </row>
    <row r="19" spans="7:20" ht="17" thickBot="1" x14ac:dyDescent="0.25">
      <c r="G19" s="15"/>
      <c r="H19" s="14"/>
      <c r="I19" s="14"/>
      <c r="J19" s="9"/>
      <c r="K19" s="10"/>
      <c r="L19" s="10"/>
      <c r="M19" s="10"/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1">
        <v>2769</v>
      </c>
      <c r="T19" s="24" t="s">
        <v>32</v>
      </c>
    </row>
    <row r="20" spans="7:20" x14ac:dyDescent="0.2">
      <c r="G20" s="15"/>
      <c r="H20" s="14"/>
      <c r="I20" s="1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FCD-E9DB-694E-8283-587CD8405280}">
  <dimension ref="G9:U20"/>
  <sheetViews>
    <sheetView topLeftCell="I2" zoomScale="116" workbookViewId="0">
      <selection activeCell="L18" sqref="L18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1640625" bestFit="1" customWidth="1"/>
    <col min="12" max="12" width="14.1640625" bestFit="1" customWidth="1"/>
    <col min="13" max="13" width="11.6640625" bestFit="1" customWidth="1"/>
    <col min="14" max="19" width="10.33203125" bestFit="1" customWidth="1"/>
    <col min="20" max="25" width="10.1640625" bestFit="1" customWidth="1"/>
    <col min="26" max="26" width="9.6640625" bestFit="1" customWidth="1"/>
  </cols>
  <sheetData>
    <row r="9" spans="7:21" x14ac:dyDescent="0.2">
      <c r="G9" s="14"/>
      <c r="H9" s="14"/>
      <c r="I9" s="14"/>
      <c r="J9" s="14"/>
      <c r="K9" s="14"/>
      <c r="L9" s="14"/>
      <c r="M9" s="14"/>
      <c r="N9" s="14"/>
    </row>
    <row r="10" spans="7:21" x14ac:dyDescent="0.2">
      <c r="G10" s="15"/>
      <c r="H10" s="15"/>
      <c r="I10" s="15"/>
      <c r="J10" s="15"/>
      <c r="K10" s="15"/>
      <c r="L10" s="15"/>
      <c r="M10" s="14"/>
      <c r="N10" s="14"/>
    </row>
    <row r="11" spans="7:21" ht="17" thickBot="1" x14ac:dyDescent="0.25">
      <c r="G11" s="15"/>
      <c r="H11" s="18"/>
      <c r="I11" s="18"/>
      <c r="T11" s="91" t="s">
        <v>21</v>
      </c>
      <c r="U11" s="91"/>
    </row>
    <row r="12" spans="7:21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 t="s">
        <v>75</v>
      </c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0" t="s">
        <v>15</v>
      </c>
      <c r="T12" s="39" t="s">
        <v>78</v>
      </c>
      <c r="U12" s="40" t="s">
        <v>79</v>
      </c>
    </row>
    <row r="13" spans="7:21" x14ac:dyDescent="0.2">
      <c r="G13" s="15"/>
      <c r="H13" s="16"/>
      <c r="I13" s="16"/>
      <c r="J13" s="12" t="s">
        <v>26</v>
      </c>
      <c r="K13" s="5">
        <v>0</v>
      </c>
      <c r="L13" s="22">
        <v>510</v>
      </c>
      <c r="M13" s="5">
        <v>2000</v>
      </c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5">
        <v>10</v>
      </c>
      <c r="T13" s="31">
        <v>0</v>
      </c>
      <c r="U13" s="34" cm="1">
        <f t="array" ref="U13">K13-MIN($N$19:$S$19/N13:S13)*T13</f>
        <v>0</v>
      </c>
    </row>
    <row r="14" spans="7:21" x14ac:dyDescent="0.2">
      <c r="G14" s="15"/>
      <c r="H14" s="14"/>
      <c r="I14" s="14"/>
      <c r="J14" s="12" t="s">
        <v>25</v>
      </c>
      <c r="K14" s="5">
        <v>164</v>
      </c>
      <c r="L14" s="22">
        <v>300</v>
      </c>
      <c r="M14" s="5">
        <v>4000</v>
      </c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5">
        <v>3</v>
      </c>
      <c r="T14" s="31">
        <v>1</v>
      </c>
      <c r="U14" s="34" cm="1">
        <f t="array" ref="U14">K14-MIN($N$19:$S$19/N14:S14)*T14</f>
        <v>-84.699999999999989</v>
      </c>
    </row>
    <row r="15" spans="7:21" x14ac:dyDescent="0.2">
      <c r="G15" s="15"/>
      <c r="H15" s="14"/>
      <c r="I15" s="14"/>
      <c r="J15" s="12" t="s">
        <v>24</v>
      </c>
      <c r="K15" s="5">
        <v>423</v>
      </c>
      <c r="L15" s="22">
        <v>510</v>
      </c>
      <c r="M15" s="5">
        <v>8000</v>
      </c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5">
        <v>5</v>
      </c>
      <c r="T15" s="31">
        <v>1</v>
      </c>
      <c r="U15" s="34" cm="1">
        <f t="array" ref="U15">K15-MIN($N$19:$S$19/N15:S15)*T15</f>
        <v>-82</v>
      </c>
    </row>
    <row r="16" spans="7:21" x14ac:dyDescent="0.2">
      <c r="G16" s="15"/>
      <c r="H16" s="14"/>
      <c r="I16" s="14"/>
      <c r="J16" s="12" t="s">
        <v>23</v>
      </c>
      <c r="K16" s="5">
        <v>0</v>
      </c>
      <c r="L16" s="22">
        <v>270</v>
      </c>
      <c r="M16" s="5">
        <v>16000</v>
      </c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5">
        <v>3</v>
      </c>
      <c r="T16" s="31">
        <v>0</v>
      </c>
      <c r="U16" s="34" cm="1">
        <f t="array" ref="U16">K16-MIN($N$19:$S$19/N16:S16)*T16</f>
        <v>0</v>
      </c>
    </row>
    <row r="17" spans="7:21" x14ac:dyDescent="0.2">
      <c r="G17" s="15"/>
      <c r="H17" s="14"/>
      <c r="I17" s="14"/>
      <c r="J17" s="12" t="s">
        <v>22</v>
      </c>
      <c r="K17" s="5">
        <v>0</v>
      </c>
      <c r="L17" s="22">
        <v>810</v>
      </c>
      <c r="M17" s="5">
        <v>1000</v>
      </c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5">
        <v>4</v>
      </c>
      <c r="T17" s="31">
        <v>0</v>
      </c>
      <c r="U17" s="34" cm="1">
        <f t="array" ref="U17">K17-MIN($N$19:$S$19/N17:S17)*T17</f>
        <v>0</v>
      </c>
    </row>
    <row r="18" spans="7:21" x14ac:dyDescent="0.2">
      <c r="G18" s="15"/>
      <c r="H18" s="14"/>
      <c r="I18" s="14"/>
      <c r="J18" s="4"/>
      <c r="K18" s="23" t="s">
        <v>30</v>
      </c>
      <c r="L18" s="29">
        <f>SUMPRODUCT(K13:K17,L13:L17)-SUMPRODUCT(T13:T17,M13:M17)</f>
        <v>252930</v>
      </c>
      <c r="M18" s="33" t="s">
        <v>76</v>
      </c>
      <c r="N18" s="5">
        <f>SUMPRODUCT(N13:N17,$K$13:$K$17)</f>
        <v>2486</v>
      </c>
      <c r="O18" s="5">
        <f t="shared" ref="O18:S18" si="0">SUMPRODUCT(O13:O17,$K$13:$K$17)</f>
        <v>3030</v>
      </c>
      <c r="P18" s="5">
        <f t="shared" si="0"/>
        <v>4722</v>
      </c>
      <c r="Q18" s="5">
        <f t="shared" si="0"/>
        <v>3099</v>
      </c>
      <c r="R18" s="5">
        <f t="shared" si="0"/>
        <v>2253</v>
      </c>
      <c r="S18" s="5">
        <f t="shared" si="0"/>
        <v>2607</v>
      </c>
      <c r="T18" s="32"/>
      <c r="U18" s="35"/>
    </row>
    <row r="19" spans="7:21" ht="17" thickBot="1" x14ac:dyDescent="0.25">
      <c r="G19" s="15"/>
      <c r="H19" s="14"/>
      <c r="I19" s="14"/>
      <c r="J19" s="9"/>
      <c r="K19" s="10"/>
      <c r="L19" s="10"/>
      <c r="M19" s="36" t="s">
        <v>77</v>
      </c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0">
        <v>2769</v>
      </c>
      <c r="T19" s="37"/>
      <c r="U19" s="38"/>
    </row>
    <row r="20" spans="7:21" x14ac:dyDescent="0.2">
      <c r="G20" s="15"/>
      <c r="H20" s="14"/>
      <c r="I20" s="14"/>
    </row>
  </sheetData>
  <mergeCells count="1">
    <mergeCell ref="T11:U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1F61-3860-E242-BBF2-7B8F06E4C3F3}">
  <dimension ref="G9:U25"/>
  <sheetViews>
    <sheetView topLeftCell="I3" zoomScale="110" workbookViewId="0">
      <selection activeCell="S28" sqref="S28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9" bestFit="1" customWidth="1"/>
    <col min="11" max="11" width="19.33203125" bestFit="1" customWidth="1"/>
    <col min="12" max="12" width="14.1640625" bestFit="1" customWidth="1"/>
    <col min="13" max="13" width="12" bestFit="1" customWidth="1"/>
    <col min="14" max="14" width="10.83203125" bestFit="1" customWidth="1"/>
    <col min="15" max="15" width="29.5" bestFit="1" customWidth="1"/>
    <col min="16" max="19" width="10.83203125" bestFit="1" customWidth="1"/>
    <col min="20" max="20" width="6.6640625" bestFit="1" customWidth="1"/>
    <col min="21" max="21" width="7.5" bestFit="1" customWidth="1"/>
    <col min="22" max="25" width="10.1640625" bestFit="1" customWidth="1"/>
    <col min="26" max="26" width="9.6640625" bestFit="1" customWidth="1"/>
  </cols>
  <sheetData>
    <row r="9" spans="7:21" x14ac:dyDescent="0.2">
      <c r="G9" s="14"/>
      <c r="H9" s="14"/>
      <c r="I9" s="14"/>
      <c r="J9" s="14"/>
      <c r="K9" s="14"/>
      <c r="L9" s="14"/>
      <c r="M9" s="14"/>
      <c r="N9" s="14"/>
    </row>
    <row r="10" spans="7:21" x14ac:dyDescent="0.2">
      <c r="G10" s="15"/>
      <c r="H10" s="15"/>
      <c r="I10" s="15"/>
      <c r="J10" s="15"/>
      <c r="K10" s="15"/>
      <c r="L10" s="15"/>
      <c r="M10" s="14"/>
      <c r="N10" s="14"/>
    </row>
    <row r="11" spans="7:21" ht="17" thickBot="1" x14ac:dyDescent="0.25">
      <c r="G11" s="15"/>
      <c r="H11" s="18"/>
      <c r="I11" s="18"/>
      <c r="T11" s="91" t="s">
        <v>21</v>
      </c>
      <c r="U11" s="91"/>
    </row>
    <row r="12" spans="7:21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 t="s">
        <v>75</v>
      </c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0" t="s">
        <v>15</v>
      </c>
      <c r="T12" s="39" t="s">
        <v>78</v>
      </c>
      <c r="U12" s="40" t="s">
        <v>79</v>
      </c>
    </row>
    <row r="13" spans="7:21" x14ac:dyDescent="0.2">
      <c r="G13" s="15"/>
      <c r="H13" s="16"/>
      <c r="I13" s="16"/>
      <c r="J13" s="12" t="s">
        <v>26</v>
      </c>
      <c r="K13" s="5">
        <v>177</v>
      </c>
      <c r="L13" s="22">
        <v>510</v>
      </c>
      <c r="M13" s="5">
        <v>2000</v>
      </c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5">
        <v>10</v>
      </c>
      <c r="T13" s="31">
        <v>1</v>
      </c>
      <c r="U13" s="34" cm="1">
        <f t="array" ref="U13">K13-MIN($N$19:$S$19/N13:S13)*T13</f>
        <v>-99.899999999999977</v>
      </c>
    </row>
    <row r="14" spans="7:21" x14ac:dyDescent="0.2">
      <c r="G14" s="15"/>
      <c r="H14" s="14"/>
      <c r="I14" s="14"/>
      <c r="J14" s="12" t="s">
        <v>25</v>
      </c>
      <c r="K14" s="5">
        <v>116</v>
      </c>
      <c r="L14" s="22">
        <v>300</v>
      </c>
      <c r="M14" s="5">
        <v>4000</v>
      </c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5">
        <v>3</v>
      </c>
      <c r="T14" s="31">
        <v>1</v>
      </c>
      <c r="U14" s="34" cm="1">
        <f t="array" ref="U14">K14-MIN($N$19:$S$19/N14:S14)*T14</f>
        <v>-132.69999999999999</v>
      </c>
    </row>
    <row r="15" spans="7:21" x14ac:dyDescent="0.2">
      <c r="G15" s="15"/>
      <c r="H15" s="14"/>
      <c r="I15" s="14"/>
      <c r="J15" s="12" t="s">
        <v>24</v>
      </c>
      <c r="K15" s="5">
        <v>0</v>
      </c>
      <c r="L15" s="22">
        <v>510</v>
      </c>
      <c r="M15" s="5">
        <v>8000</v>
      </c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5">
        <v>5</v>
      </c>
      <c r="T15" s="31">
        <v>0</v>
      </c>
      <c r="U15" s="34" cm="1">
        <f t="array" ref="U15">K15-MIN($N$19:$S$19/N15:S15)*T15</f>
        <v>0</v>
      </c>
    </row>
    <row r="16" spans="7:21" x14ac:dyDescent="0.2">
      <c r="G16" s="15"/>
      <c r="H16" s="14"/>
      <c r="I16" s="14"/>
      <c r="J16" s="12" t="s">
        <v>23</v>
      </c>
      <c r="K16" s="5">
        <v>0</v>
      </c>
      <c r="L16" s="22">
        <v>270</v>
      </c>
      <c r="M16" s="5">
        <v>16000</v>
      </c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5">
        <v>3</v>
      </c>
      <c r="T16" s="31">
        <v>0</v>
      </c>
      <c r="U16" s="34" cm="1">
        <f t="array" ref="U16">K16-MIN($N$19:$S$19/N16:S16)*T16</f>
        <v>0</v>
      </c>
    </row>
    <row r="17" spans="7:21" x14ac:dyDescent="0.2">
      <c r="G17" s="15"/>
      <c r="H17" s="14"/>
      <c r="I17" s="14"/>
      <c r="J17" s="12" t="s">
        <v>22</v>
      </c>
      <c r="K17" s="5">
        <v>162</v>
      </c>
      <c r="L17" s="22">
        <v>810</v>
      </c>
      <c r="M17" s="5">
        <v>1000</v>
      </c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5">
        <v>4</v>
      </c>
      <c r="T17" s="31">
        <v>1</v>
      </c>
      <c r="U17" s="34" cm="1">
        <f t="array" ref="U17">K17-MIN($N$19:$S$19/N17:S17)*T17</f>
        <v>-141</v>
      </c>
    </row>
    <row r="18" spans="7:21" x14ac:dyDescent="0.2">
      <c r="G18" s="15"/>
      <c r="H18" s="14"/>
      <c r="I18" s="14"/>
      <c r="J18" s="4"/>
      <c r="K18" s="23" t="s">
        <v>30</v>
      </c>
      <c r="L18" s="29">
        <f>SUMPRODUCT(K13:K17,L13:L17)-SUMPRODUCT(T13:T17,M13:M17)</f>
        <v>249290</v>
      </c>
      <c r="M18" s="33" t="s">
        <v>76</v>
      </c>
      <c r="N18" s="5">
        <f>SUMPRODUCT(N13:N17,$K$13:$K$17)</f>
        <v>2486</v>
      </c>
      <c r="O18" s="5">
        <f t="shared" ref="O18:S18" si="0">SUMPRODUCT(O13:O17,$K$13:$K$17)</f>
        <v>3030</v>
      </c>
      <c r="P18" s="5">
        <f t="shared" si="0"/>
        <v>1026</v>
      </c>
      <c r="Q18" s="5">
        <f t="shared" si="0"/>
        <v>2421</v>
      </c>
      <c r="R18" s="5">
        <f t="shared" si="0"/>
        <v>1905</v>
      </c>
      <c r="S18" s="5">
        <f t="shared" si="0"/>
        <v>2766</v>
      </c>
      <c r="T18" s="32"/>
      <c r="U18" s="35"/>
    </row>
    <row r="19" spans="7:21" ht="17" thickBot="1" x14ac:dyDescent="0.25">
      <c r="G19" s="15"/>
      <c r="H19" s="14"/>
      <c r="I19" s="14"/>
      <c r="J19" s="9"/>
      <c r="K19" s="10"/>
      <c r="L19" s="10"/>
      <c r="M19" s="36" t="s">
        <v>77</v>
      </c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0">
        <v>2769</v>
      </c>
      <c r="T19" s="37"/>
      <c r="U19" s="38"/>
    </row>
    <row r="20" spans="7:21" ht="17" thickBot="1" x14ac:dyDescent="0.25">
      <c r="G20" s="15"/>
      <c r="H20" s="14"/>
      <c r="I20" s="14"/>
    </row>
    <row r="21" spans="7:21" x14ac:dyDescent="0.2">
      <c r="O21" s="42" t="s">
        <v>82</v>
      </c>
      <c r="P21" s="41">
        <v>225</v>
      </c>
    </row>
    <row r="22" spans="7:21" x14ac:dyDescent="0.2">
      <c r="O22" s="43" t="s">
        <v>83</v>
      </c>
      <c r="P22" s="34">
        <v>325</v>
      </c>
    </row>
    <row r="23" spans="7:21" x14ac:dyDescent="0.2">
      <c r="O23" s="43"/>
      <c r="P23" s="6"/>
    </row>
    <row r="24" spans="7:21" x14ac:dyDescent="0.2">
      <c r="O24" s="43" t="s">
        <v>80</v>
      </c>
      <c r="P24" s="6">
        <f>K15-P21*T15</f>
        <v>0</v>
      </c>
    </row>
    <row r="25" spans="7:21" ht="17" thickBot="1" x14ac:dyDescent="0.25">
      <c r="O25" s="44" t="s">
        <v>81</v>
      </c>
      <c r="P25" s="11">
        <f>K15-P22*T15</f>
        <v>0</v>
      </c>
    </row>
  </sheetData>
  <mergeCells count="1">
    <mergeCell ref="T11:U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EDCB-FD48-E846-843C-F95D5E6448F0}">
  <dimension ref="G9:U27"/>
  <sheetViews>
    <sheetView topLeftCell="I2" zoomScale="113" workbookViewId="0">
      <selection activeCell="L18" sqref="L18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1640625" bestFit="1" customWidth="1"/>
    <col min="12" max="12" width="14.1640625" bestFit="1" customWidth="1"/>
    <col min="13" max="13" width="11.6640625" bestFit="1" customWidth="1"/>
    <col min="14" max="14" width="10.33203125" bestFit="1" customWidth="1"/>
    <col min="15" max="15" width="26.6640625" bestFit="1" customWidth="1"/>
    <col min="16" max="19" width="10.33203125" bestFit="1" customWidth="1"/>
    <col min="20" max="25" width="10.1640625" bestFit="1" customWidth="1"/>
    <col min="26" max="26" width="9.6640625" bestFit="1" customWidth="1"/>
  </cols>
  <sheetData>
    <row r="9" spans="7:21" x14ac:dyDescent="0.2">
      <c r="G9" s="14"/>
      <c r="H9" s="14"/>
      <c r="I9" s="14"/>
      <c r="J9" s="14"/>
      <c r="K9" s="14"/>
      <c r="L9" s="14"/>
      <c r="M9" s="14"/>
      <c r="N9" s="14"/>
    </row>
    <row r="10" spans="7:21" x14ac:dyDescent="0.2">
      <c r="G10" s="15"/>
      <c r="H10" s="15"/>
      <c r="I10" s="15"/>
      <c r="J10" s="15"/>
      <c r="K10" s="15"/>
      <c r="L10" s="15"/>
      <c r="M10" s="14"/>
      <c r="N10" s="14"/>
    </row>
    <row r="11" spans="7:21" ht="17" thickBot="1" x14ac:dyDescent="0.25">
      <c r="G11" s="15"/>
      <c r="H11" s="18"/>
      <c r="I11" s="18"/>
      <c r="T11" s="91" t="s">
        <v>21</v>
      </c>
      <c r="U11" s="91"/>
    </row>
    <row r="12" spans="7:21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 t="s">
        <v>75</v>
      </c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0" t="s">
        <v>15</v>
      </c>
      <c r="T12" s="39" t="s">
        <v>78</v>
      </c>
      <c r="U12" s="40" t="s">
        <v>79</v>
      </c>
    </row>
    <row r="13" spans="7:21" x14ac:dyDescent="0.2">
      <c r="G13" s="15"/>
      <c r="H13" s="16"/>
      <c r="I13" s="16"/>
      <c r="J13" s="12" t="s">
        <v>26</v>
      </c>
      <c r="K13" s="5">
        <v>177</v>
      </c>
      <c r="L13" s="22">
        <v>510</v>
      </c>
      <c r="M13" s="5">
        <v>2000</v>
      </c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5">
        <v>10</v>
      </c>
      <c r="T13" s="31">
        <v>1</v>
      </c>
      <c r="U13" s="34" cm="1">
        <f t="array" ref="U13">K13-MIN($N$19:$S$19/N13:S13)*T13</f>
        <v>-99.899999999999977</v>
      </c>
    </row>
    <row r="14" spans="7:21" x14ac:dyDescent="0.2">
      <c r="G14" s="15"/>
      <c r="H14" s="14"/>
      <c r="I14" s="14"/>
      <c r="J14" s="12" t="s">
        <v>25</v>
      </c>
      <c r="K14" s="5">
        <v>116</v>
      </c>
      <c r="L14" s="22">
        <v>300</v>
      </c>
      <c r="M14" s="5">
        <v>4000</v>
      </c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5">
        <v>3</v>
      </c>
      <c r="T14" s="31">
        <v>1</v>
      </c>
      <c r="U14" s="34" cm="1">
        <f t="array" ref="U14">K14-MIN($N$19:$S$19/N14:S14)*T14</f>
        <v>-132.69999999999999</v>
      </c>
    </row>
    <row r="15" spans="7:21" x14ac:dyDescent="0.2">
      <c r="G15" s="15"/>
      <c r="H15" s="14"/>
      <c r="I15" s="14"/>
      <c r="J15" s="12" t="s">
        <v>24</v>
      </c>
      <c r="K15" s="5">
        <v>0</v>
      </c>
      <c r="L15" s="22">
        <v>510</v>
      </c>
      <c r="M15" s="5">
        <v>8000</v>
      </c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5">
        <v>5</v>
      </c>
      <c r="T15" s="31">
        <v>0</v>
      </c>
      <c r="U15" s="34" cm="1">
        <f t="array" ref="U15">K15-MIN($N$19:$S$19/N15:S15)*T15</f>
        <v>0</v>
      </c>
    </row>
    <row r="16" spans="7:21" x14ac:dyDescent="0.2">
      <c r="G16" s="15"/>
      <c r="H16" s="14"/>
      <c r="I16" s="14"/>
      <c r="J16" s="12" t="s">
        <v>23</v>
      </c>
      <c r="K16" s="5">
        <v>0</v>
      </c>
      <c r="L16" s="22">
        <v>270</v>
      </c>
      <c r="M16" s="5">
        <v>16000</v>
      </c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5">
        <v>3</v>
      </c>
      <c r="T16" s="31">
        <v>0</v>
      </c>
      <c r="U16" s="34" cm="1">
        <f t="array" ref="U16">K16-MIN($N$19:$S$19/N16:S16)*T16</f>
        <v>0</v>
      </c>
    </row>
    <row r="17" spans="7:21" x14ac:dyDescent="0.2">
      <c r="G17" s="15"/>
      <c r="H17" s="14"/>
      <c r="I17" s="14"/>
      <c r="J17" s="12" t="s">
        <v>22</v>
      </c>
      <c r="K17" s="5">
        <v>162</v>
      </c>
      <c r="L17" s="22">
        <v>810</v>
      </c>
      <c r="M17" s="5">
        <v>1000</v>
      </c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5">
        <v>4</v>
      </c>
      <c r="T17" s="31">
        <v>1</v>
      </c>
      <c r="U17" s="34" cm="1">
        <f t="array" ref="U17">K17-MIN($N$19:$S$19/N17:S17)*T17</f>
        <v>-141</v>
      </c>
    </row>
    <row r="18" spans="7:21" x14ac:dyDescent="0.2">
      <c r="G18" s="15"/>
      <c r="H18" s="14"/>
      <c r="I18" s="14"/>
      <c r="J18" s="4"/>
      <c r="K18" s="23" t="s">
        <v>30</v>
      </c>
      <c r="L18" s="29">
        <f>SUMPRODUCT(K13:K17,L13:L17)-SUMPRODUCT(T13:T17,M13:M17)</f>
        <v>249290</v>
      </c>
      <c r="M18" s="33" t="s">
        <v>76</v>
      </c>
      <c r="N18" s="5">
        <f>SUMPRODUCT(N13:N17,$K$13:$K$17)</f>
        <v>2486</v>
      </c>
      <c r="O18" s="5">
        <f t="shared" ref="O18:S18" si="0">SUMPRODUCT(O13:O17,$K$13:$K$17)</f>
        <v>3030</v>
      </c>
      <c r="P18" s="5">
        <f t="shared" si="0"/>
        <v>1026</v>
      </c>
      <c r="Q18" s="5">
        <f t="shared" si="0"/>
        <v>2421</v>
      </c>
      <c r="R18" s="5">
        <f t="shared" si="0"/>
        <v>1905</v>
      </c>
      <c r="S18" s="5">
        <f t="shared" si="0"/>
        <v>2766</v>
      </c>
      <c r="T18" s="32"/>
      <c r="U18" s="35"/>
    </row>
    <row r="19" spans="7:21" ht="17" thickBot="1" x14ac:dyDescent="0.25">
      <c r="G19" s="15"/>
      <c r="H19" s="14"/>
      <c r="I19" s="14"/>
      <c r="J19" s="9"/>
      <c r="K19" s="10"/>
      <c r="L19" s="10"/>
      <c r="M19" s="36" t="s">
        <v>77</v>
      </c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0">
        <v>2769</v>
      </c>
      <c r="T19" s="37"/>
      <c r="U19" s="38"/>
    </row>
    <row r="20" spans="7:21" ht="17" thickBot="1" x14ac:dyDescent="0.25">
      <c r="G20" s="15"/>
      <c r="H20" s="14"/>
      <c r="I20" s="14"/>
    </row>
    <row r="21" spans="7:21" x14ac:dyDescent="0.2">
      <c r="O21" s="42" t="s">
        <v>82</v>
      </c>
      <c r="P21" s="41">
        <v>300</v>
      </c>
    </row>
    <row r="22" spans="7:21" x14ac:dyDescent="0.2">
      <c r="O22" s="43" t="s">
        <v>83</v>
      </c>
      <c r="P22" s="34">
        <v>450</v>
      </c>
    </row>
    <row r="23" spans="7:21" x14ac:dyDescent="0.2">
      <c r="O23" s="43"/>
      <c r="P23" s="35"/>
    </row>
    <row r="24" spans="7:21" x14ac:dyDescent="0.2">
      <c r="O24" s="43" t="s">
        <v>80</v>
      </c>
      <c r="P24" s="6">
        <f>K15-T15*P21</f>
        <v>0</v>
      </c>
    </row>
    <row r="25" spans="7:21" x14ac:dyDescent="0.2">
      <c r="O25" s="43" t="s">
        <v>81</v>
      </c>
      <c r="P25" s="6">
        <f>K15-T15*P22</f>
        <v>0</v>
      </c>
    </row>
    <row r="26" spans="7:21" x14ac:dyDescent="0.2">
      <c r="O26" s="45"/>
      <c r="P26" s="6"/>
    </row>
    <row r="27" spans="7:21" ht="17" thickBot="1" x14ac:dyDescent="0.25">
      <c r="O27" s="44" t="s">
        <v>84</v>
      </c>
      <c r="P27" s="11">
        <f>MOD(K15,50)</f>
        <v>0</v>
      </c>
    </row>
  </sheetData>
  <mergeCells count="1">
    <mergeCell ref="T11:U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4ADC-C195-E34F-B3C4-E34701BEE864}">
  <dimension ref="G9:Y20"/>
  <sheetViews>
    <sheetView topLeftCell="I3" zoomScale="96" workbookViewId="0">
      <selection activeCell="L28" sqref="L28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1640625" bestFit="1" customWidth="1"/>
    <col min="12" max="12" width="14.1640625" bestFit="1" customWidth="1"/>
    <col min="13" max="13" width="11.6640625" bestFit="1" customWidth="1"/>
    <col min="14" max="19" width="10.33203125" bestFit="1" customWidth="1"/>
    <col min="20" max="21" width="10.1640625" bestFit="1" customWidth="1"/>
    <col min="22" max="22" width="24.83203125" bestFit="1" customWidth="1"/>
    <col min="23" max="23" width="25.33203125" bestFit="1" customWidth="1"/>
    <col min="24" max="24" width="24.83203125" bestFit="1" customWidth="1"/>
    <col min="25" max="25" width="25.33203125" bestFit="1" customWidth="1"/>
    <col min="26" max="26" width="9.6640625" bestFit="1" customWidth="1"/>
  </cols>
  <sheetData>
    <row r="9" spans="7:25" x14ac:dyDescent="0.2">
      <c r="G9" s="14"/>
      <c r="H9" s="14"/>
      <c r="I9" s="14"/>
      <c r="J9" s="14"/>
      <c r="K9" s="14"/>
      <c r="L9" s="14"/>
      <c r="M9" s="14"/>
      <c r="N9" s="14"/>
    </row>
    <row r="10" spans="7:25" ht="17" thickBot="1" x14ac:dyDescent="0.25">
      <c r="G10" s="15"/>
      <c r="H10" s="15"/>
      <c r="I10" s="15"/>
      <c r="J10" s="15"/>
      <c r="K10" s="15"/>
      <c r="L10" s="15"/>
      <c r="M10" s="14"/>
      <c r="N10" s="14"/>
    </row>
    <row r="11" spans="7:25" x14ac:dyDescent="0.2">
      <c r="G11" s="15"/>
      <c r="H11" s="18"/>
      <c r="I11" s="18"/>
      <c r="J11" s="46"/>
      <c r="K11" s="47"/>
      <c r="L11" s="47"/>
      <c r="M11" s="47"/>
      <c r="N11" s="47"/>
      <c r="O11" s="47"/>
      <c r="P11" s="47"/>
      <c r="Q11" s="47"/>
      <c r="R11" s="47"/>
      <c r="S11" s="51"/>
      <c r="T11" s="92" t="s">
        <v>21</v>
      </c>
      <c r="U11" s="93"/>
      <c r="V11" s="93"/>
      <c r="W11" s="93"/>
      <c r="X11" s="93"/>
      <c r="Y11" s="94"/>
    </row>
    <row r="12" spans="7:25" ht="17" thickBot="1" x14ac:dyDescent="0.25">
      <c r="G12" s="15"/>
      <c r="H12" s="17"/>
      <c r="I12" s="17"/>
      <c r="J12" s="52" t="s">
        <v>27</v>
      </c>
      <c r="K12" s="53" t="s">
        <v>74</v>
      </c>
      <c r="L12" s="53" t="s">
        <v>29</v>
      </c>
      <c r="M12" s="53" t="s">
        <v>75</v>
      </c>
      <c r="N12" s="53" t="s">
        <v>20</v>
      </c>
      <c r="O12" s="53" t="s">
        <v>19</v>
      </c>
      <c r="P12" s="53" t="s">
        <v>18</v>
      </c>
      <c r="Q12" s="53" t="s">
        <v>17</v>
      </c>
      <c r="R12" s="53" t="s">
        <v>16</v>
      </c>
      <c r="S12" s="54" t="s">
        <v>15</v>
      </c>
      <c r="T12" s="48" t="s">
        <v>78</v>
      </c>
      <c r="U12" s="49" t="s">
        <v>79</v>
      </c>
      <c r="V12" s="49" t="s">
        <v>85</v>
      </c>
      <c r="W12" s="49" t="s">
        <v>86</v>
      </c>
      <c r="X12" s="49" t="s">
        <v>87</v>
      </c>
      <c r="Y12" s="50" t="s">
        <v>88</v>
      </c>
    </row>
    <row r="13" spans="7:25" x14ac:dyDescent="0.2">
      <c r="G13" s="15"/>
      <c r="H13" s="16"/>
      <c r="I13" s="16"/>
      <c r="J13" s="12" t="s">
        <v>26</v>
      </c>
      <c r="K13" s="5">
        <v>0</v>
      </c>
      <c r="L13" s="22">
        <v>510</v>
      </c>
      <c r="M13" s="5">
        <v>2000</v>
      </c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5">
        <v>10</v>
      </c>
      <c r="T13" s="31">
        <v>0</v>
      </c>
      <c r="U13" s="30" cm="1">
        <f t="array" ref="U13">K13-MIN($N$19:$S$19/N13:S13)*T13</f>
        <v>0</v>
      </c>
      <c r="V13" s="30">
        <v>102</v>
      </c>
      <c r="W13" s="30">
        <v>0</v>
      </c>
      <c r="X13" s="30">
        <v>320</v>
      </c>
      <c r="Y13" s="34">
        <v>0</v>
      </c>
    </row>
    <row r="14" spans="7:25" x14ac:dyDescent="0.2">
      <c r="G14" s="15"/>
      <c r="H14" s="14"/>
      <c r="I14" s="14"/>
      <c r="J14" s="12" t="s">
        <v>25</v>
      </c>
      <c r="K14" s="5">
        <v>111</v>
      </c>
      <c r="L14" s="22">
        <v>300</v>
      </c>
      <c r="M14" s="5">
        <v>4000</v>
      </c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5">
        <v>3</v>
      </c>
      <c r="T14" s="31">
        <v>1</v>
      </c>
      <c r="U14" s="30" cm="1">
        <f t="array" ref="U14">K14-MIN($N$19:$S$19/N14:S14)*T14</f>
        <v>-137.69999999999999</v>
      </c>
      <c r="V14" s="30">
        <v>103</v>
      </c>
      <c r="W14" s="30">
        <v>0</v>
      </c>
      <c r="X14" s="30">
        <v>330</v>
      </c>
      <c r="Y14" s="34">
        <v>0</v>
      </c>
    </row>
    <row r="15" spans="7:25" x14ac:dyDescent="0.2">
      <c r="G15" s="15"/>
      <c r="H15" s="14"/>
      <c r="I15" s="14"/>
      <c r="J15" s="12" t="s">
        <v>24</v>
      </c>
      <c r="K15" s="5">
        <v>449</v>
      </c>
      <c r="L15" s="22">
        <v>510</v>
      </c>
      <c r="M15" s="5">
        <v>8000</v>
      </c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5">
        <v>5</v>
      </c>
      <c r="T15" s="31">
        <v>1</v>
      </c>
      <c r="U15" s="30" cm="1">
        <f t="array" ref="U15">K15-MIN($N$19:$S$19/N15:S15)*T15</f>
        <v>-56</v>
      </c>
      <c r="V15" s="30">
        <v>105</v>
      </c>
      <c r="W15" s="30">
        <v>0</v>
      </c>
      <c r="X15" s="30">
        <v>350</v>
      </c>
      <c r="Y15" s="34">
        <v>0</v>
      </c>
    </row>
    <row r="16" spans="7:25" x14ac:dyDescent="0.2">
      <c r="G16" s="15"/>
      <c r="H16" s="14"/>
      <c r="I16" s="14"/>
      <c r="J16" s="12" t="s">
        <v>23</v>
      </c>
      <c r="K16" s="5">
        <v>0</v>
      </c>
      <c r="L16" s="22">
        <v>270</v>
      </c>
      <c r="M16" s="5">
        <v>16000</v>
      </c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5">
        <v>3</v>
      </c>
      <c r="T16" s="31">
        <v>0</v>
      </c>
      <c r="U16" s="30" cm="1">
        <f t="array" ref="U16">K16-MIN($N$19:$S$19/N16:S16)*T16</f>
        <v>0</v>
      </c>
      <c r="V16" s="30">
        <v>107</v>
      </c>
      <c r="W16" s="30">
        <v>0</v>
      </c>
      <c r="X16" s="30">
        <v>370</v>
      </c>
      <c r="Y16" s="34">
        <v>0</v>
      </c>
    </row>
    <row r="17" spans="7:25" x14ac:dyDescent="0.2">
      <c r="G17" s="15"/>
      <c r="H17" s="14"/>
      <c r="I17" s="14"/>
      <c r="J17" s="12" t="s">
        <v>22</v>
      </c>
      <c r="K17" s="5">
        <v>0</v>
      </c>
      <c r="L17" s="22">
        <v>810</v>
      </c>
      <c r="M17" s="5">
        <v>1000</v>
      </c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5">
        <v>4</v>
      </c>
      <c r="T17" s="31">
        <v>0</v>
      </c>
      <c r="U17" s="30" cm="1">
        <f t="array" ref="U17">K17-MIN($N$19:$S$19/N17:S17)*T17</f>
        <v>0</v>
      </c>
      <c r="V17" s="30">
        <v>111</v>
      </c>
      <c r="W17" s="30">
        <v>1</v>
      </c>
      <c r="X17" s="30">
        <v>410</v>
      </c>
      <c r="Y17" s="34">
        <v>0</v>
      </c>
    </row>
    <row r="18" spans="7:25" x14ac:dyDescent="0.2">
      <c r="G18" s="15"/>
      <c r="H18" s="14"/>
      <c r="I18" s="14"/>
      <c r="J18" s="4"/>
      <c r="K18" s="23" t="s">
        <v>30</v>
      </c>
      <c r="L18" s="29">
        <f>SUMPRODUCT(K13:K17,L13:L17)-SUMPRODUCT(T13:T17,M13:M17)</f>
        <v>250290</v>
      </c>
      <c r="M18" s="33" t="s">
        <v>76</v>
      </c>
      <c r="N18" s="5">
        <f>SUMPRODUCT(N13:N17,$K$13:$K$17)</f>
        <v>2008</v>
      </c>
      <c r="O18" s="5">
        <f t="shared" ref="O18:S18" si="0">SUMPRODUCT(O13:O17,$K$13:$K$17)</f>
        <v>3027</v>
      </c>
      <c r="P18" s="5">
        <f t="shared" si="0"/>
        <v>4823</v>
      </c>
      <c r="Q18" s="5">
        <f t="shared" si="0"/>
        <v>2911</v>
      </c>
      <c r="R18" s="5">
        <f t="shared" si="0"/>
        <v>2013</v>
      </c>
      <c r="S18" s="5">
        <f t="shared" si="0"/>
        <v>2578</v>
      </c>
      <c r="T18" s="32"/>
      <c r="U18" s="32"/>
      <c r="V18" s="23" t="s">
        <v>89</v>
      </c>
      <c r="W18" s="32">
        <f>SUMPRODUCT(V13:V17,W13:W17)</f>
        <v>111</v>
      </c>
      <c r="X18" s="23" t="s">
        <v>90</v>
      </c>
      <c r="Y18" s="35">
        <f>SUMPRODUCT(X13:X17,Y13:Y17)</f>
        <v>0</v>
      </c>
    </row>
    <row r="19" spans="7:25" ht="17" thickBot="1" x14ac:dyDescent="0.25">
      <c r="G19" s="15"/>
      <c r="H19" s="14"/>
      <c r="I19" s="14"/>
      <c r="J19" s="9"/>
      <c r="K19" s="10"/>
      <c r="L19" s="10"/>
      <c r="M19" s="36" t="s">
        <v>77</v>
      </c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0">
        <v>2769</v>
      </c>
      <c r="T19" s="37"/>
      <c r="U19" s="37"/>
      <c r="V19" s="37"/>
      <c r="W19" s="37"/>
      <c r="X19" s="37"/>
      <c r="Y19" s="38"/>
    </row>
    <row r="20" spans="7:25" x14ac:dyDescent="0.2">
      <c r="G20" s="15"/>
      <c r="H20" s="14"/>
      <c r="I20" s="14"/>
    </row>
  </sheetData>
  <mergeCells count="1">
    <mergeCell ref="T11:Y1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9C12-6A0F-C745-BF05-24DCA6195C6D}">
  <dimension ref="G9:U24"/>
  <sheetViews>
    <sheetView topLeftCell="H1" workbookViewId="0">
      <selection activeCell="U23" sqref="U23"/>
    </sheetView>
  </sheetViews>
  <sheetFormatPr baseColWidth="10" defaultColWidth="8.83203125" defaultRowHeight="16" x14ac:dyDescent="0.2"/>
  <cols>
    <col min="7" max="7" width="19.1640625" bestFit="1" customWidth="1"/>
    <col min="8" max="8" width="9.6640625" bestFit="1" customWidth="1"/>
    <col min="9" max="9" width="9.1640625" bestFit="1" customWidth="1"/>
    <col min="10" max="10" width="8.5" bestFit="1" customWidth="1"/>
    <col min="11" max="11" width="19.1640625" bestFit="1" customWidth="1"/>
    <col min="12" max="12" width="14.1640625" bestFit="1" customWidth="1"/>
    <col min="13" max="13" width="33.33203125" bestFit="1" customWidth="1"/>
    <col min="14" max="19" width="10.33203125" bestFit="1" customWidth="1"/>
    <col min="20" max="25" width="10.1640625" bestFit="1" customWidth="1"/>
    <col min="26" max="26" width="9.6640625" bestFit="1" customWidth="1"/>
  </cols>
  <sheetData>
    <row r="9" spans="7:21" x14ac:dyDescent="0.2">
      <c r="G9" s="14"/>
      <c r="H9" s="14"/>
      <c r="I9" s="14"/>
      <c r="J9" s="14"/>
      <c r="K9" s="14"/>
      <c r="L9" s="14"/>
      <c r="M9" s="14"/>
      <c r="N9" s="14"/>
    </row>
    <row r="10" spans="7:21" x14ac:dyDescent="0.2">
      <c r="G10" s="15"/>
      <c r="H10" s="15"/>
      <c r="I10" s="15"/>
      <c r="J10" s="15"/>
      <c r="K10" s="15"/>
      <c r="L10" s="15"/>
      <c r="M10" s="14"/>
      <c r="N10" s="14"/>
    </row>
    <row r="11" spans="7:21" ht="17" thickBot="1" x14ac:dyDescent="0.25">
      <c r="G11" s="15"/>
      <c r="H11" s="18"/>
      <c r="I11" s="18"/>
      <c r="T11" s="91" t="s">
        <v>21</v>
      </c>
      <c r="U11" s="91"/>
    </row>
    <row r="12" spans="7:21" x14ac:dyDescent="0.2">
      <c r="G12" s="15"/>
      <c r="H12" s="17"/>
      <c r="I12" s="17"/>
      <c r="J12" s="19" t="s">
        <v>27</v>
      </c>
      <c r="K12" s="20" t="s">
        <v>74</v>
      </c>
      <c r="L12" s="20" t="s">
        <v>29</v>
      </c>
      <c r="M12" s="20" t="s">
        <v>75</v>
      </c>
      <c r="N12" s="20" t="s">
        <v>20</v>
      </c>
      <c r="O12" s="20" t="s">
        <v>19</v>
      </c>
      <c r="P12" s="20" t="s">
        <v>18</v>
      </c>
      <c r="Q12" s="20" t="s">
        <v>17</v>
      </c>
      <c r="R12" s="20" t="s">
        <v>16</v>
      </c>
      <c r="S12" s="20" t="s">
        <v>15</v>
      </c>
      <c r="T12" s="39" t="s">
        <v>78</v>
      </c>
      <c r="U12" s="40" t="s">
        <v>79</v>
      </c>
    </row>
    <row r="13" spans="7:21" x14ac:dyDescent="0.2">
      <c r="G13" s="15"/>
      <c r="H13" s="16"/>
      <c r="I13" s="16"/>
      <c r="J13" s="12" t="s">
        <v>26</v>
      </c>
      <c r="K13" s="5">
        <v>0</v>
      </c>
      <c r="L13" s="22">
        <v>510</v>
      </c>
      <c r="M13" s="5">
        <v>2000</v>
      </c>
      <c r="N13" s="5">
        <v>2</v>
      </c>
      <c r="O13" s="5">
        <v>6</v>
      </c>
      <c r="P13" s="5">
        <v>2</v>
      </c>
      <c r="Q13" s="5">
        <v>7</v>
      </c>
      <c r="R13" s="5">
        <v>5</v>
      </c>
      <c r="S13" s="5">
        <v>10</v>
      </c>
      <c r="T13" s="31">
        <v>0</v>
      </c>
      <c r="U13" s="34" cm="1">
        <f t="array" ref="U13">K13-MIN($N$19:$S$19/N13:S13)*T13</f>
        <v>0</v>
      </c>
    </row>
    <row r="14" spans="7:21" x14ac:dyDescent="0.2">
      <c r="G14" s="15"/>
      <c r="H14" s="14"/>
      <c r="I14" s="14"/>
      <c r="J14" s="12" t="s">
        <v>25</v>
      </c>
      <c r="K14" s="5">
        <v>0</v>
      </c>
      <c r="L14" s="22">
        <v>300</v>
      </c>
      <c r="M14" s="5">
        <v>4000</v>
      </c>
      <c r="N14" s="5">
        <v>10</v>
      </c>
      <c r="O14" s="5">
        <v>3</v>
      </c>
      <c r="P14" s="5">
        <v>3</v>
      </c>
      <c r="Q14" s="5">
        <v>6</v>
      </c>
      <c r="R14" s="5">
        <v>6</v>
      </c>
      <c r="S14" s="5">
        <v>3</v>
      </c>
      <c r="T14" s="31">
        <v>0</v>
      </c>
      <c r="U14" s="34" cm="1">
        <f t="array" ref="U14">K14-MIN($N$19:$S$19/N14:S14)*T14</f>
        <v>0</v>
      </c>
    </row>
    <row r="15" spans="7:21" x14ac:dyDescent="0.2">
      <c r="G15" s="15"/>
      <c r="H15" s="14"/>
      <c r="I15" s="14"/>
      <c r="J15" s="12" t="s">
        <v>24</v>
      </c>
      <c r="K15" s="5">
        <v>479</v>
      </c>
      <c r="L15" s="22">
        <v>510</v>
      </c>
      <c r="M15" s="5">
        <v>8000</v>
      </c>
      <c r="N15" s="5">
        <v>2</v>
      </c>
      <c r="O15" s="5">
        <v>6</v>
      </c>
      <c r="P15" s="5">
        <v>10</v>
      </c>
      <c r="Q15" s="5">
        <v>5</v>
      </c>
      <c r="R15" s="5">
        <v>3</v>
      </c>
      <c r="S15" s="5">
        <v>5</v>
      </c>
      <c r="T15" s="31">
        <v>1</v>
      </c>
      <c r="U15" s="34" cm="1">
        <f t="array" ref="U15">K15-MIN($N$19:$S$19/N15:S15)*T15</f>
        <v>-26</v>
      </c>
    </row>
    <row r="16" spans="7:21" x14ac:dyDescent="0.2">
      <c r="G16" s="15"/>
      <c r="H16" s="14"/>
      <c r="I16" s="14"/>
      <c r="J16" s="12" t="s">
        <v>23</v>
      </c>
      <c r="K16" s="5">
        <v>12</v>
      </c>
      <c r="L16" s="22">
        <v>270</v>
      </c>
      <c r="M16" s="5">
        <v>16000</v>
      </c>
      <c r="N16" s="5">
        <v>3</v>
      </c>
      <c r="O16" s="5">
        <v>3</v>
      </c>
      <c r="P16" s="5">
        <v>6</v>
      </c>
      <c r="Q16" s="5">
        <v>4</v>
      </c>
      <c r="R16" s="5">
        <v>10</v>
      </c>
      <c r="S16" s="5">
        <v>3</v>
      </c>
      <c r="T16" s="31">
        <v>1</v>
      </c>
      <c r="U16" s="34" cm="1">
        <f t="array" ref="U16">K16-MIN($N$19:$S$19/N16:S16)*T16</f>
        <v>-487.9</v>
      </c>
    </row>
    <row r="17" spans="7:21" x14ac:dyDescent="0.2">
      <c r="G17" s="15"/>
      <c r="H17" s="14"/>
      <c r="I17" s="14"/>
      <c r="J17" s="12" t="s">
        <v>22</v>
      </c>
      <c r="K17" s="5">
        <v>12</v>
      </c>
      <c r="L17" s="22">
        <v>810</v>
      </c>
      <c r="M17" s="5">
        <v>1000</v>
      </c>
      <c r="N17" s="5">
        <v>6</v>
      </c>
      <c r="O17" s="5">
        <v>10</v>
      </c>
      <c r="P17" s="5">
        <v>2</v>
      </c>
      <c r="Q17" s="5">
        <v>3</v>
      </c>
      <c r="R17" s="5">
        <v>2</v>
      </c>
      <c r="S17" s="5">
        <v>4</v>
      </c>
      <c r="T17" s="31">
        <v>1</v>
      </c>
      <c r="U17" s="34" cm="1">
        <f t="array" ref="U17">K17-MIN($N$19:$S$19/N17:S17)*T17</f>
        <v>-291</v>
      </c>
    </row>
    <row r="18" spans="7:21" x14ac:dyDescent="0.2">
      <c r="G18" s="15"/>
      <c r="H18" s="14"/>
      <c r="I18" s="14"/>
      <c r="J18" s="4"/>
      <c r="K18" s="23" t="s">
        <v>30</v>
      </c>
      <c r="L18" s="29">
        <f>SUMPRODUCT(K13:K17,L13:L17)-SUMPRODUCT(T13:T17,M13:M17)</f>
        <v>232250</v>
      </c>
      <c r="M18" s="33" t="s">
        <v>76</v>
      </c>
      <c r="N18" s="5">
        <f>SUMPRODUCT(N13:N17,$K$13:$K$17)</f>
        <v>1066</v>
      </c>
      <c r="O18" s="5">
        <f t="shared" ref="O18:S18" si="0">SUMPRODUCT(O13:O17,$K$13:$K$17)</f>
        <v>3030</v>
      </c>
      <c r="P18" s="5">
        <f t="shared" si="0"/>
        <v>4886</v>
      </c>
      <c r="Q18" s="5">
        <f t="shared" si="0"/>
        <v>2479</v>
      </c>
      <c r="R18" s="5">
        <f t="shared" si="0"/>
        <v>1581</v>
      </c>
      <c r="S18" s="5">
        <f t="shared" si="0"/>
        <v>2479</v>
      </c>
      <c r="T18" s="32"/>
      <c r="U18" s="35"/>
    </row>
    <row r="19" spans="7:21" ht="17" thickBot="1" x14ac:dyDescent="0.25">
      <c r="G19" s="15"/>
      <c r="H19" s="14"/>
      <c r="I19" s="14"/>
      <c r="J19" s="9"/>
      <c r="K19" s="10"/>
      <c r="L19" s="10"/>
      <c r="M19" s="36" t="s">
        <v>77</v>
      </c>
      <c r="N19" s="10">
        <v>2487</v>
      </c>
      <c r="O19" s="10">
        <v>3030</v>
      </c>
      <c r="P19" s="10">
        <v>5217</v>
      </c>
      <c r="Q19" s="10">
        <v>4000</v>
      </c>
      <c r="R19" s="10">
        <v>4999</v>
      </c>
      <c r="S19" s="10">
        <v>2769</v>
      </c>
      <c r="T19" s="37"/>
      <c r="U19" s="38"/>
    </row>
    <row r="20" spans="7:21" x14ac:dyDescent="0.2">
      <c r="G20" s="15"/>
      <c r="H20" s="14"/>
      <c r="I20" s="14"/>
    </row>
    <row r="23" spans="7:21" x14ac:dyDescent="0.2">
      <c r="M23" t="s">
        <v>91</v>
      </c>
      <c r="N23" s="55">
        <f>SUM(T13,T15)</f>
        <v>1</v>
      </c>
    </row>
    <row r="24" spans="7:21" x14ac:dyDescent="0.2">
      <c r="M24" t="s">
        <v>92</v>
      </c>
      <c r="N24" s="55">
        <f>SUM(T14,T15)</f>
        <v>1</v>
      </c>
    </row>
  </sheetData>
  <mergeCells count="1">
    <mergeCell ref="T11:U1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5012-E252-144D-B691-4EE335F1E5F0}">
  <dimension ref="E18:M36"/>
  <sheetViews>
    <sheetView topLeftCell="C12" zoomScale="111" workbookViewId="0">
      <selection activeCell="H23" sqref="H23:H24"/>
    </sheetView>
  </sheetViews>
  <sheetFormatPr baseColWidth="10" defaultColWidth="8.83203125" defaultRowHeight="15" x14ac:dyDescent="0.2"/>
  <cols>
    <col min="1" max="1" width="8.83203125" style="56"/>
    <col min="2" max="2" width="17.33203125" style="56" bestFit="1" customWidth="1"/>
    <col min="3" max="3" width="8.83203125" style="56"/>
    <col min="4" max="4" width="11.83203125" style="56" bestFit="1" customWidth="1"/>
    <col min="5" max="5" width="5.83203125" style="56" bestFit="1" customWidth="1"/>
    <col min="6" max="6" width="34.1640625" style="56" bestFit="1" customWidth="1"/>
    <col min="7" max="7" width="13.6640625" style="56" bestFit="1" customWidth="1"/>
    <col min="8" max="8" width="17.6640625" style="56" bestFit="1" customWidth="1"/>
    <col min="9" max="9" width="11.33203125" style="56" bestFit="1" customWidth="1"/>
    <col min="10" max="10" width="11.1640625" style="56" bestFit="1" customWidth="1"/>
    <col min="11" max="11" width="6.6640625" style="56" bestFit="1" customWidth="1"/>
    <col min="12" max="12" width="9.33203125" style="56" bestFit="1" customWidth="1"/>
    <col min="13" max="13" width="14.1640625" style="56" bestFit="1" customWidth="1"/>
    <col min="14" max="14" width="9.33203125" style="56" bestFit="1" customWidth="1"/>
    <col min="15" max="15" width="14.1640625" style="56" bestFit="1" customWidth="1"/>
    <col min="16" max="16384" width="8.83203125" style="56"/>
  </cols>
  <sheetData>
    <row r="18" spans="5:13" ht="16" thickBot="1" x14ac:dyDescent="0.25"/>
    <row r="19" spans="5:13" ht="16" thickBot="1" x14ac:dyDescent="0.25">
      <c r="E19" s="60" t="s">
        <v>93</v>
      </c>
      <c r="F19" s="61" t="s">
        <v>94</v>
      </c>
      <c r="G19" s="61" t="s">
        <v>100</v>
      </c>
      <c r="H19" s="62" t="s">
        <v>101</v>
      </c>
      <c r="K19" s="60" t="s">
        <v>95</v>
      </c>
      <c r="L19" s="61" t="s">
        <v>96</v>
      </c>
      <c r="M19" s="62" t="s">
        <v>97</v>
      </c>
    </row>
    <row r="20" spans="5:13" x14ac:dyDescent="0.2">
      <c r="E20" s="63">
        <v>1</v>
      </c>
      <c r="F20" s="64">
        <v>3</v>
      </c>
      <c r="G20" s="65">
        <v>50</v>
      </c>
      <c r="H20" s="66">
        <v>75</v>
      </c>
      <c r="K20" s="63">
        <v>1</v>
      </c>
      <c r="L20" s="72">
        <f t="shared" ref="L20:L27" si="0">SUMIF($F$20:$F$31,K20,$H$20:$H$31)- SUMIF($E$20:$E$31,K20,$H$20:$H$31)</f>
        <v>-75</v>
      </c>
      <c r="M20" s="73">
        <v>-75</v>
      </c>
    </row>
    <row r="21" spans="5:13" x14ac:dyDescent="0.2">
      <c r="E21" s="63">
        <v>1</v>
      </c>
      <c r="F21" s="64">
        <v>4</v>
      </c>
      <c r="G21" s="65">
        <v>80</v>
      </c>
      <c r="H21" s="66">
        <v>0</v>
      </c>
      <c r="K21" s="63">
        <v>2</v>
      </c>
      <c r="L21" s="72">
        <f t="shared" si="0"/>
        <v>-75</v>
      </c>
      <c r="M21" s="73">
        <v>-75</v>
      </c>
    </row>
    <row r="22" spans="5:13" x14ac:dyDescent="0.2">
      <c r="E22" s="63">
        <v>2</v>
      </c>
      <c r="F22" s="64">
        <v>3</v>
      </c>
      <c r="G22" s="65">
        <v>70</v>
      </c>
      <c r="H22" s="66">
        <v>0</v>
      </c>
      <c r="K22" s="63">
        <v>3</v>
      </c>
      <c r="L22" s="74">
        <f t="shared" si="0"/>
        <v>0</v>
      </c>
      <c r="M22" s="75">
        <v>0</v>
      </c>
    </row>
    <row r="23" spans="5:13" x14ac:dyDescent="0.2">
      <c r="E23" s="63">
        <v>2</v>
      </c>
      <c r="F23" s="64">
        <v>4</v>
      </c>
      <c r="G23" s="65">
        <v>40</v>
      </c>
      <c r="H23" s="66">
        <v>75</v>
      </c>
      <c r="K23" s="63">
        <v>4</v>
      </c>
      <c r="L23" s="74">
        <f t="shared" si="0"/>
        <v>0</v>
      </c>
      <c r="M23" s="75">
        <v>0</v>
      </c>
    </row>
    <row r="24" spans="5:13" x14ac:dyDescent="0.2">
      <c r="E24" s="63">
        <v>3</v>
      </c>
      <c r="F24" s="64">
        <v>5</v>
      </c>
      <c r="G24" s="65">
        <v>70</v>
      </c>
      <c r="H24" s="66">
        <v>0</v>
      </c>
      <c r="K24" s="63">
        <v>5</v>
      </c>
      <c r="L24" s="74">
        <f t="shared" si="0"/>
        <v>0</v>
      </c>
      <c r="M24" s="75">
        <v>0</v>
      </c>
    </row>
    <row r="25" spans="5:13" x14ac:dyDescent="0.2">
      <c r="E25" s="63">
        <v>3</v>
      </c>
      <c r="F25" s="64">
        <v>6</v>
      </c>
      <c r="G25" s="65">
        <v>50</v>
      </c>
      <c r="H25" s="66">
        <v>75</v>
      </c>
      <c r="K25" s="63">
        <v>6</v>
      </c>
      <c r="L25" s="74">
        <f t="shared" si="0"/>
        <v>0</v>
      </c>
      <c r="M25" s="75">
        <v>0</v>
      </c>
    </row>
    <row r="26" spans="5:13" x14ac:dyDescent="0.2">
      <c r="E26" s="63">
        <v>4</v>
      </c>
      <c r="F26" s="64">
        <v>5</v>
      </c>
      <c r="G26" s="65">
        <v>40</v>
      </c>
      <c r="H26" s="66">
        <v>75</v>
      </c>
      <c r="K26" s="63">
        <v>7</v>
      </c>
      <c r="L26" s="74">
        <f t="shared" si="0"/>
        <v>80</v>
      </c>
      <c r="M26" s="75">
        <v>80</v>
      </c>
    </row>
    <row r="27" spans="5:13" ht="16" thickBot="1" x14ac:dyDescent="0.25">
      <c r="E27" s="63">
        <v>4</v>
      </c>
      <c r="F27" s="64">
        <v>6</v>
      </c>
      <c r="G27" s="65">
        <v>80</v>
      </c>
      <c r="H27" s="66">
        <v>0</v>
      </c>
      <c r="K27" s="68">
        <v>8</v>
      </c>
      <c r="L27" s="76">
        <f t="shared" si="0"/>
        <v>70</v>
      </c>
      <c r="M27" s="77">
        <v>70</v>
      </c>
    </row>
    <row r="28" spans="5:13" x14ac:dyDescent="0.2">
      <c r="E28" s="63">
        <v>5</v>
      </c>
      <c r="F28" s="64">
        <v>7</v>
      </c>
      <c r="G28" s="65">
        <v>80</v>
      </c>
      <c r="H28" s="66">
        <v>5</v>
      </c>
    </row>
    <row r="29" spans="5:13" x14ac:dyDescent="0.2">
      <c r="E29" s="63">
        <v>5</v>
      </c>
      <c r="F29" s="64">
        <v>8</v>
      </c>
      <c r="G29" s="65">
        <v>40</v>
      </c>
      <c r="H29" s="66">
        <v>70</v>
      </c>
    </row>
    <row r="30" spans="5:13" x14ac:dyDescent="0.2">
      <c r="E30" s="63">
        <v>6</v>
      </c>
      <c r="F30" s="64">
        <v>7</v>
      </c>
      <c r="G30" s="67">
        <v>60</v>
      </c>
      <c r="H30" s="66">
        <v>75</v>
      </c>
    </row>
    <row r="31" spans="5:13" ht="16" thickBot="1" x14ac:dyDescent="0.25">
      <c r="E31" s="68">
        <v>6</v>
      </c>
      <c r="F31" s="69">
        <v>8</v>
      </c>
      <c r="G31" s="70">
        <v>70</v>
      </c>
      <c r="H31" s="71">
        <v>0</v>
      </c>
    </row>
    <row r="33" spans="6:9" x14ac:dyDescent="0.2">
      <c r="F33" s="57" t="s">
        <v>98</v>
      </c>
      <c r="G33" s="57"/>
      <c r="H33" s="58" t="s">
        <v>99</v>
      </c>
      <c r="I33" s="59">
        <f>SUMPRODUCT(H20:H31,G20:G31)</f>
        <v>21200</v>
      </c>
    </row>
    <row r="36" spans="6:9" x14ac:dyDescent="0.2">
      <c r="F36" s="56" t="s">
        <v>102</v>
      </c>
      <c r="G36" s="56">
        <f>COUNTIF(H20:H31,"&lt;&gt;0")</f>
        <v>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39E9-A96A-1B48-85C5-A1372518AA8B}">
  <dimension ref="E18:P37"/>
  <sheetViews>
    <sheetView topLeftCell="C8" zoomScale="88" workbookViewId="0">
      <selection activeCell="H36" sqref="H36"/>
    </sheetView>
  </sheetViews>
  <sheetFormatPr baseColWidth="10" defaultColWidth="8.83203125" defaultRowHeight="15" x14ac:dyDescent="0.2"/>
  <cols>
    <col min="1" max="1" width="8.83203125" style="56"/>
    <col min="2" max="2" width="17.33203125" style="56" bestFit="1" customWidth="1"/>
    <col min="3" max="3" width="8.83203125" style="56"/>
    <col min="4" max="4" width="11.83203125" style="56" bestFit="1" customWidth="1"/>
    <col min="5" max="5" width="5.83203125" style="56" bestFit="1" customWidth="1"/>
    <col min="6" max="6" width="34.1640625" style="56" bestFit="1" customWidth="1"/>
    <col min="7" max="7" width="17" style="56" customWidth="1"/>
    <col min="8" max="8" width="18.5" style="56" bestFit="1" customWidth="1"/>
    <col min="9" max="9" width="20" style="56" customWidth="1"/>
    <col min="10" max="10" width="13.6640625" style="56" bestFit="1" customWidth="1"/>
    <col min="11" max="11" width="17.6640625" style="56" bestFit="1" customWidth="1"/>
    <col min="12" max="12" width="11.33203125" style="56" bestFit="1" customWidth="1"/>
    <col min="13" max="13" width="11.1640625" style="56" bestFit="1" customWidth="1"/>
    <col min="14" max="14" width="6.6640625" style="56" bestFit="1" customWidth="1"/>
    <col min="15" max="15" width="9.33203125" style="56" bestFit="1" customWidth="1"/>
    <col min="16" max="16" width="14.1640625" style="56" bestFit="1" customWidth="1"/>
    <col min="17" max="17" width="9.33203125" style="56" bestFit="1" customWidth="1"/>
    <col min="18" max="18" width="14.1640625" style="56" bestFit="1" customWidth="1"/>
    <col min="19" max="16384" width="8.83203125" style="56"/>
  </cols>
  <sheetData>
    <row r="18" spans="5:16" ht="16" thickBot="1" x14ac:dyDescent="0.25"/>
    <row r="19" spans="5:16" ht="16" thickBot="1" x14ac:dyDescent="0.25">
      <c r="E19" s="60" t="s">
        <v>93</v>
      </c>
      <c r="F19" s="61" t="s">
        <v>94</v>
      </c>
      <c r="G19" s="61" t="s">
        <v>103</v>
      </c>
      <c r="H19" s="61" t="s">
        <v>104</v>
      </c>
      <c r="I19" s="61" t="s">
        <v>105</v>
      </c>
      <c r="J19" s="61" t="s">
        <v>100</v>
      </c>
      <c r="K19" s="62" t="s">
        <v>101</v>
      </c>
      <c r="N19" s="60" t="s">
        <v>95</v>
      </c>
      <c r="O19" s="61" t="s">
        <v>96</v>
      </c>
      <c r="P19" s="62" t="s">
        <v>97</v>
      </c>
    </row>
    <row r="20" spans="5:16" x14ac:dyDescent="0.2">
      <c r="E20" s="63">
        <v>1</v>
      </c>
      <c r="F20" s="64">
        <v>3</v>
      </c>
      <c r="G20" s="64">
        <v>1</v>
      </c>
      <c r="H20" s="64">
        <f t="shared" ref="H20:H31" si="0">K20-I20*G20</f>
        <v>-75</v>
      </c>
      <c r="I20" s="64">
        <v>75</v>
      </c>
      <c r="J20" s="65">
        <v>50</v>
      </c>
      <c r="K20" s="66">
        <v>0</v>
      </c>
      <c r="N20" s="63">
        <v>1</v>
      </c>
      <c r="O20" s="72">
        <f t="shared" ref="O20:O27" si="1">SUMIF($F$20:$F$31,N20,$K$20:$K$31)- SUMIF($E$20:$E$31,N20,$K$20:$K$31)</f>
        <v>-75</v>
      </c>
      <c r="P20" s="73">
        <v>-75</v>
      </c>
    </row>
    <row r="21" spans="5:16" x14ac:dyDescent="0.2">
      <c r="E21" s="63">
        <v>1</v>
      </c>
      <c r="F21" s="64">
        <v>4</v>
      </c>
      <c r="G21" s="64">
        <v>1</v>
      </c>
      <c r="H21" s="64">
        <f t="shared" si="0"/>
        <v>0</v>
      </c>
      <c r="I21" s="64">
        <v>75</v>
      </c>
      <c r="J21" s="65">
        <v>80</v>
      </c>
      <c r="K21" s="66">
        <v>75</v>
      </c>
      <c r="N21" s="63">
        <v>2</v>
      </c>
      <c r="O21" s="72">
        <f t="shared" si="1"/>
        <v>-74.999999999999986</v>
      </c>
      <c r="P21" s="73">
        <v>-75</v>
      </c>
    </row>
    <row r="22" spans="5:16" x14ac:dyDescent="0.2">
      <c r="E22" s="63">
        <v>2</v>
      </c>
      <c r="F22" s="64">
        <v>3</v>
      </c>
      <c r="G22" s="64">
        <v>0</v>
      </c>
      <c r="H22" s="64">
        <f t="shared" si="0"/>
        <v>0</v>
      </c>
      <c r="I22" s="64">
        <v>75</v>
      </c>
      <c r="J22" s="65">
        <v>70</v>
      </c>
      <c r="K22" s="66">
        <v>0</v>
      </c>
      <c r="N22" s="63">
        <v>3</v>
      </c>
      <c r="O22" s="74">
        <f t="shared" si="1"/>
        <v>0</v>
      </c>
      <c r="P22" s="75">
        <v>0</v>
      </c>
    </row>
    <row r="23" spans="5:16" x14ac:dyDescent="0.2">
      <c r="E23" s="63">
        <v>2</v>
      </c>
      <c r="F23" s="64">
        <v>4</v>
      </c>
      <c r="G23" s="64">
        <v>1</v>
      </c>
      <c r="H23" s="64">
        <f t="shared" si="0"/>
        <v>0</v>
      </c>
      <c r="I23" s="64">
        <v>75</v>
      </c>
      <c r="J23" s="65">
        <v>40</v>
      </c>
      <c r="K23" s="66">
        <v>74.999999999999986</v>
      </c>
      <c r="N23" s="63">
        <v>4</v>
      </c>
      <c r="O23" s="74">
        <f t="shared" si="1"/>
        <v>0</v>
      </c>
      <c r="P23" s="75">
        <v>0</v>
      </c>
    </row>
    <row r="24" spans="5:16" x14ac:dyDescent="0.2">
      <c r="E24" s="63">
        <v>3</v>
      </c>
      <c r="F24" s="64">
        <v>5</v>
      </c>
      <c r="G24" s="64">
        <v>0</v>
      </c>
      <c r="H24" s="64">
        <f t="shared" si="0"/>
        <v>0</v>
      </c>
      <c r="I24" s="64">
        <v>150</v>
      </c>
      <c r="J24" s="65">
        <v>70</v>
      </c>
      <c r="K24" s="66">
        <v>0</v>
      </c>
      <c r="N24" s="63">
        <v>5</v>
      </c>
      <c r="O24" s="74">
        <f t="shared" si="1"/>
        <v>0</v>
      </c>
      <c r="P24" s="75">
        <v>0</v>
      </c>
    </row>
    <row r="25" spans="5:16" x14ac:dyDescent="0.2">
      <c r="E25" s="63">
        <v>3</v>
      </c>
      <c r="F25" s="64">
        <v>6</v>
      </c>
      <c r="G25" s="64">
        <v>0</v>
      </c>
      <c r="H25" s="64">
        <f t="shared" si="0"/>
        <v>0</v>
      </c>
      <c r="I25" s="64">
        <v>150</v>
      </c>
      <c r="J25" s="65">
        <v>50</v>
      </c>
      <c r="K25" s="66">
        <v>0</v>
      </c>
      <c r="N25" s="63">
        <v>6</v>
      </c>
      <c r="O25" s="74">
        <f t="shared" si="1"/>
        <v>0</v>
      </c>
      <c r="P25" s="75">
        <v>0</v>
      </c>
    </row>
    <row r="26" spans="5:16" x14ac:dyDescent="0.2">
      <c r="E26" s="63">
        <v>4</v>
      </c>
      <c r="F26" s="64">
        <v>5</v>
      </c>
      <c r="G26" s="64">
        <v>1</v>
      </c>
      <c r="H26" s="64">
        <f t="shared" si="0"/>
        <v>0</v>
      </c>
      <c r="I26" s="64">
        <v>150</v>
      </c>
      <c r="J26" s="65">
        <v>40</v>
      </c>
      <c r="K26" s="66">
        <v>149.99999999999997</v>
      </c>
      <c r="N26" s="63">
        <v>7</v>
      </c>
      <c r="O26" s="74">
        <f t="shared" si="1"/>
        <v>80</v>
      </c>
      <c r="P26" s="75">
        <v>80</v>
      </c>
    </row>
    <row r="27" spans="5:16" ht="16" thickBot="1" x14ac:dyDescent="0.25">
      <c r="E27" s="63">
        <v>4</v>
      </c>
      <c r="F27" s="64">
        <v>6</v>
      </c>
      <c r="G27" s="64">
        <v>0</v>
      </c>
      <c r="H27" s="64">
        <f t="shared" si="0"/>
        <v>0</v>
      </c>
      <c r="I27" s="64">
        <v>150</v>
      </c>
      <c r="J27" s="65">
        <v>80</v>
      </c>
      <c r="K27" s="66">
        <v>0</v>
      </c>
      <c r="N27" s="68">
        <v>8</v>
      </c>
      <c r="O27" s="76">
        <f t="shared" si="1"/>
        <v>70</v>
      </c>
      <c r="P27" s="77">
        <v>70</v>
      </c>
    </row>
    <row r="28" spans="5:16" x14ac:dyDescent="0.2">
      <c r="E28" s="63">
        <v>5</v>
      </c>
      <c r="F28" s="64">
        <v>7</v>
      </c>
      <c r="G28" s="64">
        <v>1</v>
      </c>
      <c r="H28" s="64">
        <f t="shared" si="0"/>
        <v>0</v>
      </c>
      <c r="I28" s="64">
        <v>80</v>
      </c>
      <c r="J28" s="65">
        <v>80</v>
      </c>
      <c r="K28" s="66">
        <v>80</v>
      </c>
    </row>
    <row r="29" spans="5:16" x14ac:dyDescent="0.2">
      <c r="E29" s="63">
        <v>5</v>
      </c>
      <c r="F29" s="64">
        <v>8</v>
      </c>
      <c r="G29" s="64">
        <v>1</v>
      </c>
      <c r="H29" s="64">
        <f t="shared" si="0"/>
        <v>0</v>
      </c>
      <c r="I29" s="64">
        <v>70</v>
      </c>
      <c r="J29" s="65">
        <v>40</v>
      </c>
      <c r="K29" s="66">
        <v>70</v>
      </c>
    </row>
    <row r="30" spans="5:16" x14ac:dyDescent="0.2">
      <c r="E30" s="63">
        <v>6</v>
      </c>
      <c r="F30" s="64">
        <v>7</v>
      </c>
      <c r="G30" s="64">
        <v>0</v>
      </c>
      <c r="H30" s="64">
        <f t="shared" si="0"/>
        <v>0</v>
      </c>
      <c r="I30" s="64">
        <v>80</v>
      </c>
      <c r="J30" s="67">
        <v>60</v>
      </c>
      <c r="K30" s="66">
        <v>0</v>
      </c>
    </row>
    <row r="31" spans="5:16" ht="16" thickBot="1" x14ac:dyDescent="0.25">
      <c r="E31" s="68">
        <v>6</v>
      </c>
      <c r="F31" s="69">
        <v>8</v>
      </c>
      <c r="G31" s="69">
        <v>0</v>
      </c>
      <c r="H31" s="69">
        <f t="shared" si="0"/>
        <v>0</v>
      </c>
      <c r="I31" s="69">
        <v>70</v>
      </c>
      <c r="J31" s="70">
        <v>70</v>
      </c>
      <c r="K31" s="71">
        <v>0</v>
      </c>
    </row>
    <row r="32" spans="5:16" x14ac:dyDescent="0.2">
      <c r="F32" s="79" t="s">
        <v>107</v>
      </c>
      <c r="G32" s="58">
        <f>COUNTIF(K20:K31,"&lt;&gt;0")</f>
        <v>5</v>
      </c>
    </row>
    <row r="33" spans="6:12" x14ac:dyDescent="0.2">
      <c r="F33" s="57" t="s">
        <v>98</v>
      </c>
      <c r="G33" s="57"/>
      <c r="H33" s="57"/>
      <c r="I33" s="57"/>
      <c r="J33" s="57"/>
      <c r="K33" s="58" t="s">
        <v>99</v>
      </c>
      <c r="L33" s="59">
        <f>SUMPRODUCT(K20:K31,J20:J31)</f>
        <v>24200</v>
      </c>
    </row>
    <row r="34" spans="6:12" x14ac:dyDescent="0.2">
      <c r="F34" s="58"/>
      <c r="G34" s="58"/>
    </row>
    <row r="35" spans="6:12" x14ac:dyDescent="0.2">
      <c r="F35" s="58"/>
      <c r="G35" s="58"/>
    </row>
    <row r="36" spans="6:12" x14ac:dyDescent="0.2">
      <c r="F36" s="58" t="s">
        <v>102</v>
      </c>
      <c r="G36" s="58">
        <f>COUNTIF('2(c)'!H20:H31,"&lt;&gt;0")</f>
        <v>7</v>
      </c>
    </row>
    <row r="37" spans="6:12" x14ac:dyDescent="0.2">
      <c r="F37" s="58" t="s">
        <v>106</v>
      </c>
      <c r="G37" s="58">
        <f>G36-1</f>
        <v>6</v>
      </c>
      <c r="H37" s="78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5D8D-C4EE-1142-A70F-9C0957A03907}">
  <dimension ref="E18:R37"/>
  <sheetViews>
    <sheetView topLeftCell="D5" zoomScale="85" workbookViewId="0">
      <selection activeCell="G37" sqref="G37"/>
    </sheetView>
  </sheetViews>
  <sheetFormatPr baseColWidth="10" defaultColWidth="8.83203125" defaultRowHeight="15" x14ac:dyDescent="0.2"/>
  <cols>
    <col min="1" max="1" width="8.83203125" style="56"/>
    <col min="2" max="2" width="17.33203125" style="56" bestFit="1" customWidth="1"/>
    <col min="3" max="3" width="8.83203125" style="56"/>
    <col min="4" max="4" width="11.83203125" style="56" bestFit="1" customWidth="1"/>
    <col min="5" max="5" width="5.83203125" style="56" bestFit="1" customWidth="1"/>
    <col min="6" max="6" width="34.1640625" style="56" bestFit="1" customWidth="1"/>
    <col min="7" max="7" width="17" style="56" customWidth="1"/>
    <col min="8" max="8" width="18.5" style="56" bestFit="1" customWidth="1"/>
    <col min="9" max="10" width="18.5" style="56" customWidth="1"/>
    <col min="11" max="11" width="20" style="56" customWidth="1"/>
    <col min="12" max="12" width="24.6640625" style="56" bestFit="1" customWidth="1"/>
    <col min="13" max="13" width="17.6640625" style="56" bestFit="1" customWidth="1"/>
    <col min="14" max="14" width="11.83203125" style="56" bestFit="1" customWidth="1"/>
    <col min="15" max="15" width="11.1640625" style="56" bestFit="1" customWidth="1"/>
    <col min="16" max="16" width="6.6640625" style="56" bestFit="1" customWidth="1"/>
    <col min="17" max="17" width="9.33203125" style="56" bestFit="1" customWidth="1"/>
    <col min="18" max="18" width="14.1640625" style="56" bestFit="1" customWidth="1"/>
    <col min="19" max="19" width="9.33203125" style="56" bestFit="1" customWidth="1"/>
    <col min="20" max="20" width="14.1640625" style="56" bestFit="1" customWidth="1"/>
    <col min="21" max="16384" width="8.83203125" style="56"/>
  </cols>
  <sheetData>
    <row r="18" spans="5:18" ht="16" thickBot="1" x14ac:dyDescent="0.25"/>
    <row r="19" spans="5:18" ht="16" thickBot="1" x14ac:dyDescent="0.25">
      <c r="E19" s="83" t="s">
        <v>93</v>
      </c>
      <c r="F19" s="84" t="s">
        <v>94</v>
      </c>
      <c r="G19" s="84" t="s">
        <v>103</v>
      </c>
      <c r="H19" s="84" t="s">
        <v>104</v>
      </c>
      <c r="I19" s="84" t="s">
        <v>110</v>
      </c>
      <c r="J19" s="84" t="s">
        <v>109</v>
      </c>
      <c r="K19" s="84" t="s">
        <v>105</v>
      </c>
      <c r="L19" s="84" t="s">
        <v>100</v>
      </c>
      <c r="M19" s="85" t="s">
        <v>101</v>
      </c>
      <c r="P19" s="60" t="s">
        <v>95</v>
      </c>
      <c r="Q19" s="61" t="s">
        <v>96</v>
      </c>
      <c r="R19" s="62" t="s">
        <v>97</v>
      </c>
    </row>
    <row r="20" spans="5:18" x14ac:dyDescent="0.2">
      <c r="E20" s="63">
        <v>1</v>
      </c>
      <c r="F20" s="64">
        <v>3</v>
      </c>
      <c r="G20" s="64">
        <v>1</v>
      </c>
      <c r="H20" s="64">
        <f t="shared" ref="H20:H31" si="0">M20-K20*G20</f>
        <v>-75</v>
      </c>
      <c r="I20" s="64">
        <v>100</v>
      </c>
      <c r="J20" s="81">
        <f>M20*I20</f>
        <v>0</v>
      </c>
      <c r="K20" s="64">
        <v>75</v>
      </c>
      <c r="L20" s="65">
        <v>50</v>
      </c>
      <c r="M20" s="66">
        <v>0</v>
      </c>
      <c r="P20" s="63">
        <v>1</v>
      </c>
      <c r="Q20" s="72">
        <f t="shared" ref="Q20:Q27" si="1">SUMIF($F$20:$F$31,P20,$M$20:$M$31)- SUMIF($E$20:$E$31,P20,$M$20:$M$31)</f>
        <v>-75</v>
      </c>
      <c r="R20" s="73">
        <v>-75</v>
      </c>
    </row>
    <row r="21" spans="5:18" x14ac:dyDescent="0.2">
      <c r="E21" s="63">
        <v>1</v>
      </c>
      <c r="F21" s="64">
        <v>4</v>
      </c>
      <c r="G21" s="64">
        <v>1</v>
      </c>
      <c r="H21" s="64">
        <f t="shared" si="0"/>
        <v>0</v>
      </c>
      <c r="I21" s="64">
        <f>I20</f>
        <v>100</v>
      </c>
      <c r="J21" s="81">
        <f>M21*I21</f>
        <v>7500</v>
      </c>
      <c r="K21" s="64">
        <v>75</v>
      </c>
      <c r="L21" s="65">
        <v>80</v>
      </c>
      <c r="M21" s="66">
        <v>75</v>
      </c>
      <c r="P21" s="63">
        <v>2</v>
      </c>
      <c r="Q21" s="72">
        <f t="shared" si="1"/>
        <v>-74.999999999999986</v>
      </c>
      <c r="R21" s="73">
        <v>-75</v>
      </c>
    </row>
    <row r="22" spans="5:18" x14ac:dyDescent="0.2">
      <c r="E22" s="63">
        <v>2</v>
      </c>
      <c r="F22" s="64">
        <v>3</v>
      </c>
      <c r="G22" s="64">
        <v>0</v>
      </c>
      <c r="H22" s="64">
        <f t="shared" si="0"/>
        <v>0</v>
      </c>
      <c r="I22" s="64">
        <f t="shared" ref="I22:I31" si="2">I21</f>
        <v>100</v>
      </c>
      <c r="J22" s="81">
        <f t="shared" ref="J22:J31" si="3">M22*I22</f>
        <v>0</v>
      </c>
      <c r="K22" s="64">
        <v>75</v>
      </c>
      <c r="L22" s="65">
        <v>70</v>
      </c>
      <c r="M22" s="66">
        <v>0</v>
      </c>
      <c r="P22" s="63">
        <v>3</v>
      </c>
      <c r="Q22" s="74">
        <f t="shared" si="1"/>
        <v>0</v>
      </c>
      <c r="R22" s="75">
        <v>0</v>
      </c>
    </row>
    <row r="23" spans="5:18" x14ac:dyDescent="0.2">
      <c r="E23" s="63">
        <v>2</v>
      </c>
      <c r="F23" s="64">
        <v>4</v>
      </c>
      <c r="G23" s="64">
        <v>1</v>
      </c>
      <c r="H23" s="64">
        <f t="shared" si="0"/>
        <v>0</v>
      </c>
      <c r="I23" s="64">
        <f t="shared" si="2"/>
        <v>100</v>
      </c>
      <c r="J23" s="81">
        <f>M23*I23</f>
        <v>7499.9999999999982</v>
      </c>
      <c r="K23" s="64">
        <v>75</v>
      </c>
      <c r="L23" s="65">
        <v>40</v>
      </c>
      <c r="M23" s="66">
        <v>74.999999999999986</v>
      </c>
      <c r="P23" s="63">
        <v>4</v>
      </c>
      <c r="Q23" s="74">
        <f t="shared" si="1"/>
        <v>0</v>
      </c>
      <c r="R23" s="75">
        <v>0</v>
      </c>
    </row>
    <row r="24" spans="5:18" x14ac:dyDescent="0.2">
      <c r="E24" s="63">
        <v>3</v>
      </c>
      <c r="F24" s="64">
        <v>5</v>
      </c>
      <c r="G24" s="64">
        <v>0</v>
      </c>
      <c r="H24" s="64">
        <f t="shared" si="0"/>
        <v>0</v>
      </c>
      <c r="I24" s="64">
        <f>I23</f>
        <v>100</v>
      </c>
      <c r="J24" s="81">
        <f t="shared" si="3"/>
        <v>0</v>
      </c>
      <c r="K24" s="64">
        <v>150</v>
      </c>
      <c r="L24" s="65">
        <v>70</v>
      </c>
      <c r="M24" s="66">
        <v>0</v>
      </c>
      <c r="P24" s="63">
        <v>5</v>
      </c>
      <c r="Q24" s="74">
        <f t="shared" si="1"/>
        <v>0</v>
      </c>
      <c r="R24" s="75">
        <v>0</v>
      </c>
    </row>
    <row r="25" spans="5:18" x14ac:dyDescent="0.2">
      <c r="E25" s="63">
        <v>3</v>
      </c>
      <c r="F25" s="64">
        <v>6</v>
      </c>
      <c r="G25" s="64">
        <v>0</v>
      </c>
      <c r="H25" s="64">
        <f t="shared" si="0"/>
        <v>0</v>
      </c>
      <c r="I25" s="64">
        <f t="shared" si="2"/>
        <v>100</v>
      </c>
      <c r="J25" s="81">
        <f t="shared" si="3"/>
        <v>0</v>
      </c>
      <c r="K25" s="64">
        <v>150</v>
      </c>
      <c r="L25" s="65">
        <v>50</v>
      </c>
      <c r="M25" s="66">
        <v>0</v>
      </c>
      <c r="P25" s="63">
        <v>6</v>
      </c>
      <c r="Q25" s="74">
        <f t="shared" si="1"/>
        <v>0</v>
      </c>
      <c r="R25" s="75">
        <v>0</v>
      </c>
    </row>
    <row r="26" spans="5:18" x14ac:dyDescent="0.2">
      <c r="E26" s="63">
        <v>4</v>
      </c>
      <c r="F26" s="64">
        <v>5</v>
      </c>
      <c r="G26" s="64">
        <v>1</v>
      </c>
      <c r="H26" s="64">
        <f t="shared" si="0"/>
        <v>0</v>
      </c>
      <c r="I26" s="64">
        <f>I25</f>
        <v>100</v>
      </c>
      <c r="J26" s="81">
        <f>M26*I26</f>
        <v>14999.999999999996</v>
      </c>
      <c r="K26" s="64">
        <v>150</v>
      </c>
      <c r="L26" s="65">
        <v>40</v>
      </c>
      <c r="M26" s="66">
        <v>149.99999999999997</v>
      </c>
      <c r="P26" s="63">
        <v>7</v>
      </c>
      <c r="Q26" s="74">
        <f t="shared" si="1"/>
        <v>80</v>
      </c>
      <c r="R26" s="75">
        <v>80</v>
      </c>
    </row>
    <row r="27" spans="5:18" ht="16" thickBot="1" x14ac:dyDescent="0.25">
      <c r="E27" s="63">
        <v>4</v>
      </c>
      <c r="F27" s="64">
        <v>6</v>
      </c>
      <c r="G27" s="64">
        <v>0</v>
      </c>
      <c r="H27" s="64">
        <f t="shared" si="0"/>
        <v>0</v>
      </c>
      <c r="I27" s="64">
        <f t="shared" si="2"/>
        <v>100</v>
      </c>
      <c r="J27" s="81">
        <f t="shared" si="3"/>
        <v>0</v>
      </c>
      <c r="K27" s="64">
        <v>150</v>
      </c>
      <c r="L27" s="65">
        <v>80</v>
      </c>
      <c r="M27" s="66">
        <v>0</v>
      </c>
      <c r="P27" s="68">
        <v>8</v>
      </c>
      <c r="Q27" s="76">
        <f t="shared" si="1"/>
        <v>70</v>
      </c>
      <c r="R27" s="77">
        <v>70</v>
      </c>
    </row>
    <row r="28" spans="5:18" x14ac:dyDescent="0.2">
      <c r="E28" s="63">
        <v>5</v>
      </c>
      <c r="F28" s="64">
        <v>7</v>
      </c>
      <c r="G28" s="64">
        <v>1</v>
      </c>
      <c r="H28" s="64">
        <f t="shared" si="0"/>
        <v>0</v>
      </c>
      <c r="I28" s="64">
        <f t="shared" si="2"/>
        <v>100</v>
      </c>
      <c r="J28" s="81">
        <f>M28*I28</f>
        <v>8000</v>
      </c>
      <c r="K28" s="64">
        <v>80</v>
      </c>
      <c r="L28" s="65">
        <v>80</v>
      </c>
      <c r="M28" s="66">
        <v>80</v>
      </c>
    </row>
    <row r="29" spans="5:18" x14ac:dyDescent="0.2">
      <c r="E29" s="63">
        <v>5</v>
      </c>
      <c r="F29" s="64">
        <v>8</v>
      </c>
      <c r="G29" s="64">
        <v>1</v>
      </c>
      <c r="H29" s="64">
        <f t="shared" si="0"/>
        <v>0</v>
      </c>
      <c r="I29" s="64">
        <f t="shared" si="2"/>
        <v>100</v>
      </c>
      <c r="J29" s="81">
        <f>M29*I29</f>
        <v>7000</v>
      </c>
      <c r="K29" s="64">
        <v>70</v>
      </c>
      <c r="L29" s="65">
        <v>40</v>
      </c>
      <c r="M29" s="66">
        <v>70</v>
      </c>
    </row>
    <row r="30" spans="5:18" x14ac:dyDescent="0.2">
      <c r="E30" s="63">
        <v>6</v>
      </c>
      <c r="F30" s="64">
        <v>7</v>
      </c>
      <c r="G30" s="64">
        <v>0</v>
      </c>
      <c r="H30" s="64">
        <f t="shared" si="0"/>
        <v>0</v>
      </c>
      <c r="I30" s="64">
        <f t="shared" si="2"/>
        <v>100</v>
      </c>
      <c r="J30" s="81">
        <f>M30*I30</f>
        <v>0</v>
      </c>
      <c r="K30" s="64">
        <v>80</v>
      </c>
      <c r="L30" s="67">
        <v>60</v>
      </c>
      <c r="M30" s="66">
        <v>0</v>
      </c>
    </row>
    <row r="31" spans="5:18" ht="16" thickBot="1" x14ac:dyDescent="0.25">
      <c r="E31" s="68">
        <v>6</v>
      </c>
      <c r="F31" s="69">
        <v>8</v>
      </c>
      <c r="G31" s="69">
        <v>0</v>
      </c>
      <c r="H31" s="69">
        <f t="shared" si="0"/>
        <v>0</v>
      </c>
      <c r="I31" s="69">
        <f t="shared" si="2"/>
        <v>100</v>
      </c>
      <c r="J31" s="86">
        <f t="shared" si="3"/>
        <v>0</v>
      </c>
      <c r="K31" s="69">
        <v>70</v>
      </c>
      <c r="L31" s="70">
        <v>70</v>
      </c>
      <c r="M31" s="71">
        <v>0</v>
      </c>
    </row>
    <row r="32" spans="5:18" x14ac:dyDescent="0.2">
      <c r="F32" s="79" t="s">
        <v>107</v>
      </c>
      <c r="G32" s="58">
        <f>COUNTIF(M20:M31,"&lt;&gt;0")</f>
        <v>5</v>
      </c>
    </row>
    <row r="33" spans="6:14" x14ac:dyDescent="0.2">
      <c r="G33" s="57"/>
      <c r="H33" s="57" t="s">
        <v>12</v>
      </c>
      <c r="I33" s="80">
        <f>SUMPRODUCT(L20:L31,M20:M31)-SUMPRODUCT(I20:I31,M20:M31)</f>
        <v>-20799.999999999993</v>
      </c>
      <c r="J33" s="57"/>
      <c r="K33" s="57"/>
    </row>
    <row r="34" spans="6:14" x14ac:dyDescent="0.2">
      <c r="F34" s="58"/>
      <c r="G34" s="58"/>
      <c r="L34" s="57" t="s">
        <v>98</v>
      </c>
      <c r="M34" s="58" t="s">
        <v>99</v>
      </c>
      <c r="N34" s="59">
        <f>I33+I35</f>
        <v>24200</v>
      </c>
    </row>
    <row r="35" spans="6:14" x14ac:dyDescent="0.2">
      <c r="F35" s="58"/>
      <c r="G35" s="58"/>
      <c r="H35" s="57" t="s">
        <v>108</v>
      </c>
      <c r="I35" s="57">
        <f>SUM(J20:J31)</f>
        <v>44999.999999999993</v>
      </c>
    </row>
    <row r="36" spans="6:14" x14ac:dyDescent="0.2">
      <c r="F36" s="58" t="s">
        <v>102</v>
      </c>
      <c r="G36" s="58">
        <f>COUNTIF('2(c)'!H20:H31,"&lt;&gt;0")</f>
        <v>7</v>
      </c>
    </row>
    <row r="37" spans="6:14" x14ac:dyDescent="0.2">
      <c r="F37" s="58" t="s">
        <v>106</v>
      </c>
      <c r="G37" s="58">
        <f>G36-1</f>
        <v>6</v>
      </c>
      <c r="H37" s="78"/>
      <c r="I37" s="78"/>
      <c r="J37" s="78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0326-7847-C44D-8128-884EE352B6C6}">
  <dimension ref="E18:N38"/>
  <sheetViews>
    <sheetView topLeftCell="C11" zoomScale="114" workbookViewId="0">
      <selection activeCell="R38" sqref="R38"/>
    </sheetView>
  </sheetViews>
  <sheetFormatPr baseColWidth="10" defaultColWidth="8.83203125" defaultRowHeight="15" x14ac:dyDescent="0.2"/>
  <cols>
    <col min="1" max="1" width="8.83203125" style="56"/>
    <col min="2" max="2" width="17.33203125" style="56" bestFit="1" customWidth="1"/>
    <col min="3" max="3" width="8.83203125" style="56"/>
    <col min="4" max="4" width="11.83203125" style="56" bestFit="1" customWidth="1"/>
    <col min="5" max="5" width="5.83203125" style="56" bestFit="1" customWidth="1"/>
    <col min="6" max="6" width="34.1640625" style="56" bestFit="1" customWidth="1"/>
    <col min="7" max="7" width="13.6640625" style="56" bestFit="1" customWidth="1"/>
    <col min="8" max="8" width="17.6640625" style="56" bestFit="1" customWidth="1"/>
    <col min="9" max="9" width="17.6640625" style="56" customWidth="1"/>
    <col min="10" max="10" width="11.33203125" style="56" bestFit="1" customWidth="1"/>
    <col min="11" max="11" width="11.1640625" style="56" bestFit="1" customWidth="1"/>
    <col min="12" max="12" width="6.6640625" style="56" bestFit="1" customWidth="1"/>
    <col min="13" max="13" width="9.33203125" style="56" bestFit="1" customWidth="1"/>
    <col min="14" max="14" width="14.1640625" style="56" bestFit="1" customWidth="1"/>
    <col min="15" max="15" width="9.33203125" style="56" bestFit="1" customWidth="1"/>
    <col min="16" max="16" width="14.1640625" style="56" bestFit="1" customWidth="1"/>
    <col min="17" max="16384" width="8.83203125" style="56"/>
  </cols>
  <sheetData>
    <row r="18" spans="5:14" ht="16" thickBot="1" x14ac:dyDescent="0.25"/>
    <row r="19" spans="5:14" x14ac:dyDescent="0.2">
      <c r="E19" s="83" t="s">
        <v>93</v>
      </c>
      <c r="F19" s="84" t="s">
        <v>94</v>
      </c>
      <c r="G19" s="84" t="s">
        <v>100</v>
      </c>
      <c r="H19" s="84" t="s">
        <v>101</v>
      </c>
      <c r="I19" s="85" t="s">
        <v>105</v>
      </c>
      <c r="L19" s="83" t="s">
        <v>95</v>
      </c>
      <c r="M19" s="84" t="s">
        <v>96</v>
      </c>
      <c r="N19" s="85" t="s">
        <v>97</v>
      </c>
    </row>
    <row r="20" spans="5:14" x14ac:dyDescent="0.2">
      <c r="E20" s="63">
        <v>1</v>
      </c>
      <c r="F20" s="64">
        <v>3</v>
      </c>
      <c r="G20" s="65">
        <v>50</v>
      </c>
      <c r="H20" s="82">
        <v>75</v>
      </c>
      <c r="I20" s="66">
        <v>75</v>
      </c>
      <c r="L20" s="63">
        <v>1</v>
      </c>
      <c r="M20" s="72">
        <f t="shared" ref="M20:M28" si="0">SUMIF($F$20:$F$33,L20,$H$20:$H$33)- SUMIF($E$20:$E$33,L20,$H$20:$H$33)</f>
        <v>-75</v>
      </c>
      <c r="N20" s="73">
        <v>-75</v>
      </c>
    </row>
    <row r="21" spans="5:14" x14ac:dyDescent="0.2">
      <c r="E21" s="63">
        <v>1</v>
      </c>
      <c r="F21" s="64">
        <v>4</v>
      </c>
      <c r="G21" s="65">
        <v>80</v>
      </c>
      <c r="H21" s="82">
        <v>0</v>
      </c>
      <c r="I21" s="66">
        <v>75</v>
      </c>
      <c r="L21" s="63">
        <v>2</v>
      </c>
      <c r="M21" s="72">
        <f t="shared" si="0"/>
        <v>-75</v>
      </c>
      <c r="N21" s="73">
        <v>-75</v>
      </c>
    </row>
    <row r="22" spans="5:14" x14ac:dyDescent="0.2">
      <c r="E22" s="63">
        <v>2</v>
      </c>
      <c r="F22" s="64">
        <v>3</v>
      </c>
      <c r="G22" s="65">
        <v>70</v>
      </c>
      <c r="H22" s="82">
        <v>5</v>
      </c>
      <c r="I22" s="66">
        <v>75</v>
      </c>
      <c r="L22" s="63">
        <v>3</v>
      </c>
      <c r="M22" s="72">
        <f t="shared" si="0"/>
        <v>0</v>
      </c>
      <c r="N22" s="75">
        <v>0</v>
      </c>
    </row>
    <row r="23" spans="5:14" x14ac:dyDescent="0.2">
      <c r="E23" s="63">
        <v>2</v>
      </c>
      <c r="F23" s="64">
        <v>4</v>
      </c>
      <c r="G23" s="65">
        <v>40</v>
      </c>
      <c r="H23" s="82">
        <v>70</v>
      </c>
      <c r="I23" s="66">
        <v>75</v>
      </c>
      <c r="L23" s="63">
        <v>4</v>
      </c>
      <c r="M23" s="72">
        <f t="shared" si="0"/>
        <v>0</v>
      </c>
      <c r="N23" s="75">
        <v>0</v>
      </c>
    </row>
    <row r="24" spans="5:14" x14ac:dyDescent="0.2">
      <c r="E24" s="63">
        <v>3</v>
      </c>
      <c r="F24" s="64">
        <v>5</v>
      </c>
      <c r="G24" s="65">
        <v>70</v>
      </c>
      <c r="H24" s="82">
        <v>0</v>
      </c>
      <c r="I24" s="66">
        <v>150</v>
      </c>
      <c r="L24" s="63">
        <v>5</v>
      </c>
      <c r="M24" s="72">
        <f t="shared" si="0"/>
        <v>0</v>
      </c>
      <c r="N24" s="75">
        <v>0</v>
      </c>
    </row>
    <row r="25" spans="5:14" x14ac:dyDescent="0.2">
      <c r="E25" s="63">
        <v>3</v>
      </c>
      <c r="F25" s="64">
        <v>6</v>
      </c>
      <c r="G25" s="65">
        <v>50</v>
      </c>
      <c r="H25" s="82">
        <v>80</v>
      </c>
      <c r="I25" s="66">
        <v>150</v>
      </c>
      <c r="L25" s="63">
        <v>6</v>
      </c>
      <c r="M25" s="72">
        <f t="shared" si="0"/>
        <v>0</v>
      </c>
      <c r="N25" s="75">
        <v>0</v>
      </c>
    </row>
    <row r="26" spans="5:14" x14ac:dyDescent="0.2">
      <c r="E26" s="63">
        <v>4</v>
      </c>
      <c r="F26" s="64">
        <v>5</v>
      </c>
      <c r="G26" s="65">
        <v>40</v>
      </c>
      <c r="H26" s="82">
        <v>30</v>
      </c>
      <c r="I26" s="66">
        <v>30</v>
      </c>
      <c r="L26" s="63">
        <v>7</v>
      </c>
      <c r="M26" s="72">
        <f t="shared" si="0"/>
        <v>80</v>
      </c>
      <c r="N26" s="75">
        <v>80</v>
      </c>
    </row>
    <row r="27" spans="5:14" x14ac:dyDescent="0.2">
      <c r="E27" s="63">
        <v>4</v>
      </c>
      <c r="F27" s="64">
        <v>6</v>
      </c>
      <c r="G27" s="65">
        <v>80</v>
      </c>
      <c r="H27" s="82">
        <v>0</v>
      </c>
      <c r="I27" s="66">
        <v>150</v>
      </c>
      <c r="L27" s="63">
        <v>8</v>
      </c>
      <c r="M27" s="72">
        <f t="shared" si="0"/>
        <v>70</v>
      </c>
      <c r="N27" s="75">
        <v>70</v>
      </c>
    </row>
    <row r="28" spans="5:14" ht="16" thickBot="1" x14ac:dyDescent="0.25">
      <c r="E28" s="63">
        <v>5</v>
      </c>
      <c r="F28" s="64">
        <v>7</v>
      </c>
      <c r="G28" s="65">
        <v>80</v>
      </c>
      <c r="H28" s="82">
        <v>0</v>
      </c>
      <c r="I28" s="66">
        <v>80</v>
      </c>
      <c r="L28" s="68">
        <v>9</v>
      </c>
      <c r="M28" s="69">
        <f t="shared" si="0"/>
        <v>0</v>
      </c>
      <c r="N28" s="77">
        <v>0</v>
      </c>
    </row>
    <row r="29" spans="5:14" x14ac:dyDescent="0.2">
      <c r="E29" s="63">
        <v>5</v>
      </c>
      <c r="F29" s="64">
        <v>8</v>
      </c>
      <c r="G29" s="65">
        <v>40</v>
      </c>
      <c r="H29" s="82">
        <v>70</v>
      </c>
      <c r="I29" s="66">
        <v>70</v>
      </c>
    </row>
    <row r="30" spans="5:14" x14ac:dyDescent="0.2">
      <c r="E30" s="63">
        <v>6</v>
      </c>
      <c r="F30" s="64">
        <v>7</v>
      </c>
      <c r="G30" s="67">
        <v>60</v>
      </c>
      <c r="H30" s="82">
        <v>80</v>
      </c>
      <c r="I30" s="66">
        <v>80</v>
      </c>
    </row>
    <row r="31" spans="5:14" x14ac:dyDescent="0.2">
      <c r="E31" s="63">
        <v>6</v>
      </c>
      <c r="F31" s="64">
        <v>8</v>
      </c>
      <c r="G31" s="65">
        <v>70</v>
      </c>
      <c r="H31" s="82">
        <v>0</v>
      </c>
      <c r="I31" s="66">
        <v>70</v>
      </c>
    </row>
    <row r="32" spans="5:14" ht="16" x14ac:dyDescent="0.2">
      <c r="E32" s="4">
        <v>4</v>
      </c>
      <c r="F32" s="5">
        <v>9</v>
      </c>
      <c r="G32" s="65">
        <v>0</v>
      </c>
      <c r="H32" s="82">
        <v>40</v>
      </c>
      <c r="I32" s="66">
        <v>120</v>
      </c>
    </row>
    <row r="33" spans="5:10" ht="17" thickBot="1" x14ac:dyDescent="0.25">
      <c r="E33" s="9">
        <v>9</v>
      </c>
      <c r="F33" s="10">
        <v>5</v>
      </c>
      <c r="G33" s="70">
        <v>60</v>
      </c>
      <c r="H33" s="87">
        <v>40</v>
      </c>
      <c r="I33" s="71">
        <v>120</v>
      </c>
    </row>
    <row r="35" spans="5:10" x14ac:dyDescent="0.2">
      <c r="F35" s="57" t="s">
        <v>98</v>
      </c>
      <c r="G35" s="57"/>
      <c r="H35" s="58" t="s">
        <v>99</v>
      </c>
      <c r="I35" s="58"/>
      <c r="J35" s="59">
        <f>SUMPRODUCT(H20:H33,G20:G33)</f>
        <v>22100</v>
      </c>
    </row>
    <row r="38" spans="5:10" x14ac:dyDescent="0.2">
      <c r="F38" s="56" t="s">
        <v>102</v>
      </c>
      <c r="G38" s="56">
        <f>COUNTIF(H20:H33,"&lt;&gt;0")</f>
        <v>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0530-CE91-E141-AD53-33A3AE576D45}">
  <dimension ref="E18:N40"/>
  <sheetViews>
    <sheetView topLeftCell="C12" zoomScale="112" workbookViewId="0">
      <selection activeCell="L40" sqref="L40"/>
    </sheetView>
  </sheetViews>
  <sheetFormatPr baseColWidth="10" defaultColWidth="8.83203125" defaultRowHeight="15" x14ac:dyDescent="0.2"/>
  <cols>
    <col min="1" max="1" width="8.83203125" style="56"/>
    <col min="2" max="2" width="17.33203125" style="56" bestFit="1" customWidth="1"/>
    <col min="3" max="3" width="8.83203125" style="56"/>
    <col min="4" max="4" width="11.83203125" style="56" bestFit="1" customWidth="1"/>
    <col min="5" max="5" width="5.83203125" style="56" bestFit="1" customWidth="1"/>
    <col min="6" max="6" width="34.1640625" style="56" bestFit="1" customWidth="1"/>
    <col min="7" max="7" width="13.6640625" style="56" bestFit="1" customWidth="1"/>
    <col min="8" max="8" width="17.6640625" style="56" bestFit="1" customWidth="1"/>
    <col min="9" max="9" width="17.6640625" style="56" customWidth="1"/>
    <col min="10" max="10" width="11.33203125" style="56" bestFit="1" customWidth="1"/>
    <col min="11" max="11" width="11.1640625" style="56" bestFit="1" customWidth="1"/>
    <col min="12" max="12" width="6.6640625" style="56" bestFit="1" customWidth="1"/>
    <col min="13" max="13" width="9.33203125" style="56" bestFit="1" customWidth="1"/>
    <col min="14" max="14" width="14.1640625" style="56" bestFit="1" customWidth="1"/>
    <col min="15" max="15" width="9.33203125" style="56" bestFit="1" customWidth="1"/>
    <col min="16" max="16" width="14.1640625" style="56" bestFit="1" customWidth="1"/>
    <col min="17" max="16384" width="8.83203125" style="56"/>
  </cols>
  <sheetData>
    <row r="18" spans="5:14" ht="16" thickBot="1" x14ac:dyDescent="0.25"/>
    <row r="19" spans="5:14" x14ac:dyDescent="0.2">
      <c r="E19" s="83" t="s">
        <v>93</v>
      </c>
      <c r="F19" s="84" t="s">
        <v>94</v>
      </c>
      <c r="G19" s="84" t="s">
        <v>100</v>
      </c>
      <c r="H19" s="84" t="s">
        <v>101</v>
      </c>
      <c r="I19" s="85" t="s">
        <v>105</v>
      </c>
      <c r="L19" s="83" t="s">
        <v>95</v>
      </c>
      <c r="M19" s="84" t="s">
        <v>96</v>
      </c>
      <c r="N19" s="85" t="s">
        <v>97</v>
      </c>
    </row>
    <row r="20" spans="5:14" x14ac:dyDescent="0.2">
      <c r="E20" s="63">
        <v>1</v>
      </c>
      <c r="F20" s="64">
        <v>3</v>
      </c>
      <c r="G20" s="65">
        <v>50</v>
      </c>
      <c r="H20" s="82">
        <v>75</v>
      </c>
      <c r="I20" s="66">
        <v>75</v>
      </c>
      <c r="L20" s="63">
        <v>1</v>
      </c>
      <c r="M20" s="72">
        <f>SUMIF($F$20:$F$35,L20,$H$20:$H$35)- SUMIF($E$20:$E$35,L20,$H$20:$H$35)</f>
        <v>-75</v>
      </c>
      <c r="N20" s="73">
        <v>-75</v>
      </c>
    </row>
    <row r="21" spans="5:14" x14ac:dyDescent="0.2">
      <c r="E21" s="63">
        <v>1</v>
      </c>
      <c r="F21" s="64">
        <v>4</v>
      </c>
      <c r="G21" s="65">
        <v>80</v>
      </c>
      <c r="H21" s="82">
        <v>0</v>
      </c>
      <c r="I21" s="66">
        <v>75</v>
      </c>
      <c r="L21" s="63">
        <v>2</v>
      </c>
      <c r="M21" s="72">
        <f t="shared" ref="M21:M29" si="0">SUMIF($F$20:$F$35,L21,$H$20:$H$35)- SUMIF($E$20:$E$35,L21,$H$20:$H$35)</f>
        <v>-75</v>
      </c>
      <c r="N21" s="73">
        <v>-75</v>
      </c>
    </row>
    <row r="22" spans="5:14" x14ac:dyDescent="0.2">
      <c r="E22" s="63">
        <v>2</v>
      </c>
      <c r="F22" s="64">
        <v>3</v>
      </c>
      <c r="G22" s="65">
        <v>70</v>
      </c>
      <c r="H22" s="82">
        <v>20</v>
      </c>
      <c r="I22" s="66">
        <v>75</v>
      </c>
      <c r="L22" s="63">
        <v>3</v>
      </c>
      <c r="M22" s="72">
        <f t="shared" si="0"/>
        <v>0</v>
      </c>
      <c r="N22" s="75">
        <v>0</v>
      </c>
    </row>
    <row r="23" spans="5:14" x14ac:dyDescent="0.2">
      <c r="E23" s="63">
        <v>2</v>
      </c>
      <c r="F23" s="64">
        <v>4</v>
      </c>
      <c r="G23" s="65">
        <v>40</v>
      </c>
      <c r="H23" s="82">
        <v>55</v>
      </c>
      <c r="I23" s="66">
        <v>75</v>
      </c>
      <c r="L23" s="63">
        <v>4</v>
      </c>
      <c r="M23" s="72">
        <f t="shared" si="0"/>
        <v>0</v>
      </c>
      <c r="N23" s="75">
        <v>0</v>
      </c>
    </row>
    <row r="24" spans="5:14" x14ac:dyDescent="0.2">
      <c r="E24" s="63">
        <v>3</v>
      </c>
      <c r="F24" s="64">
        <v>5</v>
      </c>
      <c r="G24" s="65">
        <v>70</v>
      </c>
      <c r="H24" s="82">
        <v>15</v>
      </c>
      <c r="I24" s="66">
        <v>150</v>
      </c>
      <c r="L24" s="63">
        <v>5</v>
      </c>
      <c r="M24" s="72">
        <f t="shared" si="0"/>
        <v>0</v>
      </c>
      <c r="N24" s="75">
        <v>0</v>
      </c>
    </row>
    <row r="25" spans="5:14" x14ac:dyDescent="0.2">
      <c r="E25" s="63">
        <v>3</v>
      </c>
      <c r="F25" s="64">
        <v>6</v>
      </c>
      <c r="G25" s="65">
        <v>50</v>
      </c>
      <c r="H25" s="82">
        <v>80</v>
      </c>
      <c r="I25" s="66">
        <v>150</v>
      </c>
      <c r="L25" s="63">
        <v>6</v>
      </c>
      <c r="M25" s="72">
        <f t="shared" si="0"/>
        <v>0</v>
      </c>
      <c r="N25" s="75">
        <v>0</v>
      </c>
    </row>
    <row r="26" spans="5:14" x14ac:dyDescent="0.2">
      <c r="E26" s="63">
        <v>4</v>
      </c>
      <c r="F26" s="64">
        <v>5</v>
      </c>
      <c r="G26" s="65">
        <v>40</v>
      </c>
      <c r="H26" s="82">
        <v>30</v>
      </c>
      <c r="I26" s="66">
        <v>30</v>
      </c>
      <c r="L26" s="63">
        <v>7</v>
      </c>
      <c r="M26" s="72">
        <f t="shared" si="0"/>
        <v>80</v>
      </c>
      <c r="N26" s="75">
        <v>80</v>
      </c>
    </row>
    <row r="27" spans="5:14" x14ac:dyDescent="0.2">
      <c r="E27" s="63">
        <v>4</v>
      </c>
      <c r="F27" s="64">
        <v>6</v>
      </c>
      <c r="G27" s="65">
        <v>80</v>
      </c>
      <c r="H27" s="82">
        <v>0</v>
      </c>
      <c r="I27" s="66">
        <v>150</v>
      </c>
      <c r="L27" s="63">
        <v>8</v>
      </c>
      <c r="M27" s="72">
        <f t="shared" si="0"/>
        <v>70</v>
      </c>
      <c r="N27" s="75">
        <v>70</v>
      </c>
    </row>
    <row r="28" spans="5:14" x14ac:dyDescent="0.2">
      <c r="E28" s="63">
        <v>5</v>
      </c>
      <c r="F28" s="64">
        <v>7</v>
      </c>
      <c r="G28" s="65">
        <v>80</v>
      </c>
      <c r="H28" s="82">
        <v>0</v>
      </c>
      <c r="I28" s="66">
        <v>80</v>
      </c>
      <c r="L28" s="63">
        <v>9</v>
      </c>
      <c r="M28" s="72">
        <f t="shared" si="0"/>
        <v>0</v>
      </c>
      <c r="N28" s="75">
        <v>0</v>
      </c>
    </row>
    <row r="29" spans="5:14" ht="16" thickBot="1" x14ac:dyDescent="0.25">
      <c r="E29" s="63">
        <v>5</v>
      </c>
      <c r="F29" s="64">
        <v>8</v>
      </c>
      <c r="G29" s="65">
        <v>40</v>
      </c>
      <c r="H29" s="82">
        <v>70</v>
      </c>
      <c r="I29" s="66">
        <v>70</v>
      </c>
      <c r="L29" s="68">
        <v>10</v>
      </c>
      <c r="M29" s="88">
        <f t="shared" si="0"/>
        <v>0</v>
      </c>
      <c r="N29" s="77">
        <v>0</v>
      </c>
    </row>
    <row r="30" spans="5:14" x14ac:dyDescent="0.2">
      <c r="E30" s="63">
        <v>6</v>
      </c>
      <c r="F30" s="64">
        <v>7</v>
      </c>
      <c r="G30" s="67">
        <v>60</v>
      </c>
      <c r="H30" s="82">
        <v>80</v>
      </c>
      <c r="I30" s="66">
        <v>80</v>
      </c>
    </row>
    <row r="31" spans="5:14" x14ac:dyDescent="0.2">
      <c r="E31" s="63">
        <v>6</v>
      </c>
      <c r="F31" s="64">
        <v>8</v>
      </c>
      <c r="G31" s="65">
        <v>70</v>
      </c>
      <c r="H31" s="82">
        <v>0</v>
      </c>
      <c r="I31" s="66">
        <v>70</v>
      </c>
    </row>
    <row r="32" spans="5:14" ht="16" x14ac:dyDescent="0.2">
      <c r="E32" s="4">
        <v>4</v>
      </c>
      <c r="F32" s="5">
        <v>9</v>
      </c>
      <c r="G32" s="65">
        <v>0</v>
      </c>
      <c r="H32" s="82">
        <v>25</v>
      </c>
      <c r="I32" s="66">
        <v>25</v>
      </c>
    </row>
    <row r="33" spans="5:10" ht="16" x14ac:dyDescent="0.2">
      <c r="E33" s="4">
        <v>9</v>
      </c>
      <c r="F33" s="5">
        <v>5</v>
      </c>
      <c r="G33" s="65">
        <v>60</v>
      </c>
      <c r="H33" s="82">
        <v>25</v>
      </c>
      <c r="I33" s="66">
        <v>25</v>
      </c>
    </row>
    <row r="34" spans="5:10" ht="16" x14ac:dyDescent="0.2">
      <c r="E34" s="4">
        <v>4</v>
      </c>
      <c r="F34" s="5">
        <v>10</v>
      </c>
      <c r="G34" s="65">
        <v>0</v>
      </c>
      <c r="H34" s="82">
        <v>0</v>
      </c>
      <c r="I34" s="66">
        <v>95</v>
      </c>
    </row>
    <row r="35" spans="5:10" ht="17" thickBot="1" x14ac:dyDescent="0.25">
      <c r="E35" s="9">
        <v>10</v>
      </c>
      <c r="F35" s="10">
        <v>5</v>
      </c>
      <c r="G35" s="70">
        <v>110</v>
      </c>
      <c r="H35" s="87">
        <v>0</v>
      </c>
      <c r="I35" s="71">
        <v>95</v>
      </c>
    </row>
    <row r="37" spans="5:10" x14ac:dyDescent="0.2">
      <c r="F37" s="57" t="s">
        <v>98</v>
      </c>
      <c r="G37" s="57"/>
      <c r="H37" s="58" t="s">
        <v>99</v>
      </c>
      <c r="I37" s="58"/>
      <c r="J37" s="59">
        <f>SUMPRODUCT(H20:H35,G20:G35)</f>
        <v>22700</v>
      </c>
    </row>
    <row r="40" spans="5:10" x14ac:dyDescent="0.2">
      <c r="F40" s="56" t="s">
        <v>102</v>
      </c>
      <c r="G40" s="56">
        <f>COUNTIF(H20:H33,"&lt;&gt;0")</f>
        <v>10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44E0-E4CB-F547-BDFD-EE15C818E22E}">
  <dimension ref="E18:M36"/>
  <sheetViews>
    <sheetView topLeftCell="B10" zoomScale="116" workbookViewId="0">
      <selection activeCell="L34" sqref="L34"/>
    </sheetView>
  </sheetViews>
  <sheetFormatPr baseColWidth="10" defaultColWidth="8.83203125" defaultRowHeight="15" x14ac:dyDescent="0.2"/>
  <cols>
    <col min="1" max="1" width="8.83203125" style="56"/>
    <col min="2" max="2" width="17.33203125" style="56" bestFit="1" customWidth="1"/>
    <col min="3" max="3" width="8.83203125" style="56"/>
    <col min="4" max="4" width="11.83203125" style="56" bestFit="1" customWidth="1"/>
    <col min="5" max="5" width="5.83203125" style="56" bestFit="1" customWidth="1"/>
    <col min="6" max="6" width="34.1640625" style="56" bestFit="1" customWidth="1"/>
    <col min="7" max="7" width="13.6640625" style="56" bestFit="1" customWidth="1"/>
    <col min="8" max="8" width="17.6640625" style="56" bestFit="1" customWidth="1"/>
    <col min="9" max="9" width="11.33203125" style="56" bestFit="1" customWidth="1"/>
    <col min="10" max="10" width="11.1640625" style="56" bestFit="1" customWidth="1"/>
    <col min="11" max="11" width="6.6640625" style="56" bestFit="1" customWidth="1"/>
    <col min="12" max="12" width="9.33203125" style="56" bestFit="1" customWidth="1"/>
    <col min="13" max="13" width="14.1640625" style="56" bestFit="1" customWidth="1"/>
    <col min="14" max="14" width="9.33203125" style="56" bestFit="1" customWidth="1"/>
    <col min="15" max="15" width="14.1640625" style="56" bestFit="1" customWidth="1"/>
    <col min="16" max="16384" width="8.83203125" style="56"/>
  </cols>
  <sheetData>
    <row r="18" spans="5:13" ht="16" thickBot="1" x14ac:dyDescent="0.25"/>
    <row r="19" spans="5:13" ht="16" thickBot="1" x14ac:dyDescent="0.25">
      <c r="E19" s="60" t="s">
        <v>93</v>
      </c>
      <c r="F19" s="61" t="s">
        <v>94</v>
      </c>
      <c r="G19" s="61" t="s">
        <v>111</v>
      </c>
      <c r="H19" s="62" t="s">
        <v>112</v>
      </c>
      <c r="K19" s="60" t="s">
        <v>95</v>
      </c>
      <c r="L19" s="61" t="s">
        <v>96</v>
      </c>
      <c r="M19" s="62" t="s">
        <v>97</v>
      </c>
    </row>
    <row r="20" spans="5:13" x14ac:dyDescent="0.2">
      <c r="E20" s="63">
        <v>1</v>
      </c>
      <c r="F20" s="64">
        <v>3</v>
      </c>
      <c r="G20" s="89">
        <v>50</v>
      </c>
      <c r="H20" s="66">
        <v>0</v>
      </c>
      <c r="K20" s="63">
        <v>1</v>
      </c>
      <c r="L20" s="72">
        <f t="shared" ref="L20:L27" si="0">SUMIF($F$20:$F$31,K20,$H$20:$H$31)- SUMIF($E$20:$E$31,K20,$H$20:$H$31)</f>
        <v>0</v>
      </c>
      <c r="M20" s="73">
        <v>0</v>
      </c>
    </row>
    <row r="21" spans="5:13" x14ac:dyDescent="0.2">
      <c r="E21" s="63">
        <v>1</v>
      </c>
      <c r="F21" s="64">
        <v>4</v>
      </c>
      <c r="G21" s="89">
        <v>80</v>
      </c>
      <c r="H21" s="66">
        <v>0</v>
      </c>
      <c r="K21" s="63">
        <v>2</v>
      </c>
      <c r="L21" s="72">
        <f t="shared" si="0"/>
        <v>-1</v>
      </c>
      <c r="M21" s="73">
        <v>-1</v>
      </c>
    </row>
    <row r="22" spans="5:13" x14ac:dyDescent="0.2">
      <c r="E22" s="63">
        <v>2</v>
      </c>
      <c r="F22" s="64">
        <v>3</v>
      </c>
      <c r="G22" s="89">
        <v>70</v>
      </c>
      <c r="H22" s="66">
        <v>0</v>
      </c>
      <c r="K22" s="63">
        <v>3</v>
      </c>
      <c r="L22" s="74">
        <f t="shared" si="0"/>
        <v>0</v>
      </c>
      <c r="M22" s="75">
        <v>0</v>
      </c>
    </row>
    <row r="23" spans="5:13" x14ac:dyDescent="0.2">
      <c r="E23" s="63">
        <v>2</v>
      </c>
      <c r="F23" s="64">
        <v>4</v>
      </c>
      <c r="G23" s="89">
        <v>40</v>
      </c>
      <c r="H23" s="66">
        <v>1</v>
      </c>
      <c r="K23" s="63">
        <v>4</v>
      </c>
      <c r="L23" s="74">
        <f t="shared" si="0"/>
        <v>0</v>
      </c>
      <c r="M23" s="75">
        <v>0</v>
      </c>
    </row>
    <row r="24" spans="5:13" x14ac:dyDescent="0.2">
      <c r="E24" s="63">
        <v>3</v>
      </c>
      <c r="F24" s="64">
        <v>5</v>
      </c>
      <c r="G24" s="89">
        <v>70</v>
      </c>
      <c r="H24" s="66">
        <v>0</v>
      </c>
      <c r="K24" s="63">
        <v>5</v>
      </c>
      <c r="L24" s="74">
        <f t="shared" si="0"/>
        <v>0</v>
      </c>
      <c r="M24" s="75">
        <v>0</v>
      </c>
    </row>
    <row r="25" spans="5:13" x14ac:dyDescent="0.2">
      <c r="E25" s="63">
        <v>3</v>
      </c>
      <c r="F25" s="64">
        <v>6</v>
      </c>
      <c r="G25" s="89">
        <v>50</v>
      </c>
      <c r="H25" s="66">
        <v>0</v>
      </c>
      <c r="K25" s="63">
        <v>6</v>
      </c>
      <c r="L25" s="74">
        <f t="shared" si="0"/>
        <v>0</v>
      </c>
      <c r="M25" s="75">
        <v>0</v>
      </c>
    </row>
    <row r="26" spans="5:13" x14ac:dyDescent="0.2">
      <c r="E26" s="63">
        <v>4</v>
      </c>
      <c r="F26" s="64">
        <v>5</v>
      </c>
      <c r="G26" s="89">
        <v>40</v>
      </c>
      <c r="H26" s="66">
        <v>1</v>
      </c>
      <c r="K26" s="63">
        <v>7</v>
      </c>
      <c r="L26" s="74">
        <f t="shared" si="0"/>
        <v>0</v>
      </c>
      <c r="M26" s="75">
        <v>0</v>
      </c>
    </row>
    <row r="27" spans="5:13" ht="16" thickBot="1" x14ac:dyDescent="0.25">
      <c r="E27" s="63">
        <v>4</v>
      </c>
      <c r="F27" s="64">
        <v>6</v>
      </c>
      <c r="G27" s="89">
        <v>80</v>
      </c>
      <c r="H27" s="66">
        <v>0</v>
      </c>
      <c r="K27" s="68">
        <v>8</v>
      </c>
      <c r="L27" s="76">
        <f t="shared" si="0"/>
        <v>1</v>
      </c>
      <c r="M27" s="77">
        <v>1</v>
      </c>
    </row>
    <row r="28" spans="5:13" x14ac:dyDescent="0.2">
      <c r="E28" s="63">
        <v>5</v>
      </c>
      <c r="F28" s="64">
        <v>7</v>
      </c>
      <c r="G28" s="89">
        <v>80</v>
      </c>
      <c r="H28" s="66">
        <v>0</v>
      </c>
    </row>
    <row r="29" spans="5:13" x14ac:dyDescent="0.2">
      <c r="E29" s="63">
        <v>5</v>
      </c>
      <c r="F29" s="64">
        <v>8</v>
      </c>
      <c r="G29" s="89">
        <v>40</v>
      </c>
      <c r="H29" s="66">
        <v>1</v>
      </c>
    </row>
    <row r="30" spans="5:13" x14ac:dyDescent="0.2">
      <c r="E30" s="63">
        <v>6</v>
      </c>
      <c r="F30" s="64">
        <v>7</v>
      </c>
      <c r="G30" s="89">
        <v>60</v>
      </c>
      <c r="H30" s="66">
        <v>0</v>
      </c>
    </row>
    <row r="31" spans="5:13" ht="16" thickBot="1" x14ac:dyDescent="0.25">
      <c r="E31" s="68">
        <v>6</v>
      </c>
      <c r="F31" s="69">
        <v>8</v>
      </c>
      <c r="G31" s="90">
        <v>70</v>
      </c>
      <c r="H31" s="71">
        <v>0</v>
      </c>
    </row>
    <row r="33" spans="6:9" x14ac:dyDescent="0.2">
      <c r="F33" s="57" t="s">
        <v>98</v>
      </c>
      <c r="G33" s="57"/>
      <c r="H33" s="58" t="s">
        <v>99</v>
      </c>
      <c r="I33" s="59">
        <f>SUMPRODUCT(H20:H31,G20:G31)</f>
        <v>120</v>
      </c>
    </row>
    <row r="36" spans="6:9" x14ac:dyDescent="0.2">
      <c r="F36" s="56" t="s">
        <v>102</v>
      </c>
      <c r="G36" s="56">
        <f>COUNTIF(H20:H31,"&lt;&gt;0")</f>
        <v>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8736-FD19-974A-B172-943F5B9231F6}">
  <dimension ref="E18:M36"/>
  <sheetViews>
    <sheetView topLeftCell="C10" zoomScale="125" workbookViewId="0">
      <selection activeCell="I33" sqref="I33"/>
    </sheetView>
  </sheetViews>
  <sheetFormatPr baseColWidth="10" defaultColWidth="8.83203125" defaultRowHeight="15" x14ac:dyDescent="0.2"/>
  <cols>
    <col min="1" max="1" width="8.83203125" style="56"/>
    <col min="2" max="2" width="17.33203125" style="56" bestFit="1" customWidth="1"/>
    <col min="3" max="3" width="8.83203125" style="56"/>
    <col min="4" max="4" width="11.83203125" style="56" bestFit="1" customWidth="1"/>
    <col min="5" max="5" width="5.83203125" style="56" bestFit="1" customWidth="1"/>
    <col min="6" max="6" width="34.1640625" style="56" bestFit="1" customWidth="1"/>
    <col min="7" max="7" width="13.6640625" style="56" bestFit="1" customWidth="1"/>
    <col min="8" max="8" width="17.6640625" style="56" bestFit="1" customWidth="1"/>
    <col min="9" max="9" width="11.33203125" style="56" bestFit="1" customWidth="1"/>
    <col min="10" max="10" width="11.1640625" style="56" bestFit="1" customWidth="1"/>
    <col min="11" max="11" width="6.6640625" style="56" bestFit="1" customWidth="1"/>
    <col min="12" max="12" width="9.33203125" style="56" bestFit="1" customWidth="1"/>
    <col min="13" max="13" width="14.1640625" style="56" bestFit="1" customWidth="1"/>
    <col min="14" max="14" width="9.33203125" style="56" bestFit="1" customWidth="1"/>
    <col min="15" max="15" width="14.1640625" style="56" bestFit="1" customWidth="1"/>
    <col min="16" max="16384" width="8.83203125" style="56"/>
  </cols>
  <sheetData>
    <row r="18" spans="5:13" ht="16" thickBot="1" x14ac:dyDescent="0.25"/>
    <row r="19" spans="5:13" ht="16" thickBot="1" x14ac:dyDescent="0.25">
      <c r="E19" s="60" t="s">
        <v>93</v>
      </c>
      <c r="F19" s="61" t="s">
        <v>94</v>
      </c>
      <c r="G19" s="61" t="s">
        <v>111</v>
      </c>
      <c r="H19" s="62" t="s">
        <v>112</v>
      </c>
      <c r="K19" s="60" t="s">
        <v>95</v>
      </c>
      <c r="L19" s="61" t="s">
        <v>96</v>
      </c>
      <c r="M19" s="62" t="s">
        <v>97</v>
      </c>
    </row>
    <row r="20" spans="5:13" x14ac:dyDescent="0.2">
      <c r="E20" s="63">
        <v>1</v>
      </c>
      <c r="F20" s="64">
        <v>3</v>
      </c>
      <c r="G20" s="89">
        <v>50</v>
      </c>
      <c r="H20" s="66">
        <v>0</v>
      </c>
      <c r="K20" s="63">
        <v>1</v>
      </c>
      <c r="L20" s="72">
        <f t="shared" ref="L20:L27" si="0">SUMIF($F$20:$F$31,K20,$H$20:$H$31)- SUMIF($E$20:$E$31,K20,$H$20:$H$31)</f>
        <v>0</v>
      </c>
      <c r="M20" s="73">
        <v>0</v>
      </c>
    </row>
    <row r="21" spans="5:13" x14ac:dyDescent="0.2">
      <c r="E21" s="63">
        <v>1</v>
      </c>
      <c r="F21" s="64">
        <v>4</v>
      </c>
      <c r="G21" s="89">
        <v>80</v>
      </c>
      <c r="H21" s="66">
        <v>0</v>
      </c>
      <c r="K21" s="63">
        <v>2</v>
      </c>
      <c r="L21" s="72">
        <f t="shared" si="0"/>
        <v>-1</v>
      </c>
      <c r="M21" s="73">
        <v>-1</v>
      </c>
    </row>
    <row r="22" spans="5:13" x14ac:dyDescent="0.2">
      <c r="E22" s="63">
        <v>2</v>
      </c>
      <c r="F22" s="64">
        <v>3</v>
      </c>
      <c r="G22" s="89">
        <v>70</v>
      </c>
      <c r="H22" s="66">
        <v>0</v>
      </c>
      <c r="K22" s="63">
        <v>3</v>
      </c>
      <c r="L22" s="74">
        <f t="shared" si="0"/>
        <v>0</v>
      </c>
      <c r="M22" s="75">
        <v>0</v>
      </c>
    </row>
    <row r="23" spans="5:13" x14ac:dyDescent="0.2">
      <c r="E23" s="63">
        <v>2</v>
      </c>
      <c r="F23" s="64">
        <v>4</v>
      </c>
      <c r="G23" s="89">
        <v>40</v>
      </c>
      <c r="H23" s="66">
        <v>1</v>
      </c>
      <c r="K23" s="63">
        <v>4</v>
      </c>
      <c r="L23" s="74">
        <f t="shared" si="0"/>
        <v>0</v>
      </c>
      <c r="M23" s="75">
        <v>0</v>
      </c>
    </row>
    <row r="24" spans="5:13" x14ac:dyDescent="0.2">
      <c r="E24" s="63">
        <v>3</v>
      </c>
      <c r="F24" s="64">
        <v>5</v>
      </c>
      <c r="G24" s="89">
        <v>70</v>
      </c>
      <c r="H24" s="66">
        <v>0</v>
      </c>
      <c r="K24" s="63">
        <v>5</v>
      </c>
      <c r="L24" s="74">
        <f t="shared" si="0"/>
        <v>0</v>
      </c>
      <c r="M24" s="75">
        <v>0</v>
      </c>
    </row>
    <row r="25" spans="5:13" x14ac:dyDescent="0.2">
      <c r="E25" s="63">
        <v>3</v>
      </c>
      <c r="F25" s="64">
        <v>6</v>
      </c>
      <c r="G25" s="89">
        <v>50</v>
      </c>
      <c r="H25" s="66">
        <v>0</v>
      </c>
      <c r="K25" s="63">
        <v>6</v>
      </c>
      <c r="L25" s="74">
        <f t="shared" si="0"/>
        <v>0</v>
      </c>
      <c r="M25" s="75">
        <v>0</v>
      </c>
    </row>
    <row r="26" spans="5:13" x14ac:dyDescent="0.2">
      <c r="E26" s="63">
        <v>4</v>
      </c>
      <c r="F26" s="64">
        <v>5</v>
      </c>
      <c r="G26" s="89">
        <v>40</v>
      </c>
      <c r="H26" s="66">
        <v>1</v>
      </c>
      <c r="K26" s="63">
        <v>7</v>
      </c>
      <c r="L26" s="74">
        <f t="shared" si="0"/>
        <v>0</v>
      </c>
      <c r="M26" s="75">
        <v>0</v>
      </c>
    </row>
    <row r="27" spans="5:13" ht="16" thickBot="1" x14ac:dyDescent="0.25">
      <c r="E27" s="63">
        <v>4</v>
      </c>
      <c r="F27" s="64">
        <v>6</v>
      </c>
      <c r="G27" s="89">
        <v>80</v>
      </c>
      <c r="H27" s="66">
        <v>0</v>
      </c>
      <c r="K27" s="68">
        <v>8</v>
      </c>
      <c r="L27" s="76">
        <f t="shared" si="0"/>
        <v>1</v>
      </c>
      <c r="M27" s="77">
        <v>1</v>
      </c>
    </row>
    <row r="28" spans="5:13" x14ac:dyDescent="0.2">
      <c r="E28" s="63">
        <v>5</v>
      </c>
      <c r="F28" s="64">
        <v>7</v>
      </c>
      <c r="G28" s="89">
        <v>80</v>
      </c>
      <c r="H28" s="66">
        <v>0</v>
      </c>
    </row>
    <row r="29" spans="5:13" x14ac:dyDescent="0.2">
      <c r="E29" s="63">
        <v>5</v>
      </c>
      <c r="F29" s="64">
        <v>8</v>
      </c>
      <c r="G29" s="89">
        <v>40</v>
      </c>
      <c r="H29" s="66">
        <v>1</v>
      </c>
    </row>
    <row r="30" spans="5:13" x14ac:dyDescent="0.2">
      <c r="E30" s="63">
        <v>6</v>
      </c>
      <c r="F30" s="64">
        <v>7</v>
      </c>
      <c r="G30" s="89">
        <v>60</v>
      </c>
      <c r="H30" s="66">
        <v>0</v>
      </c>
    </row>
    <row r="31" spans="5:13" ht="16" thickBot="1" x14ac:dyDescent="0.25">
      <c r="E31" s="68">
        <v>6</v>
      </c>
      <c r="F31" s="69">
        <v>8</v>
      </c>
      <c r="G31" s="90">
        <v>70</v>
      </c>
      <c r="H31" s="71">
        <v>0</v>
      </c>
    </row>
    <row r="33" spans="6:9" x14ac:dyDescent="0.2">
      <c r="F33" s="57" t="s">
        <v>98</v>
      </c>
      <c r="G33" s="57"/>
      <c r="H33" s="58" t="s">
        <v>99</v>
      </c>
      <c r="I33" s="59">
        <f>SUMPRODUCT(H20:H31,G20:G31)</f>
        <v>120</v>
      </c>
    </row>
    <row r="36" spans="6:9" x14ac:dyDescent="0.2">
      <c r="F36" s="56" t="s">
        <v>113</v>
      </c>
      <c r="G36" s="56">
        <f>SUM(H28,H29)</f>
        <v>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F506-9650-CE49-ADEE-37D7C5BF2366}">
  <dimension ref="E18:M36"/>
  <sheetViews>
    <sheetView topLeftCell="A11" zoomScale="125" zoomScaleNormal="100" workbookViewId="0">
      <selection activeCell="I33" sqref="I33"/>
    </sheetView>
  </sheetViews>
  <sheetFormatPr baseColWidth="10" defaultColWidth="8.83203125" defaultRowHeight="15" x14ac:dyDescent="0.2"/>
  <cols>
    <col min="1" max="1" width="8.83203125" style="56"/>
    <col min="2" max="2" width="17.33203125" style="56" bestFit="1" customWidth="1"/>
    <col min="3" max="3" width="8.83203125" style="56"/>
    <col min="4" max="4" width="11.83203125" style="56" bestFit="1" customWidth="1"/>
    <col min="5" max="5" width="5.83203125" style="56" bestFit="1" customWidth="1"/>
    <col min="6" max="6" width="34.1640625" style="56" bestFit="1" customWidth="1"/>
    <col min="7" max="7" width="13.6640625" style="56" bestFit="1" customWidth="1"/>
    <col min="8" max="8" width="17.6640625" style="56" bestFit="1" customWidth="1"/>
    <col min="9" max="9" width="11.33203125" style="56" bestFit="1" customWidth="1"/>
    <col min="10" max="10" width="11.1640625" style="56" bestFit="1" customWidth="1"/>
    <col min="11" max="11" width="6.6640625" style="56" bestFit="1" customWidth="1"/>
    <col min="12" max="12" width="9.33203125" style="56" bestFit="1" customWidth="1"/>
    <col min="13" max="13" width="14.1640625" style="56" bestFit="1" customWidth="1"/>
    <col min="14" max="14" width="9.33203125" style="56" bestFit="1" customWidth="1"/>
    <col min="15" max="15" width="14.1640625" style="56" bestFit="1" customWidth="1"/>
    <col min="16" max="16384" width="8.83203125" style="56"/>
  </cols>
  <sheetData>
    <row r="18" spans="5:13" ht="16" thickBot="1" x14ac:dyDescent="0.25"/>
    <row r="19" spans="5:13" ht="16" thickBot="1" x14ac:dyDescent="0.25">
      <c r="E19" s="60" t="s">
        <v>93</v>
      </c>
      <c r="F19" s="61" t="s">
        <v>94</v>
      </c>
      <c r="G19" s="61" t="s">
        <v>111</v>
      </c>
      <c r="H19" s="62" t="s">
        <v>112</v>
      </c>
      <c r="K19" s="60" t="s">
        <v>95</v>
      </c>
      <c r="L19" s="61" t="s">
        <v>96</v>
      </c>
      <c r="M19" s="62" t="s">
        <v>97</v>
      </c>
    </row>
    <row r="20" spans="5:13" x14ac:dyDescent="0.2">
      <c r="E20" s="63">
        <v>1</v>
      </c>
      <c r="F20" s="64">
        <v>3</v>
      </c>
      <c r="G20" s="89">
        <v>50</v>
      </c>
      <c r="H20" s="66">
        <v>0</v>
      </c>
      <c r="K20" s="63">
        <v>1</v>
      </c>
      <c r="L20" s="72">
        <f t="shared" ref="L20:L27" si="0">SUMIF($F$20:$F$31,K20,$H$20:$H$31)- SUMIF($E$20:$E$31,K20,$H$20:$H$31)</f>
        <v>0</v>
      </c>
      <c r="M20" s="73">
        <v>0</v>
      </c>
    </row>
    <row r="21" spans="5:13" x14ac:dyDescent="0.2">
      <c r="E21" s="63">
        <v>1</v>
      </c>
      <c r="F21" s="64">
        <v>4</v>
      </c>
      <c r="G21" s="89">
        <v>80</v>
      </c>
      <c r="H21" s="66">
        <v>0</v>
      </c>
      <c r="K21" s="63">
        <v>2</v>
      </c>
      <c r="L21" s="72">
        <f t="shared" si="0"/>
        <v>-1</v>
      </c>
      <c r="M21" s="73">
        <v>-1</v>
      </c>
    </row>
    <row r="22" spans="5:13" x14ac:dyDescent="0.2">
      <c r="E22" s="63">
        <v>2</v>
      </c>
      <c r="F22" s="64">
        <v>3</v>
      </c>
      <c r="G22" s="89">
        <v>70</v>
      </c>
      <c r="H22" s="66">
        <v>0</v>
      </c>
      <c r="K22" s="63">
        <v>3</v>
      </c>
      <c r="L22" s="74">
        <f t="shared" si="0"/>
        <v>0</v>
      </c>
      <c r="M22" s="75">
        <v>0</v>
      </c>
    </row>
    <row r="23" spans="5:13" x14ac:dyDescent="0.2">
      <c r="E23" s="63">
        <v>2</v>
      </c>
      <c r="F23" s="64">
        <v>4</v>
      </c>
      <c r="G23" s="89">
        <v>40</v>
      </c>
      <c r="H23" s="66">
        <v>1</v>
      </c>
      <c r="K23" s="63">
        <v>4</v>
      </c>
      <c r="L23" s="74">
        <f t="shared" si="0"/>
        <v>0</v>
      </c>
      <c r="M23" s="75">
        <v>0</v>
      </c>
    </row>
    <row r="24" spans="5:13" x14ac:dyDescent="0.2">
      <c r="E24" s="63">
        <v>3</v>
      </c>
      <c r="F24" s="64">
        <v>5</v>
      </c>
      <c r="G24" s="89">
        <v>70</v>
      </c>
      <c r="H24" s="66">
        <v>0</v>
      </c>
      <c r="K24" s="63">
        <v>5</v>
      </c>
      <c r="L24" s="74">
        <f t="shared" si="0"/>
        <v>0</v>
      </c>
      <c r="M24" s="75">
        <v>0</v>
      </c>
    </row>
    <row r="25" spans="5:13" x14ac:dyDescent="0.2">
      <c r="E25" s="63">
        <v>3</v>
      </c>
      <c r="F25" s="64">
        <v>6</v>
      </c>
      <c r="G25" s="89">
        <v>50</v>
      </c>
      <c r="H25" s="66">
        <v>0</v>
      </c>
      <c r="K25" s="63">
        <v>6</v>
      </c>
      <c r="L25" s="74">
        <f t="shared" si="0"/>
        <v>0</v>
      </c>
      <c r="M25" s="75">
        <v>0</v>
      </c>
    </row>
    <row r="26" spans="5:13" x14ac:dyDescent="0.2">
      <c r="E26" s="63">
        <v>4</v>
      </c>
      <c r="F26" s="64">
        <v>5</v>
      </c>
      <c r="G26" s="89">
        <v>40</v>
      </c>
      <c r="H26" s="66">
        <v>0</v>
      </c>
      <c r="K26" s="63">
        <v>7</v>
      </c>
      <c r="L26" s="74">
        <f t="shared" si="0"/>
        <v>0</v>
      </c>
      <c r="M26" s="75">
        <v>0</v>
      </c>
    </row>
    <row r="27" spans="5:13" ht="16" thickBot="1" x14ac:dyDescent="0.25">
      <c r="E27" s="63">
        <v>4</v>
      </c>
      <c r="F27" s="64">
        <v>6</v>
      </c>
      <c r="G27" s="89">
        <v>80</v>
      </c>
      <c r="H27" s="66">
        <v>1</v>
      </c>
      <c r="K27" s="68">
        <v>8</v>
      </c>
      <c r="L27" s="76">
        <f t="shared" si="0"/>
        <v>1</v>
      </c>
      <c r="M27" s="77">
        <v>1</v>
      </c>
    </row>
    <row r="28" spans="5:13" x14ac:dyDescent="0.2">
      <c r="E28" s="63">
        <v>5</v>
      </c>
      <c r="F28" s="64">
        <v>7</v>
      </c>
      <c r="G28" s="89">
        <v>80</v>
      </c>
      <c r="H28" s="66">
        <v>0</v>
      </c>
    </row>
    <row r="29" spans="5:13" x14ac:dyDescent="0.2">
      <c r="E29" s="63">
        <v>5</v>
      </c>
      <c r="F29" s="64">
        <v>8</v>
      </c>
      <c r="G29" s="89">
        <v>40</v>
      </c>
      <c r="H29" s="66">
        <v>0</v>
      </c>
    </row>
    <row r="30" spans="5:13" x14ac:dyDescent="0.2">
      <c r="E30" s="63">
        <v>6</v>
      </c>
      <c r="F30" s="64">
        <v>7</v>
      </c>
      <c r="G30" s="89">
        <v>60</v>
      </c>
      <c r="H30" s="66">
        <v>0</v>
      </c>
    </row>
    <row r="31" spans="5:13" ht="16" thickBot="1" x14ac:dyDescent="0.25">
      <c r="E31" s="68">
        <v>6</v>
      </c>
      <c r="F31" s="69">
        <v>8</v>
      </c>
      <c r="G31" s="90">
        <v>70</v>
      </c>
      <c r="H31" s="71">
        <v>1</v>
      </c>
    </row>
    <row r="33" spans="6:9" x14ac:dyDescent="0.2">
      <c r="F33" s="57" t="s">
        <v>98</v>
      </c>
      <c r="G33" s="57"/>
      <c r="H33" s="58" t="s">
        <v>99</v>
      </c>
      <c r="I33" s="59">
        <f>SUMPRODUCT(G20:G31,H20:H31)</f>
        <v>190</v>
      </c>
    </row>
    <row r="36" spans="6:9" x14ac:dyDescent="0.2">
      <c r="F36" s="56" t="s">
        <v>114</v>
      </c>
      <c r="G36" s="56">
        <f>SUM(H30,H31)</f>
        <v>1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DAD3-1956-D741-BF2A-EEC6A2621052}">
  <dimension ref="I12:M33"/>
  <sheetViews>
    <sheetView tabSelected="1" zoomScale="83" workbookViewId="0">
      <selection activeCell="G14" sqref="G14"/>
    </sheetView>
  </sheetViews>
  <sheetFormatPr baseColWidth="10" defaultColWidth="11" defaultRowHeight="16" x14ac:dyDescent="0.2"/>
  <cols>
    <col min="1" max="1" width="22.1640625" bestFit="1" customWidth="1"/>
    <col min="2" max="2" width="8.33203125" bestFit="1" customWidth="1"/>
    <col min="3" max="4" width="5.1640625" bestFit="1" customWidth="1"/>
    <col min="5" max="5" width="7.1640625" bestFit="1" customWidth="1"/>
    <col min="9" max="9" width="21.6640625" style="1" bestFit="1" customWidth="1"/>
    <col min="10" max="13" width="11.83203125" style="1" bestFit="1" customWidth="1"/>
    <col min="14" max="14" width="12.5" bestFit="1" customWidth="1"/>
  </cols>
  <sheetData>
    <row r="12" spans="9:13" ht="17" thickBot="1" x14ac:dyDescent="0.25"/>
    <row r="13" spans="9:13" x14ac:dyDescent="0.2">
      <c r="I13" s="95" t="s">
        <v>0</v>
      </c>
      <c r="J13" s="2">
        <v>0</v>
      </c>
      <c r="K13" s="2">
        <v>0.05</v>
      </c>
      <c r="L13" s="2">
        <v>0.08</v>
      </c>
      <c r="M13" s="3">
        <v>0.15</v>
      </c>
    </row>
    <row r="14" spans="9:13" x14ac:dyDescent="0.2">
      <c r="I14" s="96"/>
      <c r="J14" s="5"/>
      <c r="K14" s="5"/>
      <c r="L14" s="5"/>
      <c r="M14" s="6"/>
    </row>
    <row r="15" spans="9:13" x14ac:dyDescent="0.2">
      <c r="I15" s="96" t="s">
        <v>4</v>
      </c>
      <c r="J15" s="5">
        <v>4</v>
      </c>
      <c r="K15" s="5">
        <v>4</v>
      </c>
      <c r="L15" s="5">
        <v>4</v>
      </c>
      <c r="M15" s="6">
        <v>4</v>
      </c>
    </row>
    <row r="16" spans="9:13" x14ac:dyDescent="0.2">
      <c r="I16" s="96" t="s">
        <v>5</v>
      </c>
      <c r="J16" s="5">
        <v>0</v>
      </c>
      <c r="K16" s="5">
        <f>K15*K13</f>
        <v>0.2</v>
      </c>
      <c r="L16" s="5">
        <f t="shared" ref="L16:M16" si="0">L15*L13</f>
        <v>0.32</v>
      </c>
      <c r="M16" s="6">
        <f t="shared" si="0"/>
        <v>0.6</v>
      </c>
    </row>
    <row r="17" spans="9:13" x14ac:dyDescent="0.2">
      <c r="I17" s="96" t="s">
        <v>6</v>
      </c>
      <c r="J17" s="5">
        <f>J15-J16</f>
        <v>4</v>
      </c>
      <c r="K17" s="5">
        <f>K15-K16</f>
        <v>3.8</v>
      </c>
      <c r="L17" s="5">
        <f t="shared" ref="L17:M17" si="1">L15-L16</f>
        <v>3.68</v>
      </c>
      <c r="M17" s="6">
        <f t="shared" si="1"/>
        <v>3.4</v>
      </c>
    </row>
    <row r="18" spans="9:13" x14ac:dyDescent="0.2">
      <c r="I18" s="96" t="s">
        <v>8</v>
      </c>
      <c r="J18" s="5">
        <v>1</v>
      </c>
      <c r="K18" s="5">
        <v>795</v>
      </c>
      <c r="L18" s="5">
        <v>1100</v>
      </c>
      <c r="M18" s="6">
        <v>1860</v>
      </c>
    </row>
    <row r="19" spans="9:13" x14ac:dyDescent="0.2">
      <c r="I19" s="96" t="s">
        <v>7</v>
      </c>
      <c r="J19" s="5">
        <v>794</v>
      </c>
      <c r="K19" s="5">
        <v>1099</v>
      </c>
      <c r="L19" s="5">
        <v>1859</v>
      </c>
      <c r="M19" s="6">
        <v>999999</v>
      </c>
    </row>
    <row r="20" spans="9:13" x14ac:dyDescent="0.2">
      <c r="I20" s="96" t="s">
        <v>1</v>
      </c>
      <c r="J20" s="5">
        <v>1000</v>
      </c>
      <c r="K20" s="5">
        <v>1000</v>
      </c>
      <c r="L20" s="5">
        <v>1000</v>
      </c>
      <c r="M20" s="6">
        <v>1000</v>
      </c>
    </row>
    <row r="21" spans="9:13" x14ac:dyDescent="0.2">
      <c r="I21" s="96" t="s">
        <v>2</v>
      </c>
      <c r="J21" s="7">
        <v>0.25</v>
      </c>
      <c r="K21" s="7">
        <v>0.25</v>
      </c>
      <c r="L21" s="7">
        <v>0.25</v>
      </c>
      <c r="M21" s="8">
        <v>0.25</v>
      </c>
    </row>
    <row r="22" spans="9:13" x14ac:dyDescent="0.2">
      <c r="I22" s="96" t="s">
        <v>3</v>
      </c>
      <c r="J22" s="5">
        <v>21</v>
      </c>
      <c r="K22" s="5">
        <v>21</v>
      </c>
      <c r="L22" s="5">
        <v>21</v>
      </c>
      <c r="M22" s="6">
        <v>21</v>
      </c>
    </row>
    <row r="23" spans="9:13" x14ac:dyDescent="0.2">
      <c r="I23" s="96"/>
      <c r="J23" s="5"/>
      <c r="K23" s="5"/>
      <c r="L23" s="5"/>
      <c r="M23" s="6"/>
    </row>
    <row r="24" spans="9:13" x14ac:dyDescent="0.2">
      <c r="I24" s="96" t="s">
        <v>9</v>
      </c>
      <c r="J24" s="5">
        <v>204.93901531919198</v>
      </c>
      <c r="K24" s="5">
        <v>795</v>
      </c>
      <c r="L24" s="5">
        <v>1100</v>
      </c>
      <c r="M24" s="6">
        <v>1860</v>
      </c>
    </row>
    <row r="25" spans="9:13" x14ac:dyDescent="0.2">
      <c r="I25" s="96"/>
      <c r="J25" s="5"/>
      <c r="K25" s="5"/>
      <c r="L25" s="5"/>
      <c r="M25" s="6"/>
    </row>
    <row r="26" spans="9:13" x14ac:dyDescent="0.2">
      <c r="I26" s="96" t="s">
        <v>28</v>
      </c>
      <c r="J26" s="5">
        <f>J20*J17</f>
        <v>4000</v>
      </c>
      <c r="K26" s="5">
        <f>K20*K17</f>
        <v>3800</v>
      </c>
      <c r="L26" s="5">
        <f>L20*L17</f>
        <v>3680</v>
      </c>
      <c r="M26" s="6">
        <f>M20*M17</f>
        <v>3400</v>
      </c>
    </row>
    <row r="27" spans="9:13" x14ac:dyDescent="0.2">
      <c r="I27" s="96" t="s">
        <v>10</v>
      </c>
      <c r="J27" s="5">
        <f>(J20*J22)/J24</f>
        <v>102.46950765959598</v>
      </c>
      <c r="K27" s="5">
        <f>(K20*K22)/K24</f>
        <v>26.415094339622641</v>
      </c>
      <c r="L27" s="5">
        <f t="shared" ref="K27:M27" si="2">(L20*L22)/L24</f>
        <v>19.09090909090909</v>
      </c>
      <c r="M27" s="6">
        <f t="shared" si="2"/>
        <v>11.290322580645162</v>
      </c>
    </row>
    <row r="28" spans="9:13" x14ac:dyDescent="0.2">
      <c r="I28" s="96" t="s">
        <v>11</v>
      </c>
      <c r="J28" s="5">
        <f>(J24*J17*J21)/2</f>
        <v>102.46950765959599</v>
      </c>
      <c r="K28" s="5">
        <f t="shared" ref="K28:M28" si="3">(K24*K17*K21)/2</f>
        <v>377.625</v>
      </c>
      <c r="L28" s="5">
        <f t="shared" si="3"/>
        <v>506</v>
      </c>
      <c r="M28" s="6">
        <f t="shared" si="3"/>
        <v>790.5</v>
      </c>
    </row>
    <row r="29" spans="9:13" x14ac:dyDescent="0.2">
      <c r="I29" s="96" t="s">
        <v>12</v>
      </c>
      <c r="J29" s="5">
        <f>SUM(J26:J28)</f>
        <v>4204.9390153191925</v>
      </c>
      <c r="K29" s="5">
        <f t="shared" ref="K29:M29" si="4">SUM(K26:K28)</f>
        <v>4204.0400943396226</v>
      </c>
      <c r="L29" s="5">
        <f>SUM(L26:L28)</f>
        <v>4205.090909090909</v>
      </c>
      <c r="M29" s="13">
        <f>SUM(M26:M28)</f>
        <v>4201.7903225806458</v>
      </c>
    </row>
    <row r="30" spans="9:13" x14ac:dyDescent="0.2">
      <c r="I30" s="96" t="s">
        <v>14</v>
      </c>
      <c r="J30" s="5">
        <f>MIN(J29:M29)</f>
        <v>4201.7903225806458</v>
      </c>
      <c r="K30" s="5"/>
      <c r="L30" s="5"/>
      <c r="M30" s="6"/>
    </row>
    <row r="31" spans="9:13" x14ac:dyDescent="0.2">
      <c r="I31" s="96"/>
      <c r="J31" s="5"/>
      <c r="K31" s="5"/>
      <c r="L31" s="5"/>
      <c r="M31" s="6"/>
    </row>
    <row r="32" spans="9:13" x14ac:dyDescent="0.2">
      <c r="I32" s="96"/>
      <c r="J32" s="5"/>
      <c r="K32" s="5"/>
      <c r="L32" s="5"/>
      <c r="M32" s="6"/>
    </row>
    <row r="33" spans="9:13" ht="17" thickBot="1" x14ac:dyDescent="0.25">
      <c r="I33" s="97" t="s">
        <v>13</v>
      </c>
      <c r="J33" s="10">
        <f>SUM(J29:M29)</f>
        <v>16815.860341330372</v>
      </c>
      <c r="K33" s="10"/>
      <c r="L33" s="10"/>
      <c r="M33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1(b) - LP</vt:lpstr>
      <vt:lpstr>1(c) - Sensitivity Report</vt:lpstr>
      <vt:lpstr>1(f) - LP</vt:lpstr>
      <vt:lpstr>1(h) - LP</vt:lpstr>
      <vt:lpstr>1(i) - LP</vt:lpstr>
      <vt:lpstr>1(j) - LP</vt:lpstr>
      <vt:lpstr>1(k) - LP</vt:lpstr>
      <vt:lpstr>1(m) - LP</vt:lpstr>
      <vt:lpstr>1(n) - LP</vt:lpstr>
      <vt:lpstr>1(o) - LP</vt:lpstr>
      <vt:lpstr>1(p) - LP</vt:lpstr>
      <vt:lpstr>1(q) - LP</vt:lpstr>
      <vt:lpstr>1(r) - LP</vt:lpstr>
      <vt:lpstr>2(c)</vt:lpstr>
      <vt:lpstr>2(d)</vt:lpstr>
      <vt:lpstr>2(e) </vt:lpstr>
      <vt:lpstr>2(f)</vt:lpstr>
      <vt:lpstr>2(g)</vt:lpstr>
      <vt:lpstr>2(h)</vt:lpstr>
      <vt:lpstr>2(i) P1</vt:lpstr>
      <vt:lpstr>2(i) P2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2020-10-15T10:59:13Z</dcterms:created>
  <dcterms:modified xsi:type="dcterms:W3CDTF">2020-10-21T05:16:08Z</dcterms:modified>
</cp:coreProperties>
</file>