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45" windowWidth="19395" windowHeight="8415"/>
  </bookViews>
  <sheets>
    <sheet name="scenario-1" sheetId="1" r:id="rId1"/>
  </sheets>
  <calcPr calcId="125725"/>
</workbook>
</file>

<file path=xl/calcChain.xml><?xml version="1.0" encoding="utf-8"?>
<calcChain xmlns="http://schemas.openxmlformats.org/spreadsheetml/2006/main">
  <c r="BE8" i="1"/>
  <c r="BE9"/>
  <c r="BE10"/>
  <c r="BE7"/>
  <c r="AF42"/>
  <c r="AF43"/>
  <c r="A9" l="1" a="1"/>
  <c r="C9" s="1"/>
  <c r="A11" l="1"/>
  <c r="A10"/>
  <c r="A9"/>
  <c r="D10"/>
  <c r="B11"/>
  <c r="B10"/>
  <c r="B9"/>
  <c r="D11"/>
  <c r="D9"/>
  <c r="C11"/>
  <c r="C10"/>
  <c r="R9" l="1"/>
  <c r="N10"/>
  <c r="R10" s="1"/>
  <c r="N9"/>
  <c r="N3"/>
  <c r="R12"/>
  <c r="R3"/>
  <c r="N4"/>
  <c r="R4" s="1"/>
  <c r="O4"/>
  <c r="S4" s="1"/>
  <c r="P4"/>
  <c r="T4" s="1"/>
  <c r="N6"/>
  <c r="R6" s="1"/>
  <c r="O6"/>
  <c r="S6" s="1"/>
  <c r="P6"/>
  <c r="T6" s="1"/>
  <c r="N7"/>
  <c r="R7" s="1"/>
  <c r="O7"/>
  <c r="S7" s="1"/>
  <c r="P7"/>
  <c r="T7" s="1"/>
  <c r="O9"/>
  <c r="S9" s="1"/>
  <c r="P9"/>
  <c r="T9" s="1"/>
  <c r="O10"/>
  <c r="S10" s="1"/>
  <c r="P10"/>
  <c r="T10" s="1"/>
  <c r="N12"/>
  <c r="O12"/>
  <c r="S12" s="1"/>
  <c r="P12"/>
  <c r="T12" s="1"/>
  <c r="N13"/>
  <c r="R13" s="1"/>
  <c r="O13"/>
  <c r="S13" s="1"/>
  <c r="P13"/>
  <c r="T13" s="1"/>
  <c r="O3"/>
  <c r="S3" s="1"/>
  <c r="P3"/>
  <c r="T3" s="1"/>
  <c r="T52" l="1"/>
  <c r="T26"/>
  <c r="T39"/>
  <c r="T48"/>
  <c r="T22"/>
  <c r="T35"/>
  <c r="T30"/>
  <c r="T17"/>
  <c r="T43"/>
  <c r="X9"/>
  <c r="Z9" s="1"/>
  <c r="R22"/>
  <c r="R48"/>
  <c r="R35"/>
  <c r="S29"/>
  <c r="S16"/>
  <c r="S42"/>
  <c r="V12"/>
  <c r="AB12" s="1"/>
  <c r="T38"/>
  <c r="T25"/>
  <c r="T51"/>
  <c r="S36"/>
  <c r="S23"/>
  <c r="S49"/>
  <c r="S33"/>
  <c r="S46"/>
  <c r="S20"/>
  <c r="X6"/>
  <c r="Z6" s="1"/>
  <c r="R19"/>
  <c r="R45"/>
  <c r="R32"/>
  <c r="R42"/>
  <c r="R29"/>
  <c r="R16"/>
  <c r="R49"/>
  <c r="R36"/>
  <c r="R23"/>
  <c r="S51"/>
  <c r="S25"/>
  <c r="S38"/>
  <c r="R46"/>
  <c r="R33"/>
  <c r="R20"/>
  <c r="R51"/>
  <c r="R38"/>
  <c r="R25"/>
  <c r="T42"/>
  <c r="T29"/>
  <c r="T16"/>
  <c r="X13"/>
  <c r="Z13" s="1"/>
  <c r="R52"/>
  <c r="R39"/>
  <c r="R26"/>
  <c r="T49"/>
  <c r="T36"/>
  <c r="T23"/>
  <c r="T46"/>
  <c r="T20"/>
  <c r="T33"/>
  <c r="S45"/>
  <c r="S19"/>
  <c r="S32"/>
  <c r="X4"/>
  <c r="Z4" s="1"/>
  <c r="R43"/>
  <c r="R30"/>
  <c r="R17"/>
  <c r="S26"/>
  <c r="S39"/>
  <c r="S52"/>
  <c r="S48"/>
  <c r="S35"/>
  <c r="S22"/>
  <c r="T19"/>
  <c r="T32"/>
  <c r="T45"/>
  <c r="S30"/>
  <c r="S17"/>
  <c r="S43"/>
  <c r="X3"/>
  <c r="Z3" s="1"/>
  <c r="X10"/>
  <c r="Z10" s="1"/>
  <c r="X12"/>
  <c r="Z12" s="1"/>
  <c r="X7"/>
  <c r="Z7" s="1"/>
  <c r="V4"/>
  <c r="AB4" s="1"/>
  <c r="AD4" s="1"/>
  <c r="AF4" s="1"/>
  <c r="V6"/>
  <c r="AB6" s="1"/>
  <c r="V13"/>
  <c r="AB13" s="1"/>
  <c r="V10"/>
  <c r="AB10" s="1"/>
  <c r="V3"/>
  <c r="AB3" s="1"/>
  <c r="AD3" s="1"/>
  <c r="AF3" s="1"/>
  <c r="V7"/>
  <c r="AB7" s="1"/>
  <c r="V9"/>
  <c r="AB9" s="1"/>
  <c r="AF6" l="1"/>
  <c r="AD10"/>
  <c r="AH4" s="1"/>
  <c r="AH6" s="1"/>
  <c r="AD12"/>
  <c r="AI3" s="1"/>
  <c r="AD9"/>
  <c r="AH3" s="1"/>
  <c r="AD7"/>
  <c r="AG4" s="1"/>
  <c r="AD6"/>
  <c r="AG3" s="1"/>
  <c r="X17"/>
  <c r="Z17" s="1"/>
  <c r="V17"/>
  <c r="AB17" s="1"/>
  <c r="X25"/>
  <c r="Z25" s="1"/>
  <c r="V25"/>
  <c r="AB25" s="1"/>
  <c r="X33"/>
  <c r="Z33" s="1"/>
  <c r="V33"/>
  <c r="AB33" s="1"/>
  <c r="X16"/>
  <c r="Z16" s="1"/>
  <c r="V16"/>
  <c r="AB16" s="1"/>
  <c r="X45"/>
  <c r="Z45" s="1"/>
  <c r="V45"/>
  <c r="AB45" s="1"/>
  <c r="X35"/>
  <c r="Z35" s="1"/>
  <c r="V35"/>
  <c r="AB35" s="1"/>
  <c r="X52"/>
  <c r="Z52" s="1"/>
  <c r="V52"/>
  <c r="AB52" s="1"/>
  <c r="X20"/>
  <c r="Z20" s="1"/>
  <c r="V20"/>
  <c r="AB20" s="1"/>
  <c r="X49"/>
  <c r="Z49" s="1"/>
  <c r="V49"/>
  <c r="AB49" s="1"/>
  <c r="X32"/>
  <c r="Z32" s="1"/>
  <c r="V32"/>
  <c r="AB32" s="1"/>
  <c r="X43"/>
  <c r="Z43" s="1"/>
  <c r="V43"/>
  <c r="AB43" s="1"/>
  <c r="X39"/>
  <c r="Z39" s="1"/>
  <c r="V39"/>
  <c r="AB39" s="1"/>
  <c r="X51"/>
  <c r="Z51" s="1"/>
  <c r="V51"/>
  <c r="AB51" s="1"/>
  <c r="X36"/>
  <c r="Z36" s="1"/>
  <c r="V36"/>
  <c r="AB36" s="1"/>
  <c r="X42"/>
  <c r="Z42" s="1"/>
  <c r="V42"/>
  <c r="AB42" s="1"/>
  <c r="X22"/>
  <c r="Z22" s="1"/>
  <c r="V22"/>
  <c r="AB22" s="1"/>
  <c r="X30"/>
  <c r="Z30" s="1"/>
  <c r="V30"/>
  <c r="AB30" s="1"/>
  <c r="X26"/>
  <c r="Z26" s="1"/>
  <c r="V26"/>
  <c r="AB26" s="1"/>
  <c r="X38"/>
  <c r="Z38" s="1"/>
  <c r="V38"/>
  <c r="AB38" s="1"/>
  <c r="X46"/>
  <c r="Z46" s="1"/>
  <c r="V46"/>
  <c r="AB46" s="1"/>
  <c r="X23"/>
  <c r="Z23" s="1"/>
  <c r="V23"/>
  <c r="AB23" s="1"/>
  <c r="X29"/>
  <c r="Z29" s="1"/>
  <c r="V29"/>
  <c r="AB29" s="1"/>
  <c r="X19"/>
  <c r="Z19" s="1"/>
  <c r="V19"/>
  <c r="AB19" s="1"/>
  <c r="X48"/>
  <c r="Z48" s="1"/>
  <c r="V48"/>
  <c r="AB48" s="1"/>
  <c r="AD13"/>
  <c r="AI4" s="1"/>
  <c r="AI6" s="1"/>
  <c r="AD48" l="1"/>
  <c r="AH42" s="1"/>
  <c r="AM42" s="1"/>
  <c r="AD22"/>
  <c r="AH16" s="1"/>
  <c r="AM16" s="1"/>
  <c r="AD36"/>
  <c r="AH30" s="1"/>
  <c r="AM30" s="1"/>
  <c r="AD23"/>
  <c r="AH17" s="1"/>
  <c r="AM17" s="1"/>
  <c r="AR16"/>
  <c r="AD19"/>
  <c r="AG16" s="1"/>
  <c r="AD29"/>
  <c r="AF29" s="1"/>
  <c r="AK29" s="1"/>
  <c r="AP17" s="1"/>
  <c r="AD30"/>
  <c r="AF30" s="1"/>
  <c r="AK30" s="1"/>
  <c r="AD42"/>
  <c r="AK42" s="1"/>
  <c r="AD43"/>
  <c r="AK43" s="1"/>
  <c r="AD26"/>
  <c r="AI17" s="1"/>
  <c r="AN17" s="1"/>
  <c r="AD39"/>
  <c r="AI30" s="1"/>
  <c r="AN30" s="1"/>
  <c r="AD38"/>
  <c r="AI29" s="1"/>
  <c r="AN29" s="1"/>
  <c r="AD51"/>
  <c r="AI42" s="1"/>
  <c r="AN42" s="1"/>
  <c r="AL16"/>
  <c r="AG6"/>
  <c r="BC7" s="1" a="1"/>
  <c r="AD46"/>
  <c r="AG43" s="1"/>
  <c r="AL43" s="1"/>
  <c r="AD49"/>
  <c r="AH43" s="1"/>
  <c r="AM43" s="1"/>
  <c r="AD52"/>
  <c r="AI43" s="1"/>
  <c r="AN43" s="1"/>
  <c r="AS18" s="1"/>
  <c r="AD45"/>
  <c r="AG42" s="1"/>
  <c r="AL42" s="1"/>
  <c r="AD33"/>
  <c r="AG30" s="1"/>
  <c r="AL30" s="1"/>
  <c r="AD17"/>
  <c r="AF17" s="1"/>
  <c r="AK17" s="1"/>
  <c r="AS17"/>
  <c r="AD32"/>
  <c r="AG29" s="1"/>
  <c r="AL29" s="1"/>
  <c r="AD20"/>
  <c r="AG17" s="1"/>
  <c r="AL17" s="1"/>
  <c r="AD35"/>
  <c r="AH29" s="1"/>
  <c r="AM29" s="1"/>
  <c r="AD16"/>
  <c r="AF16" s="1"/>
  <c r="AK16" s="1"/>
  <c r="AD25"/>
  <c r="AI16" s="1"/>
  <c r="AN16" s="1"/>
  <c r="AP18" l="1"/>
  <c r="AR17"/>
  <c r="AR18"/>
  <c r="AQ17"/>
  <c r="AQ18"/>
  <c r="AS16"/>
  <c r="AQ16"/>
  <c r="BC7"/>
  <c r="BC8"/>
  <c r="BC9"/>
  <c r="BC10"/>
  <c r="AP16"/>
  <c r="AP7" l="1" a="1"/>
  <c r="AQ9" s="1"/>
  <c r="AP8" l="1"/>
  <c r="AP9"/>
  <c r="AQ7"/>
  <c r="AR8"/>
  <c r="AQ8"/>
  <c r="AR10"/>
  <c r="AR7"/>
  <c r="AQ10"/>
  <c r="AR9"/>
  <c r="AV9" s="1"/>
  <c r="AP10"/>
  <c r="AP7"/>
  <c r="AV8" l="1"/>
  <c r="AV7"/>
  <c r="AX7" s="1"/>
  <c r="BA7" s="1"/>
  <c r="BG7" s="1"/>
  <c r="AX8" l="1"/>
  <c r="BA8" s="1"/>
  <c r="BG8" s="1"/>
  <c r="AX9" l="1"/>
  <c r="AX10" s="1"/>
  <c r="BA10" s="1"/>
  <c r="BG10" s="1"/>
  <c r="BA9" l="1"/>
  <c r="BG9" s="1"/>
</calcChain>
</file>

<file path=xl/sharedStrings.xml><?xml version="1.0" encoding="utf-8"?>
<sst xmlns="http://schemas.openxmlformats.org/spreadsheetml/2006/main" count="32" uniqueCount="32">
  <si>
    <t>V1</t>
  </si>
  <si>
    <t>V2</t>
  </si>
  <si>
    <t>V3</t>
  </si>
  <si>
    <t>Actual Sim 1</t>
  </si>
  <si>
    <t>Day wise Progression</t>
  </si>
  <si>
    <t>Final Day Hedge</t>
  </si>
  <si>
    <t>Final Day/Daily</t>
  </si>
  <si>
    <t>Actual * Final Day/Daily</t>
  </si>
  <si>
    <t>Min</t>
  </si>
  <si>
    <t>Min ID</t>
  </si>
  <si>
    <t>Min ID Mu</t>
  </si>
  <si>
    <t>Payoff</t>
  </si>
  <si>
    <t>Payoff Discounted</t>
  </si>
  <si>
    <t>(Assets * Days )</t>
  </si>
  <si>
    <t>Final Delta Matrix</t>
  </si>
  <si>
    <t>Delta Calculation</t>
  </si>
  <si>
    <t>(For each asset on two hedge simulations)</t>
  </si>
  <si>
    <t>(each row denotes mean over all hedge simulations)</t>
  </si>
  <si>
    <t>Delta Penal</t>
  </si>
  <si>
    <t>Cumulative Delta Penal</t>
  </si>
  <si>
    <t>Interest Delta Penal</t>
  </si>
  <si>
    <t>OTC MTM</t>
  </si>
  <si>
    <t>Disc. Payoff As a Matrix</t>
  </si>
  <si>
    <t>(Simulation * Days)</t>
  </si>
  <si>
    <t>RollCost</t>
  </si>
  <si>
    <t>Total</t>
  </si>
  <si>
    <t>[2,] 0.02183181 0.01166421 0.003144875 0.005283221</t>
  </si>
  <si>
    <t>[1,] 0.0004541038 0.004191426 0.006932398 0.008068315</t>
  </si>
  <si>
    <t>[2,] 0.0218318082 0.011664207 0.003144875 0.008068315</t>
  </si>
  <si>
    <t>[1,] 0.000000 0.00000000 0.007276241 0.005283221</t>
  </si>
  <si>
    <t>[2,] 0.022245 0.01662066 0.014079383 0.005283221</t>
  </si>
  <si>
    <t>[1,] 0.00000000 0.00000000 0.006932398 0.005283221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</si>
</sst>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topLeftCell="AO1" workbookViewId="0">
      <selection activeCell="BE13" sqref="BE13"/>
    </sheetView>
  </sheetViews>
  <sheetFormatPr defaultRowHeight="15"/>
  <cols>
    <col min="53" max="53" width="14.85546875" customWidth="1"/>
    <col min="57" max="57" width="9.7109375" customWidth="1"/>
  </cols>
  <sheetData>
    <row r="1" spans="1:59">
      <c r="C1" t="s">
        <v>3</v>
      </c>
      <c r="G1" t="s">
        <v>4</v>
      </c>
      <c r="K1" t="s">
        <v>5</v>
      </c>
      <c r="O1" t="s">
        <v>6</v>
      </c>
      <c r="R1" t="s">
        <v>7</v>
      </c>
      <c r="V1" t="s">
        <v>8</v>
      </c>
      <c r="X1" t="s">
        <v>9</v>
      </c>
      <c r="Z1" t="s">
        <v>10</v>
      </c>
      <c r="AB1" t="s">
        <v>11</v>
      </c>
      <c r="AD1" t="s">
        <v>12</v>
      </c>
      <c r="AG1" t="s">
        <v>22</v>
      </c>
    </row>
    <row r="2" spans="1:59">
      <c r="B2" t="s">
        <v>0</v>
      </c>
      <c r="C2" t="s">
        <v>1</v>
      </c>
      <c r="D2" t="s">
        <v>2</v>
      </c>
      <c r="AG2" t="s">
        <v>23</v>
      </c>
      <c r="AL2" t="s">
        <v>15</v>
      </c>
      <c r="AQ2" t="s">
        <v>14</v>
      </c>
      <c r="AV2" t="s">
        <v>18</v>
      </c>
      <c r="AX2" t="s">
        <v>19</v>
      </c>
      <c r="BA2" t="s">
        <v>20</v>
      </c>
      <c r="BC2" t="s">
        <v>21</v>
      </c>
      <c r="BE2" t="s">
        <v>24</v>
      </c>
      <c r="BG2" t="s">
        <v>25</v>
      </c>
    </row>
    <row r="3" spans="1:59">
      <c r="A3">
        <v>1</v>
      </c>
      <c r="B3">
        <v>100</v>
      </c>
      <c r="C3">
        <v>100</v>
      </c>
      <c r="D3">
        <v>100</v>
      </c>
      <c r="F3">
        <v>100</v>
      </c>
      <c r="G3">
        <v>100</v>
      </c>
      <c r="H3">
        <v>100</v>
      </c>
      <c r="J3">
        <v>99.411685388995707</v>
      </c>
      <c r="K3">
        <v>101.108286363605</v>
      </c>
      <c r="L3">
        <v>100.025663855921</v>
      </c>
      <c r="N3">
        <f xml:space="preserve"> J3/F3</f>
        <v>0.99411685388995708</v>
      </c>
      <c r="O3">
        <f t="shared" ref="O3:P3" si="0" xml:space="preserve"> K3/G3</f>
        <v>1.01108286363605</v>
      </c>
      <c r="P3">
        <f t="shared" si="0"/>
        <v>1.00025663855921</v>
      </c>
      <c r="R3">
        <f>N3*B3</f>
        <v>99.411685388995707</v>
      </c>
      <c r="S3">
        <f>O3*C3</f>
        <v>101.108286363605</v>
      </c>
      <c r="T3">
        <f t="shared" ref="T3" si="1">P3*D3</f>
        <v>100.025663855921</v>
      </c>
      <c r="V3">
        <f>MIN(R3:T3)</f>
        <v>99.411685388995707</v>
      </c>
      <c r="X3">
        <f>MATCH(MIN(R3:T3),R3:T3,0)</f>
        <v>1</v>
      </c>
      <c r="Z3">
        <f>INDEX($B$17:$B$19,X3)</f>
        <v>0.06</v>
      </c>
      <c r="AB3">
        <f>MAX(1.77*MIN(V3/100 - 1, 1),0)</f>
        <v>0</v>
      </c>
      <c r="AD3">
        <f>AB3/(1+Z3)^(($A$6-$A$3)/365)</f>
        <v>0</v>
      </c>
      <c r="AF3">
        <f xml:space="preserve"> AD3</f>
        <v>0</v>
      </c>
      <c r="AG3">
        <f>AD6</f>
        <v>0</v>
      </c>
      <c r="AH3">
        <f>AD9</f>
        <v>6.93239767276407E-3</v>
      </c>
      <c r="AI3">
        <f>AD12</f>
        <v>5.2832211729131684E-3</v>
      </c>
      <c r="AK3" t="s">
        <v>16</v>
      </c>
      <c r="AP3" t="s">
        <v>13</v>
      </c>
    </row>
    <row r="4" spans="1:59">
      <c r="A4">
        <v>2</v>
      </c>
      <c r="B4">
        <v>100.21770273245799</v>
      </c>
      <c r="C4">
        <v>100.05367728012</v>
      </c>
      <c r="D4">
        <v>100.463211982183</v>
      </c>
      <c r="F4">
        <v>100</v>
      </c>
      <c r="G4">
        <v>100</v>
      </c>
      <c r="H4">
        <v>100</v>
      </c>
      <c r="J4">
        <v>101.362996094309</v>
      </c>
      <c r="K4">
        <v>101.233930217926</v>
      </c>
      <c r="L4">
        <v>101.25718465868199</v>
      </c>
      <c r="N4">
        <f t="shared" ref="N4:N13" si="2" xml:space="preserve"> J4/F4</f>
        <v>1.0136299609430899</v>
      </c>
      <c r="O4">
        <f t="shared" ref="O4:O13" si="3" xml:space="preserve"> K4/G4</f>
        <v>1.0123393021792599</v>
      </c>
      <c r="P4">
        <f t="shared" ref="P4:P13" si="4" xml:space="preserve"> L4/H4</f>
        <v>1.0125718465868199</v>
      </c>
      <c r="R4">
        <f>N4*B3</f>
        <v>101.36299609430898</v>
      </c>
      <c r="S4">
        <f t="shared" ref="S4:T4" si="5">O4*C3</f>
        <v>101.23393021792599</v>
      </c>
      <c r="T4">
        <f t="shared" si="5"/>
        <v>101.25718465868199</v>
      </c>
      <c r="V4">
        <f>MIN(R4:T4)</f>
        <v>101.23393021792599</v>
      </c>
      <c r="X4">
        <f>MATCH(MIN(R4:T4),R4:T4,0)</f>
        <v>2</v>
      </c>
      <c r="Z4">
        <f t="shared" ref="Z4:Z52" si="6">INDEX($B$17:$B$19,X4)</f>
        <v>0.05</v>
      </c>
      <c r="AB4">
        <f t="shared" ref="AB4:AB51" si="7">MAX(1.77*MIN(V4/100 - 1, 1),0)</f>
        <v>2.1840564857290089E-2</v>
      </c>
      <c r="AD4">
        <f>AB4/(1+Z4)^(($A$6-$A$3)/365)</f>
        <v>2.1831808218015607E-2</v>
      </c>
      <c r="AF4">
        <f>AD4</f>
        <v>2.1831808218015607E-2</v>
      </c>
      <c r="AG4">
        <f>AD7</f>
        <v>1.166420664437522E-2</v>
      </c>
      <c r="AH4">
        <f>AD10</f>
        <v>3.1448749642173229E-3</v>
      </c>
      <c r="AI4">
        <f>AD13</f>
        <v>5.2832211729131684E-3</v>
      </c>
      <c r="AP4" t="s">
        <v>17</v>
      </c>
    </row>
    <row r="5" spans="1:59">
      <c r="A5">
        <v>3</v>
      </c>
      <c r="B5">
        <v>100.414150950505</v>
      </c>
      <c r="C5">
        <v>100.186138086794</v>
      </c>
      <c r="D5">
        <v>100.67586679039999</v>
      </c>
    </row>
    <row r="6" spans="1:59">
      <c r="A6">
        <v>4</v>
      </c>
      <c r="B6">
        <v>100.298487071916</v>
      </c>
      <c r="C6">
        <v>100.455836979769</v>
      </c>
      <c r="D6">
        <v>101.055188782584</v>
      </c>
      <c r="F6">
        <v>99.767498533150302</v>
      </c>
      <c r="G6">
        <v>100.371726310898</v>
      </c>
      <c r="H6">
        <v>100.251544296185</v>
      </c>
      <c r="J6">
        <v>99.411685388995707</v>
      </c>
      <c r="K6">
        <v>101.108286363605</v>
      </c>
      <c r="L6">
        <v>100.025663855921</v>
      </c>
      <c r="N6">
        <f t="shared" si="2"/>
        <v>0.99643357657166909</v>
      </c>
      <c r="O6">
        <f t="shared" si="3"/>
        <v>1.0073383220532197</v>
      </c>
      <c r="P6">
        <f t="shared" si="4"/>
        <v>0.99774686323437911</v>
      </c>
      <c r="R6">
        <f>N6*B4</f>
        <v>99.860283969499449</v>
      </c>
      <c r="S6">
        <f t="shared" ref="S6:T6" si="8">O6*C4</f>
        <v>100.78790338661044</v>
      </c>
      <c r="T6">
        <f t="shared" si="8"/>
        <v>100.23685462567357</v>
      </c>
      <c r="V6">
        <f t="shared" ref="V6:V52" si="9">MIN(R6:T6)</f>
        <v>99.860283969499449</v>
      </c>
      <c r="X6">
        <f>MATCH(MIN(R6:T6),R6:T6,0)</f>
        <v>1</v>
      </c>
      <c r="Z6">
        <f t="shared" si="6"/>
        <v>0.06</v>
      </c>
      <c r="AB6">
        <f>MAX(1.77*MIN(V6/100 - 1, 1),0)</f>
        <v>0</v>
      </c>
      <c r="AD6">
        <f>AB6/(1+Z6)^(($A$6-$A$4)/365)</f>
        <v>0</v>
      </c>
      <c r="AF6">
        <f>AVERAGE(AF4,AF3)</f>
        <v>1.0915904109007803E-2</v>
      </c>
      <c r="AG6">
        <f t="shared" ref="AG6:AI6" si="10">AVERAGE(AG4,AG3)</f>
        <v>5.8321033221876099E-3</v>
      </c>
      <c r="AH6">
        <f t="shared" si="10"/>
        <v>5.0386363184906965E-3</v>
      </c>
      <c r="AI6">
        <f t="shared" si="10"/>
        <v>5.2832211729131684E-3</v>
      </c>
    </row>
    <row r="7" spans="1:59">
      <c r="F7">
        <v>100.63835003989099</v>
      </c>
      <c r="G7">
        <v>100.624979229752</v>
      </c>
      <c r="H7">
        <v>100.42131084744101</v>
      </c>
      <c r="J7">
        <v>101.362996094309</v>
      </c>
      <c r="K7">
        <v>101.233930217926</v>
      </c>
      <c r="L7">
        <v>101.25718465868199</v>
      </c>
      <c r="N7">
        <f t="shared" si="2"/>
        <v>1.0072004961739811</v>
      </c>
      <c r="O7">
        <f t="shared" si="3"/>
        <v>1.0060516880881398</v>
      </c>
      <c r="P7">
        <f t="shared" si="4"/>
        <v>1.0083236695895241</v>
      </c>
      <c r="R7">
        <f>N7 * B4</f>
        <v>100.93931991754823</v>
      </c>
      <c r="S7">
        <f t="shared" ref="S7:T7" si="11">O7 * C4</f>
        <v>100.65917092709068</v>
      </c>
      <c r="T7">
        <f t="shared" si="11"/>
        <v>101.29943456462502</v>
      </c>
      <c r="V7">
        <f t="shared" si="9"/>
        <v>100.65917092709068</v>
      </c>
      <c r="X7">
        <f t="shared" ref="X7:X52" si="12">MATCH(MIN(R7:T7),R7:T7,0)</f>
        <v>2</v>
      </c>
      <c r="Z7">
        <f t="shared" si="6"/>
        <v>0.05</v>
      </c>
      <c r="AB7">
        <f>MAX(1.77*MIN(V7/100 - 1, 1),0)</f>
        <v>1.1667325409505229E-2</v>
      </c>
      <c r="AD7">
        <f>AB7/(1+Z7)^(($A$6-$A$4)/365)</f>
        <v>1.166420664437522E-2</v>
      </c>
      <c r="AP7">
        <f t="array" ref="AP7:AR10" xml:space="preserve"> TRANSPOSE(AP16:AS18)</f>
        <v>2.270519201852832E-4</v>
      </c>
      <c r="AQ7">
        <v>2.0659407130915221E-4</v>
      </c>
      <c r="AR7">
        <v>0</v>
      </c>
      <c r="AV7">
        <f>(B4-B3) * AP7 + (C4-C3) *AQ7 + (D4 - D3) * AR7</f>
        <v>6.0519231270962844E-5</v>
      </c>
      <c r="AX7">
        <f>AV7</f>
        <v>6.0519231270962844E-5</v>
      </c>
      <c r="BA7">
        <f>AX7*0.075*1/365</f>
        <v>1.2435458480334832E-8</v>
      </c>
      <c r="BC7">
        <f t="array" ref="BC7:BC10">TRANSPOSE(AF6:AI6)</f>
        <v>1.0915904109007803E-2</v>
      </c>
      <c r="BE7">
        <f>(AP7*$B$17 + AQ7*$B$18 + AR7 * $B$19) * -1 *1/365</f>
        <v>-6.562416103171124E-8</v>
      </c>
      <c r="BG7">
        <f>AV7 + BA7 + BE7 - BC7</f>
        <v>-1.0855438066439392E-2</v>
      </c>
    </row>
    <row r="8" spans="1:59">
      <c r="AP8">
        <v>2.0911604897593506E-3</v>
      </c>
      <c r="AQ8">
        <v>2.4768946594052963E-3</v>
      </c>
      <c r="AR8">
        <v>0</v>
      </c>
      <c r="AV8">
        <f>(B5-B4) * AP8 + (C5-C4) *AQ8 + (D5 - D4) * AR8</f>
        <v>7.388962164948951E-4</v>
      </c>
      <c r="AX8">
        <f xml:space="preserve"> AV8 + AX7</f>
        <v>7.9941544776585796E-4</v>
      </c>
      <c r="BA8">
        <f t="shared" ref="BA8:BA10" si="13">AX8*0.075*1/365</f>
        <v>1.642634481710667E-7</v>
      </c>
      <c r="BC8">
        <v>5.8321033221876099E-3</v>
      </c>
      <c r="BE8">
        <f t="shared" ref="BE8:BE10" si="14">(AP8*$B$17 + AQ8*$B$18 + AR8 * $B$19) * -1 *1/365</f>
        <v>-6.8305304755020773E-7</v>
      </c>
      <c r="BG8">
        <f t="shared" ref="BG8:BG10" si="15">AV8 + BA8 + BE8 - BC8</f>
        <v>-5.0937258952920943E-3</v>
      </c>
    </row>
    <row r="9" spans="1:59">
      <c r="A9">
        <f t="array" ref="A9:D11" xml:space="preserve"> TRANSPOSE(B3:D6)*0.01</f>
        <v>1</v>
      </c>
      <c r="B9">
        <v>1.00217702732458</v>
      </c>
      <c r="C9">
        <v>1.0041415095050501</v>
      </c>
      <c r="D9">
        <v>1.00298487071916</v>
      </c>
      <c r="F9">
        <v>99.414653809198995</v>
      </c>
      <c r="G9">
        <v>100.90124385895</v>
      </c>
      <c r="H9">
        <v>100.111704336153</v>
      </c>
      <c r="J9">
        <v>99.411685388995707</v>
      </c>
      <c r="K9">
        <v>101.108286363605</v>
      </c>
      <c r="L9">
        <v>100.025663855921</v>
      </c>
      <c r="N9">
        <f xml:space="preserve"> J9/F9</f>
        <v>0.9999701410195625</v>
      </c>
      <c r="O9">
        <f t="shared" si="3"/>
        <v>1.0020519321342007</v>
      </c>
      <c r="P9">
        <f t="shared" si="4"/>
        <v>0.99914055523474965</v>
      </c>
      <c r="R9">
        <f>N9 * B5</f>
        <v>100.41115268633612</v>
      </c>
      <c r="S9">
        <f t="shared" ref="S9:T9" si="16">O9 * C5</f>
        <v>100.39171324293577</v>
      </c>
      <c r="T9">
        <f t="shared" si="16"/>
        <v>100.58934144369994</v>
      </c>
      <c r="V9">
        <f t="shared" si="9"/>
        <v>100.39171324293577</v>
      </c>
      <c r="X9">
        <f t="shared" si="12"/>
        <v>2</v>
      </c>
      <c r="Z9">
        <f t="shared" si="6"/>
        <v>0.05</v>
      </c>
      <c r="AB9">
        <f t="shared" si="7"/>
        <v>6.9333243999630412E-3</v>
      </c>
      <c r="AD9">
        <f>AB9/(1+Z9)^(($A$6-$A$5)/365)</f>
        <v>6.93239767276407E-3</v>
      </c>
      <c r="AF9" s="1"/>
      <c r="AP9">
        <v>0</v>
      </c>
      <c r="AQ9">
        <v>5.6286986643140626E-3</v>
      </c>
      <c r="AR9">
        <v>0</v>
      </c>
      <c r="AV9">
        <f>(B6-B5) * AP9 + (C6-C5) *AQ9 + (D6 - D5) * AR9</f>
        <v>1.5180537986553672E-3</v>
      </c>
      <c r="AX9">
        <f xml:space="preserve"> AV9 + AX8</f>
        <v>2.3174692464212254E-3</v>
      </c>
      <c r="BA9">
        <f t="shared" si="13"/>
        <v>4.7619231090847099E-7</v>
      </c>
      <c r="BC9">
        <v>5.0386363184906965E-3</v>
      </c>
      <c r="BE9">
        <f t="shared" si="14"/>
        <v>-7.7105461154987156E-7</v>
      </c>
      <c r="BG9">
        <f t="shared" si="15"/>
        <v>-3.5208773821359708E-3</v>
      </c>
    </row>
    <row r="10" spans="1:59">
      <c r="A10">
        <v>1</v>
      </c>
      <c r="B10">
        <v>1.0005367728012</v>
      </c>
      <c r="C10">
        <v>1.00186138086794</v>
      </c>
      <c r="D10">
        <v>1.0045583697976901</v>
      </c>
      <c r="F10">
        <v>100.979427466129</v>
      </c>
      <c r="G10">
        <v>101.242456965459</v>
      </c>
      <c r="H10">
        <v>100.904134845931</v>
      </c>
      <c r="J10">
        <v>101.362996094309</v>
      </c>
      <c r="K10">
        <v>101.233930217926</v>
      </c>
      <c r="L10">
        <v>101.25718465868199</v>
      </c>
      <c r="N10">
        <f xml:space="preserve"> J10/F10</f>
        <v>1.0037984828970106</v>
      </c>
      <c r="O10">
        <f t="shared" si="3"/>
        <v>0.9999157789351566</v>
      </c>
      <c r="P10">
        <f t="shared" si="4"/>
        <v>1.0034988636817517</v>
      </c>
      <c r="R10">
        <f xml:space="preserve"> N10 * B5</f>
        <v>100.79557238550834</v>
      </c>
      <c r="S10">
        <f t="shared" ref="S10:T10" si="17" xml:space="preserve"> O10 * C5</f>
        <v>100.17770030356178</v>
      </c>
      <c r="T10">
        <f t="shared" si="17"/>
        <v>101.0281179243418</v>
      </c>
      <c r="V10">
        <f t="shared" si="9"/>
        <v>100.17770030356178</v>
      </c>
      <c r="X10">
        <f t="shared" si="12"/>
        <v>2</v>
      </c>
      <c r="Z10">
        <f t="shared" si="6"/>
        <v>0.05</v>
      </c>
      <c r="AB10">
        <f t="shared" si="7"/>
        <v>3.1452953730432844E-3</v>
      </c>
      <c r="AD10">
        <f>AB10/(1+Z10)^(($A$6-$A$5)/365)</f>
        <v>3.1448749642173229E-3</v>
      </c>
      <c r="AF10" s="1"/>
      <c r="AP10">
        <v>2.7768049651649474E-3</v>
      </c>
      <c r="AQ10">
        <v>0</v>
      </c>
      <c r="AR10">
        <v>0</v>
      </c>
      <c r="AX10">
        <f xml:space="preserve"> AV10 + AX9</f>
        <v>2.3174692464212254E-3</v>
      </c>
      <c r="BA10">
        <f t="shared" si="13"/>
        <v>4.7619231090847099E-7</v>
      </c>
      <c r="BC10">
        <v>5.2832211729131684E-3</v>
      </c>
      <c r="BE10">
        <f t="shared" si="14"/>
        <v>-4.5646109016410092E-7</v>
      </c>
      <c r="BG10">
        <f t="shared" si="15"/>
        <v>-5.2832014416924243E-3</v>
      </c>
    </row>
    <row r="11" spans="1:59">
      <c r="A11">
        <v>1</v>
      </c>
      <c r="B11">
        <v>1.00463211982183</v>
      </c>
      <c r="C11">
        <v>1.0067586679039999</v>
      </c>
      <c r="D11">
        <v>1.0105518878258399</v>
      </c>
      <c r="AF11" s="1"/>
    </row>
    <row r="12" spans="1:59">
      <c r="F12">
        <v>99.411685388995707</v>
      </c>
      <c r="G12">
        <v>101.108286363605</v>
      </c>
      <c r="H12">
        <v>100.025663855921</v>
      </c>
      <c r="J12">
        <v>99.411685388995707</v>
      </c>
      <c r="K12">
        <v>101.108286363605</v>
      </c>
      <c r="L12">
        <v>100.025663855921</v>
      </c>
      <c r="N12">
        <f t="shared" si="2"/>
        <v>1</v>
      </c>
      <c r="O12">
        <f t="shared" si="3"/>
        <v>1</v>
      </c>
      <c r="P12">
        <f t="shared" si="4"/>
        <v>1</v>
      </c>
      <c r="R12">
        <f t="shared" ref="R12:T13" si="18">N12 * B$6</f>
        <v>100.298487071916</v>
      </c>
      <c r="S12">
        <f t="shared" si="18"/>
        <v>100.455836979769</v>
      </c>
      <c r="T12">
        <f t="shared" si="18"/>
        <v>101.055188782584</v>
      </c>
      <c r="V12">
        <f t="shared" si="9"/>
        <v>100.298487071916</v>
      </c>
      <c r="X12">
        <f t="shared" si="12"/>
        <v>1</v>
      </c>
      <c r="Z12">
        <f t="shared" si="6"/>
        <v>0.06</v>
      </c>
      <c r="AB12">
        <f t="shared" si="7"/>
        <v>5.2832211729131684E-3</v>
      </c>
      <c r="AD12">
        <f>AB12/(1+Z12)^(($A$6-$A$6)/365)</f>
        <v>5.2832211729131684E-3</v>
      </c>
      <c r="AF12" s="1"/>
    </row>
    <row r="13" spans="1:59">
      <c r="F13">
        <v>101.362996094309</v>
      </c>
      <c r="G13">
        <v>101.233930217926</v>
      </c>
      <c r="H13">
        <v>101.25718465868199</v>
      </c>
      <c r="J13">
        <v>101.362996094309</v>
      </c>
      <c r="K13">
        <v>101.233930217926</v>
      </c>
      <c r="L13">
        <v>101.25718465868199</v>
      </c>
      <c r="N13">
        <f t="shared" si="2"/>
        <v>1</v>
      </c>
      <c r="O13">
        <f t="shared" si="3"/>
        <v>1</v>
      </c>
      <c r="P13">
        <f t="shared" si="4"/>
        <v>1</v>
      </c>
      <c r="R13">
        <f t="shared" si="18"/>
        <v>100.298487071916</v>
      </c>
      <c r="S13">
        <f t="shared" si="18"/>
        <v>100.455836979769</v>
      </c>
      <c r="T13">
        <f t="shared" si="18"/>
        <v>101.055188782584</v>
      </c>
      <c r="V13">
        <f t="shared" si="9"/>
        <v>100.298487071916</v>
      </c>
      <c r="X13">
        <f t="shared" si="12"/>
        <v>1</v>
      </c>
      <c r="Z13">
        <f t="shared" si="6"/>
        <v>0.06</v>
      </c>
      <c r="AB13">
        <f t="shared" si="7"/>
        <v>5.2832211729131684E-3</v>
      </c>
      <c r="AD13">
        <f>AB13/(1+Z13)^(($A$6-$A$6)/365)</f>
        <v>5.2832211729131684E-3</v>
      </c>
    </row>
    <row r="16" spans="1:59">
      <c r="R16">
        <f xml:space="preserve"> 1.01 * R3</f>
        <v>100.40580224288567</v>
      </c>
      <c r="S16">
        <f>S3</f>
        <v>101.108286363605</v>
      </c>
      <c r="T16">
        <f>T3</f>
        <v>100.025663855921</v>
      </c>
      <c r="V16">
        <f t="shared" si="9"/>
        <v>100.025663855921</v>
      </c>
      <c r="X16">
        <f t="shared" si="12"/>
        <v>3</v>
      </c>
      <c r="Z16">
        <f t="shared" si="6"/>
        <v>0.04</v>
      </c>
      <c r="AB16">
        <f t="shared" si="7"/>
        <v>4.5425024980167762E-4</v>
      </c>
      <c r="AD16">
        <f>AB16/(1+Z16)^(($A$6-$A$3)/365)</f>
        <v>4.541038403705664E-4</v>
      </c>
      <c r="AF16">
        <f>AD16</f>
        <v>4.541038403705664E-4</v>
      </c>
      <c r="AG16">
        <f>AD19</f>
        <v>4.1914260065712781E-3</v>
      </c>
      <c r="AH16">
        <f>AD22</f>
        <v>6.93239767276407E-3</v>
      </c>
      <c r="AI16">
        <f>AD25</f>
        <v>8.068314541911455E-3</v>
      </c>
      <c r="AK16">
        <f>(AF16-AF3)/A$9</f>
        <v>4.541038403705664E-4</v>
      </c>
      <c r="AL16">
        <f t="shared" ref="AL16:AN16" si="19">(AG16-AG3)/B$9</f>
        <v>4.1823209795187012E-3</v>
      </c>
      <c r="AM16">
        <f t="shared" si="19"/>
        <v>0</v>
      </c>
      <c r="AN16">
        <f t="shared" si="19"/>
        <v>2.7768049651649474E-3</v>
      </c>
      <c r="AP16">
        <f>AVERAGE(AK16,AK17)</f>
        <v>2.270519201852832E-4</v>
      </c>
      <c r="AQ16">
        <f t="shared" ref="AQ16:AS16" si="20">AVERAGE(AL16,AL17)</f>
        <v>2.0911604897593506E-3</v>
      </c>
      <c r="AR16">
        <f t="shared" si="20"/>
        <v>0</v>
      </c>
      <c r="AS16">
        <f t="shared" si="20"/>
        <v>2.7768049651649474E-3</v>
      </c>
    </row>
    <row r="17" spans="2:57">
      <c r="B17">
        <v>0.06</v>
      </c>
      <c r="R17">
        <f t="shared" ref="R17:R26" si="21" xml:space="preserve"> 1.01 * R4</f>
        <v>102.37662605525207</v>
      </c>
      <c r="S17">
        <f t="shared" ref="S17:T17" si="22">S4</f>
        <v>101.23393021792599</v>
      </c>
      <c r="T17">
        <f t="shared" si="22"/>
        <v>101.25718465868199</v>
      </c>
      <c r="V17">
        <f t="shared" si="9"/>
        <v>101.23393021792599</v>
      </c>
      <c r="X17">
        <f t="shared" si="12"/>
        <v>2</v>
      </c>
      <c r="Z17">
        <f t="shared" si="6"/>
        <v>0.05</v>
      </c>
      <c r="AB17">
        <f t="shared" si="7"/>
        <v>2.1840564857290089E-2</v>
      </c>
      <c r="AD17">
        <f>AB17/(1+Z17)^(($A$6-$A$3)/365)</f>
        <v>2.1831808218015607E-2</v>
      </c>
      <c r="AF17">
        <f>AD17</f>
        <v>2.1831808218015607E-2</v>
      </c>
      <c r="AG17">
        <f>AD20</f>
        <v>1.166420664437522E-2</v>
      </c>
      <c r="AH17">
        <f>AD23</f>
        <v>3.1448749642173229E-3</v>
      </c>
      <c r="AI17">
        <f>AD26</f>
        <v>8.068314541911455E-3</v>
      </c>
      <c r="AK17">
        <f>(AF17-AF4)/A$9</f>
        <v>0</v>
      </c>
      <c r="AL17">
        <f t="shared" ref="AL17" si="23">(AG17-AG4)/B$9</f>
        <v>0</v>
      </c>
      <c r="AM17">
        <f t="shared" ref="AM17" si="24">(AH17-AH4)/C$9</f>
        <v>0</v>
      </c>
      <c r="AN17">
        <f t="shared" ref="AN17" si="25">(AI17-AI4)/D$9</f>
        <v>2.7768049651649474E-3</v>
      </c>
      <c r="AP17">
        <f>AVERAGE(AK29,AK30)</f>
        <v>2.0659407130915221E-4</v>
      </c>
      <c r="AQ17">
        <f t="shared" ref="AQ17:AS17" si="26">AVERAGE(AL29,AL30)</f>
        <v>2.4768946594052963E-3</v>
      </c>
      <c r="AR17">
        <f t="shared" si="26"/>
        <v>5.6286986643140626E-3</v>
      </c>
      <c r="AS17">
        <f t="shared" si="26"/>
        <v>0</v>
      </c>
    </row>
    <row r="18" spans="2:57">
      <c r="B18">
        <v>0.05</v>
      </c>
      <c r="AP18">
        <f>AVERAGE(AK42,AK43)</f>
        <v>0</v>
      </c>
      <c r="AQ18">
        <f t="shared" ref="AQ18:AS18" si="27">AVERAGE(AL42,AL43)</f>
        <v>0</v>
      </c>
      <c r="AR18">
        <f t="shared" si="27"/>
        <v>0</v>
      </c>
      <c r="AS18">
        <f t="shared" si="27"/>
        <v>0</v>
      </c>
    </row>
    <row r="19" spans="2:57">
      <c r="B19">
        <v>0.04</v>
      </c>
      <c r="R19">
        <f t="shared" si="21"/>
        <v>100.85888680919444</v>
      </c>
      <c r="S19">
        <f t="shared" ref="S19:T19" si="28">S6</f>
        <v>100.78790338661044</v>
      </c>
      <c r="T19">
        <f t="shared" si="28"/>
        <v>100.23685462567357</v>
      </c>
      <c r="V19">
        <f t="shared" si="9"/>
        <v>100.23685462567357</v>
      </c>
      <c r="X19">
        <f t="shared" si="12"/>
        <v>3</v>
      </c>
      <c r="Z19">
        <f t="shared" si="6"/>
        <v>0.04</v>
      </c>
      <c r="AB19">
        <f t="shared" si="7"/>
        <v>4.1923268744223138E-3</v>
      </c>
      <c r="AD19">
        <f>AB19/(1+Z19)^(($A$6-$A$4)/365)</f>
        <v>4.1914260065712781E-3</v>
      </c>
      <c r="AF19" s="1" t="s">
        <v>27</v>
      </c>
    </row>
    <row r="20" spans="2:57">
      <c r="R20">
        <f t="shared" si="21"/>
        <v>101.94871311672371</v>
      </c>
      <c r="S20">
        <f t="shared" ref="S20:T20" si="29">S7</f>
        <v>100.65917092709068</v>
      </c>
      <c r="T20">
        <f t="shared" si="29"/>
        <v>101.29943456462502</v>
      </c>
      <c r="V20">
        <f t="shared" si="9"/>
        <v>100.65917092709068</v>
      </c>
      <c r="X20">
        <f t="shared" si="12"/>
        <v>2</v>
      </c>
      <c r="Z20">
        <f t="shared" si="6"/>
        <v>0.05</v>
      </c>
      <c r="AB20">
        <f t="shared" si="7"/>
        <v>1.1667325409505229E-2</v>
      </c>
      <c r="AD20">
        <f>AB20/(1+Z20)^(($A$6-$A$4)/365)</f>
        <v>1.166420664437522E-2</v>
      </c>
      <c r="AF20" s="1" t="s">
        <v>28</v>
      </c>
    </row>
    <row r="21" spans="2:57">
      <c r="AP21">
        <v>2.27051920181354E-4</v>
      </c>
      <c r="AQ21">
        <v>2.0659407131524301E-4</v>
      </c>
      <c r="AR21">
        <v>0</v>
      </c>
      <c r="AV21" s="2">
        <v>6.05192312704395E-5</v>
      </c>
      <c r="AX21" s="2">
        <v>6.05192312704395E-5</v>
      </c>
      <c r="BA21" s="2">
        <v>1.24354584802273E-8</v>
      </c>
      <c r="BC21">
        <v>1.0915904109004299E-2</v>
      </c>
      <c r="BE21" s="2">
        <v>-6.5624161031899705E-8</v>
      </c>
    </row>
    <row r="22" spans="2:57">
      <c r="R22">
        <f t="shared" si="21"/>
        <v>101.41526421319949</v>
      </c>
      <c r="S22">
        <f t="shared" ref="S22:T22" si="30">S9</f>
        <v>100.39171324293577</v>
      </c>
      <c r="T22">
        <f t="shared" si="30"/>
        <v>100.58934144369994</v>
      </c>
      <c r="V22">
        <f t="shared" si="9"/>
        <v>100.39171324293577</v>
      </c>
      <c r="X22">
        <f t="shared" si="12"/>
        <v>2</v>
      </c>
      <c r="Z22">
        <f t="shared" si="6"/>
        <v>0.05</v>
      </c>
      <c r="AB22">
        <f t="shared" si="7"/>
        <v>6.9333243999630412E-3</v>
      </c>
      <c r="AD22">
        <f>AB22/(1+Z22)^(($A$6-$A$5)/365)</f>
        <v>6.93239767276407E-3</v>
      </c>
      <c r="AP22">
        <v>2.09116048975445E-3</v>
      </c>
      <c r="AQ22">
        <v>2.47689465939528E-3</v>
      </c>
      <c r="AR22">
        <v>0</v>
      </c>
      <c r="AV22">
        <v>7.3889621649443095E-4</v>
      </c>
      <c r="AX22">
        <v>7.9941544776487004E-4</v>
      </c>
      <c r="BA22" s="2">
        <v>1.6426344817086399E-7</v>
      </c>
      <c r="BC22">
        <v>5.8321033221891798E-3</v>
      </c>
      <c r="BE22" s="2">
        <v>-6.8305304754803001E-7</v>
      </c>
    </row>
    <row r="23" spans="2:57">
      <c r="R23">
        <f t="shared" si="21"/>
        <v>101.80352810936343</v>
      </c>
      <c r="S23">
        <f>S10</f>
        <v>100.17770030356178</v>
      </c>
      <c r="T23">
        <f t="shared" ref="T23" si="31">T10</f>
        <v>101.0281179243418</v>
      </c>
      <c r="V23">
        <f t="shared" si="9"/>
        <v>100.17770030356178</v>
      </c>
      <c r="X23">
        <f t="shared" si="12"/>
        <v>2</v>
      </c>
      <c r="Z23">
        <f t="shared" si="6"/>
        <v>0.05</v>
      </c>
      <c r="AB23">
        <f t="shared" si="7"/>
        <v>3.1452953730432844E-3</v>
      </c>
      <c r="AD23">
        <f>AB23/(1+Z23)^(($A$6-$A$5)/365)</f>
        <v>3.1448749642173229E-3</v>
      </c>
      <c r="AP23">
        <v>0</v>
      </c>
      <c r="AQ23">
        <v>5.6286986643146299E-3</v>
      </c>
      <c r="AR23">
        <v>0</v>
      </c>
      <c r="AV23">
        <v>1.5180537986555201E-3</v>
      </c>
      <c r="AX23">
        <v>2.3174692464203901E-3</v>
      </c>
      <c r="BA23" s="2">
        <v>4.7619231090829899E-7</v>
      </c>
      <c r="BC23">
        <v>5.0386363184963898E-3</v>
      </c>
      <c r="BE23" s="2">
        <v>-7.7105461154994896E-7</v>
      </c>
    </row>
    <row r="24" spans="2:57">
      <c r="AP24">
        <v>2.7768049651682699E-3</v>
      </c>
      <c r="AQ24">
        <v>0</v>
      </c>
      <c r="AR24">
        <v>0</v>
      </c>
      <c r="AV24">
        <v>1.5180537986555201E-3</v>
      </c>
      <c r="AX24">
        <v>2.3174692464203901E-3</v>
      </c>
      <c r="BA24" s="2">
        <v>4.7619231090829899E-7</v>
      </c>
      <c r="BC24">
        <v>5.2832211729171002E-3</v>
      </c>
      <c r="BE24" s="2">
        <v>-4.5646109016464699E-7</v>
      </c>
    </row>
    <row r="25" spans="2:57">
      <c r="R25">
        <f t="shared" si="21"/>
        <v>101.30147194263516</v>
      </c>
      <c r="S25">
        <f t="shared" ref="S25:T25" si="32">S12</f>
        <v>100.455836979769</v>
      </c>
      <c r="T25">
        <f t="shared" si="32"/>
        <v>101.055188782584</v>
      </c>
      <c r="V25">
        <f t="shared" si="9"/>
        <v>100.455836979769</v>
      </c>
      <c r="X25">
        <f t="shared" si="12"/>
        <v>2</v>
      </c>
      <c r="Z25">
        <f t="shared" si="6"/>
        <v>0.05</v>
      </c>
      <c r="AB25">
        <f t="shared" si="7"/>
        <v>8.068314541911455E-3</v>
      </c>
      <c r="AD25">
        <f>AB25/(1+Z25)^(($A$6-$A$6)/365)</f>
        <v>8.068314541911455E-3</v>
      </c>
    </row>
    <row r="26" spans="2:57">
      <c r="R26">
        <f t="shared" si="21"/>
        <v>101.30147194263516</v>
      </c>
      <c r="S26">
        <f t="shared" ref="S26:T26" si="33">S13</f>
        <v>100.455836979769</v>
      </c>
      <c r="T26">
        <f t="shared" si="33"/>
        <v>101.055188782584</v>
      </c>
      <c r="V26">
        <f t="shared" si="9"/>
        <v>100.455836979769</v>
      </c>
      <c r="X26">
        <f t="shared" si="12"/>
        <v>2</v>
      </c>
      <c r="Z26">
        <f t="shared" si="6"/>
        <v>0.05</v>
      </c>
      <c r="AB26">
        <f t="shared" si="7"/>
        <v>8.068314541911455E-3</v>
      </c>
      <c r="AD26">
        <f>AB26/(1+Z26)^(($A$6-$A$6)/365)</f>
        <v>8.068314541911455E-3</v>
      </c>
    </row>
    <row r="29" spans="2:57">
      <c r="R29">
        <f>R3</f>
        <v>99.411685388995707</v>
      </c>
      <c r="S29">
        <f>S3 * 1.01</f>
        <v>102.11936922724105</v>
      </c>
      <c r="T29">
        <f t="shared" ref="T29" si="34">T3</f>
        <v>100.025663855921</v>
      </c>
      <c r="V29">
        <f t="shared" si="9"/>
        <v>99.411685388995707</v>
      </c>
      <c r="X29">
        <f t="shared" si="12"/>
        <v>1</v>
      </c>
      <c r="Z29">
        <f t="shared" si="6"/>
        <v>0.06</v>
      </c>
      <c r="AB29">
        <f t="shared" si="7"/>
        <v>0</v>
      </c>
      <c r="AD29">
        <f>AB29/(1+Z29)^(($A$6-$A$3)/365)</f>
        <v>0</v>
      </c>
      <c r="AF29">
        <f>AD29</f>
        <v>0</v>
      </c>
      <c r="AG29">
        <f>AD32</f>
        <v>0</v>
      </c>
      <c r="AH29">
        <f>AD35</f>
        <v>7.2762408701911151E-3</v>
      </c>
      <c r="AI29">
        <f>AD38</f>
        <v>5.2832211729131684E-3</v>
      </c>
      <c r="AK29">
        <f>(AF29 - AF3)/A$10</f>
        <v>0</v>
      </c>
      <c r="AL29">
        <f t="shared" ref="AL29:AN29" si="35">(AG29 - AG3)/B$10</f>
        <v>0</v>
      </c>
      <c r="AM29">
        <f t="shared" si="35"/>
        <v>3.4320436339123518E-4</v>
      </c>
      <c r="AN29">
        <f t="shared" si="35"/>
        <v>0</v>
      </c>
    </row>
    <row r="30" spans="2:57">
      <c r="R30">
        <f t="shared" ref="R30:T30" si="36">R4</f>
        <v>101.36299609430898</v>
      </c>
      <c r="S30">
        <f t="shared" ref="S30:S39" si="37">S4 * 1.01</f>
        <v>102.24626952010524</v>
      </c>
      <c r="T30">
        <f t="shared" si="36"/>
        <v>101.25718465868199</v>
      </c>
      <c r="V30">
        <f t="shared" si="9"/>
        <v>101.25718465868199</v>
      </c>
      <c r="X30">
        <f t="shared" si="12"/>
        <v>3</v>
      </c>
      <c r="Z30">
        <f t="shared" si="6"/>
        <v>0.04</v>
      </c>
      <c r="AB30">
        <f t="shared" si="7"/>
        <v>2.2252168458671166E-2</v>
      </c>
      <c r="AD30">
        <f>AB30/(1+Z30)^(($A$6-$A$3)/365)</f>
        <v>2.2244996360633911E-2</v>
      </c>
      <c r="AF30">
        <f>AD30</f>
        <v>2.2244996360633911E-2</v>
      </c>
      <c r="AG30">
        <f>AD33</f>
        <v>1.6620655022555025E-2</v>
      </c>
      <c r="AH30">
        <f>AD36</f>
        <v>1.407938339942871E-2</v>
      </c>
      <c r="AI30">
        <f>AD39</f>
        <v>5.2832211729131684E-3</v>
      </c>
      <c r="AK30">
        <f>(AF30 - AF4)/A$10</f>
        <v>4.1318814261830442E-4</v>
      </c>
      <c r="AL30">
        <f t="shared" ref="AL30" si="38">(AG30 - AG4)/B$10</f>
        <v>4.9537893188105926E-3</v>
      </c>
      <c r="AM30">
        <f t="shared" ref="AM30" si="39">(AH30 - AH4)/C$10</f>
        <v>1.091419296523689E-2</v>
      </c>
      <c r="AN30">
        <f t="shared" ref="AN30" si="40">(AI30 - AI4)/D$10</f>
        <v>0</v>
      </c>
    </row>
    <row r="32" spans="2:57">
      <c r="R32">
        <f t="shared" ref="R32:T32" si="41">R6</f>
        <v>99.860283969499449</v>
      </c>
      <c r="S32">
        <f t="shared" si="37"/>
        <v>101.79578242047654</v>
      </c>
      <c r="T32">
        <f t="shared" si="41"/>
        <v>100.23685462567357</v>
      </c>
      <c r="V32">
        <f t="shared" si="9"/>
        <v>99.860283969499449</v>
      </c>
      <c r="X32">
        <f t="shared" si="12"/>
        <v>1</v>
      </c>
      <c r="Z32">
        <f t="shared" si="6"/>
        <v>0.06</v>
      </c>
      <c r="AB32">
        <f t="shared" si="7"/>
        <v>0</v>
      </c>
      <c r="AD32">
        <f>AB32/(1+Z32)^(($A$6-$A$4)/365)</f>
        <v>0</v>
      </c>
    </row>
    <row r="33" spans="18:40">
      <c r="R33">
        <f t="shared" ref="R33:T33" si="42">R7</f>
        <v>100.93931991754823</v>
      </c>
      <c r="S33">
        <f t="shared" si="37"/>
        <v>101.66576263636159</v>
      </c>
      <c r="T33">
        <f t="shared" si="42"/>
        <v>101.29943456462502</v>
      </c>
      <c r="V33">
        <f t="shared" si="9"/>
        <v>100.93931991754823</v>
      </c>
      <c r="X33">
        <f t="shared" si="12"/>
        <v>1</v>
      </c>
      <c r="Z33">
        <f t="shared" si="6"/>
        <v>0.06</v>
      </c>
      <c r="AB33">
        <f t="shared" si="7"/>
        <v>1.6625962540603695E-2</v>
      </c>
      <c r="AD33">
        <f>AB33/(1+Z33)^(($A$6-$A$4)/365)</f>
        <v>1.6620655022555025E-2</v>
      </c>
      <c r="AF33" s="1" t="s">
        <v>29</v>
      </c>
    </row>
    <row r="34" spans="18:40">
      <c r="AF34" s="1" t="s">
        <v>30</v>
      </c>
    </row>
    <row r="35" spans="18:40">
      <c r="R35">
        <f t="shared" ref="R35:T35" si="43">R9</f>
        <v>100.41115268633612</v>
      </c>
      <c r="S35">
        <f t="shared" si="37"/>
        <v>101.39563037536513</v>
      </c>
      <c r="T35">
        <f t="shared" si="43"/>
        <v>100.58934144369994</v>
      </c>
      <c r="V35">
        <f t="shared" si="9"/>
        <v>100.41115268633612</v>
      </c>
      <c r="X35">
        <f t="shared" si="12"/>
        <v>1</v>
      </c>
      <c r="Z35">
        <f t="shared" si="6"/>
        <v>0.06</v>
      </c>
      <c r="AB35">
        <f t="shared" si="7"/>
        <v>7.2774025481492123E-3</v>
      </c>
      <c r="AD35">
        <f>AB35/(1+Z35)^(($A$6-$A$5)/365)</f>
        <v>7.2762408701911151E-3</v>
      </c>
    </row>
    <row r="36" spans="18:40">
      <c r="R36">
        <f t="shared" ref="R36:T36" si="44">R10</f>
        <v>100.79557238550834</v>
      </c>
      <c r="S36">
        <f t="shared" si="37"/>
        <v>101.17947730659739</v>
      </c>
      <c r="T36">
        <f t="shared" si="44"/>
        <v>101.0281179243418</v>
      </c>
      <c r="V36">
        <f t="shared" si="9"/>
        <v>100.79557238550834</v>
      </c>
      <c r="X36">
        <f t="shared" si="12"/>
        <v>1</v>
      </c>
      <c r="Z36">
        <f t="shared" si="6"/>
        <v>0.06</v>
      </c>
      <c r="AB36">
        <f t="shared" si="7"/>
        <v>1.4081631223497553E-2</v>
      </c>
      <c r="AD36">
        <f>AB36/(1+Z36)^(($A$6-$A$5)/365)</f>
        <v>1.407938339942871E-2</v>
      </c>
    </row>
    <row r="38" spans="18:40">
      <c r="R38">
        <f t="shared" ref="R38:T38" si="45">R12</f>
        <v>100.298487071916</v>
      </c>
      <c r="S38">
        <f t="shared" si="37"/>
        <v>101.4603953495667</v>
      </c>
      <c r="T38">
        <f t="shared" si="45"/>
        <v>101.055188782584</v>
      </c>
      <c r="V38">
        <f t="shared" si="9"/>
        <v>100.298487071916</v>
      </c>
      <c r="X38">
        <f t="shared" si="12"/>
        <v>1</v>
      </c>
      <c r="Z38">
        <f t="shared" si="6"/>
        <v>0.06</v>
      </c>
      <c r="AB38">
        <f t="shared" si="7"/>
        <v>5.2832211729131684E-3</v>
      </c>
      <c r="AD38">
        <f>AB38/(1+Z38)^(($A$6-$A$6)/365)</f>
        <v>5.2832211729131684E-3</v>
      </c>
    </row>
    <row r="39" spans="18:40">
      <c r="R39">
        <f t="shared" ref="R39:T39" si="46">R13</f>
        <v>100.298487071916</v>
      </c>
      <c r="S39">
        <f t="shared" si="37"/>
        <v>101.4603953495667</v>
      </c>
      <c r="T39">
        <f t="shared" si="46"/>
        <v>101.055188782584</v>
      </c>
      <c r="V39">
        <f t="shared" si="9"/>
        <v>100.298487071916</v>
      </c>
      <c r="X39">
        <f t="shared" si="12"/>
        <v>1</v>
      </c>
      <c r="Z39">
        <f t="shared" si="6"/>
        <v>0.06</v>
      </c>
      <c r="AB39">
        <f t="shared" si="7"/>
        <v>5.2832211729131684E-3</v>
      </c>
      <c r="AD39">
        <f>AB39/(1+Z39)^(($A$6-$A$6)/365)</f>
        <v>5.2832211729131684E-3</v>
      </c>
    </row>
    <row r="42" spans="18:40">
      <c r="R42">
        <f>R3</f>
        <v>99.411685388995707</v>
      </c>
      <c r="S42">
        <f t="shared" ref="S42" si="47">S3</f>
        <v>101.108286363605</v>
      </c>
      <c r="T42">
        <f>T3 *1.01</f>
        <v>101.0259204944802</v>
      </c>
      <c r="V42">
        <f t="shared" si="9"/>
        <v>99.411685388995707</v>
      </c>
      <c r="X42">
        <f t="shared" si="12"/>
        <v>1</v>
      </c>
      <c r="Z42">
        <f t="shared" si="6"/>
        <v>0.06</v>
      </c>
      <c r="AB42">
        <f t="shared" si="7"/>
        <v>0</v>
      </c>
      <c r="AD42">
        <f>AB42/(1+Z42)^(($A$6-$A$3)/365)</f>
        <v>0</v>
      </c>
      <c r="AF42">
        <f>AD42</f>
        <v>0</v>
      </c>
      <c r="AG42">
        <f>AD45</f>
        <v>0</v>
      </c>
      <c r="AH42">
        <f>AD48</f>
        <v>6.93239767276407E-3</v>
      </c>
      <c r="AI42">
        <f>AD51</f>
        <v>5.2832211729131684E-3</v>
      </c>
      <c r="AK42">
        <f>(AF42 - AF3)/A$11</f>
        <v>0</v>
      </c>
      <c r="AL42">
        <f t="shared" ref="AL42:AN42" si="48">(AG42 - AG3)/B$11</f>
        <v>0</v>
      </c>
      <c r="AM42">
        <f t="shared" si="48"/>
        <v>0</v>
      </c>
      <c r="AN42">
        <f t="shared" si="48"/>
        <v>0</v>
      </c>
    </row>
    <row r="43" spans="18:40">
      <c r="R43">
        <f t="shared" ref="R43:S43" si="49">R4</f>
        <v>101.36299609430898</v>
      </c>
      <c r="S43">
        <f t="shared" si="49"/>
        <v>101.23393021792599</v>
      </c>
      <c r="T43">
        <f t="shared" ref="T43:T51" si="50">T4 *1.01</f>
        <v>102.26975650526882</v>
      </c>
      <c r="V43">
        <f t="shared" si="9"/>
        <v>101.23393021792599</v>
      </c>
      <c r="X43">
        <f t="shared" si="12"/>
        <v>2</v>
      </c>
      <c r="Z43">
        <f t="shared" si="6"/>
        <v>0.05</v>
      </c>
      <c r="AB43">
        <f t="shared" si="7"/>
        <v>2.1840564857290089E-2</v>
      </c>
      <c r="AD43">
        <f>AB43/(1+Z43)^(($A$6-$A$3)/365)</f>
        <v>2.1831808218015607E-2</v>
      </c>
      <c r="AF43">
        <f>AD43</f>
        <v>2.1831808218015607E-2</v>
      </c>
      <c r="AG43">
        <f>AD46</f>
        <v>1.166420664437522E-2</v>
      </c>
      <c r="AH43">
        <f>AD49</f>
        <v>3.1448749642173229E-3</v>
      </c>
      <c r="AI43">
        <f>AD52</f>
        <v>5.2832211729131684E-3</v>
      </c>
      <c r="AK43">
        <f>(AF43 - AF4)/A$11</f>
        <v>0</v>
      </c>
      <c r="AL43">
        <f t="shared" ref="AL43" si="51">(AG43 - AG4)/B$11</f>
        <v>0</v>
      </c>
      <c r="AM43">
        <f t="shared" ref="AM43" si="52">(AH43 - AH4)/C$11</f>
        <v>0</v>
      </c>
      <c r="AN43">
        <f t="shared" ref="AN43" si="53">(AI43 - AI4)/D$11</f>
        <v>0</v>
      </c>
    </row>
    <row r="45" spans="18:40">
      <c r="R45">
        <f t="shared" ref="R45:S45" si="54">R6</f>
        <v>99.860283969499449</v>
      </c>
      <c r="S45">
        <f t="shared" si="54"/>
        <v>100.78790338661044</v>
      </c>
      <c r="T45">
        <f t="shared" si="50"/>
        <v>101.23922317193031</v>
      </c>
      <c r="V45">
        <f t="shared" si="9"/>
        <v>99.860283969499449</v>
      </c>
      <c r="X45">
        <f t="shared" si="12"/>
        <v>1</v>
      </c>
      <c r="Z45">
        <f t="shared" si="6"/>
        <v>0.06</v>
      </c>
      <c r="AB45">
        <f t="shared" si="7"/>
        <v>0</v>
      </c>
      <c r="AD45">
        <f>AB45/(1+Z45)^(($A$6-$A$4)/365)</f>
        <v>0</v>
      </c>
    </row>
    <row r="46" spans="18:40">
      <c r="R46">
        <f t="shared" ref="R46:S46" si="55">R7</f>
        <v>100.93931991754823</v>
      </c>
      <c r="S46">
        <f t="shared" si="55"/>
        <v>100.65917092709068</v>
      </c>
      <c r="T46">
        <f t="shared" si="50"/>
        <v>102.31242891027127</v>
      </c>
      <c r="V46">
        <f t="shared" si="9"/>
        <v>100.65917092709068</v>
      </c>
      <c r="X46">
        <f t="shared" si="12"/>
        <v>2</v>
      </c>
      <c r="Z46">
        <f t="shared" si="6"/>
        <v>0.05</v>
      </c>
      <c r="AB46">
        <f t="shared" si="7"/>
        <v>1.1667325409505229E-2</v>
      </c>
      <c r="AD46">
        <f>AB46/(1+Z46)^(($A$6-$A$4)/365)</f>
        <v>1.166420664437522E-2</v>
      </c>
      <c r="AF46" s="1" t="s">
        <v>31</v>
      </c>
    </row>
    <row r="47" spans="18:40">
      <c r="AF47" s="1" t="s">
        <v>26</v>
      </c>
    </row>
    <row r="48" spans="18:40">
      <c r="R48">
        <f t="shared" ref="R48:S48" si="56">R9</f>
        <v>100.41115268633612</v>
      </c>
      <c r="S48">
        <f t="shared" si="56"/>
        <v>100.39171324293577</v>
      </c>
      <c r="T48">
        <f t="shared" si="50"/>
        <v>101.59523485813693</v>
      </c>
      <c r="V48">
        <f t="shared" si="9"/>
        <v>100.39171324293577</v>
      </c>
      <c r="X48">
        <f t="shared" si="12"/>
        <v>2</v>
      </c>
      <c r="Z48">
        <f t="shared" si="6"/>
        <v>0.05</v>
      </c>
      <c r="AB48">
        <f t="shared" si="7"/>
        <v>6.9333243999630412E-3</v>
      </c>
      <c r="AD48">
        <f>AB48/(1+Z48)^(($A$6-$A$5)/365)</f>
        <v>6.93239767276407E-3</v>
      </c>
    </row>
    <row r="49" spans="18:30">
      <c r="R49">
        <f t="shared" ref="R49:S49" si="57">R10</f>
        <v>100.79557238550834</v>
      </c>
      <c r="S49">
        <f t="shared" si="57"/>
        <v>100.17770030356178</v>
      </c>
      <c r="T49">
        <f t="shared" si="50"/>
        <v>102.03839910358522</v>
      </c>
      <c r="V49">
        <f t="shared" si="9"/>
        <v>100.17770030356178</v>
      </c>
      <c r="X49">
        <f t="shared" si="12"/>
        <v>2</v>
      </c>
      <c r="Z49">
        <f t="shared" si="6"/>
        <v>0.05</v>
      </c>
      <c r="AB49">
        <f t="shared" si="7"/>
        <v>3.1452953730432844E-3</v>
      </c>
      <c r="AD49">
        <f>AB49/(1+Z49)^(($A$6-$A$5)/365)</f>
        <v>3.1448749642173229E-3</v>
      </c>
    </row>
    <row r="51" spans="18:30">
      <c r="R51">
        <f t="shared" ref="R51:S51" si="58">R12</f>
        <v>100.298487071916</v>
      </c>
      <c r="S51">
        <f t="shared" si="58"/>
        <v>100.455836979769</v>
      </c>
      <c r="T51">
        <f t="shared" si="50"/>
        <v>102.06574067040984</v>
      </c>
      <c r="V51">
        <f t="shared" si="9"/>
        <v>100.298487071916</v>
      </c>
      <c r="X51">
        <f t="shared" si="12"/>
        <v>1</v>
      </c>
      <c r="Z51">
        <f t="shared" si="6"/>
        <v>0.06</v>
      </c>
      <c r="AB51">
        <f t="shared" si="7"/>
        <v>5.2832211729131684E-3</v>
      </c>
      <c r="AD51">
        <f>AB51/(1+Z51)^(($A$6-$A$6)/365)</f>
        <v>5.2832211729131684E-3</v>
      </c>
    </row>
    <row r="52" spans="18:30">
      <c r="R52">
        <f t="shared" ref="R52:S52" si="59">R13</f>
        <v>100.298487071916</v>
      </c>
      <c r="S52">
        <f t="shared" si="59"/>
        <v>100.455836979769</v>
      </c>
      <c r="T52">
        <f>T13 *1.01</f>
        <v>102.06574067040984</v>
      </c>
      <c r="V52">
        <f t="shared" si="9"/>
        <v>100.298487071916</v>
      </c>
      <c r="X52">
        <f t="shared" si="12"/>
        <v>1</v>
      </c>
      <c r="Z52">
        <f t="shared" si="6"/>
        <v>0.06</v>
      </c>
      <c r="AB52">
        <f>MAX(1.77*MIN(V52/100 - 1, 1),0)</f>
        <v>5.2832211729131684E-3</v>
      </c>
      <c r="AD52">
        <f>AB52/(1+Z52)^(($A$6-$A$6)/365)</f>
        <v>5.2832211729131684E-3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Mishra</dc:creator>
  <cp:lastModifiedBy>anmolmishra</cp:lastModifiedBy>
  <dcterms:created xsi:type="dcterms:W3CDTF">2016-12-14T09:23:44Z</dcterms:created>
  <dcterms:modified xsi:type="dcterms:W3CDTF">2016-12-14T12:21:40Z</dcterms:modified>
</cp:coreProperties>
</file>