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80" yWindow="480" windowWidth="20000" windowHeight="11200" tabRatio="500" activeTab="1"/>
  </bookViews>
  <sheets>
    <sheet name="Best case" sheetId="1" r:id="rId1"/>
    <sheet name="Worst case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B14" i="1"/>
  <c r="G5" i="1"/>
  <c r="H5" i="1"/>
  <c r="I5" i="1"/>
  <c r="J5" i="1"/>
  <c r="K5" i="1"/>
  <c r="G7" i="1"/>
  <c r="G16" i="1"/>
  <c r="H16" i="1"/>
  <c r="I16" i="1"/>
  <c r="J16" i="1"/>
  <c r="K16" i="1"/>
  <c r="G9" i="1"/>
  <c r="G17" i="1"/>
  <c r="G18" i="1"/>
  <c r="G19" i="1"/>
  <c r="H7" i="1"/>
  <c r="H9" i="1"/>
  <c r="H17" i="1"/>
  <c r="H18" i="1"/>
  <c r="H19" i="1"/>
  <c r="I19" i="1"/>
  <c r="J19" i="1"/>
  <c r="K19" i="1"/>
  <c r="I7" i="1"/>
  <c r="I18" i="1"/>
  <c r="J7" i="1"/>
  <c r="J18" i="1"/>
  <c r="K7" i="1"/>
  <c r="K18" i="1"/>
  <c r="F22" i="1"/>
  <c r="F23" i="1"/>
  <c r="F24" i="1"/>
  <c r="F25" i="1"/>
  <c r="F26" i="1"/>
  <c r="G3" i="3"/>
  <c r="G4" i="3"/>
  <c r="G5" i="3"/>
  <c r="G7" i="3"/>
  <c r="G16" i="3"/>
  <c r="H16" i="3"/>
  <c r="I16" i="3"/>
  <c r="J16" i="3"/>
  <c r="K16" i="3"/>
  <c r="G9" i="3"/>
  <c r="G17" i="3"/>
  <c r="G18" i="3"/>
  <c r="G19" i="3"/>
  <c r="H19" i="3"/>
  <c r="I19" i="3"/>
  <c r="J19" i="3"/>
  <c r="K19" i="3"/>
  <c r="F22" i="3"/>
  <c r="F24" i="3"/>
  <c r="F25" i="3"/>
  <c r="F26" i="3"/>
  <c r="F23" i="3"/>
  <c r="H5" i="3"/>
  <c r="I5" i="3"/>
  <c r="J5" i="3"/>
  <c r="K5" i="3"/>
  <c r="H7" i="3"/>
  <c r="H18" i="3"/>
  <c r="I7" i="3"/>
  <c r="I18" i="3"/>
  <c r="J7" i="3"/>
  <c r="J18" i="3"/>
  <c r="K7" i="3"/>
  <c r="K18" i="3"/>
  <c r="G4" i="1"/>
  <c r="G6" i="1"/>
  <c r="G8" i="1"/>
  <c r="G10" i="1"/>
  <c r="G11" i="1"/>
  <c r="G12" i="1"/>
  <c r="G15" i="1"/>
  <c r="G20" i="1"/>
  <c r="H9" i="3"/>
  <c r="F28" i="3"/>
  <c r="F32" i="3"/>
  <c r="H3" i="1"/>
  <c r="F28" i="1"/>
  <c r="I9" i="1"/>
  <c r="G6" i="3"/>
  <c r="G8" i="3"/>
  <c r="G10" i="3"/>
  <c r="H3" i="3"/>
  <c r="H4" i="1"/>
  <c r="H6" i="1"/>
  <c r="H8" i="1"/>
  <c r="H10" i="1"/>
  <c r="H11" i="1"/>
  <c r="H12" i="1"/>
  <c r="H15" i="1"/>
  <c r="H20" i="1"/>
  <c r="G28" i="1"/>
  <c r="H17" i="3"/>
  <c r="I9" i="3"/>
  <c r="I3" i="1"/>
  <c r="H4" i="3"/>
  <c r="H6" i="3"/>
  <c r="H8" i="3"/>
  <c r="H10" i="3"/>
  <c r="I3" i="3"/>
  <c r="G11" i="3"/>
  <c r="G12" i="3"/>
  <c r="G15" i="3"/>
  <c r="G20" i="3"/>
  <c r="G28" i="3"/>
  <c r="I17" i="1"/>
  <c r="J9" i="1"/>
  <c r="H28" i="1"/>
  <c r="I4" i="1"/>
  <c r="I6" i="1"/>
  <c r="I8" i="1"/>
  <c r="I10" i="1"/>
  <c r="I11" i="1"/>
  <c r="I12" i="1"/>
  <c r="I15" i="1"/>
  <c r="I20" i="1"/>
  <c r="J9" i="3"/>
  <c r="I17" i="3"/>
  <c r="J3" i="1"/>
  <c r="F33" i="3"/>
  <c r="H11" i="3"/>
  <c r="H12" i="3"/>
  <c r="H15" i="3"/>
  <c r="H20" i="3"/>
  <c r="H28" i="3"/>
  <c r="K9" i="1"/>
  <c r="K17" i="1"/>
  <c r="J17" i="1"/>
  <c r="I4" i="3"/>
  <c r="I6" i="3"/>
  <c r="I8" i="3"/>
  <c r="I10" i="3"/>
  <c r="J3" i="3"/>
  <c r="J4" i="1"/>
  <c r="J6" i="1"/>
  <c r="J8" i="1"/>
  <c r="J10" i="1"/>
  <c r="J11" i="1"/>
  <c r="J12" i="1"/>
  <c r="J15" i="1"/>
  <c r="J20" i="1"/>
  <c r="I28" i="1"/>
  <c r="J17" i="3"/>
  <c r="K9" i="3"/>
  <c r="K17" i="3"/>
  <c r="K3" i="1"/>
  <c r="I11" i="3"/>
  <c r="I12" i="3"/>
  <c r="I15" i="3"/>
  <c r="I20" i="3"/>
  <c r="I28" i="3"/>
  <c r="J4" i="3"/>
  <c r="K3" i="3"/>
  <c r="J6" i="3"/>
  <c r="J8" i="3"/>
  <c r="J10" i="3"/>
  <c r="J28" i="1"/>
  <c r="K4" i="1"/>
  <c r="K6" i="1"/>
  <c r="K8" i="1"/>
  <c r="K10" i="1"/>
  <c r="K11" i="1"/>
  <c r="K12" i="1"/>
  <c r="K15" i="1"/>
  <c r="K20" i="1"/>
  <c r="K27" i="1"/>
  <c r="J11" i="3"/>
  <c r="J12" i="3"/>
  <c r="J15" i="3"/>
  <c r="J20" i="3"/>
  <c r="J28" i="3"/>
  <c r="K4" i="3"/>
  <c r="K6" i="3"/>
  <c r="K8" i="3"/>
  <c r="K10" i="3"/>
  <c r="K28" i="1"/>
  <c r="F29" i="1"/>
  <c r="F34" i="3"/>
  <c r="K11" i="3"/>
  <c r="K12" i="3"/>
  <c r="K15" i="3"/>
  <c r="K20" i="3"/>
  <c r="K27" i="3"/>
  <c r="K28" i="3"/>
  <c r="F29" i="3"/>
  <c r="F31" i="1"/>
  <c r="F35" i="3"/>
  <c r="E53" i="1"/>
  <c r="L33" i="1"/>
  <c r="I33" i="1"/>
  <c r="F33" i="1"/>
</calcChain>
</file>

<file path=xl/sharedStrings.xml><?xml version="1.0" encoding="utf-8"?>
<sst xmlns="http://schemas.openxmlformats.org/spreadsheetml/2006/main" count="107" uniqueCount="54">
  <si>
    <t>Revenues</t>
  </si>
  <si>
    <t>Inputs</t>
  </si>
  <si>
    <t>Revenue in the first year</t>
  </si>
  <si>
    <t>Revenue growth over next two years</t>
  </si>
  <si>
    <t>Revenue growth over the subsequent two years</t>
  </si>
  <si>
    <t>SG&amp;A</t>
  </si>
  <si>
    <t>Hardware and software cost</t>
  </si>
  <si>
    <t>Opportunity cost - rental income</t>
  </si>
  <si>
    <t>Side effect - first year marketing cost saving</t>
  </si>
  <si>
    <t>Useful life of hardware and software</t>
  </si>
  <si>
    <t>years</t>
  </si>
  <si>
    <t>One-time training cost</t>
  </si>
  <si>
    <t>Increased inventories</t>
  </si>
  <si>
    <t>Increased accounts receivables</t>
  </si>
  <si>
    <t>Increased accounts payable</t>
  </si>
  <si>
    <t>Inflation rate</t>
  </si>
  <si>
    <t>Tax rate</t>
  </si>
  <si>
    <t>WACC</t>
  </si>
  <si>
    <t>COGS</t>
  </si>
  <si>
    <t>Depreciaton</t>
  </si>
  <si>
    <t>Time 0 information</t>
  </si>
  <si>
    <t>Annual information</t>
  </si>
  <si>
    <t>Interest expenses</t>
  </si>
  <si>
    <t>Interest expense</t>
  </si>
  <si>
    <t>EBITDA</t>
  </si>
  <si>
    <t>EBIT</t>
  </si>
  <si>
    <t>EBT</t>
  </si>
  <si>
    <t>Taxes</t>
  </si>
  <si>
    <t>Net income</t>
  </si>
  <si>
    <t>Add: Depreciation</t>
  </si>
  <si>
    <t>Add: After-tax interest expense</t>
  </si>
  <si>
    <t>Subtract: after-tax rental income</t>
  </si>
  <si>
    <t>Add: After-tax marketing cost saving</t>
  </si>
  <si>
    <t>Annual operating cash flows</t>
  </si>
  <si>
    <t>Hardware and software costs</t>
  </si>
  <si>
    <t>After-tax training cost</t>
  </si>
  <si>
    <t>(Increases)/decreases to inventories</t>
  </si>
  <si>
    <t>(Increases)/decreases to receivables</t>
  </si>
  <si>
    <t>Free cash flows</t>
  </si>
  <si>
    <t>Continuing value</t>
  </si>
  <si>
    <t>Growth in FCF beyond the fifth year</t>
  </si>
  <si>
    <t>NPV</t>
  </si>
  <si>
    <t>E(NPV)</t>
  </si>
  <si>
    <t>Increases/(decreases) to payables</t>
  </si>
  <si>
    <t>NPV with option</t>
  </si>
  <si>
    <t>Relevant only to the video on Resolving Uncertainties</t>
  </si>
  <si>
    <t>Recover Year 0 investments in Year 1</t>
  </si>
  <si>
    <t>Value of option to shutdown</t>
  </si>
  <si>
    <t>Year</t>
  </si>
  <si>
    <t>Revenue projection</t>
  </si>
  <si>
    <t>Perpetual growth rate</t>
  </si>
  <si>
    <t>Sales growth rate</t>
  </si>
  <si>
    <t xml:space="preserve">One-way sensitivity analysis </t>
  </si>
  <si>
    <t>Two-way sensitivity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</si>
</sst>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-* #,##0_-;\-* #,##0_-;_-* &quot;-&quot;??_-;_-@_-"/>
    <numFmt numFmtId="166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6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9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2" fillId="0" borderId="0" xfId="0" applyFont="1"/>
    <xf numFmtId="165" fontId="0" fillId="2" borderId="0" xfId="1" applyNumberFormat="1" applyFont="1" applyFill="1"/>
    <xf numFmtId="9" fontId="0" fillId="2" borderId="0" xfId="0" applyNumberFormat="1" applyFill="1"/>
    <xf numFmtId="0" fontId="0" fillId="2" borderId="0" xfId="0" applyFill="1"/>
    <xf numFmtId="165" fontId="2" fillId="0" borderId="0" xfId="1" applyNumberFormat="1" applyFont="1"/>
    <xf numFmtId="0" fontId="0" fillId="0" borderId="0" xfId="0" applyAlignment="1">
      <alignment horizontal="center"/>
    </xf>
    <xf numFmtId="166" fontId="0" fillId="2" borderId="0" xfId="0" applyNumberFormat="1" applyFill="1"/>
    <xf numFmtId="165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96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0"/>
  <sheetViews>
    <sheetView topLeftCell="E25" workbookViewId="0">
      <selection activeCell="E66" sqref="E66"/>
    </sheetView>
  </sheetViews>
  <sheetFormatPr baseColWidth="10" defaultColWidth="11" defaultRowHeight="15" x14ac:dyDescent="0"/>
  <cols>
    <col min="1" max="1" width="40.1640625" bestFit="1" customWidth="1"/>
    <col min="2" max="2" width="13.1640625" bestFit="1" customWidth="1"/>
    <col min="5" max="5" width="31" bestFit="1" customWidth="1"/>
    <col min="6" max="6" width="13.33203125" bestFit="1" customWidth="1"/>
    <col min="7" max="10" width="13.1640625" bestFit="1" customWidth="1"/>
    <col min="11" max="11" width="14.33203125" customWidth="1"/>
    <col min="12" max="12" width="13.33203125" bestFit="1" customWidth="1"/>
    <col min="13" max="16" width="13.1640625" bestFit="1" customWidth="1"/>
  </cols>
  <sheetData>
    <row r="2" spans="1:11">
      <c r="A2" s="4" t="s">
        <v>1</v>
      </c>
      <c r="E2" t="s">
        <v>48</v>
      </c>
      <c r="F2" s="9">
        <v>0</v>
      </c>
      <c r="G2" s="9">
        <v>1</v>
      </c>
      <c r="H2" s="9">
        <v>2</v>
      </c>
      <c r="I2" s="9">
        <v>3</v>
      </c>
      <c r="J2" s="9">
        <v>4</v>
      </c>
      <c r="K2" s="9">
        <v>5</v>
      </c>
    </row>
    <row r="3" spans="1:11">
      <c r="A3" s="4" t="s">
        <v>20</v>
      </c>
      <c r="E3" t="s">
        <v>0</v>
      </c>
      <c r="G3" s="2">
        <f>B12</f>
        <v>5000000</v>
      </c>
      <c r="H3" s="2">
        <f>G3*(1+B13)</f>
        <v>5750000</v>
      </c>
      <c r="I3" s="2">
        <f>H3*(1+B13)</f>
        <v>6612499.9999999991</v>
      </c>
      <c r="J3" s="2">
        <f>I3*(1+B14)</f>
        <v>7108437.4999999991</v>
      </c>
      <c r="K3" s="2">
        <f>J3*(1+B14)</f>
        <v>7641570.3124999991</v>
      </c>
    </row>
    <row r="4" spans="1:11">
      <c r="A4" t="s">
        <v>6</v>
      </c>
      <c r="B4" s="5">
        <v>5000000</v>
      </c>
      <c r="E4" t="s">
        <v>18</v>
      </c>
      <c r="G4" s="2">
        <f>$B$15*G3</f>
        <v>3250000</v>
      </c>
      <c r="H4" s="2">
        <f>$B$15*H3</f>
        <v>3737500</v>
      </c>
      <c r="I4" s="2">
        <f>$B$15*I3</f>
        <v>4298125</v>
      </c>
      <c r="J4" s="2">
        <f>$B$15*J3</f>
        <v>4620484.375</v>
      </c>
      <c r="K4" s="2">
        <f>$B$15*K3</f>
        <v>4967020.703125</v>
      </c>
    </row>
    <row r="5" spans="1:11">
      <c r="A5" t="s">
        <v>9</v>
      </c>
      <c r="B5" s="5">
        <v>5</v>
      </c>
      <c r="C5" s="7" t="s">
        <v>10</v>
      </c>
      <c r="E5" t="s">
        <v>5</v>
      </c>
      <c r="G5" s="2">
        <f>B16</f>
        <v>1500000</v>
      </c>
      <c r="H5" s="2">
        <f>G5*(1+$B$21)</f>
        <v>1545000</v>
      </c>
      <c r="I5" s="2">
        <f>H5*(1+$B$21)</f>
        <v>1591350</v>
      </c>
      <c r="J5" s="2">
        <f>I5*(1+$B$21)</f>
        <v>1639090.5</v>
      </c>
      <c r="K5" s="2">
        <f>J5*(1+$B$21)</f>
        <v>1688263.2150000001</v>
      </c>
    </row>
    <row r="6" spans="1:11">
      <c r="A6" t="s">
        <v>11</v>
      </c>
      <c r="B6" s="5">
        <v>1000000</v>
      </c>
      <c r="E6" s="4" t="s">
        <v>24</v>
      </c>
      <c r="G6" s="8">
        <f>G3-SUM(G4:G5)</f>
        <v>250000</v>
      </c>
      <c r="H6" s="8">
        <f>H3-SUM(H4:H5)</f>
        <v>467500</v>
      </c>
      <c r="I6" s="8">
        <f>I3-SUM(I4:I5)</f>
        <v>723024.99999999907</v>
      </c>
      <c r="J6" s="8">
        <f>J3-SUM(J4:J5)</f>
        <v>848862.62499999907</v>
      </c>
      <c r="K6" s="8">
        <f>K3-SUM(K4:K5)</f>
        <v>986286.39437499922</v>
      </c>
    </row>
    <row r="7" spans="1:11">
      <c r="A7" t="s">
        <v>12</v>
      </c>
      <c r="B7" s="5">
        <v>2000000</v>
      </c>
      <c r="E7" t="s">
        <v>19</v>
      </c>
      <c r="G7" s="2">
        <f>$B$4/$B$5</f>
        <v>1000000</v>
      </c>
      <c r="H7" s="2">
        <f>$B$4/$B$5</f>
        <v>1000000</v>
      </c>
      <c r="I7" s="2">
        <f>$B$4/$B$5</f>
        <v>1000000</v>
      </c>
      <c r="J7" s="2">
        <f>$B$4/$B$5</f>
        <v>1000000</v>
      </c>
      <c r="K7" s="2">
        <f>$B$4/$B$5</f>
        <v>1000000</v>
      </c>
    </row>
    <row r="8" spans="1:11">
      <c r="A8" t="s">
        <v>13</v>
      </c>
      <c r="B8" s="5">
        <v>1250000</v>
      </c>
      <c r="E8" s="4" t="s">
        <v>25</v>
      </c>
      <c r="G8" s="8">
        <f>G6-G7</f>
        <v>-750000</v>
      </c>
      <c r="H8" s="8">
        <f>H6-H7</f>
        <v>-532500</v>
      </c>
      <c r="I8" s="8">
        <f>I6-I7</f>
        <v>-276975.00000000093</v>
      </c>
      <c r="J8" s="8">
        <f>J6-J7</f>
        <v>-151137.37500000093</v>
      </c>
      <c r="K8" s="8">
        <f>K6-K7</f>
        <v>-13713.605625000782</v>
      </c>
    </row>
    <row r="9" spans="1:11">
      <c r="A9" t="s">
        <v>14</v>
      </c>
      <c r="B9" s="5">
        <v>1800000</v>
      </c>
      <c r="E9" t="s">
        <v>23</v>
      </c>
      <c r="G9" s="2">
        <f>B17</f>
        <v>500000</v>
      </c>
      <c r="H9" s="2">
        <f>G9</f>
        <v>500000</v>
      </c>
      <c r="I9" s="2">
        <f>H9</f>
        <v>500000</v>
      </c>
      <c r="J9" s="2">
        <f>I9</f>
        <v>500000</v>
      </c>
      <c r="K9" s="2">
        <f>J9</f>
        <v>500000</v>
      </c>
    </row>
    <row r="10" spans="1:11">
      <c r="E10" s="4" t="s">
        <v>26</v>
      </c>
      <c r="G10" s="2">
        <f>G8-G9</f>
        <v>-1250000</v>
      </c>
      <c r="H10" s="2">
        <f>H8-H9</f>
        <v>-1032500</v>
      </c>
      <c r="I10" s="2">
        <f>I8-I9</f>
        <v>-776975.00000000093</v>
      </c>
      <c r="J10" s="2">
        <f>J8-J9</f>
        <v>-651137.37500000093</v>
      </c>
      <c r="K10" s="2">
        <f>K8-K9</f>
        <v>-513713.60562500078</v>
      </c>
    </row>
    <row r="11" spans="1:11">
      <c r="A11" s="4" t="s">
        <v>21</v>
      </c>
      <c r="E11" t="s">
        <v>27</v>
      </c>
      <c r="G11" s="2">
        <f>G10*$B$22</f>
        <v>-437500</v>
      </c>
      <c r="H11" s="2">
        <f>H10*$B$22</f>
        <v>-361375</v>
      </c>
      <c r="I11" s="2">
        <f>I10*$B$22</f>
        <v>-271941.25000000029</v>
      </c>
      <c r="J11" s="2">
        <f>J10*$B$22</f>
        <v>-227898.08125000031</v>
      </c>
      <c r="K11" s="2">
        <f>K10*$B$22</f>
        <v>-179799.76196875027</v>
      </c>
    </row>
    <row r="12" spans="1:11">
      <c r="A12" t="s">
        <v>2</v>
      </c>
      <c r="B12" s="5">
        <v>5000000</v>
      </c>
      <c r="E12" s="4" t="s">
        <v>28</v>
      </c>
      <c r="G12" s="8">
        <f>G10-G11</f>
        <v>-812500</v>
      </c>
      <c r="H12" s="8">
        <f>H10-H11</f>
        <v>-671125</v>
      </c>
      <c r="I12" s="8">
        <f>I10-I11</f>
        <v>-505033.75000000064</v>
      </c>
      <c r="J12" s="8">
        <f>J10-J11</f>
        <v>-423239.29375000065</v>
      </c>
      <c r="K12" s="8">
        <f>K10-K11</f>
        <v>-333913.84365625051</v>
      </c>
    </row>
    <row r="13" spans="1:11">
      <c r="A13" t="s">
        <v>3</v>
      </c>
      <c r="B13" s="6">
        <v>0.15</v>
      </c>
    </row>
    <row r="14" spans="1:11">
      <c r="A14" t="s">
        <v>4</v>
      </c>
      <c r="B14" s="10">
        <f>B13/2</f>
        <v>7.4999999999999997E-2</v>
      </c>
      <c r="E14" s="4" t="s">
        <v>48</v>
      </c>
      <c r="F14" s="9">
        <v>0</v>
      </c>
      <c r="G14" s="9">
        <v>1</v>
      </c>
      <c r="H14" s="9">
        <v>2</v>
      </c>
      <c r="I14" s="9">
        <v>3</v>
      </c>
      <c r="J14" s="9">
        <v>4</v>
      </c>
      <c r="K14" s="9">
        <v>5</v>
      </c>
    </row>
    <row r="15" spans="1:11">
      <c r="A15" t="s">
        <v>18</v>
      </c>
      <c r="B15" s="6">
        <v>0.65</v>
      </c>
      <c r="E15" t="s">
        <v>28</v>
      </c>
      <c r="F15" s="2"/>
      <c r="G15" s="2">
        <f>G12</f>
        <v>-812500</v>
      </c>
      <c r="H15" s="2">
        <f>H12</f>
        <v>-671125</v>
      </c>
      <c r="I15" s="2">
        <f>I12</f>
        <v>-505033.75000000064</v>
      </c>
      <c r="J15" s="2">
        <f>J12</f>
        <v>-423239.29375000065</v>
      </c>
      <c r="K15" s="2">
        <f>K12</f>
        <v>-333913.84365625051</v>
      </c>
    </row>
    <row r="16" spans="1:11">
      <c r="A16" t="s">
        <v>5</v>
      </c>
      <c r="B16" s="5">
        <v>1500000</v>
      </c>
      <c r="E16" t="s">
        <v>29</v>
      </c>
      <c r="F16" s="2"/>
      <c r="G16" s="2">
        <f>G7</f>
        <v>1000000</v>
      </c>
      <c r="H16" s="2">
        <f>G16</f>
        <v>1000000</v>
      </c>
      <c r="I16" s="2">
        <f>H16</f>
        <v>1000000</v>
      </c>
      <c r="J16" s="2">
        <f>I16</f>
        <v>1000000</v>
      </c>
      <c r="K16" s="2">
        <f>J16</f>
        <v>1000000</v>
      </c>
    </row>
    <row r="17" spans="1:11">
      <c r="A17" t="s">
        <v>22</v>
      </c>
      <c r="B17" s="5">
        <v>500000</v>
      </c>
      <c r="E17" t="s">
        <v>30</v>
      </c>
      <c r="F17" s="2"/>
      <c r="G17" s="2">
        <f>G9*(1-$B$22)</f>
        <v>325000</v>
      </c>
      <c r="H17" s="2">
        <f>H9*(1-$B$22)</f>
        <v>325000</v>
      </c>
      <c r="I17" s="2">
        <f>I9*(1-$B$22)</f>
        <v>325000</v>
      </c>
      <c r="J17" s="2">
        <f>J9*(1-$B$22)</f>
        <v>325000</v>
      </c>
      <c r="K17" s="2">
        <f>K9*(1-$B$22)</f>
        <v>325000</v>
      </c>
    </row>
    <row r="18" spans="1:11">
      <c r="A18" t="s">
        <v>7</v>
      </c>
      <c r="B18" s="5">
        <v>1000000</v>
      </c>
      <c r="E18" t="s">
        <v>31</v>
      </c>
      <c r="F18" s="2"/>
      <c r="G18" s="2">
        <f>-$B$18*(1-$B$22)</f>
        <v>-650000</v>
      </c>
      <c r="H18" s="2">
        <f>-$B$18*(1-$B$22)</f>
        <v>-650000</v>
      </c>
      <c r="I18" s="2">
        <f>-$B$18*(1-$B$22)</f>
        <v>-650000</v>
      </c>
      <c r="J18" s="2">
        <f>-$B$18*(1-$B$22)</f>
        <v>-650000</v>
      </c>
      <c r="K18" s="2">
        <f>-$B$18*(1-$B$22)</f>
        <v>-650000</v>
      </c>
    </row>
    <row r="19" spans="1:11">
      <c r="A19" t="s">
        <v>8</v>
      </c>
      <c r="B19" s="5">
        <v>500000</v>
      </c>
      <c r="E19" t="s">
        <v>32</v>
      </c>
      <c r="F19" s="2"/>
      <c r="G19" s="2">
        <f>$B$19*(1-$B$22)</f>
        <v>325000</v>
      </c>
      <c r="H19" s="2">
        <f>G19*(1+$B$21)</f>
        <v>334750</v>
      </c>
      <c r="I19" s="2">
        <f>H19*(1+$B$21)</f>
        <v>344792.5</v>
      </c>
      <c r="J19" s="2">
        <f>I19*(1+$B$21)</f>
        <v>355136.27500000002</v>
      </c>
      <c r="K19" s="2">
        <f>J19*(1+$B$21)</f>
        <v>365790.36325000005</v>
      </c>
    </row>
    <row r="20" spans="1:11">
      <c r="A20" t="s">
        <v>40</v>
      </c>
      <c r="B20" s="6">
        <v>0.05</v>
      </c>
      <c r="E20" s="4" t="s">
        <v>33</v>
      </c>
      <c r="F20" s="8"/>
      <c r="G20" s="8">
        <f>SUM(G15:G19)</f>
        <v>187500</v>
      </c>
      <c r="H20" s="8">
        <f>SUM(H15:H19)</f>
        <v>338625</v>
      </c>
      <c r="I20" s="8">
        <f>SUM(I15:I19)</f>
        <v>514758.7499999993</v>
      </c>
      <c r="J20" s="8">
        <f>SUM(J15:J19)</f>
        <v>606896.98124999937</v>
      </c>
      <c r="K20" s="8">
        <f>SUM(K15:K19)</f>
        <v>706876.51959374954</v>
      </c>
    </row>
    <row r="21" spans="1:11">
      <c r="A21" t="s">
        <v>15</v>
      </c>
      <c r="B21" s="6">
        <v>0.03</v>
      </c>
      <c r="F21" s="2"/>
      <c r="G21" s="2"/>
      <c r="H21" s="2"/>
      <c r="I21" s="2"/>
      <c r="J21" s="2"/>
      <c r="K21" s="2"/>
    </row>
    <row r="22" spans="1:11">
      <c r="A22" t="s">
        <v>16</v>
      </c>
      <c r="B22" s="6">
        <v>0.35</v>
      </c>
      <c r="E22" t="s">
        <v>34</v>
      </c>
      <c r="F22" s="2">
        <f>-B4</f>
        <v>-5000000</v>
      </c>
      <c r="G22" s="2"/>
      <c r="H22" s="2"/>
      <c r="I22" s="2"/>
      <c r="J22" s="2"/>
      <c r="K22" s="2"/>
    </row>
    <row r="23" spans="1:11">
      <c r="A23" t="s">
        <v>17</v>
      </c>
      <c r="B23" s="6">
        <v>0.1</v>
      </c>
      <c r="E23" t="s">
        <v>35</v>
      </c>
      <c r="F23" s="2">
        <f>B6*(1-B22)</f>
        <v>650000</v>
      </c>
      <c r="G23" s="2"/>
      <c r="H23" s="2"/>
      <c r="I23" s="2"/>
      <c r="J23" s="2"/>
      <c r="K23" s="2"/>
    </row>
    <row r="24" spans="1:11">
      <c r="E24" t="s">
        <v>36</v>
      </c>
      <c r="F24" s="2">
        <f>-B7</f>
        <v>-2000000</v>
      </c>
      <c r="G24" s="2"/>
      <c r="H24" s="2"/>
      <c r="I24" s="2"/>
      <c r="J24" s="2"/>
      <c r="K24" s="2"/>
    </row>
    <row r="25" spans="1:11">
      <c r="E25" t="s">
        <v>37</v>
      </c>
      <c r="F25" s="2">
        <f>-B8</f>
        <v>-1250000</v>
      </c>
      <c r="G25" s="2"/>
      <c r="H25" s="2"/>
      <c r="I25" s="2"/>
      <c r="J25" s="2"/>
      <c r="K25" s="2"/>
    </row>
    <row r="26" spans="1:11">
      <c r="E26" t="s">
        <v>43</v>
      </c>
      <c r="F26" s="2">
        <f>B9</f>
        <v>1800000</v>
      </c>
      <c r="G26" s="2"/>
      <c r="H26" s="2"/>
      <c r="I26" s="2"/>
      <c r="J26" s="2"/>
      <c r="K26" s="2"/>
    </row>
    <row r="27" spans="1:11">
      <c r="E27" t="s">
        <v>39</v>
      </c>
      <c r="F27" s="2"/>
      <c r="G27" s="2"/>
      <c r="H27" s="2"/>
      <c r="I27" s="2"/>
      <c r="J27" s="2"/>
      <c r="K27" s="2">
        <f>K20*(1+B20)/(B23-B20)</f>
        <v>14844406.911468741</v>
      </c>
    </row>
    <row r="28" spans="1:11">
      <c r="E28" s="4" t="s">
        <v>38</v>
      </c>
      <c r="F28" s="8">
        <f t="shared" ref="F28:K28" si="0">SUM(F20:F27)</f>
        <v>-5800000</v>
      </c>
      <c r="G28" s="8">
        <f t="shared" si="0"/>
        <v>187500</v>
      </c>
      <c r="H28" s="8">
        <f t="shared" si="0"/>
        <v>338625</v>
      </c>
      <c r="I28" s="8">
        <f t="shared" si="0"/>
        <v>514758.7499999993</v>
      </c>
      <c r="J28" s="8">
        <f t="shared" si="0"/>
        <v>606896.98124999937</v>
      </c>
      <c r="K28" s="8">
        <f t="shared" si="0"/>
        <v>15551283.43106249</v>
      </c>
    </row>
    <row r="29" spans="1:11">
      <c r="E29" s="4" t="s">
        <v>41</v>
      </c>
      <c r="F29" s="3">
        <f>F28+NPV(B23,G28:K28)</f>
        <v>5107698.0726213939</v>
      </c>
    </row>
    <row r="31" spans="1:11">
      <c r="E31" s="4" t="s">
        <v>42</v>
      </c>
      <c r="F31" s="3">
        <f>0.5*F29+0.5*'Worst case'!F29</f>
        <v>-2116183.9464090597</v>
      </c>
    </row>
    <row r="32" spans="1:11">
      <c r="E32" s="15" t="s">
        <v>52</v>
      </c>
      <c r="F32" s="15"/>
      <c r="G32" s="15"/>
    </row>
    <row r="33" spans="5:12" ht="31.5">
      <c r="E33" s="4" t="s">
        <v>49</v>
      </c>
      <c r="F33" s="3">
        <f>F31</f>
        <v>-2116183.9464090597</v>
      </c>
      <c r="H33" s="12" t="s">
        <v>51</v>
      </c>
      <c r="I33" s="3">
        <f>F31</f>
        <v>-2116183.9464090597</v>
      </c>
      <c r="K33" s="11" t="s">
        <v>50</v>
      </c>
      <c r="L33" s="3">
        <f>F31</f>
        <v>-2116183.9464090597</v>
      </c>
    </row>
    <row r="34" spans="5:12">
      <c r="E34">
        <v>0</v>
      </c>
      <c r="F34" s="2">
        <f t="dataTable" ref="F34:F50" dt2D="0" dtr="0" r1="B12"/>
        <v>-16165065.965439513</v>
      </c>
      <c r="H34" s="1">
        <v>0</v>
      </c>
      <c r="I34" s="2">
        <f t="dataTable" ref="I34:I44" dt2D="0" dtr="0" r1="B13" ca="1"/>
        <v>-6592926.9380506761</v>
      </c>
      <c r="K34" s="1">
        <v>0</v>
      </c>
      <c r="L34" s="2">
        <f t="dataTable" ref="L34:L43" dt2D="0" dtr="0" r1="B20" ca="1"/>
        <v>-4530214.8172298688</v>
      </c>
    </row>
    <row r="35" spans="5:12">
      <c r="E35" s="2">
        <v>50000</v>
      </c>
      <c r="F35" s="2">
        <v>-16024577.145249207</v>
      </c>
      <c r="H35" s="1">
        <v>0.03</v>
      </c>
      <c r="I35" s="2">
        <v>-5800686.8372635078</v>
      </c>
      <c r="K35" s="1">
        <v>0.01</v>
      </c>
      <c r="L35" s="2">
        <v>-4261989.1649164464</v>
      </c>
    </row>
    <row r="36" spans="5:12">
      <c r="E36" s="2">
        <v>100000</v>
      </c>
      <c r="F36" s="2">
        <v>-15884088.3250589</v>
      </c>
      <c r="H36" s="1">
        <v>0.06</v>
      </c>
      <c r="I36" s="2">
        <v>-4958887.405231881</v>
      </c>
      <c r="K36" s="1">
        <v>0.02</v>
      </c>
      <c r="L36" s="2">
        <v>-3926707.0995246666</v>
      </c>
    </row>
    <row r="37" spans="5:12">
      <c r="E37" s="2">
        <v>150000</v>
      </c>
      <c r="F37" s="2">
        <v>-15743599.504868597</v>
      </c>
      <c r="H37" s="1">
        <v>0.09</v>
      </c>
      <c r="I37" s="2">
        <v>-4065552.603775356</v>
      </c>
      <c r="K37" s="1">
        <v>0.03</v>
      </c>
      <c r="L37" s="2">
        <v>-3495630.1583066648</v>
      </c>
    </row>
    <row r="38" spans="5:12">
      <c r="E38" s="2">
        <v>200000</v>
      </c>
      <c r="F38" s="2">
        <v>-15603110.684678294</v>
      </c>
      <c r="H38" s="1">
        <v>0.12</v>
      </c>
      <c r="I38" s="2">
        <v>-3118668.6360221244</v>
      </c>
      <c r="K38" s="1">
        <v>0.04</v>
      </c>
      <c r="L38" s="2">
        <v>-2920860.9033493297</v>
      </c>
    </row>
    <row r="39" spans="5:12">
      <c r="E39" s="2">
        <v>250000</v>
      </c>
      <c r="F39" s="2">
        <v>-15462621.864487991</v>
      </c>
      <c r="H39" s="1">
        <v>0.15</v>
      </c>
      <c r="I39" s="2">
        <v>-2116183.9464090597</v>
      </c>
      <c r="K39" s="1">
        <v>0.05</v>
      </c>
      <c r="L39" s="2">
        <v>-2116183.9464090597</v>
      </c>
    </row>
    <row r="40" spans="5:12">
      <c r="E40" s="2">
        <v>300000</v>
      </c>
      <c r="F40" s="2">
        <v>-15322133.044297684</v>
      </c>
      <c r="H40" s="1">
        <v>0.18</v>
      </c>
      <c r="I40" s="2">
        <v>-1056009.220681645</v>
      </c>
      <c r="K40" s="1">
        <v>0.06</v>
      </c>
      <c r="L40" s="2">
        <v>-909168.51099865697</v>
      </c>
    </row>
    <row r="41" spans="5:12">
      <c r="E41" s="2">
        <v>350000</v>
      </c>
      <c r="F41" s="2">
        <v>-15181644.224107379</v>
      </c>
      <c r="H41" s="1">
        <v>0.21</v>
      </c>
      <c r="I41" s="2">
        <v>63982.614105931483</v>
      </c>
      <c r="K41" s="1">
        <v>7.0000000000000007E-2</v>
      </c>
      <c r="L41" s="2">
        <v>1102523.8813520186</v>
      </c>
    </row>
    <row r="42" spans="5:12">
      <c r="E42" s="2">
        <v>400000</v>
      </c>
      <c r="F42" s="2">
        <v>-15041155.403917078</v>
      </c>
      <c r="H42" s="1">
        <v>0.24</v>
      </c>
      <c r="I42" s="2">
        <v>1245956.389590878</v>
      </c>
      <c r="K42" s="1">
        <v>0.08</v>
      </c>
      <c r="L42" s="2">
        <v>5125908.6660533659</v>
      </c>
    </row>
    <row r="43" spans="5:12">
      <c r="E43" s="2">
        <v>450000</v>
      </c>
      <c r="F43" s="2">
        <v>-14900666.583726771</v>
      </c>
      <c r="H43" s="1">
        <v>0.27</v>
      </c>
      <c r="I43" s="2">
        <v>2492114.6961016916</v>
      </c>
      <c r="K43" s="1">
        <v>0.09</v>
      </c>
      <c r="L43" s="2">
        <v>17196063.020157389</v>
      </c>
    </row>
    <row r="44" spans="5:12">
      <c r="E44" s="2">
        <v>500000</v>
      </c>
      <c r="F44" s="2">
        <v>-14760177.763536464</v>
      </c>
      <c r="H44" s="1">
        <v>0.3</v>
      </c>
      <c r="I44" s="2">
        <v>3804697.882658286</v>
      </c>
      <c r="K44" s="1"/>
    </row>
    <row r="45" spans="5:12">
      <c r="E45" s="2">
        <v>550000</v>
      </c>
      <c r="F45" s="2">
        <v>-14619688.943346161</v>
      </c>
      <c r="H45" s="1"/>
    </row>
    <row r="46" spans="5:12">
      <c r="E46" s="2">
        <v>600000</v>
      </c>
      <c r="F46" s="2">
        <v>-14479200.123155855</v>
      </c>
      <c r="H46" s="1"/>
    </row>
    <row r="47" spans="5:12">
      <c r="E47" s="2">
        <v>650000</v>
      </c>
      <c r="F47" s="2">
        <v>-14338711.302965552</v>
      </c>
      <c r="H47" s="1"/>
    </row>
    <row r="48" spans="5:12">
      <c r="E48" s="2">
        <v>700000</v>
      </c>
      <c r="F48" s="2">
        <v>-14198222.48277525</v>
      </c>
      <c r="H48" s="1"/>
    </row>
    <row r="49" spans="4:16">
      <c r="E49" s="2">
        <v>750000</v>
      </c>
      <c r="F49" s="2">
        <v>-14057733.662584942</v>
      </c>
      <c r="H49" s="1"/>
    </row>
    <row r="50" spans="4:16">
      <c r="E50" s="2">
        <v>800000</v>
      </c>
      <c r="F50" s="2">
        <v>-13917244.842394639</v>
      </c>
      <c r="H50" s="1"/>
    </row>
    <row r="51" spans="4:16">
      <c r="H51" s="1"/>
    </row>
    <row r="52" spans="4:16">
      <c r="E52" s="15" t="s">
        <v>53</v>
      </c>
      <c r="F52" s="15"/>
      <c r="G52" s="15"/>
      <c r="H52" s="13"/>
      <c r="I52" s="15" t="s">
        <v>51</v>
      </c>
      <c r="J52" s="15"/>
      <c r="K52" s="15"/>
      <c r="L52" s="15"/>
      <c r="M52" s="15"/>
    </row>
    <row r="53" spans="4:16">
      <c r="E53" s="3">
        <f>F31</f>
        <v>-2116183.9464090597</v>
      </c>
      <c r="F53" s="1">
        <v>0</v>
      </c>
      <c r="G53" s="1">
        <v>0.03</v>
      </c>
      <c r="H53" s="1">
        <v>0.06</v>
      </c>
      <c r="I53" s="1">
        <v>0.09</v>
      </c>
      <c r="J53" s="1">
        <v>0.12</v>
      </c>
      <c r="K53" s="1">
        <v>0.15</v>
      </c>
      <c r="L53" s="1">
        <v>0.18</v>
      </c>
      <c r="M53" s="1">
        <v>0.21</v>
      </c>
      <c r="N53" s="1">
        <v>0.24</v>
      </c>
      <c r="O53" s="1">
        <v>0.27</v>
      </c>
      <c r="P53" s="1">
        <v>0.3</v>
      </c>
    </row>
    <row r="54" spans="4:16">
      <c r="D54" s="14" t="s">
        <v>49</v>
      </c>
      <c r="E54">
        <v>0</v>
      </c>
      <c r="F54" s="2">
        <f t="dataTable" ref="F54:P70" dt2D="1" dtr="1" r1="B13" r2="B12" ca="1"/>
        <v>-16165065.965439513</v>
      </c>
      <c r="G54" s="2">
        <v>-16165065.965439513</v>
      </c>
      <c r="H54" s="2">
        <v>-16165065.965439513</v>
      </c>
      <c r="I54" s="2">
        <v>-16165065.965439513</v>
      </c>
      <c r="J54" s="2">
        <v>-16165065.965439513</v>
      </c>
      <c r="K54" s="2">
        <v>-16165065.965439513</v>
      </c>
      <c r="L54" s="2">
        <v>-16165065.965439513</v>
      </c>
      <c r="M54" s="2">
        <v>-16165065.965439513</v>
      </c>
      <c r="N54" s="2">
        <v>-16165065.965439513</v>
      </c>
      <c r="O54" s="2">
        <v>-16165065.965439513</v>
      </c>
      <c r="P54" s="2">
        <v>-16165065.965439513</v>
      </c>
    </row>
    <row r="55" spans="4:16">
      <c r="D55" s="14"/>
      <c r="E55" s="2">
        <v>50000</v>
      </c>
      <c r="F55" s="2">
        <v>-16069344.575165624</v>
      </c>
      <c r="G55" s="2">
        <v>-16061422.174157754</v>
      </c>
      <c r="H55" s="2">
        <v>-16053004.179837437</v>
      </c>
      <c r="I55" s="2">
        <v>-16044070.83182287</v>
      </c>
      <c r="J55" s="2">
        <v>-16034601.992145341</v>
      </c>
      <c r="K55" s="2">
        <v>-16024577.145249207</v>
      </c>
      <c r="L55" s="2">
        <v>-16013975.397991935</v>
      </c>
      <c r="M55" s="2">
        <v>-16002775.47964406</v>
      </c>
      <c r="N55" s="2">
        <v>-15990955.741889209</v>
      </c>
      <c r="O55" s="2">
        <v>-15978494.158824099</v>
      </c>
      <c r="P55" s="2">
        <v>-15965368.326958533</v>
      </c>
    </row>
    <row r="56" spans="4:16">
      <c r="D56" s="14"/>
      <c r="E56" s="2">
        <v>100000</v>
      </c>
      <c r="F56" s="2">
        <v>-15973623.184891736</v>
      </c>
      <c r="G56" s="2">
        <v>-15957778.382875994</v>
      </c>
      <c r="H56" s="2">
        <v>-15940942.39423536</v>
      </c>
      <c r="I56" s="2">
        <v>-15923075.698206231</v>
      </c>
      <c r="J56" s="2">
        <v>-15904138.018851165</v>
      </c>
      <c r="K56" s="2">
        <v>-15884088.3250589</v>
      </c>
      <c r="L56" s="2">
        <v>-15862884.830544356</v>
      </c>
      <c r="M56" s="2">
        <v>-15840484.993848603</v>
      </c>
      <c r="N56" s="2">
        <v>-15816845.518338906</v>
      </c>
      <c r="O56" s="2">
        <v>-15791922.352208687</v>
      </c>
      <c r="P56" s="2">
        <v>-15765670.688477555</v>
      </c>
    </row>
    <row r="57" spans="4:16">
      <c r="D57" s="14"/>
      <c r="E57" s="2">
        <v>150000</v>
      </c>
      <c r="F57" s="2">
        <v>-15877901.794617847</v>
      </c>
      <c r="G57" s="2">
        <v>-15854134.59159423</v>
      </c>
      <c r="H57" s="2">
        <v>-15828880.608633284</v>
      </c>
      <c r="I57" s="2">
        <v>-15802080.56458959</v>
      </c>
      <c r="J57" s="2">
        <v>-15773674.04555699</v>
      </c>
      <c r="K57" s="2">
        <v>-15743599.504868597</v>
      </c>
      <c r="L57" s="2">
        <v>-15711794.263096776</v>
      </c>
      <c r="M57" s="2">
        <v>-15678194.50805315</v>
      </c>
      <c r="N57" s="2">
        <v>-15642735.294788603</v>
      </c>
      <c r="O57" s="2">
        <v>-15605350.545593277</v>
      </c>
      <c r="P57" s="2">
        <v>-15565973.049996577</v>
      </c>
    </row>
    <row r="58" spans="4:16">
      <c r="D58" s="14"/>
      <c r="E58" s="2">
        <v>200000</v>
      </c>
      <c r="F58" s="2">
        <v>-15782180.404343959</v>
      </c>
      <c r="G58" s="2">
        <v>-15750490.800312474</v>
      </c>
      <c r="H58" s="2">
        <v>-15716818.823031208</v>
      </c>
      <c r="I58" s="2">
        <v>-15681085.430972949</v>
      </c>
      <c r="J58" s="2">
        <v>-15643210.072262816</v>
      </c>
      <c r="K58" s="2">
        <v>-15603110.684678294</v>
      </c>
      <c r="L58" s="2">
        <v>-15560703.695649195</v>
      </c>
      <c r="M58" s="2">
        <v>-15515904.022257697</v>
      </c>
      <c r="N58" s="2">
        <v>-15468625.071238298</v>
      </c>
      <c r="O58" s="2">
        <v>-15418778.738977864</v>
      </c>
      <c r="P58" s="2">
        <v>-15366275.411515605</v>
      </c>
    </row>
    <row r="59" spans="4:16">
      <c r="D59" s="14"/>
      <c r="E59" s="2">
        <v>250000</v>
      </c>
      <c r="F59" s="2">
        <v>-15686459.014070071</v>
      </c>
      <c r="G59" s="2">
        <v>-15646847.009030713</v>
      </c>
      <c r="H59" s="2">
        <v>-15604757.037429132</v>
      </c>
      <c r="I59" s="2">
        <v>-15560090.297356304</v>
      </c>
      <c r="J59" s="2">
        <v>-15512746.098968644</v>
      </c>
      <c r="K59" s="2">
        <v>-15462621.864487991</v>
      </c>
      <c r="L59" s="2">
        <v>-15409613.128201619</v>
      </c>
      <c r="M59" s="2">
        <v>-15353613.53646224</v>
      </c>
      <c r="N59" s="2">
        <v>-15294514.847687993</v>
      </c>
      <c r="O59" s="2">
        <v>-15232206.932362452</v>
      </c>
      <c r="P59" s="2">
        <v>-15166577.773034625</v>
      </c>
    </row>
    <row r="60" spans="4:16">
      <c r="D60" s="14"/>
      <c r="E60" s="2">
        <v>300000</v>
      </c>
      <c r="F60" s="2">
        <v>-15590737.623796184</v>
      </c>
      <c r="G60" s="2">
        <v>-15543203.217748951</v>
      </c>
      <c r="H60" s="2">
        <v>-15492695.251827054</v>
      </c>
      <c r="I60" s="2">
        <v>-15439095.163739663</v>
      </c>
      <c r="J60" s="2">
        <v>-15382282.125674469</v>
      </c>
      <c r="K60" s="2">
        <v>-15322133.044297684</v>
      </c>
      <c r="L60" s="2">
        <v>-15258522.560754042</v>
      </c>
      <c r="M60" s="2">
        <v>-15191323.050666787</v>
      </c>
      <c r="N60" s="2">
        <v>-15120404.624137688</v>
      </c>
      <c r="O60" s="2">
        <v>-15045635.12574704</v>
      </c>
      <c r="P60" s="2">
        <v>-14966880.134553645</v>
      </c>
    </row>
    <row r="61" spans="4:16">
      <c r="D61" s="14"/>
      <c r="E61" s="2">
        <v>350000</v>
      </c>
      <c r="F61" s="2">
        <v>-15495016.233522292</v>
      </c>
      <c r="G61" s="2">
        <v>-15439559.426467191</v>
      </c>
      <c r="H61" s="2">
        <v>-15380633.46622498</v>
      </c>
      <c r="I61" s="2">
        <v>-15318100.030123023</v>
      </c>
      <c r="J61" s="2">
        <v>-15251818.152380295</v>
      </c>
      <c r="K61" s="2">
        <v>-15181644.224107379</v>
      </c>
      <c r="L61" s="2">
        <v>-15107431.993306465</v>
      </c>
      <c r="M61" s="2">
        <v>-15029032.564871332</v>
      </c>
      <c r="N61" s="2">
        <v>-14946294.400587387</v>
      </c>
      <c r="O61" s="2">
        <v>-14859063.31913163</v>
      </c>
      <c r="P61" s="2">
        <v>-14767182.496072665</v>
      </c>
    </row>
    <row r="62" spans="4:16">
      <c r="D62" s="14"/>
      <c r="E62" s="2">
        <v>400000</v>
      </c>
      <c r="F62" s="2">
        <v>-15399294.843248405</v>
      </c>
      <c r="G62" s="2">
        <v>-15335915.635185434</v>
      </c>
      <c r="H62" s="2">
        <v>-15268571.680622902</v>
      </c>
      <c r="I62" s="2">
        <v>-15197104.89650638</v>
      </c>
      <c r="J62" s="2">
        <v>-15121354.179086123</v>
      </c>
      <c r="K62" s="2">
        <v>-15041155.403917078</v>
      </c>
      <c r="L62" s="2">
        <v>-14956341.425858885</v>
      </c>
      <c r="M62" s="2">
        <v>-14866742.07907588</v>
      </c>
      <c r="N62" s="2">
        <v>-14772184.177037083</v>
      </c>
      <c r="O62" s="2">
        <v>-14672491.512516215</v>
      </c>
      <c r="P62" s="2">
        <v>-14567484.857591687</v>
      </c>
    </row>
    <row r="63" spans="4:16">
      <c r="D63" s="14"/>
      <c r="E63" s="2">
        <v>450000</v>
      </c>
      <c r="F63" s="2">
        <v>-15303573.452974517</v>
      </c>
      <c r="G63" s="2">
        <v>-15232271.843903672</v>
      </c>
      <c r="H63" s="2">
        <v>-15156509.895020826</v>
      </c>
      <c r="I63" s="2">
        <v>-15076109.762889739</v>
      </c>
      <c r="J63" s="2">
        <v>-14990890.20579195</v>
      </c>
      <c r="K63" s="2">
        <v>-14900666.583726771</v>
      </c>
      <c r="L63" s="2">
        <v>-14805250.858411305</v>
      </c>
      <c r="M63" s="2">
        <v>-14704451.593280425</v>
      </c>
      <c r="N63" s="2">
        <v>-14598073.953486778</v>
      </c>
      <c r="O63" s="2">
        <v>-14485919.705900803</v>
      </c>
      <c r="P63" s="2">
        <v>-14367787.219110711</v>
      </c>
    </row>
    <row r="64" spans="4:16">
      <c r="D64" s="14"/>
      <c r="E64" s="2">
        <v>500000</v>
      </c>
      <c r="F64" s="2">
        <v>-15207852.062700629</v>
      </c>
      <c r="G64" s="2">
        <v>-15128628.052621912</v>
      </c>
      <c r="H64" s="2">
        <v>-15044448.10941875</v>
      </c>
      <c r="I64" s="2">
        <v>-14955114.629273098</v>
      </c>
      <c r="J64" s="2">
        <v>-14860426.232497778</v>
      </c>
      <c r="K64" s="2">
        <v>-14760177.763536464</v>
      </c>
      <c r="L64" s="2">
        <v>-14654160.290963724</v>
      </c>
      <c r="M64" s="2">
        <v>-14542161.10748497</v>
      </c>
      <c r="N64" s="2">
        <v>-14423963.729936471</v>
      </c>
      <c r="O64" s="2">
        <v>-14299347.899285391</v>
      </c>
      <c r="P64" s="2">
        <v>-14168089.580629731</v>
      </c>
    </row>
    <row r="65" spans="4:16">
      <c r="D65" s="14"/>
      <c r="E65" s="2">
        <v>550000</v>
      </c>
      <c r="F65" s="2">
        <v>-15112130.672426738</v>
      </c>
      <c r="G65" s="2">
        <v>-15024984.261340152</v>
      </c>
      <c r="H65" s="2">
        <v>-14932386.323816674</v>
      </c>
      <c r="I65" s="2">
        <v>-14834119.495656457</v>
      </c>
      <c r="J65" s="2">
        <v>-14729962.259203602</v>
      </c>
      <c r="K65" s="2">
        <v>-14619688.943346161</v>
      </c>
      <c r="L65" s="2">
        <v>-14503069.723516148</v>
      </c>
      <c r="M65" s="2">
        <v>-14379870.621689513</v>
      </c>
      <c r="N65" s="2">
        <v>-14249853.506386172</v>
      </c>
      <c r="O65" s="2">
        <v>-14112776.092669979</v>
      </c>
      <c r="P65" s="2">
        <v>-13968391.942148754</v>
      </c>
    </row>
    <row r="66" spans="4:16">
      <c r="D66" s="14"/>
      <c r="E66" s="2">
        <v>600000</v>
      </c>
      <c r="F66" s="2">
        <v>-15016409.28215285</v>
      </c>
      <c r="G66" s="2">
        <v>-14921340.470058393</v>
      </c>
      <c r="H66" s="2">
        <v>-14820324.538214598</v>
      </c>
      <c r="I66" s="2">
        <v>-14713124.362039816</v>
      </c>
      <c r="J66" s="2">
        <v>-14599498.285909425</v>
      </c>
      <c r="K66" s="2">
        <v>-14479200.123155855</v>
      </c>
      <c r="L66" s="2">
        <v>-14351979.156068567</v>
      </c>
      <c r="M66" s="2">
        <v>-14217580.13589406</v>
      </c>
      <c r="N66" s="2">
        <v>-14075743.282835865</v>
      </c>
      <c r="O66" s="2">
        <v>-13926204.28605457</v>
      </c>
      <c r="P66" s="2">
        <v>-13768694.303667776</v>
      </c>
    </row>
    <row r="67" spans="4:16">
      <c r="D67" s="14"/>
      <c r="E67" s="2">
        <v>650000</v>
      </c>
      <c r="F67" s="2">
        <v>-14920687.891878963</v>
      </c>
      <c r="G67" s="2">
        <v>-14817696.678776633</v>
      </c>
      <c r="H67" s="2">
        <v>-14708262.75261252</v>
      </c>
      <c r="I67" s="2">
        <v>-14592129.228423171</v>
      </c>
      <c r="J67" s="2">
        <v>-14469034.312615253</v>
      </c>
      <c r="K67" s="2">
        <v>-14338711.302965552</v>
      </c>
      <c r="L67" s="2">
        <v>-14200888.588620991</v>
      </c>
      <c r="M67" s="2">
        <v>-14055289.650098607</v>
      </c>
      <c r="N67" s="2">
        <v>-13901633.059285562</v>
      </c>
      <c r="O67" s="2">
        <v>-13739632.479439154</v>
      </c>
      <c r="P67" s="2">
        <v>-13568996.665186798</v>
      </c>
    </row>
    <row r="68" spans="4:16">
      <c r="D68" s="14"/>
      <c r="E68" s="2">
        <v>700000</v>
      </c>
      <c r="F68" s="2">
        <v>-14824966.501605075</v>
      </c>
      <c r="G68" s="2">
        <v>-14714052.887494871</v>
      </c>
      <c r="H68" s="2">
        <v>-14596200.967010444</v>
      </c>
      <c r="I68" s="2">
        <v>-14471134.094806533</v>
      </c>
      <c r="J68" s="2">
        <v>-14338570.339321081</v>
      </c>
      <c r="K68" s="2">
        <v>-14198222.48277525</v>
      </c>
      <c r="L68" s="2">
        <v>-14049798.021173414</v>
      </c>
      <c r="M68" s="2">
        <v>-13892999.164303152</v>
      </c>
      <c r="N68" s="2">
        <v>-13727522.83573526</v>
      </c>
      <c r="O68" s="2">
        <v>-13553060.672823742</v>
      </c>
      <c r="P68" s="2">
        <v>-13369299.02670582</v>
      </c>
    </row>
    <row r="69" spans="4:16">
      <c r="D69" s="14"/>
      <c r="E69" s="2">
        <v>750000</v>
      </c>
      <c r="F69" s="2">
        <v>-14729245.111331187</v>
      </c>
      <c r="G69" s="2">
        <v>-14610409.096213112</v>
      </c>
      <c r="H69" s="2">
        <v>-14484139.181408366</v>
      </c>
      <c r="I69" s="2">
        <v>-14350138.961189888</v>
      </c>
      <c r="J69" s="2">
        <v>-14208106.366026904</v>
      </c>
      <c r="K69" s="2">
        <v>-14057733.662584942</v>
      </c>
      <c r="L69" s="2">
        <v>-13898707.453725832</v>
      </c>
      <c r="M69" s="2">
        <v>-13730708.678507697</v>
      </c>
      <c r="N69" s="2">
        <v>-13553412.612184957</v>
      </c>
      <c r="O69" s="2">
        <v>-13366488.866208334</v>
      </c>
      <c r="P69" s="2">
        <v>-13169601.38822484</v>
      </c>
    </row>
    <row r="70" spans="4:16">
      <c r="D70" s="14"/>
      <c r="E70" s="2">
        <v>800000</v>
      </c>
      <c r="F70" s="2">
        <v>-14633523.721057298</v>
      </c>
      <c r="G70" s="2">
        <v>-14506765.304931352</v>
      </c>
      <c r="H70" s="2">
        <v>-14372077.395806294</v>
      </c>
      <c r="I70" s="2">
        <v>-14229143.827573247</v>
      </c>
      <c r="J70" s="2">
        <v>-14077642.392732732</v>
      </c>
      <c r="K70" s="2">
        <v>-13917244.842394639</v>
      </c>
      <c r="L70" s="2">
        <v>-13747616.886278253</v>
      </c>
      <c r="M70" s="2">
        <v>-13568418.192712242</v>
      </c>
      <c r="N70" s="2">
        <v>-13379302.388634652</v>
      </c>
      <c r="O70" s="2">
        <v>-13179917.059592918</v>
      </c>
      <c r="P70" s="2">
        <v>-12969903.749743866</v>
      </c>
    </row>
  </sheetData>
  <mergeCells count="4">
    <mergeCell ref="D54:D70"/>
    <mergeCell ref="E32:G32"/>
    <mergeCell ref="E52:G52"/>
    <mergeCell ref="I52:M5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abSelected="1" topLeftCell="A10" workbookViewId="0">
      <selection activeCell="B19" sqref="B19"/>
    </sheetView>
  </sheetViews>
  <sheetFormatPr baseColWidth="10" defaultColWidth="11" defaultRowHeight="15" x14ac:dyDescent="0"/>
  <cols>
    <col min="1" max="1" width="40.1640625" bestFit="1" customWidth="1"/>
    <col min="2" max="2" width="13.1640625" bestFit="1" customWidth="1"/>
    <col min="5" max="5" width="48" bestFit="1" customWidth="1"/>
    <col min="6" max="6" width="13.83203125" customWidth="1"/>
    <col min="7" max="10" width="11.83203125" bestFit="1" customWidth="1"/>
    <col min="11" max="11" width="14.1640625" bestFit="1" customWidth="1"/>
  </cols>
  <sheetData>
    <row r="2" spans="1:11">
      <c r="A2" s="4" t="s">
        <v>1</v>
      </c>
      <c r="F2" s="9">
        <v>0</v>
      </c>
      <c r="G2" s="9">
        <v>1</v>
      </c>
      <c r="H2" s="9">
        <v>2</v>
      </c>
      <c r="I2" s="9">
        <v>3</v>
      </c>
      <c r="J2" s="9">
        <v>4</v>
      </c>
      <c r="K2" s="9">
        <v>5</v>
      </c>
    </row>
    <row r="3" spans="1:11">
      <c r="A3" s="4" t="s">
        <v>20</v>
      </c>
      <c r="E3" t="s">
        <v>0</v>
      </c>
      <c r="G3" s="2">
        <f>B12</f>
        <v>3000000</v>
      </c>
      <c r="H3" s="2">
        <f>G3*(1+B13)</f>
        <v>3150000</v>
      </c>
      <c r="I3" s="2">
        <f>H3*(1+B13)</f>
        <v>3307500</v>
      </c>
      <c r="J3" s="2">
        <f>I3*(1+B14)</f>
        <v>3472875</v>
      </c>
      <c r="K3" s="2">
        <f>J3*(1+B14)</f>
        <v>3646518.75</v>
      </c>
    </row>
    <row r="4" spans="1:11">
      <c r="A4" t="s">
        <v>6</v>
      </c>
      <c r="B4" s="5">
        <v>5000000</v>
      </c>
      <c r="E4" t="s">
        <v>18</v>
      </c>
      <c r="G4" s="2">
        <f>$B$15*G3</f>
        <v>1950000</v>
      </c>
      <c r="H4" s="2">
        <f>$B$15*H3</f>
        <v>2047500</v>
      </c>
      <c r="I4" s="2">
        <f>$B$15*I3</f>
        <v>2149875</v>
      </c>
      <c r="J4" s="2">
        <f>$B$15*J3</f>
        <v>2257368.75</v>
      </c>
      <c r="K4" s="2">
        <f>$B$15*K3</f>
        <v>2370237.1875</v>
      </c>
    </row>
    <row r="5" spans="1:11">
      <c r="A5" t="s">
        <v>9</v>
      </c>
      <c r="B5" s="5">
        <v>5</v>
      </c>
      <c r="C5" s="7" t="s">
        <v>10</v>
      </c>
      <c r="E5" t="s">
        <v>5</v>
      </c>
      <c r="G5" s="2">
        <f>B16</f>
        <v>1500000</v>
      </c>
      <c r="H5" s="2">
        <f>G5*(1+$B$21)</f>
        <v>1545000</v>
      </c>
      <c r="I5" s="2">
        <f>H5*(1+$B$21)</f>
        <v>1591350</v>
      </c>
      <c r="J5" s="2">
        <f>I5*(1+$B$21)</f>
        <v>1639090.5</v>
      </c>
      <c r="K5" s="2">
        <f>J5*(1+$B$21)</f>
        <v>1688263.2150000001</v>
      </c>
    </row>
    <row r="6" spans="1:11">
      <c r="A6" t="s">
        <v>11</v>
      </c>
      <c r="B6" s="5">
        <v>1000000</v>
      </c>
      <c r="E6" s="4" t="s">
        <v>24</v>
      </c>
      <c r="G6" s="8">
        <f>G3-SUM(G4:G5)</f>
        <v>-450000</v>
      </c>
      <c r="H6" s="8">
        <f>H3-SUM(H4:H5)</f>
        <v>-442500</v>
      </c>
      <c r="I6" s="8">
        <f>I3-SUM(I4:I5)</f>
        <v>-433725</v>
      </c>
      <c r="J6" s="8">
        <f>J3-SUM(J4:J5)</f>
        <v>-423584.25</v>
      </c>
      <c r="K6" s="8">
        <f>K3-SUM(K4:K5)</f>
        <v>-411981.65249999985</v>
      </c>
    </row>
    <row r="7" spans="1:11">
      <c r="A7" t="s">
        <v>12</v>
      </c>
      <c r="B7" s="5">
        <v>2000000</v>
      </c>
      <c r="E7" t="s">
        <v>19</v>
      </c>
      <c r="G7" s="2">
        <f>$B$4/$B$5</f>
        <v>1000000</v>
      </c>
      <c r="H7" s="2">
        <f>$B$4/$B$5</f>
        <v>1000000</v>
      </c>
      <c r="I7" s="2">
        <f>$B$4/$B$5</f>
        <v>1000000</v>
      </c>
      <c r="J7" s="2">
        <f>$B$4/$B$5</f>
        <v>1000000</v>
      </c>
      <c r="K7" s="2">
        <f>$B$4/$B$5</f>
        <v>1000000</v>
      </c>
    </row>
    <row r="8" spans="1:11">
      <c r="A8" t="s">
        <v>13</v>
      </c>
      <c r="B8" s="5">
        <v>1250000</v>
      </c>
      <c r="E8" s="4" t="s">
        <v>25</v>
      </c>
      <c r="G8" s="8">
        <f>G6-G7</f>
        <v>-1450000</v>
      </c>
      <c r="H8" s="8">
        <f>H6-H7</f>
        <v>-1442500</v>
      </c>
      <c r="I8" s="8">
        <f>I6-I7</f>
        <v>-1433725</v>
      </c>
      <c r="J8" s="8">
        <f>J6-J7</f>
        <v>-1423584.25</v>
      </c>
      <c r="K8" s="8">
        <f>K6-K7</f>
        <v>-1411981.6524999999</v>
      </c>
    </row>
    <row r="9" spans="1:11">
      <c r="A9" t="s">
        <v>14</v>
      </c>
      <c r="B9" s="5">
        <v>1800000</v>
      </c>
      <c r="E9" t="s">
        <v>23</v>
      </c>
      <c r="G9" s="2">
        <f>B17</f>
        <v>500000</v>
      </c>
      <c r="H9" s="2">
        <f>G9</f>
        <v>500000</v>
      </c>
      <c r="I9" s="2">
        <f>H9</f>
        <v>500000</v>
      </c>
      <c r="J9" s="2">
        <f>I9</f>
        <v>500000</v>
      </c>
      <c r="K9" s="2">
        <f>J9</f>
        <v>500000</v>
      </c>
    </row>
    <row r="10" spans="1:11">
      <c r="E10" s="4" t="s">
        <v>26</v>
      </c>
      <c r="G10" s="2">
        <f>G8-G9</f>
        <v>-1950000</v>
      </c>
      <c r="H10" s="2">
        <f>H8-H9</f>
        <v>-1942500</v>
      </c>
      <c r="I10" s="2">
        <f>I8-I9</f>
        <v>-1933725</v>
      </c>
      <c r="J10" s="2">
        <f>J8-J9</f>
        <v>-1923584.25</v>
      </c>
      <c r="K10" s="2">
        <f>K8-K9</f>
        <v>-1911981.6524999999</v>
      </c>
    </row>
    <row r="11" spans="1:11">
      <c r="A11" s="4" t="s">
        <v>21</v>
      </c>
      <c r="E11" t="s">
        <v>27</v>
      </c>
      <c r="G11" s="2">
        <f>G10*$B$22</f>
        <v>-682500</v>
      </c>
      <c r="H11" s="2">
        <f>H10*$B$22</f>
        <v>-679875</v>
      </c>
      <c r="I11" s="2">
        <f>I10*$B$22</f>
        <v>-676803.75</v>
      </c>
      <c r="J11" s="2">
        <f>J10*$B$22</f>
        <v>-673254.48749999993</v>
      </c>
      <c r="K11" s="2">
        <f>K10*$B$22</f>
        <v>-669193.57837499992</v>
      </c>
    </row>
    <row r="12" spans="1:11">
      <c r="A12" t="s">
        <v>2</v>
      </c>
      <c r="B12" s="5">
        <v>3000000</v>
      </c>
      <c r="E12" s="4" t="s">
        <v>28</v>
      </c>
      <c r="G12" s="8">
        <f>G10-G11</f>
        <v>-1267500</v>
      </c>
      <c r="H12" s="8">
        <f>H10-H11</f>
        <v>-1262625</v>
      </c>
      <c r="I12" s="8">
        <f>I10-I11</f>
        <v>-1256921.25</v>
      </c>
      <c r="J12" s="8">
        <f>J10-J11</f>
        <v>-1250329.7625000002</v>
      </c>
      <c r="K12" s="8">
        <f>K10-K11</f>
        <v>-1242788.0741249998</v>
      </c>
    </row>
    <row r="13" spans="1:11">
      <c r="A13" t="s">
        <v>3</v>
      </c>
      <c r="B13" s="6">
        <v>0.05</v>
      </c>
    </row>
    <row r="14" spans="1:11">
      <c r="A14" t="s">
        <v>4</v>
      </c>
      <c r="B14" s="6">
        <v>0.05</v>
      </c>
      <c r="F14" s="9">
        <v>0</v>
      </c>
      <c r="G14" s="9">
        <v>1</v>
      </c>
      <c r="H14" s="9">
        <v>2</v>
      </c>
      <c r="I14" s="9">
        <v>3</v>
      </c>
      <c r="J14" s="9">
        <v>4</v>
      </c>
      <c r="K14" s="9">
        <v>5</v>
      </c>
    </row>
    <row r="15" spans="1:11">
      <c r="A15" t="s">
        <v>18</v>
      </c>
      <c r="B15" s="6">
        <v>0.65</v>
      </c>
      <c r="E15" t="s">
        <v>28</v>
      </c>
      <c r="F15" s="2"/>
      <c r="G15" s="2">
        <f>G12</f>
        <v>-1267500</v>
      </c>
      <c r="H15" s="2">
        <f>H12</f>
        <v>-1262625</v>
      </c>
      <c r="I15" s="2">
        <f>I12</f>
        <v>-1256921.25</v>
      </c>
      <c r="J15" s="2">
        <f>J12</f>
        <v>-1250329.7625000002</v>
      </c>
      <c r="K15" s="2">
        <f>K12</f>
        <v>-1242788.0741249998</v>
      </c>
    </row>
    <row r="16" spans="1:11">
      <c r="A16" t="s">
        <v>5</v>
      </c>
      <c r="B16" s="5">
        <v>1500000</v>
      </c>
      <c r="E16" t="s">
        <v>29</v>
      </c>
      <c r="F16" s="2"/>
      <c r="G16" s="2">
        <f>G7</f>
        <v>1000000</v>
      </c>
      <c r="H16" s="2">
        <f>G16</f>
        <v>1000000</v>
      </c>
      <c r="I16" s="2">
        <f>H16</f>
        <v>1000000</v>
      </c>
      <c r="J16" s="2">
        <f>I16</f>
        <v>1000000</v>
      </c>
      <c r="K16" s="2">
        <f>J16</f>
        <v>1000000</v>
      </c>
    </row>
    <row r="17" spans="1:11">
      <c r="A17" t="s">
        <v>22</v>
      </c>
      <c r="B17" s="5">
        <v>500000</v>
      </c>
      <c r="E17" t="s">
        <v>30</v>
      </c>
      <c r="F17" s="2"/>
      <c r="G17" s="2">
        <f>G9*(1-$B$22)</f>
        <v>325000</v>
      </c>
      <c r="H17" s="2">
        <f>H9*(1-$B$22)</f>
        <v>325000</v>
      </c>
      <c r="I17" s="2">
        <f>I9*(1-$B$22)</f>
        <v>325000</v>
      </c>
      <c r="J17" s="2">
        <f>J9*(1-$B$22)</f>
        <v>325000</v>
      </c>
      <c r="K17" s="2">
        <f>K9*(1-$B$22)</f>
        <v>325000</v>
      </c>
    </row>
    <row r="18" spans="1:11">
      <c r="A18" t="s">
        <v>7</v>
      </c>
      <c r="B18" s="5">
        <v>1000000</v>
      </c>
      <c r="E18" t="s">
        <v>31</v>
      </c>
      <c r="F18" s="2"/>
      <c r="G18" s="2">
        <f>-$B$18*(1-$B$22)</f>
        <v>-650000</v>
      </c>
      <c r="H18" s="2">
        <f>-$B$18*(1-$B$22)</f>
        <v>-650000</v>
      </c>
      <c r="I18" s="2">
        <f>-$B$18*(1-$B$22)</f>
        <v>-650000</v>
      </c>
      <c r="J18" s="2">
        <f>-$B$18*(1-$B$22)</f>
        <v>-650000</v>
      </c>
      <c r="K18" s="2">
        <f>-$B$18*(1-$B$22)</f>
        <v>-650000</v>
      </c>
    </row>
    <row r="19" spans="1:11">
      <c r="A19" t="s">
        <v>8</v>
      </c>
      <c r="B19" s="5">
        <v>500000</v>
      </c>
      <c r="E19" t="s">
        <v>32</v>
      </c>
      <c r="F19" s="2"/>
      <c r="G19" s="2">
        <f>$B$19*(1-$B$22)</f>
        <v>325000</v>
      </c>
      <c r="H19" s="2">
        <f>G19*(1+$B$21)</f>
        <v>334750</v>
      </c>
      <c r="I19" s="2">
        <f>H19*(1+$B$21)</f>
        <v>344792.5</v>
      </c>
      <c r="J19" s="2">
        <f>I19*(1+$B$21)</f>
        <v>355136.27500000002</v>
      </c>
      <c r="K19" s="2">
        <f>J19*(1+$B$21)</f>
        <v>365790.36325000005</v>
      </c>
    </row>
    <row r="20" spans="1:11">
      <c r="A20" t="s">
        <v>40</v>
      </c>
      <c r="B20" s="6">
        <v>0.05</v>
      </c>
      <c r="E20" s="4" t="s">
        <v>33</v>
      </c>
      <c r="F20" s="8"/>
      <c r="G20" s="8">
        <f>SUM(G15:G19)</f>
        <v>-267500</v>
      </c>
      <c r="H20" s="8">
        <f>SUM(H15:H19)</f>
        <v>-252875</v>
      </c>
      <c r="I20" s="8">
        <f>SUM(I15:I19)</f>
        <v>-237128.75</v>
      </c>
      <c r="J20" s="8">
        <f>SUM(J15:J19)</f>
        <v>-220193.48750000016</v>
      </c>
      <c r="K20" s="8">
        <f>SUM(K15:K19)</f>
        <v>-201997.71087499976</v>
      </c>
    </row>
    <row r="21" spans="1:11">
      <c r="A21" t="s">
        <v>15</v>
      </c>
      <c r="B21" s="6">
        <v>0.03</v>
      </c>
      <c r="F21" s="2"/>
      <c r="G21" s="2"/>
      <c r="H21" s="2"/>
      <c r="I21" s="2"/>
      <c r="J21" s="2"/>
      <c r="K21" s="2"/>
    </row>
    <row r="22" spans="1:11">
      <c r="A22" t="s">
        <v>16</v>
      </c>
      <c r="B22" s="6">
        <v>0.35</v>
      </c>
      <c r="E22" t="s">
        <v>34</v>
      </c>
      <c r="F22" s="2">
        <f>-B4</f>
        <v>-5000000</v>
      </c>
      <c r="G22" s="2"/>
      <c r="H22" s="2"/>
      <c r="I22" s="2"/>
      <c r="J22" s="2"/>
      <c r="K22" s="2"/>
    </row>
    <row r="23" spans="1:11">
      <c r="A23" t="s">
        <v>17</v>
      </c>
      <c r="B23" s="6">
        <v>0.1</v>
      </c>
      <c r="E23" t="s">
        <v>35</v>
      </c>
      <c r="F23" s="2">
        <f>B6*(1-B22)</f>
        <v>650000</v>
      </c>
      <c r="G23" s="2"/>
      <c r="H23" s="2"/>
      <c r="I23" s="2"/>
      <c r="J23" s="2"/>
      <c r="K23" s="2"/>
    </row>
    <row r="24" spans="1:11">
      <c r="E24" t="s">
        <v>36</v>
      </c>
      <c r="F24" s="2">
        <f>-B7</f>
        <v>-2000000</v>
      </c>
      <c r="G24" s="2"/>
      <c r="H24" s="2"/>
      <c r="I24" s="2"/>
      <c r="J24" s="2"/>
      <c r="K24" s="2"/>
    </row>
    <row r="25" spans="1:11">
      <c r="E25" t="s">
        <v>37</v>
      </c>
      <c r="F25" s="2">
        <f>-B8</f>
        <v>-1250000</v>
      </c>
      <c r="G25" s="2"/>
      <c r="H25" s="2"/>
      <c r="I25" s="2"/>
      <c r="J25" s="2"/>
      <c r="K25" s="2"/>
    </row>
    <row r="26" spans="1:11">
      <c r="E26" t="s">
        <v>43</v>
      </c>
      <c r="F26" s="2">
        <f>B9</f>
        <v>1800000</v>
      </c>
      <c r="G26" s="2"/>
      <c r="H26" s="2"/>
      <c r="I26" s="2"/>
      <c r="J26" s="2"/>
      <c r="K26" s="2"/>
    </row>
    <row r="27" spans="1:11">
      <c r="E27" t="s">
        <v>39</v>
      </c>
      <c r="F27" s="2"/>
      <c r="G27" s="2"/>
      <c r="H27" s="2"/>
      <c r="I27" s="2"/>
      <c r="J27" s="2"/>
      <c r="K27" s="2">
        <f>K20*(1+B20)/(B23-B20)</f>
        <v>-4241951.9283749945</v>
      </c>
    </row>
    <row r="28" spans="1:11">
      <c r="E28" s="4" t="s">
        <v>38</v>
      </c>
      <c r="F28" s="8">
        <f t="shared" ref="F28:K28" si="0">SUM(F20:F27)</f>
        <v>-5800000</v>
      </c>
      <c r="G28" s="8">
        <f t="shared" si="0"/>
        <v>-267500</v>
      </c>
      <c r="H28" s="8">
        <f t="shared" si="0"/>
        <v>-252875</v>
      </c>
      <c r="I28" s="8">
        <f t="shared" si="0"/>
        <v>-237128.75</v>
      </c>
      <c r="J28" s="8">
        <f t="shared" si="0"/>
        <v>-220193.48750000016</v>
      </c>
      <c r="K28" s="8">
        <f t="shared" si="0"/>
        <v>-4443949.6392499944</v>
      </c>
    </row>
    <row r="29" spans="1:11">
      <c r="E29" s="4" t="s">
        <v>41</v>
      </c>
      <c r="F29" s="3">
        <f>F28+NPV(B23,G28:K28)</f>
        <v>-9340065.9654395133</v>
      </c>
    </row>
    <row r="31" spans="1:11">
      <c r="E31" s="4" t="s">
        <v>45</v>
      </c>
    </row>
    <row r="32" spans="1:11">
      <c r="E32" s="4" t="s">
        <v>46</v>
      </c>
      <c r="F32" s="3">
        <f>0.8*(-F22-F24-F25-F26)</f>
        <v>5160000</v>
      </c>
    </row>
    <row r="33" spans="5:6">
      <c r="E33" t="s">
        <v>44</v>
      </c>
      <c r="F33" s="3">
        <f>NPV( 0.15,G28+F32)+F28</f>
        <v>-1545652.173913043</v>
      </c>
    </row>
    <row r="34" spans="5:6">
      <c r="E34" t="s">
        <v>42</v>
      </c>
      <c r="F34" s="3">
        <f>0.5*F33+0.5*'Best case'!F29</f>
        <v>1781022.9493541755</v>
      </c>
    </row>
    <row r="35" spans="5:6">
      <c r="E35" t="s">
        <v>47</v>
      </c>
      <c r="F35" s="3">
        <f>F34-'Best case'!F31</f>
        <v>3897206.8957632352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 case</vt:lpstr>
      <vt:lpstr>Worst 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Ramabhadran</dc:creator>
  <cp:lastModifiedBy>Ramana sonti</cp:lastModifiedBy>
  <dcterms:created xsi:type="dcterms:W3CDTF">2016-09-18T00:39:14Z</dcterms:created>
  <dcterms:modified xsi:type="dcterms:W3CDTF">2018-10-01T05:16:22Z</dcterms:modified>
</cp:coreProperties>
</file>