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16000" windowHeight="10680" tabRatio="500" activeTab="1"/>
  </bookViews>
  <sheets>
    <sheet name="EMI" sheetId="1" r:id="rId1"/>
    <sheet name="Compound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E7" i="2"/>
  <c r="D7" i="2"/>
  <c r="E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B40" i="2"/>
  <c r="B41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7" i="2"/>
  <c r="C7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N16" i="1"/>
  <c r="R5" i="1"/>
  <c r="N28" i="1"/>
  <c r="R6" i="1"/>
  <c r="N40" i="1"/>
  <c r="R7" i="1"/>
  <c r="N52" i="1"/>
  <c r="R8" i="1"/>
  <c r="N64" i="1"/>
  <c r="R9" i="1"/>
  <c r="N76" i="1"/>
  <c r="R10" i="1"/>
  <c r="N88" i="1"/>
  <c r="R11" i="1"/>
  <c r="N100" i="1"/>
  <c r="R12" i="1"/>
  <c r="N112" i="1"/>
  <c r="R13" i="1"/>
  <c r="N124" i="1"/>
  <c r="R14" i="1"/>
  <c r="N136" i="1"/>
  <c r="R15" i="1"/>
  <c r="N148" i="1"/>
  <c r="R16" i="1"/>
  <c r="N160" i="1"/>
  <c r="R17" i="1"/>
  <c r="N172" i="1"/>
  <c r="R18" i="1"/>
  <c r="N184" i="1"/>
  <c r="R19" i="1"/>
  <c r="N196" i="1"/>
  <c r="R20" i="1"/>
  <c r="N208" i="1"/>
  <c r="R21" i="1"/>
  <c r="N220" i="1"/>
  <c r="R22" i="1"/>
  <c r="N232" i="1"/>
  <c r="R23" i="1"/>
  <c r="N244" i="1"/>
  <c r="R24" i="1"/>
  <c r="R25" i="1"/>
  <c r="M16" i="1"/>
  <c r="Q5" i="1"/>
  <c r="M28" i="1"/>
  <c r="Q6" i="1"/>
  <c r="M40" i="1"/>
  <c r="Q7" i="1"/>
  <c r="M52" i="1"/>
  <c r="Q8" i="1"/>
  <c r="M64" i="1"/>
  <c r="Q9" i="1"/>
  <c r="M76" i="1"/>
  <c r="Q10" i="1"/>
  <c r="M88" i="1"/>
  <c r="Q11" i="1"/>
  <c r="M100" i="1"/>
  <c r="Q12" i="1"/>
  <c r="M112" i="1"/>
  <c r="Q13" i="1"/>
  <c r="M124" i="1"/>
  <c r="Q14" i="1"/>
  <c r="M136" i="1"/>
  <c r="Q15" i="1"/>
  <c r="M148" i="1"/>
  <c r="Q16" i="1"/>
  <c r="M160" i="1"/>
  <c r="Q17" i="1"/>
  <c r="M172" i="1"/>
  <c r="Q18" i="1"/>
  <c r="M184" i="1"/>
  <c r="Q19" i="1"/>
  <c r="M196" i="1"/>
  <c r="Q20" i="1"/>
  <c r="M208" i="1"/>
  <c r="Q21" i="1"/>
  <c r="M220" i="1"/>
  <c r="Q22" i="1"/>
  <c r="M232" i="1"/>
  <c r="Q23" i="1"/>
  <c r="M244" i="1"/>
  <c r="Q24" i="1"/>
  <c r="Q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P17" i="1"/>
  <c r="P18" i="1"/>
  <c r="P19" i="1"/>
  <c r="P20" i="1"/>
  <c r="P21" i="1"/>
  <c r="P22" i="1"/>
  <c r="P23" i="1"/>
  <c r="P24" i="1"/>
  <c r="P16" i="1"/>
  <c r="P7" i="1"/>
  <c r="P8" i="1"/>
  <c r="P9" i="1"/>
  <c r="P10" i="1"/>
  <c r="P11" i="1"/>
  <c r="P12" i="1"/>
  <c r="P13" i="1"/>
  <c r="P14" i="1"/>
  <c r="P15" i="1"/>
  <c r="P6" i="1"/>
  <c r="H5" i="1"/>
</calcChain>
</file>

<file path=xl/sharedStrings.xml><?xml version="1.0" encoding="utf-8"?>
<sst xmlns="http://schemas.openxmlformats.org/spreadsheetml/2006/main" count="41" uniqueCount="27">
  <si>
    <t>Loan - PV</t>
  </si>
  <si>
    <t>Home Loan EMI example</t>
  </si>
  <si>
    <t>Rate</t>
  </si>
  <si>
    <t>rupees</t>
  </si>
  <si>
    <t>annual</t>
  </si>
  <si>
    <t>EMIs/year</t>
  </si>
  <si>
    <t>monthly</t>
  </si>
  <si>
    <t>Term</t>
  </si>
  <si>
    <t>years</t>
  </si>
  <si>
    <t>EMI</t>
  </si>
  <si>
    <t>Amortization of the Home Loan</t>
  </si>
  <si>
    <t>Month</t>
  </si>
  <si>
    <t>Opening</t>
  </si>
  <si>
    <t>Balance</t>
  </si>
  <si>
    <t xml:space="preserve"> </t>
  </si>
  <si>
    <t>Interest</t>
  </si>
  <si>
    <t>Repayment</t>
  </si>
  <si>
    <t>Principal</t>
  </si>
  <si>
    <t>Closing</t>
  </si>
  <si>
    <t>Yearly</t>
  </si>
  <si>
    <t>Year</t>
  </si>
  <si>
    <t>Yearwise paydown of interest and principal</t>
  </si>
  <si>
    <t>Total EMI</t>
  </si>
  <si>
    <t>Total</t>
  </si>
  <si>
    <t>Age</t>
  </si>
  <si>
    <t>Compounding Example</t>
  </si>
  <si>
    <t>Amount @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</si>
</sst>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#,##0.00_);[Red]\(&quot;₹&quot;#,##0.00\)"/>
    <numFmt numFmtId="43" formatCode="_(* #,##0.00_);_(* \(#,##0.00\);_(* &quot;-&quot;??_);_(@_)"/>
    <numFmt numFmtId="164" formatCode="#,##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8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2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0" applyNumberFormat="1" applyBorder="1"/>
    <xf numFmtId="4" fontId="2" fillId="0" borderId="2" xfId="0" applyNumberFormat="1" applyFont="1" applyBorder="1"/>
    <xf numFmtId="164" fontId="0" fillId="0" borderId="0" xfId="0" applyNumberFormat="1"/>
    <xf numFmtId="3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0" fontId="2" fillId="0" borderId="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1" fontId="0" fillId="0" borderId="6" xfId="75" applyNumberFormat="1" applyFont="1" applyBorder="1" applyAlignment="1">
      <alignment horizontal="center"/>
    </xf>
    <xf numFmtId="1" fontId="0" fillId="0" borderId="7" xfId="75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75" applyNumberFormat="1" applyFont="1" applyBorder="1" applyAlignment="1">
      <alignment horizontal="center"/>
    </xf>
    <xf numFmtId="1" fontId="0" fillId="0" borderId="10" xfId="75" applyNumberFormat="1" applyFont="1" applyBorder="1" applyAlignment="1">
      <alignment horizontal="center"/>
    </xf>
    <xf numFmtId="1" fontId="0" fillId="0" borderId="11" xfId="75" applyNumberFormat="1" applyFont="1" applyBorder="1" applyAlignment="1">
      <alignment horizontal="center"/>
    </xf>
    <xf numFmtId="1" fontId="0" fillId="0" borderId="12" xfId="75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0" fillId="0" borderId="0" xfId="0" applyNumberFormat="1"/>
    <xf numFmtId="8" fontId="0" fillId="0" borderId="0" xfId="0" applyNumberFormat="1"/>
  </cellXfs>
  <cellStyles count="86">
    <cellStyle name="Comma" xfId="7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Total Interest</c:v>
          </c:tx>
          <c:spPr>
            <a:solidFill>
              <a:schemeClr val="accent2"/>
            </a:solidFill>
          </c:spPr>
          <c:invertIfNegative val="0"/>
          <c:cat>
            <c:numRef>
              <c:f>EMI!$P$5:$P$24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EMI!$Q$5:$Q$24</c:f>
              <c:numCache>
                <c:formatCode>#,##0.00</c:formatCode>
                <c:ptCount val="20"/>
                <c:pt idx="0">
                  <c:v>295906.3313108143</c:v>
                </c:pt>
                <c:pt idx="1">
                  <c:v>286382.5195988704</c:v>
                </c:pt>
                <c:pt idx="2">
                  <c:v>275861.4403488358</c:v>
                </c:pt>
                <c:pt idx="3">
                  <c:v>264238.6666177368</c:v>
                </c:pt>
                <c:pt idx="4">
                  <c:v>251398.8365970784</c:v>
                </c:pt>
                <c:pt idx="5">
                  <c:v>237214.508589532</c:v>
                </c:pt>
                <c:pt idx="6">
                  <c:v>221544.8960867219</c:v>
                </c:pt>
                <c:pt idx="7">
                  <c:v>204234.470393126</c:v>
                </c:pt>
                <c:pt idx="8">
                  <c:v>185111.4169264392</c:v>
                </c:pt>
                <c:pt idx="9">
                  <c:v>163985.9298724115</c:v>
                </c:pt>
                <c:pt idx="10">
                  <c:v>140648.3282677653</c:v>
                </c:pt>
                <c:pt idx="11">
                  <c:v>114866.9748123735</c:v>
                </c:pt>
                <c:pt idx="12">
                  <c:v>86385.97675387948</c:v>
                </c:pt>
                <c:pt idx="13">
                  <c:v>54922.64602489087</c:v>
                </c:pt>
                <c:pt idx="14">
                  <c:v>20164.69342334984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1"/>
          <c:tx>
            <c:v>Total Principal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EMI!$P$5:$P$24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EMI!$R$5:$R$24</c:f>
              <c:numCache>
                <c:formatCode>#,##0.00</c:formatCode>
                <c:ptCount val="20"/>
                <c:pt idx="0">
                  <c:v>90951.51106410754</c:v>
                </c:pt>
                <c:pt idx="1">
                  <c:v>100475.3227760514</c:v>
                </c:pt>
                <c:pt idx="2">
                  <c:v>110996.4020260861</c:v>
                </c:pt>
                <c:pt idx="3">
                  <c:v>122619.175757185</c:v>
                </c:pt>
                <c:pt idx="4">
                  <c:v>135459.0057778435</c:v>
                </c:pt>
                <c:pt idx="5">
                  <c:v>149643.3337853898</c:v>
                </c:pt>
                <c:pt idx="6">
                  <c:v>165312.9462881999</c:v>
                </c:pt>
                <c:pt idx="7">
                  <c:v>182623.3719817958</c:v>
                </c:pt>
                <c:pt idx="8">
                  <c:v>201746.4254484827</c:v>
                </c:pt>
                <c:pt idx="9">
                  <c:v>222871.9125025103</c:v>
                </c:pt>
                <c:pt idx="10">
                  <c:v>246209.5141071566</c:v>
                </c:pt>
                <c:pt idx="11">
                  <c:v>271990.8675625483</c:v>
                </c:pt>
                <c:pt idx="12">
                  <c:v>300471.8656210423</c:v>
                </c:pt>
                <c:pt idx="13">
                  <c:v>331935.196350031</c:v>
                </c:pt>
                <c:pt idx="14">
                  <c:v>366693.148951572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897768"/>
        <c:axId val="2116362632"/>
      </c:barChart>
      <c:catAx>
        <c:axId val="211489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362632"/>
        <c:crosses val="autoZero"/>
        <c:auto val="1"/>
        <c:lblAlgn val="ctr"/>
        <c:lblOffset val="100"/>
        <c:noMultiLvlLbl val="0"/>
      </c:catAx>
      <c:valAx>
        <c:axId val="2116362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crossAx val="2114897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At 8%</c:v>
          </c:tx>
          <c:spPr>
            <a:ln w="2540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Compounding!$B$7:$B$41</c:f>
              <c:numCache>
                <c:formatCode>General</c:formatCode>
                <c:ptCount val="35"/>
                <c:pt idx="0">
                  <c:v>31.0</c:v>
                </c:pt>
                <c:pt idx="1">
                  <c:v>32.0</c:v>
                </c:pt>
                <c:pt idx="2">
                  <c:v>33.0</c:v>
                </c:pt>
                <c:pt idx="3">
                  <c:v>34.0</c:v>
                </c:pt>
                <c:pt idx="4">
                  <c:v>35.0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  <c:pt idx="29">
                  <c:v>60.0</c:v>
                </c:pt>
                <c:pt idx="30">
                  <c:v>61.0</c:v>
                </c:pt>
                <c:pt idx="31">
                  <c:v>62.0</c:v>
                </c:pt>
                <c:pt idx="32">
                  <c:v>63.0</c:v>
                </c:pt>
                <c:pt idx="33">
                  <c:v>64.0</c:v>
                </c:pt>
                <c:pt idx="34">
                  <c:v>65.0</c:v>
                </c:pt>
              </c:numCache>
            </c:numRef>
          </c:cat>
          <c:val>
            <c:numRef>
              <c:f>Compounding!$D$6:$D$41</c:f>
              <c:numCache>
                <c:formatCode>0</c:formatCode>
                <c:ptCount val="36"/>
                <c:pt idx="0">
                  <c:v>100000.0</c:v>
                </c:pt>
                <c:pt idx="1">
                  <c:v>108000.0</c:v>
                </c:pt>
                <c:pt idx="2">
                  <c:v>116640.0</c:v>
                </c:pt>
                <c:pt idx="3">
                  <c:v>125971.2</c:v>
                </c:pt>
                <c:pt idx="4">
                  <c:v>136048.896</c:v>
                </c:pt>
                <c:pt idx="5">
                  <c:v>146932.8076800001</c:v>
                </c:pt>
                <c:pt idx="6">
                  <c:v>158687.4322944001</c:v>
                </c:pt>
                <c:pt idx="7">
                  <c:v>171382.4268779521</c:v>
                </c:pt>
                <c:pt idx="8">
                  <c:v>185093.0210281882</c:v>
                </c:pt>
                <c:pt idx="9">
                  <c:v>199900.4627104433</c:v>
                </c:pt>
                <c:pt idx="10">
                  <c:v>215892.4997272788</c:v>
                </c:pt>
                <c:pt idx="11">
                  <c:v>233163.8997054611</c:v>
                </c:pt>
                <c:pt idx="12">
                  <c:v>251817.011681898</c:v>
                </c:pt>
                <c:pt idx="13">
                  <c:v>271962.3726164498</c:v>
                </c:pt>
                <c:pt idx="14">
                  <c:v>293719.3624257658</c:v>
                </c:pt>
                <c:pt idx="15">
                  <c:v>317216.9114198271</c:v>
                </c:pt>
                <c:pt idx="16">
                  <c:v>342594.2643334133</c:v>
                </c:pt>
                <c:pt idx="17">
                  <c:v>370001.8054800864</c:v>
                </c:pt>
                <c:pt idx="18">
                  <c:v>399601.9499184933</c:v>
                </c:pt>
                <c:pt idx="19">
                  <c:v>431570.1059119728</c:v>
                </c:pt>
                <c:pt idx="20">
                  <c:v>466095.7143849307</c:v>
                </c:pt>
                <c:pt idx="21">
                  <c:v>503383.3715357251</c:v>
                </c:pt>
                <c:pt idx="22">
                  <c:v>543654.0412585831</c:v>
                </c:pt>
                <c:pt idx="23">
                  <c:v>587146.3645592699</c:v>
                </c:pt>
                <c:pt idx="24">
                  <c:v>634118.0737240115</c:v>
                </c:pt>
                <c:pt idx="25">
                  <c:v>684847.5196219325</c:v>
                </c:pt>
                <c:pt idx="26">
                  <c:v>739635.3211916871</c:v>
                </c:pt>
                <c:pt idx="27">
                  <c:v>798806.146887022</c:v>
                </c:pt>
                <c:pt idx="28">
                  <c:v>862710.638637984</c:v>
                </c:pt>
                <c:pt idx="29">
                  <c:v>931727.4897290228</c:v>
                </c:pt>
                <c:pt idx="30">
                  <c:v>1.00626568890734E6</c:v>
                </c:pt>
                <c:pt idx="31">
                  <c:v>1.08676694401993E6</c:v>
                </c:pt>
                <c:pt idx="32">
                  <c:v>1.17370829954153E6</c:v>
                </c:pt>
                <c:pt idx="33">
                  <c:v>1.26760496350485E6</c:v>
                </c:pt>
                <c:pt idx="34">
                  <c:v>1.36901336058524E6</c:v>
                </c:pt>
                <c:pt idx="35">
                  <c:v>1.47853442943206E6</c:v>
                </c:pt>
              </c:numCache>
            </c:numRef>
          </c:val>
          <c:smooth val="0"/>
        </c:ser>
        <c:ser>
          <c:idx val="1"/>
          <c:order val="1"/>
          <c:tx>
            <c:v>At 12%</c:v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Compounding!$B$7:$B$41</c:f>
              <c:numCache>
                <c:formatCode>General</c:formatCode>
                <c:ptCount val="35"/>
                <c:pt idx="0">
                  <c:v>31.0</c:v>
                </c:pt>
                <c:pt idx="1">
                  <c:v>32.0</c:v>
                </c:pt>
                <c:pt idx="2">
                  <c:v>33.0</c:v>
                </c:pt>
                <c:pt idx="3">
                  <c:v>34.0</c:v>
                </c:pt>
                <c:pt idx="4">
                  <c:v>35.0</c:v>
                </c:pt>
                <c:pt idx="5">
                  <c:v>36.0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41.0</c:v>
                </c:pt>
                <c:pt idx="11">
                  <c:v>42.0</c:v>
                </c:pt>
                <c:pt idx="12">
                  <c:v>43.0</c:v>
                </c:pt>
                <c:pt idx="13">
                  <c:v>44.0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  <c:pt idx="29">
                  <c:v>60.0</c:v>
                </c:pt>
                <c:pt idx="30">
                  <c:v>61.0</c:v>
                </c:pt>
                <c:pt idx="31">
                  <c:v>62.0</c:v>
                </c:pt>
                <c:pt idx="32">
                  <c:v>63.0</c:v>
                </c:pt>
                <c:pt idx="33">
                  <c:v>64.0</c:v>
                </c:pt>
                <c:pt idx="34">
                  <c:v>65.0</c:v>
                </c:pt>
              </c:numCache>
            </c:numRef>
          </c:cat>
          <c:val>
            <c:numRef>
              <c:f>Compounding!$E$6:$E$41</c:f>
              <c:numCache>
                <c:formatCode>0</c:formatCode>
                <c:ptCount val="36"/>
                <c:pt idx="0">
                  <c:v>100000.0</c:v>
                </c:pt>
                <c:pt idx="1">
                  <c:v>112000.0</c:v>
                </c:pt>
                <c:pt idx="2">
                  <c:v>125440.0</c:v>
                </c:pt>
                <c:pt idx="3">
                  <c:v>140492.8</c:v>
                </c:pt>
                <c:pt idx="4">
                  <c:v>157351.9360000001</c:v>
                </c:pt>
                <c:pt idx="5">
                  <c:v>176234.1683200001</c:v>
                </c:pt>
                <c:pt idx="6">
                  <c:v>197382.2685184001</c:v>
                </c:pt>
                <c:pt idx="7">
                  <c:v>221068.1407406082</c:v>
                </c:pt>
                <c:pt idx="8">
                  <c:v>247596.3176294812</c:v>
                </c:pt>
                <c:pt idx="9">
                  <c:v>277307.8757450189</c:v>
                </c:pt>
                <c:pt idx="10">
                  <c:v>310584.8208344213</c:v>
                </c:pt>
                <c:pt idx="11">
                  <c:v>347854.9993345518</c:v>
                </c:pt>
                <c:pt idx="12">
                  <c:v>389597.5992546981</c:v>
                </c:pt>
                <c:pt idx="13">
                  <c:v>436349.311165262</c:v>
                </c:pt>
                <c:pt idx="14">
                  <c:v>488711.2285050934</c:v>
                </c:pt>
                <c:pt idx="15">
                  <c:v>547356.5759257047</c:v>
                </c:pt>
                <c:pt idx="16">
                  <c:v>613039.3650367893</c:v>
                </c:pt>
                <c:pt idx="17">
                  <c:v>686604.0888412041</c:v>
                </c:pt>
                <c:pt idx="18">
                  <c:v>768996.5795021487</c:v>
                </c:pt>
                <c:pt idx="19">
                  <c:v>861276.1690424066</c:v>
                </c:pt>
                <c:pt idx="20">
                  <c:v>964629.3093274955</c:v>
                </c:pt>
                <c:pt idx="21">
                  <c:v>1.0803848264468E6</c:v>
                </c:pt>
                <c:pt idx="22">
                  <c:v>1.21003100562041E6</c:v>
                </c:pt>
                <c:pt idx="23">
                  <c:v>1.35523472629486E6</c:v>
                </c:pt>
                <c:pt idx="24">
                  <c:v>1.51786289345024E6</c:v>
                </c:pt>
                <c:pt idx="25">
                  <c:v>1.70000644066427E6</c:v>
                </c:pt>
                <c:pt idx="26">
                  <c:v>1.90400721354399E6</c:v>
                </c:pt>
                <c:pt idx="27">
                  <c:v>2.13248807916926E6</c:v>
                </c:pt>
                <c:pt idx="28">
                  <c:v>2.38838664866958E6</c:v>
                </c:pt>
                <c:pt idx="29">
                  <c:v>2.67499304650993E6</c:v>
                </c:pt>
                <c:pt idx="30">
                  <c:v>2.99599221209112E6</c:v>
                </c:pt>
                <c:pt idx="31">
                  <c:v>3.35551127754205E6</c:v>
                </c:pt>
                <c:pt idx="32">
                  <c:v>3.7581726308471E6</c:v>
                </c:pt>
                <c:pt idx="33">
                  <c:v>4.20915334654875E6</c:v>
                </c:pt>
                <c:pt idx="34">
                  <c:v>4.7142517481346E6</c:v>
                </c:pt>
                <c:pt idx="35">
                  <c:v>5.27996195791075E6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82856"/>
        <c:axId val="2101406008"/>
      </c:lineChart>
      <c:catAx>
        <c:axId val="210198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406008"/>
        <c:crosses val="autoZero"/>
        <c:auto val="1"/>
        <c:lblAlgn val="ctr"/>
        <c:lblOffset val="100"/>
        <c:noMultiLvlLbl val="0"/>
      </c:catAx>
      <c:valAx>
        <c:axId val="2101406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101982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804332</xdr:colOff>
      <xdr:row>4</xdr:row>
      <xdr:rowOff>21166</xdr:rowOff>
    </xdr:from>
    <xdr:to>
      <xdr:col>25</xdr:col>
      <xdr:colOff>685799</xdr:colOff>
      <xdr:row>20</xdr:row>
      <xdr:rowOff>59265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702732</xdr:colOff>
      <xdr:row>23</xdr:row>
      <xdr:rowOff>131232</xdr:rowOff>
    </xdr:from>
    <xdr:to>
      <xdr:col>11</xdr:col>
      <xdr:colOff>397933</xdr:colOff>
      <xdr:row>40</xdr:row>
      <xdr:rowOff>194732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5"/>
  <sheetViews>
    <sheetView zoomScale="150" zoomScaleNormal="150" zoomScalePageLayoutView="150" workbookViewId="0">
      <selection activeCell="Q25" sqref="Q25"/>
    </sheetView>
  </sheetViews>
  <sheetFormatPr baseColWidth="10" defaultRowHeight="15" x14ac:dyDescent="0"/>
  <cols>
    <col min="1" max="1" width="5.33203125" customWidth="1"/>
    <col min="3" max="3" width="14.6640625" customWidth="1"/>
    <col min="6" max="6" width="10.83203125" style="15"/>
    <col min="8" max="12" width="11.83203125" customWidth="1"/>
    <col min="17" max="17" width="11.83203125" bestFit="1" customWidth="1"/>
    <col min="18" max="18" width="12.1640625" customWidth="1"/>
  </cols>
  <sheetData>
    <row r="1" spans="2:19" ht="16" thickBot="1"/>
    <row r="2" spans="2:19">
      <c r="B2" s="2" t="s">
        <v>1</v>
      </c>
      <c r="C2" s="3"/>
      <c r="D2" s="3"/>
      <c r="E2" s="14"/>
      <c r="F2" s="16"/>
      <c r="G2" s="2" t="s">
        <v>10</v>
      </c>
      <c r="H2" s="3"/>
      <c r="I2" s="3"/>
      <c r="J2" s="3"/>
      <c r="K2" s="3"/>
      <c r="L2" s="3"/>
      <c r="M2" s="3"/>
      <c r="N2" s="3"/>
      <c r="P2" s="1" t="s">
        <v>21</v>
      </c>
    </row>
    <row r="3" spans="2:19" ht="16" thickBot="1">
      <c r="B3" t="s">
        <v>0</v>
      </c>
      <c r="C3" s="23">
        <v>3000000</v>
      </c>
      <c r="D3" t="s">
        <v>3</v>
      </c>
      <c r="F3" s="7"/>
      <c r="G3" s="7" t="s">
        <v>14</v>
      </c>
      <c r="H3" s="7" t="s">
        <v>12</v>
      </c>
      <c r="I3" s="7"/>
      <c r="J3" s="7" t="s">
        <v>15</v>
      </c>
      <c r="K3" s="7" t="s">
        <v>17</v>
      </c>
      <c r="L3" s="7" t="s">
        <v>18</v>
      </c>
      <c r="M3" s="7" t="s">
        <v>19</v>
      </c>
      <c r="N3" s="7" t="s">
        <v>19</v>
      </c>
    </row>
    <row r="4" spans="2:19">
      <c r="B4" t="s">
        <v>2</v>
      </c>
      <c r="C4" s="24">
        <v>0.1</v>
      </c>
      <c r="D4" t="s">
        <v>4</v>
      </c>
      <c r="F4" s="8" t="s">
        <v>20</v>
      </c>
      <c r="G4" s="8" t="s">
        <v>11</v>
      </c>
      <c r="H4" s="8" t="s">
        <v>13</v>
      </c>
      <c r="I4" s="8" t="s">
        <v>9</v>
      </c>
      <c r="J4" s="8" t="s">
        <v>16</v>
      </c>
      <c r="K4" s="8" t="s">
        <v>16</v>
      </c>
      <c r="L4" s="8" t="s">
        <v>13</v>
      </c>
      <c r="M4" s="8" t="s">
        <v>15</v>
      </c>
      <c r="N4" s="8" t="s">
        <v>17</v>
      </c>
      <c r="P4" s="13" t="s">
        <v>20</v>
      </c>
      <c r="Q4" s="13" t="s">
        <v>15</v>
      </c>
      <c r="R4" s="13" t="s">
        <v>17</v>
      </c>
      <c r="S4" s="13" t="s">
        <v>22</v>
      </c>
    </row>
    <row r="5" spans="2:19">
      <c r="B5" t="s">
        <v>5</v>
      </c>
      <c r="C5" s="25">
        <v>12</v>
      </c>
      <c r="D5" t="s">
        <v>6</v>
      </c>
      <c r="G5" s="10">
        <v>1</v>
      </c>
      <c r="H5" s="11">
        <f>C3</f>
        <v>3000000</v>
      </c>
      <c r="I5" s="11">
        <f>$C$7</f>
        <v>32238.153531243486</v>
      </c>
      <c r="J5" s="11">
        <f>H5*$C$4/$C$5</f>
        <v>25000</v>
      </c>
      <c r="K5" s="11">
        <f>I5-J5</f>
        <v>7238.1535312434862</v>
      </c>
      <c r="L5" s="11">
        <f>H5-K5</f>
        <v>2992761.8464687564</v>
      </c>
      <c r="P5" s="10">
        <v>1</v>
      </c>
      <c r="Q5" s="11">
        <f>VLOOKUP(P5,$F$5:$N$244,8,0)</f>
        <v>295906.3313108143</v>
      </c>
      <c r="R5" s="11">
        <f>VLOOKUP(P5,$F$5:$N$244,9,0)</f>
        <v>90951.511064107544</v>
      </c>
      <c r="S5" s="9">
        <f>Q5+R5</f>
        <v>386857.84237492183</v>
      </c>
    </row>
    <row r="6" spans="2:19">
      <c r="B6" t="s">
        <v>7</v>
      </c>
      <c r="C6" s="25">
        <v>15</v>
      </c>
      <c r="D6" t="s">
        <v>8</v>
      </c>
      <c r="G6" s="10">
        <f>IF(G5="","",IF(G5+1&lt;=$C$5*$C$6,G5+1,""))</f>
        <v>2</v>
      </c>
      <c r="H6" s="11">
        <f>IF(L5="","",IF(TRUNC(L5,2)=0,"",L5))</f>
        <v>2992761.8464687564</v>
      </c>
      <c r="I6" s="11">
        <f>IF(H6="","",$C$7)</f>
        <v>32238.153531243486</v>
      </c>
      <c r="J6" s="11">
        <f>IF(H6="","",H6*$C$4/$C$5)</f>
        <v>24939.682053906305</v>
      </c>
      <c r="K6" s="11">
        <f>IF(H6="","",I6-J6)</f>
        <v>7298.4714773371816</v>
      </c>
      <c r="L6" s="11">
        <f>IF(H6="","",H6-K6)</f>
        <v>2985463.3749914193</v>
      </c>
      <c r="P6" s="10">
        <f>P5+1</f>
        <v>2</v>
      </c>
      <c r="Q6" s="11">
        <f t="shared" ref="Q6:Q24" si="0">VLOOKUP(P6,$F$5:$N$244,8,0)</f>
        <v>286382.51959887048</v>
      </c>
      <c r="R6" s="11">
        <f t="shared" ref="R6:R22" si="1">VLOOKUP(P6,$F$5:$N$244,9,0)</f>
        <v>100475.32277605137</v>
      </c>
      <c r="S6" s="9">
        <f t="shared" ref="S6:S24" si="2">Q6+R6</f>
        <v>386857.84237492183</v>
      </c>
    </row>
    <row r="7" spans="2:19" ht="16" thickBot="1">
      <c r="B7" s="5" t="s">
        <v>9</v>
      </c>
      <c r="C7" s="6">
        <f>-PMT(C4/C5,C6*C5,C3,0,0)</f>
        <v>32238.153531243486</v>
      </c>
      <c r="D7" s="4" t="s">
        <v>3</v>
      </c>
      <c r="E7" s="14"/>
      <c r="G7" s="10">
        <f t="shared" ref="G7:G70" si="3">IF(G6="","",IF(G6+1&lt;=$C$5*$C$6,G6+1,""))</f>
        <v>3</v>
      </c>
      <c r="H7" s="11">
        <f t="shared" ref="H7:H70" si="4">IF(L6="","",IF(TRUNC(L6,2)=0,"",L6))</f>
        <v>2985463.3749914193</v>
      </c>
      <c r="I7" s="11">
        <f t="shared" ref="I7:I70" si="5">IF(H7="","",$C$7)</f>
        <v>32238.153531243486</v>
      </c>
      <c r="J7" s="11">
        <f t="shared" ref="J7:J70" si="6">IF(H7="","",H7*$C$4/$C$5)</f>
        <v>24878.861458261828</v>
      </c>
      <c r="K7" s="11">
        <f t="shared" ref="K7:K70" si="7">IF(H7="","",I7-J7)</f>
        <v>7359.2920729816578</v>
      </c>
      <c r="L7" s="11">
        <f t="shared" ref="L7:L70" si="8">IF(H7="","",H7-K7)</f>
        <v>2978104.0829184377</v>
      </c>
      <c r="P7" s="10">
        <f t="shared" ref="P7:P24" si="9">P6+1</f>
        <v>3</v>
      </c>
      <c r="Q7" s="11">
        <f t="shared" si="0"/>
        <v>275861.44034883578</v>
      </c>
      <c r="R7" s="11">
        <f t="shared" si="1"/>
        <v>110996.4020260861</v>
      </c>
      <c r="S7" s="9">
        <f t="shared" si="2"/>
        <v>386857.84237492189</v>
      </c>
    </row>
    <row r="8" spans="2:19">
      <c r="G8" s="10">
        <f t="shared" si="3"/>
        <v>4</v>
      </c>
      <c r="H8" s="11">
        <f t="shared" si="4"/>
        <v>2978104.0829184377</v>
      </c>
      <c r="I8" s="11">
        <f t="shared" si="5"/>
        <v>32238.153531243486</v>
      </c>
      <c r="J8" s="11">
        <f t="shared" si="6"/>
        <v>24817.534024320314</v>
      </c>
      <c r="K8" s="11">
        <f t="shared" si="7"/>
        <v>7420.6195069231726</v>
      </c>
      <c r="L8" s="11">
        <f t="shared" si="8"/>
        <v>2970683.4634115146</v>
      </c>
      <c r="P8" s="10">
        <f t="shared" si="9"/>
        <v>4</v>
      </c>
      <c r="Q8" s="11">
        <f t="shared" si="0"/>
        <v>264238.6666177368</v>
      </c>
      <c r="R8" s="11">
        <f t="shared" si="1"/>
        <v>122619.17575718502</v>
      </c>
      <c r="S8" s="9">
        <f t="shared" si="2"/>
        <v>386857.84237492183</v>
      </c>
    </row>
    <row r="9" spans="2:19">
      <c r="G9" s="10">
        <f t="shared" si="3"/>
        <v>5</v>
      </c>
      <c r="H9" s="11">
        <f t="shared" si="4"/>
        <v>2970683.4634115146</v>
      </c>
      <c r="I9" s="11">
        <f t="shared" si="5"/>
        <v>32238.153531243486</v>
      </c>
      <c r="J9" s="11">
        <f t="shared" si="6"/>
        <v>24755.695528429289</v>
      </c>
      <c r="K9" s="11">
        <f t="shared" si="7"/>
        <v>7482.4580028141972</v>
      </c>
      <c r="L9" s="11">
        <f t="shared" si="8"/>
        <v>2963201.0054087006</v>
      </c>
      <c r="P9" s="10">
        <f t="shared" si="9"/>
        <v>5</v>
      </c>
      <c r="Q9" s="11">
        <f t="shared" si="0"/>
        <v>251398.83659707842</v>
      </c>
      <c r="R9" s="11">
        <f t="shared" si="1"/>
        <v>135459.00577784347</v>
      </c>
      <c r="S9" s="9">
        <f t="shared" si="2"/>
        <v>386857.84237492189</v>
      </c>
    </row>
    <row r="10" spans="2:19">
      <c r="G10" s="10">
        <f t="shared" si="3"/>
        <v>6</v>
      </c>
      <c r="H10" s="11">
        <f t="shared" si="4"/>
        <v>2963201.0054087006</v>
      </c>
      <c r="I10" s="11">
        <f t="shared" si="5"/>
        <v>32238.153531243486</v>
      </c>
      <c r="J10" s="11">
        <f t="shared" si="6"/>
        <v>24693.341711739169</v>
      </c>
      <c r="K10" s="11">
        <f t="shared" si="7"/>
        <v>7544.8118195043171</v>
      </c>
      <c r="L10" s="11">
        <f t="shared" si="8"/>
        <v>2955656.1935891961</v>
      </c>
      <c r="P10" s="10">
        <f t="shared" si="9"/>
        <v>6</v>
      </c>
      <c r="Q10" s="11">
        <f t="shared" si="0"/>
        <v>237214.50858953199</v>
      </c>
      <c r="R10" s="11">
        <f t="shared" si="1"/>
        <v>149643.33378538984</v>
      </c>
      <c r="S10" s="9">
        <f t="shared" si="2"/>
        <v>386857.84237492183</v>
      </c>
    </row>
    <row r="11" spans="2:19">
      <c r="G11" s="10">
        <f t="shared" si="3"/>
        <v>7</v>
      </c>
      <c r="H11" s="11">
        <f t="shared" si="4"/>
        <v>2955656.1935891961</v>
      </c>
      <c r="I11" s="11">
        <f t="shared" si="5"/>
        <v>32238.153531243486</v>
      </c>
      <c r="J11" s="11">
        <f t="shared" si="6"/>
        <v>24630.468279909968</v>
      </c>
      <c r="K11" s="11">
        <f t="shared" si="7"/>
        <v>7607.685251333518</v>
      </c>
      <c r="L11" s="11">
        <f t="shared" si="8"/>
        <v>2948048.5083378628</v>
      </c>
      <c r="P11" s="10">
        <f t="shared" si="9"/>
        <v>7</v>
      </c>
      <c r="Q11" s="11">
        <f t="shared" si="0"/>
        <v>221544.89608672191</v>
      </c>
      <c r="R11" s="11">
        <f t="shared" si="1"/>
        <v>165312.94628819992</v>
      </c>
      <c r="S11" s="9">
        <f t="shared" si="2"/>
        <v>386857.84237492183</v>
      </c>
    </row>
    <row r="12" spans="2:19">
      <c r="G12" s="10">
        <f t="shared" si="3"/>
        <v>8</v>
      </c>
      <c r="H12" s="11">
        <f t="shared" si="4"/>
        <v>2948048.5083378628</v>
      </c>
      <c r="I12" s="11">
        <f t="shared" si="5"/>
        <v>32238.153531243486</v>
      </c>
      <c r="J12" s="11">
        <f t="shared" si="6"/>
        <v>24567.070902815525</v>
      </c>
      <c r="K12" s="11">
        <f t="shared" si="7"/>
        <v>7671.082628427961</v>
      </c>
      <c r="L12" s="11">
        <f t="shared" si="8"/>
        <v>2940377.4257094348</v>
      </c>
      <c r="P12" s="10">
        <f t="shared" si="9"/>
        <v>8</v>
      </c>
      <c r="Q12" s="11">
        <f t="shared" si="0"/>
        <v>204234.47039312602</v>
      </c>
      <c r="R12" s="11">
        <f t="shared" si="1"/>
        <v>182623.37198179576</v>
      </c>
      <c r="S12" s="9">
        <f t="shared" si="2"/>
        <v>386857.84237492178</v>
      </c>
    </row>
    <row r="13" spans="2:19">
      <c r="G13" s="10">
        <f t="shared" si="3"/>
        <v>9</v>
      </c>
      <c r="H13" s="11">
        <f t="shared" si="4"/>
        <v>2940377.4257094348</v>
      </c>
      <c r="I13" s="11">
        <f t="shared" si="5"/>
        <v>32238.153531243486</v>
      </c>
      <c r="J13" s="11">
        <f t="shared" si="6"/>
        <v>24503.145214245291</v>
      </c>
      <c r="K13" s="11">
        <f t="shared" si="7"/>
        <v>7735.0083169981954</v>
      </c>
      <c r="L13" s="11">
        <f t="shared" si="8"/>
        <v>2932642.4173924364</v>
      </c>
      <c r="P13" s="10">
        <f t="shared" si="9"/>
        <v>9</v>
      </c>
      <c r="Q13" s="11">
        <f t="shared" si="0"/>
        <v>185111.41692643918</v>
      </c>
      <c r="R13" s="11">
        <f t="shared" si="1"/>
        <v>201746.42544848271</v>
      </c>
      <c r="S13" s="9">
        <f t="shared" si="2"/>
        <v>386857.84237492189</v>
      </c>
    </row>
    <row r="14" spans="2:19">
      <c r="G14" s="10">
        <f t="shared" si="3"/>
        <v>10</v>
      </c>
      <c r="H14" s="11">
        <f t="shared" si="4"/>
        <v>2932642.4173924364</v>
      </c>
      <c r="I14" s="11">
        <f t="shared" si="5"/>
        <v>32238.153531243486</v>
      </c>
      <c r="J14" s="11">
        <f t="shared" si="6"/>
        <v>24438.686811603638</v>
      </c>
      <c r="K14" s="11">
        <f t="shared" si="7"/>
        <v>7799.4667196398477</v>
      </c>
      <c r="L14" s="11">
        <f t="shared" si="8"/>
        <v>2924842.9506727965</v>
      </c>
      <c r="P14" s="10">
        <f t="shared" si="9"/>
        <v>10</v>
      </c>
      <c r="Q14" s="11">
        <f t="shared" si="0"/>
        <v>163985.92987241154</v>
      </c>
      <c r="R14" s="11">
        <f t="shared" si="1"/>
        <v>222871.9125025103</v>
      </c>
      <c r="S14" s="9">
        <f t="shared" si="2"/>
        <v>386857.84237492183</v>
      </c>
    </row>
    <row r="15" spans="2:19">
      <c r="G15" s="10">
        <f t="shared" si="3"/>
        <v>11</v>
      </c>
      <c r="H15" s="11">
        <f t="shared" si="4"/>
        <v>2924842.9506727965</v>
      </c>
      <c r="I15" s="11">
        <f t="shared" si="5"/>
        <v>32238.153531243486</v>
      </c>
      <c r="J15" s="11">
        <f t="shared" si="6"/>
        <v>24373.691255606638</v>
      </c>
      <c r="K15" s="11">
        <f t="shared" si="7"/>
        <v>7864.4622756368481</v>
      </c>
      <c r="L15" s="11">
        <f t="shared" si="8"/>
        <v>2916978.4883971596</v>
      </c>
      <c r="P15" s="10">
        <f t="shared" si="9"/>
        <v>11</v>
      </c>
      <c r="Q15" s="11">
        <f t="shared" si="0"/>
        <v>140648.32826776526</v>
      </c>
      <c r="R15" s="11">
        <f t="shared" si="1"/>
        <v>246209.5141071566</v>
      </c>
      <c r="S15" s="9">
        <f t="shared" si="2"/>
        <v>386857.84237492189</v>
      </c>
    </row>
    <row r="16" spans="2:19">
      <c r="F16" s="15">
        <v>1</v>
      </c>
      <c r="G16" s="10">
        <f t="shared" si="3"/>
        <v>12</v>
      </c>
      <c r="H16" s="11">
        <f t="shared" si="4"/>
        <v>2916978.4883971596</v>
      </c>
      <c r="I16" s="11">
        <f t="shared" si="5"/>
        <v>32238.153531243486</v>
      </c>
      <c r="J16" s="11">
        <f t="shared" si="6"/>
        <v>24308.154069976332</v>
      </c>
      <c r="K16" s="11">
        <f t="shared" si="7"/>
        <v>7929.9994612671544</v>
      </c>
      <c r="L16" s="11">
        <f t="shared" si="8"/>
        <v>2909048.4889358925</v>
      </c>
      <c r="M16" s="9">
        <f>SUM(J5:J16)</f>
        <v>295906.3313108143</v>
      </c>
      <c r="N16" s="9">
        <f>SUM(K5:K16)</f>
        <v>90951.511064107544</v>
      </c>
      <c r="P16" s="10">
        <f t="shared" si="9"/>
        <v>12</v>
      </c>
      <c r="Q16" s="11">
        <f t="shared" si="0"/>
        <v>114866.97481237355</v>
      </c>
      <c r="R16" s="11">
        <f t="shared" si="1"/>
        <v>271990.86756254832</v>
      </c>
      <c r="S16" s="9">
        <f t="shared" si="2"/>
        <v>386857.84237492189</v>
      </c>
    </row>
    <row r="17" spans="6:19">
      <c r="G17" s="10">
        <f t="shared" si="3"/>
        <v>13</v>
      </c>
      <c r="H17" s="11">
        <f t="shared" si="4"/>
        <v>2909048.4889358925</v>
      </c>
      <c r="I17" s="11">
        <f t="shared" si="5"/>
        <v>32238.153531243486</v>
      </c>
      <c r="J17" s="11">
        <f t="shared" si="6"/>
        <v>24242.07074113244</v>
      </c>
      <c r="K17" s="11">
        <f t="shared" si="7"/>
        <v>7996.0827901110461</v>
      </c>
      <c r="L17" s="11">
        <f t="shared" si="8"/>
        <v>2901052.4061457813</v>
      </c>
      <c r="P17" s="10">
        <f t="shared" si="9"/>
        <v>13</v>
      </c>
      <c r="Q17" s="11">
        <f t="shared" si="0"/>
        <v>86385.976753879484</v>
      </c>
      <c r="R17" s="11">
        <f t="shared" si="1"/>
        <v>300471.86562104232</v>
      </c>
      <c r="S17" s="9">
        <f t="shared" si="2"/>
        <v>386857.84237492178</v>
      </c>
    </row>
    <row r="18" spans="6:19">
      <c r="G18" s="10">
        <f t="shared" si="3"/>
        <v>14</v>
      </c>
      <c r="H18" s="11">
        <f t="shared" si="4"/>
        <v>2901052.4061457813</v>
      </c>
      <c r="I18" s="11">
        <f t="shared" si="5"/>
        <v>32238.153531243486</v>
      </c>
      <c r="J18" s="11">
        <f t="shared" si="6"/>
        <v>24175.436717881512</v>
      </c>
      <c r="K18" s="11">
        <f t="shared" si="7"/>
        <v>8062.7168133619743</v>
      </c>
      <c r="L18" s="11">
        <f t="shared" si="8"/>
        <v>2892989.6893324191</v>
      </c>
      <c r="P18" s="10">
        <f t="shared" si="9"/>
        <v>14</v>
      </c>
      <c r="Q18" s="11">
        <f t="shared" si="0"/>
        <v>54922.64602489087</v>
      </c>
      <c r="R18" s="11">
        <f t="shared" si="1"/>
        <v>331935.19635003095</v>
      </c>
      <c r="S18" s="9">
        <f t="shared" si="2"/>
        <v>386857.84237492183</v>
      </c>
    </row>
    <row r="19" spans="6:19">
      <c r="G19" s="10">
        <f t="shared" si="3"/>
        <v>15</v>
      </c>
      <c r="H19" s="11">
        <f t="shared" si="4"/>
        <v>2892989.6893324191</v>
      </c>
      <c r="I19" s="11">
        <f t="shared" si="5"/>
        <v>32238.153531243486</v>
      </c>
      <c r="J19" s="11">
        <f t="shared" si="6"/>
        <v>24108.247411103494</v>
      </c>
      <c r="K19" s="11">
        <f t="shared" si="7"/>
        <v>8129.9061201399927</v>
      </c>
      <c r="L19" s="11">
        <f t="shared" si="8"/>
        <v>2884859.783212279</v>
      </c>
      <c r="P19" s="10">
        <f t="shared" si="9"/>
        <v>15</v>
      </c>
      <c r="Q19" s="11">
        <f t="shared" si="0"/>
        <v>20164.69342334984</v>
      </c>
      <c r="R19" s="11">
        <f t="shared" si="1"/>
        <v>366693.14895157202</v>
      </c>
      <c r="S19" s="9">
        <f t="shared" si="2"/>
        <v>386857.84237492183</v>
      </c>
    </row>
    <row r="20" spans="6:19">
      <c r="G20" s="10">
        <f t="shared" si="3"/>
        <v>16</v>
      </c>
      <c r="H20" s="11">
        <f t="shared" si="4"/>
        <v>2884859.783212279</v>
      </c>
      <c r="I20" s="11">
        <f t="shared" si="5"/>
        <v>32238.153531243486</v>
      </c>
      <c r="J20" s="11">
        <f t="shared" si="6"/>
        <v>24040.498193435658</v>
      </c>
      <c r="K20" s="11">
        <f t="shared" si="7"/>
        <v>8197.6553378078279</v>
      </c>
      <c r="L20" s="11">
        <f t="shared" si="8"/>
        <v>2876662.1278744712</v>
      </c>
      <c r="P20" s="10">
        <f t="shared" si="9"/>
        <v>16</v>
      </c>
      <c r="Q20" s="11">
        <f t="shared" si="0"/>
        <v>0</v>
      </c>
      <c r="R20" s="11">
        <f t="shared" si="1"/>
        <v>0</v>
      </c>
      <c r="S20" s="9">
        <f t="shared" si="2"/>
        <v>0</v>
      </c>
    </row>
    <row r="21" spans="6:19">
      <c r="G21" s="10">
        <f t="shared" si="3"/>
        <v>17</v>
      </c>
      <c r="H21" s="11">
        <f t="shared" si="4"/>
        <v>2876662.1278744712</v>
      </c>
      <c r="I21" s="11">
        <f t="shared" si="5"/>
        <v>32238.153531243486</v>
      </c>
      <c r="J21" s="11">
        <f t="shared" si="6"/>
        <v>23972.18439895393</v>
      </c>
      <c r="K21" s="11">
        <f t="shared" si="7"/>
        <v>8265.969132289556</v>
      </c>
      <c r="L21" s="11">
        <f t="shared" si="8"/>
        <v>2868396.1587421815</v>
      </c>
      <c r="P21" s="10">
        <f t="shared" si="9"/>
        <v>17</v>
      </c>
      <c r="Q21" s="11">
        <f t="shared" si="0"/>
        <v>0</v>
      </c>
      <c r="R21" s="11">
        <f t="shared" si="1"/>
        <v>0</v>
      </c>
      <c r="S21" s="9">
        <f t="shared" si="2"/>
        <v>0</v>
      </c>
    </row>
    <row r="22" spans="6:19">
      <c r="G22" s="10">
        <f t="shared" si="3"/>
        <v>18</v>
      </c>
      <c r="H22" s="11">
        <f t="shared" si="4"/>
        <v>2868396.1587421815</v>
      </c>
      <c r="I22" s="11">
        <f t="shared" si="5"/>
        <v>32238.153531243486</v>
      </c>
      <c r="J22" s="11">
        <f t="shared" si="6"/>
        <v>23903.301322851516</v>
      </c>
      <c r="K22" s="11">
        <f t="shared" si="7"/>
        <v>8334.8522083919706</v>
      </c>
      <c r="L22" s="11">
        <f t="shared" si="8"/>
        <v>2860061.3065337897</v>
      </c>
      <c r="P22" s="10">
        <f t="shared" si="9"/>
        <v>18</v>
      </c>
      <c r="Q22" s="11">
        <f t="shared" si="0"/>
        <v>0</v>
      </c>
      <c r="R22" s="11">
        <f t="shared" si="1"/>
        <v>0</v>
      </c>
      <c r="S22" s="9">
        <f t="shared" si="2"/>
        <v>0</v>
      </c>
    </row>
    <row r="23" spans="6:19">
      <c r="G23" s="10">
        <f t="shared" si="3"/>
        <v>19</v>
      </c>
      <c r="H23" s="11">
        <f t="shared" si="4"/>
        <v>2860061.3065337897</v>
      </c>
      <c r="I23" s="11">
        <f t="shared" si="5"/>
        <v>32238.153531243486</v>
      </c>
      <c r="J23" s="11">
        <f t="shared" si="6"/>
        <v>23833.844221114912</v>
      </c>
      <c r="K23" s="11">
        <f t="shared" si="7"/>
        <v>8404.309310128574</v>
      </c>
      <c r="L23" s="11">
        <f t="shared" si="8"/>
        <v>2851656.9972236613</v>
      </c>
      <c r="P23" s="10">
        <f t="shared" si="9"/>
        <v>19</v>
      </c>
      <c r="Q23" s="11">
        <f t="shared" si="0"/>
        <v>0</v>
      </c>
      <c r="R23" s="11">
        <f t="shared" ref="R23:R24" si="10">VLOOKUP(P23,$F$5:$N$244,9,0)</f>
        <v>0</v>
      </c>
      <c r="S23" s="9">
        <f t="shared" si="2"/>
        <v>0</v>
      </c>
    </row>
    <row r="24" spans="6:19">
      <c r="G24" s="10">
        <f t="shared" si="3"/>
        <v>20</v>
      </c>
      <c r="H24" s="11">
        <f t="shared" si="4"/>
        <v>2851656.9972236613</v>
      </c>
      <c r="I24" s="11">
        <f t="shared" si="5"/>
        <v>32238.153531243486</v>
      </c>
      <c r="J24" s="11">
        <f t="shared" si="6"/>
        <v>23763.808310197175</v>
      </c>
      <c r="K24" s="11">
        <f t="shared" si="7"/>
        <v>8474.3452210463111</v>
      </c>
      <c r="L24" s="11">
        <f t="shared" si="8"/>
        <v>2843182.6520026149</v>
      </c>
      <c r="P24" s="18">
        <f t="shared" si="9"/>
        <v>20</v>
      </c>
      <c r="Q24" s="19">
        <f t="shared" si="0"/>
        <v>0</v>
      </c>
      <c r="R24" s="19">
        <f t="shared" si="10"/>
        <v>0</v>
      </c>
      <c r="S24" s="20">
        <f t="shared" si="2"/>
        <v>0</v>
      </c>
    </row>
    <row r="25" spans="6:19" ht="16" thickBot="1">
      <c r="G25" s="10">
        <f t="shared" si="3"/>
        <v>21</v>
      </c>
      <c r="H25" s="11">
        <f t="shared" si="4"/>
        <v>2843182.6520026149</v>
      </c>
      <c r="I25" s="11">
        <f t="shared" si="5"/>
        <v>32238.153531243486</v>
      </c>
      <c r="J25" s="11">
        <f t="shared" si="6"/>
        <v>23693.188766688458</v>
      </c>
      <c r="K25" s="11">
        <f t="shared" si="7"/>
        <v>8544.9647645550285</v>
      </c>
      <c r="L25" s="11">
        <f t="shared" si="8"/>
        <v>2834637.6872380599</v>
      </c>
      <c r="P25" s="17" t="s">
        <v>23</v>
      </c>
      <c r="Q25" s="21">
        <f>SUM(Q5:Q24)</f>
        <v>2802867.6356238257</v>
      </c>
      <c r="R25" s="21">
        <f>SUM(R5:R24)</f>
        <v>3000000.0000000019</v>
      </c>
      <c r="S25" s="4"/>
    </row>
    <row r="26" spans="6:19">
      <c r="G26" s="10">
        <f t="shared" si="3"/>
        <v>22</v>
      </c>
      <c r="H26" s="11">
        <f t="shared" si="4"/>
        <v>2834637.6872380599</v>
      </c>
      <c r="I26" s="11">
        <f t="shared" si="5"/>
        <v>32238.153531243486</v>
      </c>
      <c r="J26" s="11">
        <f t="shared" si="6"/>
        <v>23621.980726983835</v>
      </c>
      <c r="K26" s="11">
        <f t="shared" si="7"/>
        <v>8616.1728042596515</v>
      </c>
      <c r="L26" s="11">
        <f t="shared" si="8"/>
        <v>2826021.5144338002</v>
      </c>
    </row>
    <row r="27" spans="6:19">
      <c r="G27" s="10">
        <f t="shared" si="3"/>
        <v>23</v>
      </c>
      <c r="H27" s="11">
        <f t="shared" si="4"/>
        <v>2826021.5144338002</v>
      </c>
      <c r="I27" s="11">
        <f t="shared" si="5"/>
        <v>32238.153531243486</v>
      </c>
      <c r="J27" s="11">
        <f t="shared" si="6"/>
        <v>23550.179286948336</v>
      </c>
      <c r="K27" s="11">
        <f t="shared" si="7"/>
        <v>8687.9742442951501</v>
      </c>
      <c r="L27" s="11">
        <f t="shared" si="8"/>
        <v>2817333.5401895051</v>
      </c>
    </row>
    <row r="28" spans="6:19">
      <c r="F28" s="15">
        <v>2</v>
      </c>
      <c r="G28" s="10">
        <f t="shared" si="3"/>
        <v>24</v>
      </c>
      <c r="H28" s="11">
        <f t="shared" si="4"/>
        <v>2817333.5401895051</v>
      </c>
      <c r="I28" s="11">
        <f t="shared" si="5"/>
        <v>32238.153531243486</v>
      </c>
      <c r="J28" s="11">
        <f t="shared" si="6"/>
        <v>23477.779501579211</v>
      </c>
      <c r="K28" s="11">
        <f t="shared" si="7"/>
        <v>8760.3740296642754</v>
      </c>
      <c r="L28" s="11">
        <f t="shared" si="8"/>
        <v>2808573.1661598408</v>
      </c>
      <c r="M28" s="9">
        <f>SUM(J17:J28)</f>
        <v>286382.51959887048</v>
      </c>
      <c r="N28" s="9">
        <f>SUM(K17:K28)</f>
        <v>100475.32277605137</v>
      </c>
    </row>
    <row r="29" spans="6:19">
      <c r="G29" s="10">
        <f t="shared" si="3"/>
        <v>25</v>
      </c>
      <c r="H29" s="11">
        <f t="shared" si="4"/>
        <v>2808573.1661598408</v>
      </c>
      <c r="I29" s="11">
        <f t="shared" si="5"/>
        <v>32238.153531243486</v>
      </c>
      <c r="J29" s="11">
        <f t="shared" si="6"/>
        <v>23404.77638466534</v>
      </c>
      <c r="K29" s="11">
        <f t="shared" si="7"/>
        <v>8833.3771465781465</v>
      </c>
      <c r="L29" s="11">
        <f t="shared" si="8"/>
        <v>2799739.7890132628</v>
      </c>
    </row>
    <row r="30" spans="6:19">
      <c r="G30" s="10">
        <f t="shared" si="3"/>
        <v>26</v>
      </c>
      <c r="H30" s="11">
        <f t="shared" si="4"/>
        <v>2799739.7890132628</v>
      </c>
      <c r="I30" s="11">
        <f t="shared" si="5"/>
        <v>32238.153531243486</v>
      </c>
      <c r="J30" s="11">
        <f t="shared" si="6"/>
        <v>23331.164908443858</v>
      </c>
      <c r="K30" s="11">
        <f t="shared" si="7"/>
        <v>8906.9886227996285</v>
      </c>
      <c r="L30" s="11">
        <f t="shared" si="8"/>
        <v>2790832.8003904633</v>
      </c>
    </row>
    <row r="31" spans="6:19">
      <c r="G31" s="10">
        <f t="shared" si="3"/>
        <v>27</v>
      </c>
      <c r="H31" s="11">
        <f t="shared" si="4"/>
        <v>2790832.8003904633</v>
      </c>
      <c r="I31" s="11">
        <f t="shared" si="5"/>
        <v>32238.153531243486</v>
      </c>
      <c r="J31" s="11">
        <f t="shared" si="6"/>
        <v>23256.940003253865</v>
      </c>
      <c r="K31" s="11">
        <f t="shared" si="7"/>
        <v>8981.2135279896211</v>
      </c>
      <c r="L31" s="11">
        <f t="shared" si="8"/>
        <v>2781851.5868624737</v>
      </c>
    </row>
    <row r="32" spans="6:19">
      <c r="G32" s="10">
        <f t="shared" si="3"/>
        <v>28</v>
      </c>
      <c r="H32" s="11">
        <f t="shared" si="4"/>
        <v>2781851.5868624737</v>
      </c>
      <c r="I32" s="11">
        <f t="shared" si="5"/>
        <v>32238.153531243486</v>
      </c>
      <c r="J32" s="11">
        <f t="shared" si="6"/>
        <v>23182.09655718728</v>
      </c>
      <c r="K32" s="11">
        <f t="shared" si="7"/>
        <v>9056.0569740562059</v>
      </c>
      <c r="L32" s="11">
        <f t="shared" si="8"/>
        <v>2772795.5298884176</v>
      </c>
    </row>
    <row r="33" spans="6:14">
      <c r="G33" s="10">
        <f t="shared" si="3"/>
        <v>29</v>
      </c>
      <c r="H33" s="11">
        <f t="shared" si="4"/>
        <v>2772795.5298884176</v>
      </c>
      <c r="I33" s="11">
        <f t="shared" si="5"/>
        <v>32238.153531243486</v>
      </c>
      <c r="J33" s="11">
        <f t="shared" si="6"/>
        <v>23106.629415736814</v>
      </c>
      <c r="K33" s="11">
        <f t="shared" si="7"/>
        <v>9131.5241155066724</v>
      </c>
      <c r="L33" s="11">
        <f t="shared" si="8"/>
        <v>2763664.005772911</v>
      </c>
    </row>
    <row r="34" spans="6:14">
      <c r="G34" s="10">
        <f t="shared" si="3"/>
        <v>30</v>
      </c>
      <c r="H34" s="11">
        <f t="shared" si="4"/>
        <v>2763664.005772911</v>
      </c>
      <c r="I34" s="11">
        <f t="shared" si="5"/>
        <v>32238.153531243486</v>
      </c>
      <c r="J34" s="11">
        <f t="shared" si="6"/>
        <v>23030.533381440924</v>
      </c>
      <c r="K34" s="11">
        <f t="shared" si="7"/>
        <v>9207.6201498025621</v>
      </c>
      <c r="L34" s="11">
        <f t="shared" si="8"/>
        <v>2754456.3856231086</v>
      </c>
    </row>
    <row r="35" spans="6:14">
      <c r="G35" s="10">
        <f t="shared" si="3"/>
        <v>31</v>
      </c>
      <c r="H35" s="11">
        <f t="shared" si="4"/>
        <v>2754456.3856231086</v>
      </c>
      <c r="I35" s="11">
        <f t="shared" si="5"/>
        <v>32238.153531243486</v>
      </c>
      <c r="J35" s="11">
        <f t="shared" si="6"/>
        <v>22953.803213525909</v>
      </c>
      <c r="K35" s="11">
        <f t="shared" si="7"/>
        <v>9284.3503177175771</v>
      </c>
      <c r="L35" s="11">
        <f t="shared" si="8"/>
        <v>2745172.0353053911</v>
      </c>
    </row>
    <row r="36" spans="6:14">
      <c r="G36" s="10">
        <f t="shared" si="3"/>
        <v>32</v>
      </c>
      <c r="H36" s="11">
        <f t="shared" si="4"/>
        <v>2745172.0353053911</v>
      </c>
      <c r="I36" s="11">
        <f t="shared" si="5"/>
        <v>32238.153531243486</v>
      </c>
      <c r="J36" s="11">
        <f t="shared" si="6"/>
        <v>22876.433627544928</v>
      </c>
      <c r="K36" s="11">
        <f t="shared" si="7"/>
        <v>9361.7199036985585</v>
      </c>
      <c r="L36" s="11">
        <f t="shared" si="8"/>
        <v>2735810.3154016924</v>
      </c>
    </row>
    <row r="37" spans="6:14">
      <c r="G37" s="10">
        <f t="shared" si="3"/>
        <v>33</v>
      </c>
      <c r="H37" s="11">
        <f t="shared" si="4"/>
        <v>2735810.3154016924</v>
      </c>
      <c r="I37" s="11">
        <f t="shared" si="5"/>
        <v>32238.153531243486</v>
      </c>
      <c r="J37" s="11">
        <f t="shared" si="6"/>
        <v>22798.419295014104</v>
      </c>
      <c r="K37" s="11">
        <f t="shared" si="7"/>
        <v>9439.7342362293821</v>
      </c>
      <c r="L37" s="11">
        <f t="shared" si="8"/>
        <v>2726370.5811654632</v>
      </c>
    </row>
    <row r="38" spans="6:14">
      <c r="G38" s="10">
        <f t="shared" si="3"/>
        <v>34</v>
      </c>
      <c r="H38" s="11">
        <f t="shared" si="4"/>
        <v>2726370.5811654632</v>
      </c>
      <c r="I38" s="11">
        <f t="shared" si="5"/>
        <v>32238.153531243486</v>
      </c>
      <c r="J38" s="11">
        <f t="shared" si="6"/>
        <v>22719.754843045524</v>
      </c>
      <c r="K38" s="11">
        <f t="shared" si="7"/>
        <v>9518.3986881979617</v>
      </c>
      <c r="L38" s="11">
        <f t="shared" si="8"/>
        <v>2716852.1824772651</v>
      </c>
    </row>
    <row r="39" spans="6:14">
      <c r="G39" s="10">
        <f t="shared" si="3"/>
        <v>35</v>
      </c>
      <c r="H39" s="11">
        <f t="shared" si="4"/>
        <v>2716852.1824772651</v>
      </c>
      <c r="I39" s="11">
        <f t="shared" si="5"/>
        <v>32238.153531243486</v>
      </c>
      <c r="J39" s="11">
        <f t="shared" si="6"/>
        <v>22640.434853977207</v>
      </c>
      <c r="K39" s="11">
        <f t="shared" si="7"/>
        <v>9597.718677266279</v>
      </c>
      <c r="L39" s="11">
        <f t="shared" si="8"/>
        <v>2707254.4637999986</v>
      </c>
    </row>
    <row r="40" spans="6:14">
      <c r="F40" s="15">
        <v>3</v>
      </c>
      <c r="G40" s="10">
        <f t="shared" si="3"/>
        <v>36</v>
      </c>
      <c r="H40" s="11">
        <f t="shared" si="4"/>
        <v>2707254.4637999986</v>
      </c>
      <c r="I40" s="11">
        <f t="shared" si="5"/>
        <v>32238.153531243486</v>
      </c>
      <c r="J40" s="11">
        <f t="shared" si="6"/>
        <v>22560.453864999989</v>
      </c>
      <c r="K40" s="11">
        <f t="shared" si="7"/>
        <v>9677.6996662434976</v>
      </c>
      <c r="L40" s="11">
        <f t="shared" si="8"/>
        <v>2697576.7641337551</v>
      </c>
      <c r="M40" s="9">
        <f>SUM(J29:J40)</f>
        <v>275861.44034883578</v>
      </c>
      <c r="N40" s="9">
        <f>SUM(K29:K40)</f>
        <v>110996.4020260861</v>
      </c>
    </row>
    <row r="41" spans="6:14">
      <c r="G41" s="10">
        <f t="shared" si="3"/>
        <v>37</v>
      </c>
      <c r="H41" s="11">
        <f t="shared" si="4"/>
        <v>2697576.7641337551</v>
      </c>
      <c r="I41" s="11">
        <f t="shared" si="5"/>
        <v>32238.153531243486</v>
      </c>
      <c r="J41" s="11">
        <f t="shared" si="6"/>
        <v>22479.806367781293</v>
      </c>
      <c r="K41" s="11">
        <f t="shared" si="7"/>
        <v>9758.3471634621928</v>
      </c>
      <c r="L41" s="11">
        <f t="shared" si="8"/>
        <v>2687818.416970293</v>
      </c>
    </row>
    <row r="42" spans="6:14">
      <c r="G42" s="10">
        <f t="shared" si="3"/>
        <v>38</v>
      </c>
      <c r="H42" s="11">
        <f t="shared" si="4"/>
        <v>2687818.416970293</v>
      </c>
      <c r="I42" s="11">
        <f t="shared" si="5"/>
        <v>32238.153531243486</v>
      </c>
      <c r="J42" s="11">
        <f t="shared" si="6"/>
        <v>22398.486808085774</v>
      </c>
      <c r="K42" s="11">
        <f t="shared" si="7"/>
        <v>9839.6667231577121</v>
      </c>
      <c r="L42" s="11">
        <f t="shared" si="8"/>
        <v>2677978.7502471353</v>
      </c>
    </row>
    <row r="43" spans="6:14">
      <c r="G43" s="10">
        <f t="shared" si="3"/>
        <v>39</v>
      </c>
      <c r="H43" s="11">
        <f t="shared" si="4"/>
        <v>2677978.7502471353</v>
      </c>
      <c r="I43" s="11">
        <f t="shared" si="5"/>
        <v>32238.153531243486</v>
      </c>
      <c r="J43" s="11">
        <f t="shared" si="6"/>
        <v>22316.489585392792</v>
      </c>
      <c r="K43" s="11">
        <f t="shared" si="7"/>
        <v>9921.6639458506943</v>
      </c>
      <c r="L43" s="11">
        <f t="shared" si="8"/>
        <v>2668057.0863012844</v>
      </c>
    </row>
    <row r="44" spans="6:14">
      <c r="G44" s="10">
        <f t="shared" si="3"/>
        <v>40</v>
      </c>
      <c r="H44" s="11">
        <f t="shared" si="4"/>
        <v>2668057.0863012844</v>
      </c>
      <c r="I44" s="11">
        <f t="shared" si="5"/>
        <v>32238.153531243486</v>
      </c>
      <c r="J44" s="11">
        <f t="shared" si="6"/>
        <v>22233.809052510707</v>
      </c>
      <c r="K44" s="11">
        <f t="shared" si="7"/>
        <v>10004.344478732779</v>
      </c>
      <c r="L44" s="11">
        <f t="shared" si="8"/>
        <v>2658052.7418225515</v>
      </c>
    </row>
    <row r="45" spans="6:14">
      <c r="G45" s="10">
        <f t="shared" si="3"/>
        <v>41</v>
      </c>
      <c r="H45" s="11">
        <f t="shared" si="4"/>
        <v>2658052.7418225515</v>
      </c>
      <c r="I45" s="11">
        <f t="shared" si="5"/>
        <v>32238.153531243486</v>
      </c>
      <c r="J45" s="11">
        <f t="shared" si="6"/>
        <v>22150.439515187929</v>
      </c>
      <c r="K45" s="11">
        <f t="shared" si="7"/>
        <v>10087.714016055557</v>
      </c>
      <c r="L45" s="11">
        <f t="shared" si="8"/>
        <v>2647965.0278064958</v>
      </c>
    </row>
    <row r="46" spans="6:14">
      <c r="G46" s="10">
        <f t="shared" si="3"/>
        <v>42</v>
      </c>
      <c r="H46" s="11">
        <f t="shared" si="4"/>
        <v>2647965.0278064958</v>
      </c>
      <c r="I46" s="11">
        <f t="shared" si="5"/>
        <v>32238.153531243486</v>
      </c>
      <c r="J46" s="11">
        <f t="shared" si="6"/>
        <v>22066.375231720798</v>
      </c>
      <c r="K46" s="11">
        <f t="shared" si="7"/>
        <v>10171.778299522688</v>
      </c>
      <c r="L46" s="11">
        <f t="shared" si="8"/>
        <v>2637793.2495069732</v>
      </c>
    </row>
    <row r="47" spans="6:14">
      <c r="G47" s="10">
        <f t="shared" si="3"/>
        <v>43</v>
      </c>
      <c r="H47" s="11">
        <f t="shared" si="4"/>
        <v>2637793.2495069732</v>
      </c>
      <c r="I47" s="11">
        <f t="shared" si="5"/>
        <v>32238.153531243486</v>
      </c>
      <c r="J47" s="11">
        <f t="shared" si="6"/>
        <v>21981.610412558108</v>
      </c>
      <c r="K47" s="11">
        <f t="shared" si="7"/>
        <v>10256.543118685378</v>
      </c>
      <c r="L47" s="11">
        <f t="shared" si="8"/>
        <v>2627536.7063882877</v>
      </c>
    </row>
    <row r="48" spans="6:14">
      <c r="G48" s="10">
        <f t="shared" si="3"/>
        <v>44</v>
      </c>
      <c r="H48" s="11">
        <f t="shared" si="4"/>
        <v>2627536.7063882877</v>
      </c>
      <c r="I48" s="11">
        <f t="shared" si="5"/>
        <v>32238.153531243486</v>
      </c>
      <c r="J48" s="11">
        <f t="shared" si="6"/>
        <v>21896.139219902398</v>
      </c>
      <c r="K48" s="11">
        <f t="shared" si="7"/>
        <v>10342.014311341089</v>
      </c>
      <c r="L48" s="11">
        <f t="shared" si="8"/>
        <v>2617194.6920769466</v>
      </c>
    </row>
    <row r="49" spans="6:14">
      <c r="G49" s="10">
        <f t="shared" si="3"/>
        <v>45</v>
      </c>
      <c r="H49" s="11">
        <f t="shared" si="4"/>
        <v>2617194.6920769466</v>
      </c>
      <c r="I49" s="11">
        <f t="shared" si="5"/>
        <v>32238.153531243486</v>
      </c>
      <c r="J49" s="11">
        <f t="shared" si="6"/>
        <v>21809.955767307889</v>
      </c>
      <c r="K49" s="11">
        <f t="shared" si="7"/>
        <v>10428.197763935597</v>
      </c>
      <c r="L49" s="11">
        <f t="shared" si="8"/>
        <v>2606766.4943130109</v>
      </c>
    </row>
    <row r="50" spans="6:14">
      <c r="G50" s="10">
        <f t="shared" si="3"/>
        <v>46</v>
      </c>
      <c r="H50" s="11">
        <f t="shared" si="4"/>
        <v>2606766.4943130109</v>
      </c>
      <c r="I50" s="11">
        <f t="shared" si="5"/>
        <v>32238.153531243486</v>
      </c>
      <c r="J50" s="11">
        <f t="shared" si="6"/>
        <v>21723.054119275093</v>
      </c>
      <c r="K50" s="11">
        <f t="shared" si="7"/>
        <v>10515.099411968393</v>
      </c>
      <c r="L50" s="11">
        <f t="shared" si="8"/>
        <v>2596251.3949010423</v>
      </c>
    </row>
    <row r="51" spans="6:14">
      <c r="G51" s="10">
        <f t="shared" si="3"/>
        <v>47</v>
      </c>
      <c r="H51" s="11">
        <f t="shared" si="4"/>
        <v>2596251.3949010423</v>
      </c>
      <c r="I51" s="11">
        <f t="shared" si="5"/>
        <v>32238.153531243486</v>
      </c>
      <c r="J51" s="11">
        <f t="shared" si="6"/>
        <v>21635.428290842021</v>
      </c>
      <c r="K51" s="11">
        <f t="shared" si="7"/>
        <v>10602.725240401465</v>
      </c>
      <c r="L51" s="11">
        <f t="shared" si="8"/>
        <v>2585648.6696606409</v>
      </c>
    </row>
    <row r="52" spans="6:14">
      <c r="F52" s="15">
        <v>4</v>
      </c>
      <c r="G52" s="10">
        <f t="shared" si="3"/>
        <v>48</v>
      </c>
      <c r="H52" s="11">
        <f t="shared" si="4"/>
        <v>2585648.6696606409</v>
      </c>
      <c r="I52" s="11">
        <f t="shared" si="5"/>
        <v>32238.153531243486</v>
      </c>
      <c r="J52" s="11">
        <f t="shared" si="6"/>
        <v>21547.072247172007</v>
      </c>
      <c r="K52" s="11">
        <f t="shared" si="7"/>
        <v>10691.081284071479</v>
      </c>
      <c r="L52" s="11">
        <f t="shared" si="8"/>
        <v>2574957.5883765696</v>
      </c>
      <c r="M52" s="9">
        <f>SUM(J41:J52)</f>
        <v>264238.6666177368</v>
      </c>
      <c r="N52" s="9">
        <f>SUM(K41:K52)</f>
        <v>122619.17575718502</v>
      </c>
    </row>
    <row r="53" spans="6:14">
      <c r="G53" s="10">
        <f t="shared" si="3"/>
        <v>49</v>
      </c>
      <c r="H53" s="11">
        <f t="shared" si="4"/>
        <v>2574957.5883765696</v>
      </c>
      <c r="I53" s="11">
        <f t="shared" si="5"/>
        <v>32238.153531243486</v>
      </c>
      <c r="J53" s="11">
        <f t="shared" si="6"/>
        <v>21457.979903138079</v>
      </c>
      <c r="K53" s="11">
        <f t="shared" si="7"/>
        <v>10780.173628105407</v>
      </c>
      <c r="L53" s="11">
        <f t="shared" si="8"/>
        <v>2564177.4147484642</v>
      </c>
    </row>
    <row r="54" spans="6:14">
      <c r="G54" s="10">
        <f t="shared" si="3"/>
        <v>50</v>
      </c>
      <c r="H54" s="11">
        <f t="shared" si="4"/>
        <v>2564177.4147484642</v>
      </c>
      <c r="I54" s="11">
        <f t="shared" si="5"/>
        <v>32238.153531243486</v>
      </c>
      <c r="J54" s="11">
        <f t="shared" si="6"/>
        <v>21368.145122903868</v>
      </c>
      <c r="K54" s="11">
        <f t="shared" si="7"/>
        <v>10870.008408339618</v>
      </c>
      <c r="L54" s="11">
        <f t="shared" si="8"/>
        <v>2553307.4063401246</v>
      </c>
    </row>
    <row r="55" spans="6:14">
      <c r="G55" s="10">
        <f t="shared" si="3"/>
        <v>51</v>
      </c>
      <c r="H55" s="11">
        <f t="shared" si="4"/>
        <v>2553307.4063401246</v>
      </c>
      <c r="I55" s="11">
        <f t="shared" si="5"/>
        <v>32238.153531243486</v>
      </c>
      <c r="J55" s="11">
        <f t="shared" si="6"/>
        <v>21277.561719501038</v>
      </c>
      <c r="K55" s="11">
        <f t="shared" si="7"/>
        <v>10960.591811742448</v>
      </c>
      <c r="L55" s="11">
        <f t="shared" si="8"/>
        <v>2542346.8145283819</v>
      </c>
    </row>
    <row r="56" spans="6:14">
      <c r="G56" s="10">
        <f t="shared" si="3"/>
        <v>52</v>
      </c>
      <c r="H56" s="11">
        <f t="shared" si="4"/>
        <v>2542346.8145283819</v>
      </c>
      <c r="I56" s="11">
        <f t="shared" si="5"/>
        <v>32238.153531243486</v>
      </c>
      <c r="J56" s="11">
        <f t="shared" si="6"/>
        <v>21186.223454403185</v>
      </c>
      <c r="K56" s="11">
        <f t="shared" si="7"/>
        <v>11051.930076840301</v>
      </c>
      <c r="L56" s="11">
        <f t="shared" si="8"/>
        <v>2531294.8844515416</v>
      </c>
    </row>
    <row r="57" spans="6:14">
      <c r="G57" s="10">
        <f t="shared" si="3"/>
        <v>53</v>
      </c>
      <c r="H57" s="11">
        <f t="shared" si="4"/>
        <v>2531294.8844515416</v>
      </c>
      <c r="I57" s="11">
        <f t="shared" si="5"/>
        <v>32238.153531243486</v>
      </c>
      <c r="J57" s="11">
        <f t="shared" si="6"/>
        <v>21094.124037096179</v>
      </c>
      <c r="K57" s="11">
        <f t="shared" si="7"/>
        <v>11144.029494147308</v>
      </c>
      <c r="L57" s="11">
        <f t="shared" si="8"/>
        <v>2520150.8549573943</v>
      </c>
    </row>
    <row r="58" spans="6:14">
      <c r="G58" s="10">
        <f t="shared" si="3"/>
        <v>54</v>
      </c>
      <c r="H58" s="11">
        <f t="shared" si="4"/>
        <v>2520150.8549573943</v>
      </c>
      <c r="I58" s="11">
        <f t="shared" si="5"/>
        <v>32238.153531243486</v>
      </c>
      <c r="J58" s="11">
        <f t="shared" si="6"/>
        <v>21001.257124644955</v>
      </c>
      <c r="K58" s="11">
        <f t="shared" si="7"/>
        <v>11236.896406598531</v>
      </c>
      <c r="L58" s="11">
        <f t="shared" si="8"/>
        <v>2508913.9585507959</v>
      </c>
    </row>
    <row r="59" spans="6:14">
      <c r="G59" s="10">
        <f t="shared" si="3"/>
        <v>55</v>
      </c>
      <c r="H59" s="11">
        <f t="shared" si="4"/>
        <v>2508913.9585507959</v>
      </c>
      <c r="I59" s="11">
        <f t="shared" si="5"/>
        <v>32238.153531243486</v>
      </c>
      <c r="J59" s="11">
        <f t="shared" si="6"/>
        <v>20907.616321256635</v>
      </c>
      <c r="K59" s="11">
        <f t="shared" si="7"/>
        <v>11330.537209986851</v>
      </c>
      <c r="L59" s="11">
        <f t="shared" si="8"/>
        <v>2497583.4213408092</v>
      </c>
    </row>
    <row r="60" spans="6:14">
      <c r="G60" s="10">
        <f t="shared" si="3"/>
        <v>56</v>
      </c>
      <c r="H60" s="11">
        <f t="shared" si="4"/>
        <v>2497583.4213408092</v>
      </c>
      <c r="I60" s="11">
        <f t="shared" si="5"/>
        <v>32238.153531243486</v>
      </c>
      <c r="J60" s="11">
        <f t="shared" si="6"/>
        <v>20813.19517784008</v>
      </c>
      <c r="K60" s="11">
        <f t="shared" si="7"/>
        <v>11424.958353403406</v>
      </c>
      <c r="L60" s="11">
        <f t="shared" si="8"/>
        <v>2486158.4629874057</v>
      </c>
    </row>
    <row r="61" spans="6:14">
      <c r="G61" s="10">
        <f t="shared" si="3"/>
        <v>57</v>
      </c>
      <c r="H61" s="11">
        <f t="shared" si="4"/>
        <v>2486158.4629874057</v>
      </c>
      <c r="I61" s="11">
        <f t="shared" si="5"/>
        <v>32238.153531243486</v>
      </c>
      <c r="J61" s="11">
        <f t="shared" si="6"/>
        <v>20717.987191561715</v>
      </c>
      <c r="K61" s="11">
        <f t="shared" si="7"/>
        <v>11520.166339681771</v>
      </c>
      <c r="L61" s="11">
        <f t="shared" si="8"/>
        <v>2474638.2966477238</v>
      </c>
    </row>
    <row r="62" spans="6:14">
      <c r="G62" s="10">
        <f t="shared" si="3"/>
        <v>58</v>
      </c>
      <c r="H62" s="11">
        <f t="shared" si="4"/>
        <v>2474638.2966477238</v>
      </c>
      <c r="I62" s="11">
        <f t="shared" si="5"/>
        <v>32238.153531243486</v>
      </c>
      <c r="J62" s="11">
        <f t="shared" si="6"/>
        <v>20621.985805397697</v>
      </c>
      <c r="K62" s="11">
        <f t="shared" si="7"/>
        <v>11616.167725845789</v>
      </c>
      <c r="L62" s="11">
        <f t="shared" si="8"/>
        <v>2463022.1289218781</v>
      </c>
    </row>
    <row r="63" spans="6:14">
      <c r="G63" s="10">
        <f t="shared" si="3"/>
        <v>59</v>
      </c>
      <c r="H63" s="11">
        <f t="shared" si="4"/>
        <v>2463022.1289218781</v>
      </c>
      <c r="I63" s="11">
        <f t="shared" si="5"/>
        <v>32238.153531243486</v>
      </c>
      <c r="J63" s="11">
        <f t="shared" si="6"/>
        <v>20525.184407682318</v>
      </c>
      <c r="K63" s="11">
        <f t="shared" si="7"/>
        <v>11712.969123561168</v>
      </c>
      <c r="L63" s="11">
        <f t="shared" si="8"/>
        <v>2451309.1597983167</v>
      </c>
    </row>
    <row r="64" spans="6:14">
      <c r="F64" s="15">
        <v>5</v>
      </c>
      <c r="G64" s="10">
        <f t="shared" si="3"/>
        <v>60</v>
      </c>
      <c r="H64" s="11">
        <f t="shared" si="4"/>
        <v>2451309.1597983167</v>
      </c>
      <c r="I64" s="11">
        <f t="shared" si="5"/>
        <v>32238.153531243486</v>
      </c>
      <c r="J64" s="11">
        <f t="shared" si="6"/>
        <v>20427.576331652639</v>
      </c>
      <c r="K64" s="11">
        <f t="shared" si="7"/>
        <v>11810.577199590847</v>
      </c>
      <c r="L64" s="11">
        <f t="shared" si="8"/>
        <v>2439498.5825987258</v>
      </c>
      <c r="M64" s="9">
        <f>SUM(J53:J64)</f>
        <v>251398.83659707842</v>
      </c>
      <c r="N64" s="9">
        <f>SUM(K53:K64)</f>
        <v>135459.00577784347</v>
      </c>
    </row>
    <row r="65" spans="6:14">
      <c r="G65" s="10">
        <f t="shared" si="3"/>
        <v>61</v>
      </c>
      <c r="H65" s="11">
        <f t="shared" si="4"/>
        <v>2439498.5825987258</v>
      </c>
      <c r="I65" s="11">
        <f t="shared" si="5"/>
        <v>32238.153531243486</v>
      </c>
      <c r="J65" s="11">
        <f t="shared" si="6"/>
        <v>20329.154854989381</v>
      </c>
      <c r="K65" s="11">
        <f t="shared" si="7"/>
        <v>11908.998676254105</v>
      </c>
      <c r="L65" s="11">
        <f t="shared" si="8"/>
        <v>2427589.5839224719</v>
      </c>
    </row>
    <row r="66" spans="6:14">
      <c r="G66" s="10">
        <f t="shared" si="3"/>
        <v>62</v>
      </c>
      <c r="H66" s="11">
        <f t="shared" si="4"/>
        <v>2427589.5839224719</v>
      </c>
      <c r="I66" s="11">
        <f t="shared" si="5"/>
        <v>32238.153531243486</v>
      </c>
      <c r="J66" s="11">
        <f t="shared" si="6"/>
        <v>20229.913199353934</v>
      </c>
      <c r="K66" s="11">
        <f t="shared" si="7"/>
        <v>12008.240331889552</v>
      </c>
      <c r="L66" s="11">
        <f t="shared" si="8"/>
        <v>2415581.3435905823</v>
      </c>
    </row>
    <row r="67" spans="6:14">
      <c r="G67" s="10">
        <f t="shared" si="3"/>
        <v>63</v>
      </c>
      <c r="H67" s="11">
        <f t="shared" si="4"/>
        <v>2415581.3435905823</v>
      </c>
      <c r="I67" s="11">
        <f t="shared" si="5"/>
        <v>32238.153531243486</v>
      </c>
      <c r="J67" s="11">
        <f t="shared" si="6"/>
        <v>20129.84452992152</v>
      </c>
      <c r="K67" s="11">
        <f t="shared" si="7"/>
        <v>12108.309001321966</v>
      </c>
      <c r="L67" s="11">
        <f t="shared" si="8"/>
        <v>2403473.0345892604</v>
      </c>
    </row>
    <row r="68" spans="6:14">
      <c r="G68" s="10">
        <f t="shared" si="3"/>
        <v>64</v>
      </c>
      <c r="H68" s="11">
        <f t="shared" si="4"/>
        <v>2403473.0345892604</v>
      </c>
      <c r="I68" s="11">
        <f t="shared" si="5"/>
        <v>32238.153531243486</v>
      </c>
      <c r="J68" s="11">
        <f t="shared" si="6"/>
        <v>20028.941954910504</v>
      </c>
      <c r="K68" s="11">
        <f t="shared" si="7"/>
        <v>12209.211576332982</v>
      </c>
      <c r="L68" s="11">
        <f t="shared" si="8"/>
        <v>2391263.8230129275</v>
      </c>
    </row>
    <row r="69" spans="6:14">
      <c r="G69" s="10">
        <f t="shared" si="3"/>
        <v>65</v>
      </c>
      <c r="H69" s="11">
        <f t="shared" si="4"/>
        <v>2391263.8230129275</v>
      </c>
      <c r="I69" s="11">
        <f t="shared" si="5"/>
        <v>32238.153531243486</v>
      </c>
      <c r="J69" s="11">
        <f t="shared" si="6"/>
        <v>19927.198525107731</v>
      </c>
      <c r="K69" s="11">
        <f t="shared" si="7"/>
        <v>12310.955006135755</v>
      </c>
      <c r="L69" s="11">
        <f t="shared" si="8"/>
        <v>2378952.8680067919</v>
      </c>
    </row>
    <row r="70" spans="6:14">
      <c r="G70" s="10">
        <f t="shared" si="3"/>
        <v>66</v>
      </c>
      <c r="H70" s="11">
        <f t="shared" si="4"/>
        <v>2378952.8680067919</v>
      </c>
      <c r="I70" s="11">
        <f t="shared" si="5"/>
        <v>32238.153531243486</v>
      </c>
      <c r="J70" s="11">
        <f t="shared" si="6"/>
        <v>19824.607233389932</v>
      </c>
      <c r="K70" s="11">
        <f t="shared" si="7"/>
        <v>12413.546297853554</v>
      </c>
      <c r="L70" s="11">
        <f t="shared" si="8"/>
        <v>2366539.3217089386</v>
      </c>
    </row>
    <row r="71" spans="6:14">
      <c r="G71" s="10">
        <f t="shared" ref="G71:G134" si="11">IF(G70="","",IF(G70+1&lt;=$C$5*$C$6,G70+1,""))</f>
        <v>67</v>
      </c>
      <c r="H71" s="11">
        <f t="shared" ref="H71:H134" si="12">IF(L70="","",IF(TRUNC(L70,2)=0,"",L70))</f>
        <v>2366539.3217089386</v>
      </c>
      <c r="I71" s="11">
        <f t="shared" ref="I71:I134" si="13">IF(H71="","",$C$7)</f>
        <v>32238.153531243486</v>
      </c>
      <c r="J71" s="11">
        <f t="shared" ref="J71:J134" si="14">IF(H71="","",H71*$C$4/$C$5)</f>
        <v>19721.161014241155</v>
      </c>
      <c r="K71" s="11">
        <f t="shared" ref="K71:K134" si="15">IF(H71="","",I71-J71)</f>
        <v>12516.992517002331</v>
      </c>
      <c r="L71" s="11">
        <f t="shared" ref="L71:L134" si="16">IF(H71="","",H71-K71)</f>
        <v>2354022.3291919362</v>
      </c>
    </row>
    <row r="72" spans="6:14">
      <c r="G72" s="10">
        <f t="shared" si="11"/>
        <v>68</v>
      </c>
      <c r="H72" s="11">
        <f t="shared" si="12"/>
        <v>2354022.3291919362</v>
      </c>
      <c r="I72" s="11">
        <f t="shared" si="13"/>
        <v>32238.153531243486</v>
      </c>
      <c r="J72" s="11">
        <f t="shared" si="14"/>
        <v>19616.852743266136</v>
      </c>
      <c r="K72" s="11">
        <f t="shared" si="15"/>
        <v>12621.30078797735</v>
      </c>
      <c r="L72" s="11">
        <f t="shared" si="16"/>
        <v>2341401.0284039588</v>
      </c>
    </row>
    <row r="73" spans="6:14">
      <c r="G73" s="10">
        <f t="shared" si="11"/>
        <v>69</v>
      </c>
      <c r="H73" s="11">
        <f t="shared" si="12"/>
        <v>2341401.0284039588</v>
      </c>
      <c r="I73" s="11">
        <f t="shared" si="13"/>
        <v>32238.153531243486</v>
      </c>
      <c r="J73" s="11">
        <f t="shared" si="14"/>
        <v>19511.675236699655</v>
      </c>
      <c r="K73" s="11">
        <f t="shared" si="15"/>
        <v>12726.478294543831</v>
      </c>
      <c r="L73" s="11">
        <f t="shared" si="16"/>
        <v>2328674.5501094148</v>
      </c>
    </row>
    <row r="74" spans="6:14">
      <c r="G74" s="10">
        <f t="shared" si="11"/>
        <v>70</v>
      </c>
      <c r="H74" s="11">
        <f t="shared" si="12"/>
        <v>2328674.5501094148</v>
      </c>
      <c r="I74" s="11">
        <f t="shared" si="13"/>
        <v>32238.153531243486</v>
      </c>
      <c r="J74" s="11">
        <f t="shared" si="14"/>
        <v>19405.62125091179</v>
      </c>
      <c r="K74" s="11">
        <f t="shared" si="15"/>
        <v>12832.532280331696</v>
      </c>
      <c r="L74" s="11">
        <f t="shared" si="16"/>
        <v>2315842.0178290834</v>
      </c>
    </row>
    <row r="75" spans="6:14">
      <c r="G75" s="10">
        <f t="shared" si="11"/>
        <v>71</v>
      </c>
      <c r="H75" s="11">
        <f t="shared" si="12"/>
        <v>2315842.0178290834</v>
      </c>
      <c r="I75" s="11">
        <f t="shared" si="13"/>
        <v>32238.153531243486</v>
      </c>
      <c r="J75" s="11">
        <f t="shared" si="14"/>
        <v>19298.683481909029</v>
      </c>
      <c r="K75" s="11">
        <f t="shared" si="15"/>
        <v>12939.470049334457</v>
      </c>
      <c r="L75" s="11">
        <f t="shared" si="16"/>
        <v>2302902.5477797491</v>
      </c>
    </row>
    <row r="76" spans="6:14">
      <c r="F76" s="15">
        <v>6</v>
      </c>
      <c r="G76" s="10">
        <f t="shared" si="11"/>
        <v>72</v>
      </c>
      <c r="H76" s="11">
        <f t="shared" si="12"/>
        <v>2302902.5477797491</v>
      </c>
      <c r="I76" s="11">
        <f t="shared" si="13"/>
        <v>32238.153531243486</v>
      </c>
      <c r="J76" s="11">
        <f t="shared" si="14"/>
        <v>19190.854564831243</v>
      </c>
      <c r="K76" s="11">
        <f t="shared" si="15"/>
        <v>13047.298966412243</v>
      </c>
      <c r="L76" s="11">
        <f t="shared" si="16"/>
        <v>2289855.2488133367</v>
      </c>
      <c r="M76" s="9">
        <f>SUM(J65:J76)</f>
        <v>237214.50858953199</v>
      </c>
      <c r="N76" s="9">
        <f>SUM(K65:K76)</f>
        <v>149643.33378538984</v>
      </c>
    </row>
    <row r="77" spans="6:14">
      <c r="G77" s="10">
        <f t="shared" si="11"/>
        <v>73</v>
      </c>
      <c r="H77" s="11">
        <f t="shared" si="12"/>
        <v>2289855.2488133367</v>
      </c>
      <c r="I77" s="11">
        <f t="shared" si="13"/>
        <v>32238.153531243486</v>
      </c>
      <c r="J77" s="11">
        <f t="shared" si="14"/>
        <v>19082.127073444473</v>
      </c>
      <c r="K77" s="11">
        <f t="shared" si="15"/>
        <v>13156.026457799013</v>
      </c>
      <c r="L77" s="11">
        <f t="shared" si="16"/>
        <v>2276699.2223555376</v>
      </c>
    </row>
    <row r="78" spans="6:14">
      <c r="G78" s="10">
        <f t="shared" si="11"/>
        <v>74</v>
      </c>
      <c r="H78" s="11">
        <f t="shared" si="12"/>
        <v>2276699.2223555376</v>
      </c>
      <c r="I78" s="11">
        <f t="shared" si="13"/>
        <v>32238.153531243486</v>
      </c>
      <c r="J78" s="11">
        <f t="shared" si="14"/>
        <v>18972.493519629479</v>
      </c>
      <c r="K78" s="11">
        <f t="shared" si="15"/>
        <v>13265.660011614007</v>
      </c>
      <c r="L78" s="11">
        <f t="shared" si="16"/>
        <v>2263433.5623439234</v>
      </c>
    </row>
    <row r="79" spans="6:14">
      <c r="G79" s="10">
        <f t="shared" si="11"/>
        <v>75</v>
      </c>
      <c r="H79" s="11">
        <f t="shared" si="12"/>
        <v>2263433.5623439234</v>
      </c>
      <c r="I79" s="11">
        <f t="shared" si="13"/>
        <v>32238.153531243486</v>
      </c>
      <c r="J79" s="11">
        <f t="shared" si="14"/>
        <v>18861.946352866031</v>
      </c>
      <c r="K79" s="11">
        <f t="shared" si="15"/>
        <v>13376.207178377455</v>
      </c>
      <c r="L79" s="11">
        <f t="shared" si="16"/>
        <v>2250057.3551655458</v>
      </c>
    </row>
    <row r="80" spans="6:14">
      <c r="G80" s="10">
        <f t="shared" si="11"/>
        <v>76</v>
      </c>
      <c r="H80" s="11">
        <f t="shared" si="12"/>
        <v>2250057.3551655458</v>
      </c>
      <c r="I80" s="11">
        <f t="shared" si="13"/>
        <v>32238.153531243486</v>
      </c>
      <c r="J80" s="11">
        <f t="shared" si="14"/>
        <v>18750.477959712884</v>
      </c>
      <c r="K80" s="11">
        <f t="shared" si="15"/>
        <v>13487.675571530603</v>
      </c>
      <c r="L80" s="11">
        <f t="shared" si="16"/>
        <v>2236569.6795940152</v>
      </c>
    </row>
    <row r="81" spans="6:14">
      <c r="G81" s="10">
        <f t="shared" si="11"/>
        <v>77</v>
      </c>
      <c r="H81" s="11">
        <f t="shared" si="12"/>
        <v>2236569.6795940152</v>
      </c>
      <c r="I81" s="11">
        <f t="shared" si="13"/>
        <v>32238.153531243486</v>
      </c>
      <c r="J81" s="11">
        <f t="shared" si="14"/>
        <v>18638.080663283461</v>
      </c>
      <c r="K81" s="11">
        <f t="shared" si="15"/>
        <v>13600.072867960025</v>
      </c>
      <c r="L81" s="11">
        <f t="shared" si="16"/>
        <v>2222969.606726055</v>
      </c>
    </row>
    <row r="82" spans="6:14">
      <c r="G82" s="10">
        <f t="shared" si="11"/>
        <v>78</v>
      </c>
      <c r="H82" s="11">
        <f t="shared" si="12"/>
        <v>2222969.606726055</v>
      </c>
      <c r="I82" s="11">
        <f t="shared" si="13"/>
        <v>32238.153531243486</v>
      </c>
      <c r="J82" s="11">
        <f t="shared" si="14"/>
        <v>18524.746722717126</v>
      </c>
      <c r="K82" s="11">
        <f t="shared" si="15"/>
        <v>13713.406808526361</v>
      </c>
      <c r="L82" s="11">
        <f t="shared" si="16"/>
        <v>2209256.1999175288</v>
      </c>
    </row>
    <row r="83" spans="6:14">
      <c r="G83" s="10">
        <f t="shared" si="11"/>
        <v>79</v>
      </c>
      <c r="H83" s="11">
        <f t="shared" si="12"/>
        <v>2209256.1999175288</v>
      </c>
      <c r="I83" s="11">
        <f t="shared" si="13"/>
        <v>32238.153531243486</v>
      </c>
      <c r="J83" s="11">
        <f t="shared" si="14"/>
        <v>18410.468332646076</v>
      </c>
      <c r="K83" s="11">
        <f t="shared" si="15"/>
        <v>13827.68519859741</v>
      </c>
      <c r="L83" s="11">
        <f t="shared" si="16"/>
        <v>2195428.5147189312</v>
      </c>
    </row>
    <row r="84" spans="6:14">
      <c r="G84" s="10">
        <f t="shared" si="11"/>
        <v>80</v>
      </c>
      <c r="H84" s="11">
        <f t="shared" si="12"/>
        <v>2195428.5147189312</v>
      </c>
      <c r="I84" s="11">
        <f t="shared" si="13"/>
        <v>32238.153531243486</v>
      </c>
      <c r="J84" s="11">
        <f t="shared" si="14"/>
        <v>18295.237622657762</v>
      </c>
      <c r="K84" s="11">
        <f t="shared" si="15"/>
        <v>13942.915908585725</v>
      </c>
      <c r="L84" s="11">
        <f t="shared" si="16"/>
        <v>2181485.5988103454</v>
      </c>
    </row>
    <row r="85" spans="6:14">
      <c r="G85" s="10">
        <f t="shared" si="11"/>
        <v>81</v>
      </c>
      <c r="H85" s="11">
        <f t="shared" si="12"/>
        <v>2181485.5988103454</v>
      </c>
      <c r="I85" s="11">
        <f t="shared" si="13"/>
        <v>32238.153531243486</v>
      </c>
      <c r="J85" s="11">
        <f t="shared" si="14"/>
        <v>18179.046656752878</v>
      </c>
      <c r="K85" s="11">
        <f t="shared" si="15"/>
        <v>14059.106874490608</v>
      </c>
      <c r="L85" s="11">
        <f t="shared" si="16"/>
        <v>2167426.4919358548</v>
      </c>
    </row>
    <row r="86" spans="6:14">
      <c r="G86" s="10">
        <f t="shared" si="11"/>
        <v>82</v>
      </c>
      <c r="H86" s="11">
        <f t="shared" si="12"/>
        <v>2167426.4919358548</v>
      </c>
      <c r="I86" s="11">
        <f t="shared" si="13"/>
        <v>32238.153531243486</v>
      </c>
      <c r="J86" s="11">
        <f t="shared" si="14"/>
        <v>18061.887432798791</v>
      </c>
      <c r="K86" s="11">
        <f t="shared" si="15"/>
        <v>14176.266098444696</v>
      </c>
      <c r="L86" s="11">
        <f t="shared" si="16"/>
        <v>2153250.22583741</v>
      </c>
    </row>
    <row r="87" spans="6:14">
      <c r="G87" s="10">
        <f t="shared" si="11"/>
        <v>83</v>
      </c>
      <c r="H87" s="11">
        <f t="shared" si="12"/>
        <v>2153250.22583741</v>
      </c>
      <c r="I87" s="11">
        <f t="shared" si="13"/>
        <v>32238.153531243486</v>
      </c>
      <c r="J87" s="11">
        <f t="shared" si="14"/>
        <v>17943.751881978416</v>
      </c>
      <c r="K87" s="11">
        <f t="shared" si="15"/>
        <v>14294.40164926507</v>
      </c>
      <c r="L87" s="11">
        <f t="shared" si="16"/>
        <v>2138955.8241881449</v>
      </c>
    </row>
    <row r="88" spans="6:14">
      <c r="F88" s="15">
        <v>7</v>
      </c>
      <c r="G88" s="10">
        <f t="shared" si="11"/>
        <v>84</v>
      </c>
      <c r="H88" s="11">
        <f t="shared" si="12"/>
        <v>2138955.8241881449</v>
      </c>
      <c r="I88" s="11">
        <f t="shared" si="13"/>
        <v>32238.153531243486</v>
      </c>
      <c r="J88" s="11">
        <f t="shared" si="14"/>
        <v>17824.631868234541</v>
      </c>
      <c r="K88" s="11">
        <f t="shared" si="15"/>
        <v>14413.521663008945</v>
      </c>
      <c r="L88" s="11">
        <f t="shared" si="16"/>
        <v>2124542.3025251362</v>
      </c>
      <c r="M88" s="9">
        <f>SUM(J77:J88)</f>
        <v>221544.89608672191</v>
      </c>
      <c r="N88" s="9">
        <f>SUM(K77:K88)</f>
        <v>165312.94628819992</v>
      </c>
    </row>
    <row r="89" spans="6:14">
      <c r="G89" s="10">
        <f t="shared" si="11"/>
        <v>85</v>
      </c>
      <c r="H89" s="11">
        <f t="shared" si="12"/>
        <v>2124542.3025251362</v>
      </c>
      <c r="I89" s="11">
        <f t="shared" si="13"/>
        <v>32238.153531243486</v>
      </c>
      <c r="J89" s="11">
        <f t="shared" si="14"/>
        <v>17704.519187709469</v>
      </c>
      <c r="K89" s="11">
        <f t="shared" si="15"/>
        <v>14533.634343534017</v>
      </c>
      <c r="L89" s="11">
        <f t="shared" si="16"/>
        <v>2110008.6681816019</v>
      </c>
    </row>
    <row r="90" spans="6:14">
      <c r="G90" s="10">
        <f t="shared" si="11"/>
        <v>86</v>
      </c>
      <c r="H90" s="11">
        <f t="shared" si="12"/>
        <v>2110008.6681816019</v>
      </c>
      <c r="I90" s="11">
        <f t="shared" si="13"/>
        <v>32238.153531243486</v>
      </c>
      <c r="J90" s="11">
        <f t="shared" si="14"/>
        <v>17583.405568180016</v>
      </c>
      <c r="K90" s="11">
        <f t="shared" si="15"/>
        <v>14654.74796306347</v>
      </c>
      <c r="L90" s="11">
        <f t="shared" si="16"/>
        <v>2095353.9202185385</v>
      </c>
    </row>
    <row r="91" spans="6:14">
      <c r="G91" s="10">
        <f t="shared" si="11"/>
        <v>87</v>
      </c>
      <c r="H91" s="11">
        <f t="shared" si="12"/>
        <v>2095353.9202185385</v>
      </c>
      <c r="I91" s="11">
        <f t="shared" si="13"/>
        <v>32238.153531243486</v>
      </c>
      <c r="J91" s="11">
        <f t="shared" si="14"/>
        <v>17461.28266848782</v>
      </c>
      <c r="K91" s="11">
        <f t="shared" si="15"/>
        <v>14776.870862755666</v>
      </c>
      <c r="L91" s="11">
        <f t="shared" si="16"/>
        <v>2080577.0493557828</v>
      </c>
    </row>
    <row r="92" spans="6:14">
      <c r="G92" s="10">
        <f t="shared" si="11"/>
        <v>88</v>
      </c>
      <c r="H92" s="11">
        <f t="shared" si="12"/>
        <v>2080577.0493557828</v>
      </c>
      <c r="I92" s="11">
        <f t="shared" si="13"/>
        <v>32238.153531243486</v>
      </c>
      <c r="J92" s="11">
        <f t="shared" si="14"/>
        <v>17338.142077964858</v>
      </c>
      <c r="K92" s="11">
        <f t="shared" si="15"/>
        <v>14900.011453278628</v>
      </c>
      <c r="L92" s="11">
        <f t="shared" si="16"/>
        <v>2065677.0379025042</v>
      </c>
    </row>
    <row r="93" spans="6:14">
      <c r="G93" s="10">
        <f t="shared" si="11"/>
        <v>89</v>
      </c>
      <c r="H93" s="11">
        <f t="shared" si="12"/>
        <v>2065677.0379025042</v>
      </c>
      <c r="I93" s="11">
        <f t="shared" si="13"/>
        <v>32238.153531243486</v>
      </c>
      <c r="J93" s="11">
        <f t="shared" si="14"/>
        <v>17213.975315854204</v>
      </c>
      <c r="K93" s="11">
        <f t="shared" si="15"/>
        <v>15024.178215389282</v>
      </c>
      <c r="L93" s="11">
        <f t="shared" si="16"/>
        <v>2050652.8596871148</v>
      </c>
    </row>
    <row r="94" spans="6:14">
      <c r="G94" s="10">
        <f t="shared" si="11"/>
        <v>90</v>
      </c>
      <c r="H94" s="11">
        <f t="shared" si="12"/>
        <v>2050652.8596871148</v>
      </c>
      <c r="I94" s="11">
        <f t="shared" si="13"/>
        <v>32238.153531243486</v>
      </c>
      <c r="J94" s="11">
        <f t="shared" si="14"/>
        <v>17088.773830725957</v>
      </c>
      <c r="K94" s="11">
        <f t="shared" si="15"/>
        <v>15149.379700517529</v>
      </c>
      <c r="L94" s="11">
        <f t="shared" si="16"/>
        <v>2035503.4799865973</v>
      </c>
    </row>
    <row r="95" spans="6:14">
      <c r="G95" s="10">
        <f t="shared" si="11"/>
        <v>91</v>
      </c>
      <c r="H95" s="11">
        <f t="shared" si="12"/>
        <v>2035503.4799865973</v>
      </c>
      <c r="I95" s="11">
        <f t="shared" si="13"/>
        <v>32238.153531243486</v>
      </c>
      <c r="J95" s="11">
        <f t="shared" si="14"/>
        <v>16962.528999888313</v>
      </c>
      <c r="K95" s="11">
        <f t="shared" si="15"/>
        <v>15275.624531355174</v>
      </c>
      <c r="L95" s="11">
        <f t="shared" si="16"/>
        <v>2020227.8554552421</v>
      </c>
    </row>
    <row r="96" spans="6:14">
      <c r="G96" s="10">
        <f t="shared" si="11"/>
        <v>92</v>
      </c>
      <c r="H96" s="11">
        <f t="shared" si="12"/>
        <v>2020227.8554552421</v>
      </c>
      <c r="I96" s="11">
        <f t="shared" si="13"/>
        <v>32238.153531243486</v>
      </c>
      <c r="J96" s="11">
        <f t="shared" si="14"/>
        <v>16835.232128793683</v>
      </c>
      <c r="K96" s="11">
        <f t="shared" si="15"/>
        <v>15402.921402449803</v>
      </c>
      <c r="L96" s="11">
        <f t="shared" si="16"/>
        <v>2004824.9340527924</v>
      </c>
    </row>
    <row r="97" spans="6:14">
      <c r="G97" s="10">
        <f t="shared" si="11"/>
        <v>93</v>
      </c>
      <c r="H97" s="11">
        <f t="shared" si="12"/>
        <v>2004824.9340527924</v>
      </c>
      <c r="I97" s="11">
        <f t="shared" si="13"/>
        <v>32238.153531243486</v>
      </c>
      <c r="J97" s="11">
        <f t="shared" si="14"/>
        <v>16706.874450439936</v>
      </c>
      <c r="K97" s="11">
        <f t="shared" si="15"/>
        <v>15531.27908080355</v>
      </c>
      <c r="L97" s="11">
        <f t="shared" si="16"/>
        <v>1989293.6549719889</v>
      </c>
    </row>
    <row r="98" spans="6:14">
      <c r="G98" s="10">
        <f t="shared" si="11"/>
        <v>94</v>
      </c>
      <c r="H98" s="11">
        <f t="shared" si="12"/>
        <v>1989293.6549719889</v>
      </c>
      <c r="I98" s="11">
        <f t="shared" si="13"/>
        <v>32238.153531243486</v>
      </c>
      <c r="J98" s="11">
        <f t="shared" si="14"/>
        <v>16577.447124766575</v>
      </c>
      <c r="K98" s="11">
        <f t="shared" si="15"/>
        <v>15660.706406476911</v>
      </c>
      <c r="L98" s="11">
        <f t="shared" si="16"/>
        <v>1973632.948565512</v>
      </c>
    </row>
    <row r="99" spans="6:14">
      <c r="G99" s="10">
        <f t="shared" si="11"/>
        <v>95</v>
      </c>
      <c r="H99" s="11">
        <f t="shared" si="12"/>
        <v>1973632.948565512</v>
      </c>
      <c r="I99" s="11">
        <f t="shared" si="13"/>
        <v>32238.153531243486</v>
      </c>
      <c r="J99" s="11">
        <f t="shared" si="14"/>
        <v>16446.941238045936</v>
      </c>
      <c r="K99" s="11">
        <f t="shared" si="15"/>
        <v>15791.21229319755</v>
      </c>
      <c r="L99" s="11">
        <f t="shared" si="16"/>
        <v>1957841.7362723143</v>
      </c>
    </row>
    <row r="100" spans="6:14">
      <c r="F100" s="15">
        <v>8</v>
      </c>
      <c r="G100" s="10">
        <f t="shared" si="11"/>
        <v>96</v>
      </c>
      <c r="H100" s="11">
        <f t="shared" si="12"/>
        <v>1957841.7362723143</v>
      </c>
      <c r="I100" s="11">
        <f t="shared" si="13"/>
        <v>32238.153531243486</v>
      </c>
      <c r="J100" s="11">
        <f t="shared" si="14"/>
        <v>16315.347802269287</v>
      </c>
      <c r="K100" s="11">
        <f t="shared" si="15"/>
        <v>15922.805728974199</v>
      </c>
      <c r="L100" s="11">
        <f t="shared" si="16"/>
        <v>1941918.93054334</v>
      </c>
      <c r="M100" s="9">
        <f>SUM(J89:J100)</f>
        <v>204234.47039312602</v>
      </c>
      <c r="N100" s="9">
        <f>SUM(K89:K100)</f>
        <v>182623.37198179576</v>
      </c>
    </row>
    <row r="101" spans="6:14">
      <c r="G101" s="10">
        <f t="shared" si="11"/>
        <v>97</v>
      </c>
      <c r="H101" s="11">
        <f t="shared" si="12"/>
        <v>1941918.93054334</v>
      </c>
      <c r="I101" s="11">
        <f t="shared" si="13"/>
        <v>32238.153531243486</v>
      </c>
      <c r="J101" s="11">
        <f t="shared" si="14"/>
        <v>16182.657754527834</v>
      </c>
      <c r="K101" s="11">
        <f t="shared" si="15"/>
        <v>16055.495776715652</v>
      </c>
      <c r="L101" s="11">
        <f t="shared" si="16"/>
        <v>1925863.4347666244</v>
      </c>
    </row>
    <row r="102" spans="6:14">
      <c r="G102" s="10">
        <f t="shared" si="11"/>
        <v>98</v>
      </c>
      <c r="H102" s="11">
        <f t="shared" si="12"/>
        <v>1925863.4347666244</v>
      </c>
      <c r="I102" s="11">
        <f t="shared" si="13"/>
        <v>32238.153531243486</v>
      </c>
      <c r="J102" s="11">
        <f t="shared" si="14"/>
        <v>16048.861956388537</v>
      </c>
      <c r="K102" s="11">
        <f t="shared" si="15"/>
        <v>16189.291574854949</v>
      </c>
      <c r="L102" s="11">
        <f t="shared" si="16"/>
        <v>1909674.1431917695</v>
      </c>
    </row>
    <row r="103" spans="6:14">
      <c r="G103" s="10">
        <f t="shared" si="11"/>
        <v>99</v>
      </c>
      <c r="H103" s="11">
        <f t="shared" si="12"/>
        <v>1909674.1431917695</v>
      </c>
      <c r="I103" s="11">
        <f t="shared" si="13"/>
        <v>32238.153531243486</v>
      </c>
      <c r="J103" s="11">
        <f t="shared" si="14"/>
        <v>15913.951193264746</v>
      </c>
      <c r="K103" s="11">
        <f t="shared" si="15"/>
        <v>16324.202337978741</v>
      </c>
      <c r="L103" s="11">
        <f t="shared" si="16"/>
        <v>1893349.9408537908</v>
      </c>
    </row>
    <row r="104" spans="6:14">
      <c r="G104" s="10">
        <f t="shared" si="11"/>
        <v>100</v>
      </c>
      <c r="H104" s="11">
        <f t="shared" si="12"/>
        <v>1893349.9408537908</v>
      </c>
      <c r="I104" s="11">
        <f t="shared" si="13"/>
        <v>32238.153531243486</v>
      </c>
      <c r="J104" s="11">
        <f t="shared" si="14"/>
        <v>15777.91617378159</v>
      </c>
      <c r="K104" s="11">
        <f t="shared" si="15"/>
        <v>16460.237357461898</v>
      </c>
      <c r="L104" s="11">
        <f t="shared" si="16"/>
        <v>1876889.703496329</v>
      </c>
    </row>
    <row r="105" spans="6:14">
      <c r="G105" s="10">
        <f t="shared" si="11"/>
        <v>101</v>
      </c>
      <c r="H105" s="11">
        <f t="shared" si="12"/>
        <v>1876889.703496329</v>
      </c>
      <c r="I105" s="11">
        <f t="shared" si="13"/>
        <v>32238.153531243486</v>
      </c>
      <c r="J105" s="11">
        <f t="shared" si="14"/>
        <v>15640.747529136075</v>
      </c>
      <c r="K105" s="11">
        <f t="shared" si="15"/>
        <v>16597.406002107411</v>
      </c>
      <c r="L105" s="11">
        <f t="shared" si="16"/>
        <v>1860292.2974942217</v>
      </c>
    </row>
    <row r="106" spans="6:14">
      <c r="G106" s="10">
        <f t="shared" si="11"/>
        <v>102</v>
      </c>
      <c r="H106" s="11">
        <f t="shared" si="12"/>
        <v>1860292.2974942217</v>
      </c>
      <c r="I106" s="11">
        <f t="shared" si="13"/>
        <v>32238.153531243486</v>
      </c>
      <c r="J106" s="11">
        <f t="shared" si="14"/>
        <v>15502.435812451848</v>
      </c>
      <c r="K106" s="11">
        <f t="shared" si="15"/>
        <v>16735.717718791639</v>
      </c>
      <c r="L106" s="11">
        <f t="shared" si="16"/>
        <v>1843556.57977543</v>
      </c>
    </row>
    <row r="107" spans="6:14">
      <c r="G107" s="10">
        <f t="shared" si="11"/>
        <v>103</v>
      </c>
      <c r="H107" s="11">
        <f t="shared" si="12"/>
        <v>1843556.57977543</v>
      </c>
      <c r="I107" s="11">
        <f t="shared" si="13"/>
        <v>32238.153531243486</v>
      </c>
      <c r="J107" s="11">
        <f t="shared" si="14"/>
        <v>15362.971498128585</v>
      </c>
      <c r="K107" s="11">
        <f t="shared" si="15"/>
        <v>16875.182033114899</v>
      </c>
      <c r="L107" s="11">
        <f t="shared" si="16"/>
        <v>1826681.3977423152</v>
      </c>
    </row>
    <row r="108" spans="6:14">
      <c r="G108" s="10">
        <f t="shared" si="11"/>
        <v>104</v>
      </c>
      <c r="H108" s="11">
        <f t="shared" si="12"/>
        <v>1826681.3977423152</v>
      </c>
      <c r="I108" s="11">
        <f t="shared" si="13"/>
        <v>32238.153531243486</v>
      </c>
      <c r="J108" s="11">
        <f t="shared" si="14"/>
        <v>15222.344981185961</v>
      </c>
      <c r="K108" s="11">
        <f t="shared" si="15"/>
        <v>17015.808550057525</v>
      </c>
      <c r="L108" s="11">
        <f t="shared" si="16"/>
        <v>1809665.5891922577</v>
      </c>
    </row>
    <row r="109" spans="6:14">
      <c r="G109" s="10">
        <f t="shared" si="11"/>
        <v>105</v>
      </c>
      <c r="H109" s="11">
        <f t="shared" si="12"/>
        <v>1809665.5891922577</v>
      </c>
      <c r="I109" s="11">
        <f t="shared" si="13"/>
        <v>32238.153531243486</v>
      </c>
      <c r="J109" s="11">
        <f t="shared" si="14"/>
        <v>15080.54657660215</v>
      </c>
      <c r="K109" s="11">
        <f t="shared" si="15"/>
        <v>17157.606954641335</v>
      </c>
      <c r="L109" s="11">
        <f t="shared" si="16"/>
        <v>1792507.9822376163</v>
      </c>
    </row>
    <row r="110" spans="6:14">
      <c r="G110" s="10">
        <f t="shared" si="11"/>
        <v>106</v>
      </c>
      <c r="H110" s="11">
        <f t="shared" si="12"/>
        <v>1792507.9822376163</v>
      </c>
      <c r="I110" s="11">
        <f t="shared" si="13"/>
        <v>32238.153531243486</v>
      </c>
      <c r="J110" s="11">
        <f t="shared" si="14"/>
        <v>14937.566518646803</v>
      </c>
      <c r="K110" s="11">
        <f t="shared" si="15"/>
        <v>17300.587012596683</v>
      </c>
      <c r="L110" s="11">
        <f t="shared" si="16"/>
        <v>1775207.3952250197</v>
      </c>
    </row>
    <row r="111" spans="6:14">
      <c r="G111" s="10">
        <f t="shared" si="11"/>
        <v>107</v>
      </c>
      <c r="H111" s="11">
        <f t="shared" si="12"/>
        <v>1775207.3952250197</v>
      </c>
      <c r="I111" s="11">
        <f t="shared" si="13"/>
        <v>32238.153531243486</v>
      </c>
      <c r="J111" s="11">
        <f t="shared" si="14"/>
        <v>14793.394960208498</v>
      </c>
      <c r="K111" s="11">
        <f t="shared" si="15"/>
        <v>17444.758571034989</v>
      </c>
      <c r="L111" s="11">
        <f t="shared" si="16"/>
        <v>1757762.6366539847</v>
      </c>
    </row>
    <row r="112" spans="6:14">
      <c r="F112" s="15">
        <v>9</v>
      </c>
      <c r="G112" s="10">
        <f t="shared" si="11"/>
        <v>108</v>
      </c>
      <c r="H112" s="11">
        <f t="shared" si="12"/>
        <v>1757762.6366539847</v>
      </c>
      <c r="I112" s="11">
        <f t="shared" si="13"/>
        <v>32238.153531243486</v>
      </c>
      <c r="J112" s="11">
        <f t="shared" si="14"/>
        <v>14648.021972116539</v>
      </c>
      <c r="K112" s="11">
        <f t="shared" si="15"/>
        <v>17590.131559126945</v>
      </c>
      <c r="L112" s="11">
        <f t="shared" si="16"/>
        <v>1740172.5050948577</v>
      </c>
      <c r="M112" s="9">
        <f>SUM(J101:J112)</f>
        <v>185111.41692643918</v>
      </c>
      <c r="N112" s="9">
        <f>SUM(K101:K112)</f>
        <v>201746.42544848271</v>
      </c>
    </row>
    <row r="113" spans="6:14">
      <c r="G113" s="10">
        <f t="shared" si="11"/>
        <v>109</v>
      </c>
      <c r="H113" s="11">
        <f t="shared" si="12"/>
        <v>1740172.5050948577</v>
      </c>
      <c r="I113" s="11">
        <f t="shared" si="13"/>
        <v>32238.153531243486</v>
      </c>
      <c r="J113" s="11">
        <f t="shared" si="14"/>
        <v>14501.437542457148</v>
      </c>
      <c r="K113" s="11">
        <f t="shared" si="15"/>
        <v>17736.715988786338</v>
      </c>
      <c r="L113" s="11">
        <f t="shared" si="16"/>
        <v>1722435.7891060712</v>
      </c>
    </row>
    <row r="114" spans="6:14">
      <c r="G114" s="10">
        <f t="shared" si="11"/>
        <v>110</v>
      </c>
      <c r="H114" s="11">
        <f t="shared" si="12"/>
        <v>1722435.7891060712</v>
      </c>
      <c r="I114" s="11">
        <f t="shared" si="13"/>
        <v>32238.153531243486</v>
      </c>
      <c r="J114" s="11">
        <f t="shared" si="14"/>
        <v>14353.631575883928</v>
      </c>
      <c r="K114" s="11">
        <f t="shared" si="15"/>
        <v>17884.52195535956</v>
      </c>
      <c r="L114" s="11">
        <f t="shared" si="16"/>
        <v>1704551.2671507117</v>
      </c>
    </row>
    <row r="115" spans="6:14">
      <c r="G115" s="10">
        <f t="shared" si="11"/>
        <v>111</v>
      </c>
      <c r="H115" s="11">
        <f t="shared" si="12"/>
        <v>1704551.2671507117</v>
      </c>
      <c r="I115" s="11">
        <f t="shared" si="13"/>
        <v>32238.153531243486</v>
      </c>
      <c r="J115" s="11">
        <f t="shared" si="14"/>
        <v>14204.593892922598</v>
      </c>
      <c r="K115" s="11">
        <f t="shared" si="15"/>
        <v>18033.55963832089</v>
      </c>
      <c r="L115" s="11">
        <f t="shared" si="16"/>
        <v>1686517.7075123908</v>
      </c>
    </row>
    <row r="116" spans="6:14">
      <c r="G116" s="10">
        <f t="shared" si="11"/>
        <v>112</v>
      </c>
      <c r="H116" s="11">
        <f t="shared" si="12"/>
        <v>1686517.7075123908</v>
      </c>
      <c r="I116" s="11">
        <f t="shared" si="13"/>
        <v>32238.153531243486</v>
      </c>
      <c r="J116" s="11">
        <f t="shared" si="14"/>
        <v>14054.314229269925</v>
      </c>
      <c r="K116" s="11">
        <f t="shared" si="15"/>
        <v>18183.839301973559</v>
      </c>
      <c r="L116" s="11">
        <f t="shared" si="16"/>
        <v>1668333.8682104172</v>
      </c>
    </row>
    <row r="117" spans="6:14">
      <c r="G117" s="10">
        <f t="shared" si="11"/>
        <v>113</v>
      </c>
      <c r="H117" s="11">
        <f t="shared" si="12"/>
        <v>1668333.8682104172</v>
      </c>
      <c r="I117" s="11">
        <f t="shared" si="13"/>
        <v>32238.153531243486</v>
      </c>
      <c r="J117" s="11">
        <f t="shared" si="14"/>
        <v>13902.78223508681</v>
      </c>
      <c r="K117" s="11">
        <f t="shared" si="15"/>
        <v>18335.371296156678</v>
      </c>
      <c r="L117" s="11">
        <f t="shared" si="16"/>
        <v>1649998.4969142606</v>
      </c>
    </row>
    <row r="118" spans="6:14">
      <c r="G118" s="10">
        <f t="shared" si="11"/>
        <v>114</v>
      </c>
      <c r="H118" s="11">
        <f t="shared" si="12"/>
        <v>1649998.4969142606</v>
      </c>
      <c r="I118" s="11">
        <f t="shared" si="13"/>
        <v>32238.153531243486</v>
      </c>
      <c r="J118" s="11">
        <f t="shared" si="14"/>
        <v>13749.987474285505</v>
      </c>
      <c r="K118" s="11">
        <f t="shared" si="15"/>
        <v>18488.166056957984</v>
      </c>
      <c r="L118" s="11">
        <f t="shared" si="16"/>
        <v>1631510.3308573025</v>
      </c>
    </row>
    <row r="119" spans="6:14">
      <c r="G119" s="10">
        <f t="shared" si="11"/>
        <v>115</v>
      </c>
      <c r="H119" s="11">
        <f t="shared" si="12"/>
        <v>1631510.3308573025</v>
      </c>
      <c r="I119" s="11">
        <f t="shared" si="13"/>
        <v>32238.153531243486</v>
      </c>
      <c r="J119" s="11">
        <f t="shared" si="14"/>
        <v>13595.919423810856</v>
      </c>
      <c r="K119" s="11">
        <f t="shared" si="15"/>
        <v>18642.234107432632</v>
      </c>
      <c r="L119" s="11">
        <f t="shared" si="16"/>
        <v>1612868.0967498699</v>
      </c>
    </row>
    <row r="120" spans="6:14">
      <c r="G120" s="10">
        <f t="shared" si="11"/>
        <v>116</v>
      </c>
      <c r="H120" s="11">
        <f t="shared" si="12"/>
        <v>1612868.0967498699</v>
      </c>
      <c r="I120" s="11">
        <f t="shared" si="13"/>
        <v>32238.153531243486</v>
      </c>
      <c r="J120" s="11">
        <f t="shared" si="14"/>
        <v>13440.567472915582</v>
      </c>
      <c r="K120" s="11">
        <f t="shared" si="15"/>
        <v>18797.586058327906</v>
      </c>
      <c r="L120" s="11">
        <f t="shared" si="16"/>
        <v>1594070.5106915419</v>
      </c>
    </row>
    <row r="121" spans="6:14">
      <c r="G121" s="10">
        <f t="shared" si="11"/>
        <v>117</v>
      </c>
      <c r="H121" s="11">
        <f t="shared" si="12"/>
        <v>1594070.5106915419</v>
      </c>
      <c r="I121" s="11">
        <f t="shared" si="13"/>
        <v>32238.153531243486</v>
      </c>
      <c r="J121" s="11">
        <f t="shared" si="14"/>
        <v>13283.920922429517</v>
      </c>
      <c r="K121" s="11">
        <f t="shared" si="15"/>
        <v>18954.232608813967</v>
      </c>
      <c r="L121" s="11">
        <f t="shared" si="16"/>
        <v>1575116.2780827279</v>
      </c>
    </row>
    <row r="122" spans="6:14">
      <c r="G122" s="10">
        <f t="shared" si="11"/>
        <v>118</v>
      </c>
      <c r="H122" s="11">
        <f t="shared" si="12"/>
        <v>1575116.2780827279</v>
      </c>
      <c r="I122" s="11">
        <f t="shared" si="13"/>
        <v>32238.153531243486</v>
      </c>
      <c r="J122" s="11">
        <f t="shared" si="14"/>
        <v>13125.968984022735</v>
      </c>
      <c r="K122" s="11">
        <f t="shared" si="15"/>
        <v>19112.18454722075</v>
      </c>
      <c r="L122" s="11">
        <f t="shared" si="16"/>
        <v>1556004.0935355071</v>
      </c>
    </row>
    <row r="123" spans="6:14">
      <c r="G123" s="10">
        <f t="shared" si="11"/>
        <v>119</v>
      </c>
      <c r="H123" s="11">
        <f t="shared" si="12"/>
        <v>1556004.0935355071</v>
      </c>
      <c r="I123" s="11">
        <f t="shared" si="13"/>
        <v>32238.153531243486</v>
      </c>
      <c r="J123" s="11">
        <f t="shared" si="14"/>
        <v>12966.700779462561</v>
      </c>
      <c r="K123" s="11">
        <f t="shared" si="15"/>
        <v>19271.452751780926</v>
      </c>
      <c r="L123" s="11">
        <f t="shared" si="16"/>
        <v>1536732.6407837262</v>
      </c>
    </row>
    <row r="124" spans="6:14">
      <c r="F124" s="15">
        <v>10</v>
      </c>
      <c r="G124" s="10">
        <f t="shared" si="11"/>
        <v>120</v>
      </c>
      <c r="H124" s="11">
        <f t="shared" si="12"/>
        <v>1536732.6407837262</v>
      </c>
      <c r="I124" s="11">
        <f t="shared" si="13"/>
        <v>32238.153531243486</v>
      </c>
      <c r="J124" s="11">
        <f t="shared" si="14"/>
        <v>12806.105339864385</v>
      </c>
      <c r="K124" s="11">
        <f t="shared" si="15"/>
        <v>19432.048191379101</v>
      </c>
      <c r="L124" s="11">
        <f t="shared" si="16"/>
        <v>1517300.5925923472</v>
      </c>
      <c r="M124" s="9">
        <f>SUM(J113:J124)</f>
        <v>163985.92987241154</v>
      </c>
      <c r="N124" s="9">
        <f>SUM(K113:K124)</f>
        <v>222871.9125025103</v>
      </c>
    </row>
    <row r="125" spans="6:14">
      <c r="G125" s="10">
        <f t="shared" si="11"/>
        <v>121</v>
      </c>
      <c r="H125" s="11">
        <f t="shared" si="12"/>
        <v>1517300.5925923472</v>
      </c>
      <c r="I125" s="11">
        <f t="shared" si="13"/>
        <v>32238.153531243486</v>
      </c>
      <c r="J125" s="11">
        <f t="shared" si="14"/>
        <v>12644.171604936228</v>
      </c>
      <c r="K125" s="11">
        <f t="shared" si="15"/>
        <v>19593.981926307257</v>
      </c>
      <c r="L125" s="11">
        <f t="shared" si="16"/>
        <v>1497706.6106660399</v>
      </c>
    </row>
    <row r="126" spans="6:14">
      <c r="G126" s="10">
        <f t="shared" si="11"/>
        <v>122</v>
      </c>
      <c r="H126" s="11">
        <f t="shared" si="12"/>
        <v>1497706.6106660399</v>
      </c>
      <c r="I126" s="11">
        <f t="shared" si="13"/>
        <v>32238.153531243486</v>
      </c>
      <c r="J126" s="11">
        <f t="shared" si="14"/>
        <v>12480.888422217</v>
      </c>
      <c r="K126" s="11">
        <f t="shared" si="15"/>
        <v>19757.265109026484</v>
      </c>
      <c r="L126" s="11">
        <f t="shared" si="16"/>
        <v>1477949.3455570133</v>
      </c>
    </row>
    <row r="127" spans="6:14">
      <c r="G127" s="10">
        <f t="shared" si="11"/>
        <v>123</v>
      </c>
      <c r="H127" s="11">
        <f t="shared" si="12"/>
        <v>1477949.3455570133</v>
      </c>
      <c r="I127" s="11">
        <f t="shared" si="13"/>
        <v>32238.153531243486</v>
      </c>
      <c r="J127" s="11">
        <f t="shared" si="14"/>
        <v>12316.244546308444</v>
      </c>
      <c r="K127" s="11">
        <f t="shared" si="15"/>
        <v>19921.908984935042</v>
      </c>
      <c r="L127" s="11">
        <f t="shared" si="16"/>
        <v>1458027.4365720781</v>
      </c>
    </row>
    <row r="128" spans="6:14">
      <c r="G128" s="10">
        <f t="shared" si="11"/>
        <v>124</v>
      </c>
      <c r="H128" s="11">
        <f t="shared" si="12"/>
        <v>1458027.4365720781</v>
      </c>
      <c r="I128" s="11">
        <f t="shared" si="13"/>
        <v>32238.153531243486</v>
      </c>
      <c r="J128" s="11">
        <f t="shared" si="14"/>
        <v>12150.228638100651</v>
      </c>
      <c r="K128" s="11">
        <f t="shared" si="15"/>
        <v>20087.924893142837</v>
      </c>
      <c r="L128" s="11">
        <f t="shared" si="16"/>
        <v>1437939.5116789353</v>
      </c>
    </row>
    <row r="129" spans="6:14">
      <c r="G129" s="10">
        <f t="shared" si="11"/>
        <v>125</v>
      </c>
      <c r="H129" s="11">
        <f t="shared" si="12"/>
        <v>1437939.5116789353</v>
      </c>
      <c r="I129" s="11">
        <f t="shared" si="13"/>
        <v>32238.153531243486</v>
      </c>
      <c r="J129" s="11">
        <f t="shared" si="14"/>
        <v>11982.829263991129</v>
      </c>
      <c r="K129" s="11">
        <f t="shared" si="15"/>
        <v>20255.324267252356</v>
      </c>
      <c r="L129" s="11">
        <f t="shared" si="16"/>
        <v>1417684.1874116829</v>
      </c>
    </row>
    <row r="130" spans="6:14">
      <c r="G130" s="10">
        <f t="shared" si="11"/>
        <v>126</v>
      </c>
      <c r="H130" s="11">
        <f t="shared" si="12"/>
        <v>1417684.1874116829</v>
      </c>
      <c r="I130" s="11">
        <f t="shared" si="13"/>
        <v>32238.153531243486</v>
      </c>
      <c r="J130" s="11">
        <f t="shared" si="14"/>
        <v>11814.034895097358</v>
      </c>
      <c r="K130" s="11">
        <f t="shared" si="15"/>
        <v>20424.11863614613</v>
      </c>
      <c r="L130" s="11">
        <f t="shared" si="16"/>
        <v>1397260.0687755367</v>
      </c>
    </row>
    <row r="131" spans="6:14">
      <c r="G131" s="10">
        <f t="shared" si="11"/>
        <v>127</v>
      </c>
      <c r="H131" s="11">
        <f t="shared" si="12"/>
        <v>1397260.0687755367</v>
      </c>
      <c r="I131" s="11">
        <f t="shared" si="13"/>
        <v>32238.153531243486</v>
      </c>
      <c r="J131" s="11">
        <f t="shared" si="14"/>
        <v>11643.833906462807</v>
      </c>
      <c r="K131" s="11">
        <f t="shared" si="15"/>
        <v>20594.319624780677</v>
      </c>
      <c r="L131" s="11">
        <f t="shared" si="16"/>
        <v>1376665.749150756</v>
      </c>
    </row>
    <row r="132" spans="6:14">
      <c r="G132" s="10">
        <f t="shared" si="11"/>
        <v>128</v>
      </c>
      <c r="H132" s="11">
        <f t="shared" si="12"/>
        <v>1376665.749150756</v>
      </c>
      <c r="I132" s="11">
        <f t="shared" si="13"/>
        <v>32238.153531243486</v>
      </c>
      <c r="J132" s="11">
        <f t="shared" si="14"/>
        <v>11472.214576256301</v>
      </c>
      <c r="K132" s="11">
        <f t="shared" si="15"/>
        <v>20765.938954987185</v>
      </c>
      <c r="L132" s="11">
        <f t="shared" si="16"/>
        <v>1355899.810195769</v>
      </c>
    </row>
    <row r="133" spans="6:14">
      <c r="G133" s="10">
        <f t="shared" si="11"/>
        <v>129</v>
      </c>
      <c r="H133" s="11">
        <f t="shared" si="12"/>
        <v>1355899.810195769</v>
      </c>
      <c r="I133" s="11">
        <f t="shared" si="13"/>
        <v>32238.153531243486</v>
      </c>
      <c r="J133" s="11">
        <f t="shared" si="14"/>
        <v>11299.165084964741</v>
      </c>
      <c r="K133" s="11">
        <f t="shared" si="15"/>
        <v>20938.988446278745</v>
      </c>
      <c r="L133" s="11">
        <f t="shared" si="16"/>
        <v>1334960.8217494902</v>
      </c>
    </row>
    <row r="134" spans="6:14">
      <c r="G134" s="10">
        <f t="shared" si="11"/>
        <v>130</v>
      </c>
      <c r="H134" s="11">
        <f t="shared" si="12"/>
        <v>1334960.8217494902</v>
      </c>
      <c r="I134" s="11">
        <f t="shared" si="13"/>
        <v>32238.153531243486</v>
      </c>
      <c r="J134" s="11">
        <f t="shared" si="14"/>
        <v>11124.673514579086</v>
      </c>
      <c r="K134" s="11">
        <f t="shared" si="15"/>
        <v>21113.480016664398</v>
      </c>
      <c r="L134" s="11">
        <f t="shared" si="16"/>
        <v>1313847.3417328259</v>
      </c>
    </row>
    <row r="135" spans="6:14">
      <c r="G135" s="10">
        <f t="shared" ref="G135:G198" si="17">IF(G134="","",IF(G134+1&lt;=$C$5*$C$6,G134+1,""))</f>
        <v>131</v>
      </c>
      <c r="H135" s="11">
        <f t="shared" ref="H135:H198" si="18">IF(L134="","",IF(TRUNC(L134,2)=0,"",L134))</f>
        <v>1313847.3417328259</v>
      </c>
      <c r="I135" s="11">
        <f t="shared" ref="I135:I198" si="19">IF(H135="","",$C$7)</f>
        <v>32238.153531243486</v>
      </c>
      <c r="J135" s="11">
        <f t="shared" ref="J135:J198" si="20">IF(H135="","",H135*$C$4/$C$5)</f>
        <v>10948.727847773551</v>
      </c>
      <c r="K135" s="11">
        <f t="shared" ref="K135:K198" si="21">IF(H135="","",I135-J135)</f>
        <v>21289.425683469934</v>
      </c>
      <c r="L135" s="11">
        <f t="shared" ref="L135:L198" si="22">IF(H135="","",H135-K135)</f>
        <v>1292557.9160493559</v>
      </c>
    </row>
    <row r="136" spans="6:14">
      <c r="F136" s="15">
        <v>11</v>
      </c>
      <c r="G136" s="10">
        <f t="shared" si="17"/>
        <v>132</v>
      </c>
      <c r="H136" s="11">
        <f t="shared" si="18"/>
        <v>1292557.9160493559</v>
      </c>
      <c r="I136" s="11">
        <f t="shared" si="19"/>
        <v>32238.153531243486</v>
      </c>
      <c r="J136" s="11">
        <f t="shared" si="20"/>
        <v>10771.315967077966</v>
      </c>
      <c r="K136" s="11">
        <f t="shared" si="21"/>
        <v>21466.837564165522</v>
      </c>
      <c r="L136" s="11">
        <f t="shared" si="22"/>
        <v>1271091.0784851904</v>
      </c>
      <c r="M136" s="9">
        <f>SUM(J125:J136)</f>
        <v>140648.32826776526</v>
      </c>
      <c r="N136" s="9">
        <f>SUM(K125:K136)</f>
        <v>246209.5141071566</v>
      </c>
    </row>
    <row r="137" spans="6:14">
      <c r="G137" s="10">
        <f t="shared" si="17"/>
        <v>133</v>
      </c>
      <c r="H137" s="11">
        <f t="shared" si="18"/>
        <v>1271091.0784851904</v>
      </c>
      <c r="I137" s="11">
        <f t="shared" si="19"/>
        <v>32238.153531243486</v>
      </c>
      <c r="J137" s="11">
        <f t="shared" si="20"/>
        <v>10592.425654043254</v>
      </c>
      <c r="K137" s="11">
        <f t="shared" si="21"/>
        <v>21645.727877200232</v>
      </c>
      <c r="L137" s="11">
        <f t="shared" si="22"/>
        <v>1249445.3506079903</v>
      </c>
    </row>
    <row r="138" spans="6:14">
      <c r="G138" s="10">
        <f t="shared" si="17"/>
        <v>134</v>
      </c>
      <c r="H138" s="11">
        <f t="shared" si="18"/>
        <v>1249445.3506079903</v>
      </c>
      <c r="I138" s="11">
        <f t="shared" si="19"/>
        <v>32238.153531243486</v>
      </c>
      <c r="J138" s="11">
        <f t="shared" si="20"/>
        <v>10412.04458839992</v>
      </c>
      <c r="K138" s="11">
        <f t="shared" si="21"/>
        <v>21826.108942843566</v>
      </c>
      <c r="L138" s="11">
        <f t="shared" si="22"/>
        <v>1227619.2416651468</v>
      </c>
    </row>
    <row r="139" spans="6:14">
      <c r="G139" s="10">
        <f t="shared" si="17"/>
        <v>135</v>
      </c>
      <c r="H139" s="11">
        <f t="shared" si="18"/>
        <v>1227619.2416651468</v>
      </c>
      <c r="I139" s="11">
        <f t="shared" si="19"/>
        <v>32238.153531243486</v>
      </c>
      <c r="J139" s="11">
        <f t="shared" si="20"/>
        <v>10230.160347209558</v>
      </c>
      <c r="K139" s="11">
        <f t="shared" si="21"/>
        <v>22007.993184033927</v>
      </c>
      <c r="L139" s="11">
        <f t="shared" si="22"/>
        <v>1205611.2484811128</v>
      </c>
    </row>
    <row r="140" spans="6:14">
      <c r="G140" s="10">
        <f t="shared" si="17"/>
        <v>136</v>
      </c>
      <c r="H140" s="11">
        <f t="shared" si="18"/>
        <v>1205611.2484811128</v>
      </c>
      <c r="I140" s="11">
        <f t="shared" si="19"/>
        <v>32238.153531243486</v>
      </c>
      <c r="J140" s="11">
        <f t="shared" si="20"/>
        <v>10046.760404009274</v>
      </c>
      <c r="K140" s="11">
        <f t="shared" si="21"/>
        <v>22191.393127234212</v>
      </c>
      <c r="L140" s="11">
        <f t="shared" si="22"/>
        <v>1183419.8553538786</v>
      </c>
    </row>
    <row r="141" spans="6:14">
      <c r="G141" s="10">
        <f t="shared" si="17"/>
        <v>137</v>
      </c>
      <c r="H141" s="11">
        <f t="shared" si="18"/>
        <v>1183419.8553538786</v>
      </c>
      <c r="I141" s="11">
        <f t="shared" si="19"/>
        <v>32238.153531243486</v>
      </c>
      <c r="J141" s="11">
        <f t="shared" si="20"/>
        <v>9861.8321279489883</v>
      </c>
      <c r="K141" s="11">
        <f t="shared" si="21"/>
        <v>22376.321403294496</v>
      </c>
      <c r="L141" s="11">
        <f t="shared" si="22"/>
        <v>1161043.533950584</v>
      </c>
    </row>
    <row r="142" spans="6:14">
      <c r="G142" s="10">
        <f t="shared" si="17"/>
        <v>138</v>
      </c>
      <c r="H142" s="11">
        <f t="shared" si="18"/>
        <v>1161043.533950584</v>
      </c>
      <c r="I142" s="11">
        <f t="shared" si="19"/>
        <v>32238.153531243486</v>
      </c>
      <c r="J142" s="11">
        <f t="shared" si="20"/>
        <v>9675.3627829215347</v>
      </c>
      <c r="K142" s="11">
        <f t="shared" si="21"/>
        <v>22562.790748321953</v>
      </c>
      <c r="L142" s="11">
        <f t="shared" si="22"/>
        <v>1138480.7432022621</v>
      </c>
    </row>
    <row r="143" spans="6:14">
      <c r="G143" s="10">
        <f t="shared" si="17"/>
        <v>139</v>
      </c>
      <c r="H143" s="11">
        <f t="shared" si="18"/>
        <v>1138480.7432022621</v>
      </c>
      <c r="I143" s="11">
        <f t="shared" si="19"/>
        <v>32238.153531243486</v>
      </c>
      <c r="J143" s="11">
        <f t="shared" si="20"/>
        <v>9487.3395266855168</v>
      </c>
      <c r="K143" s="11">
        <f t="shared" si="21"/>
        <v>22750.814004557971</v>
      </c>
      <c r="L143" s="11">
        <f t="shared" si="22"/>
        <v>1115729.9291977042</v>
      </c>
    </row>
    <row r="144" spans="6:14">
      <c r="G144" s="10">
        <f t="shared" si="17"/>
        <v>140</v>
      </c>
      <c r="H144" s="11">
        <f t="shared" si="18"/>
        <v>1115729.9291977042</v>
      </c>
      <c r="I144" s="11">
        <f t="shared" si="19"/>
        <v>32238.153531243486</v>
      </c>
      <c r="J144" s="11">
        <f t="shared" si="20"/>
        <v>9297.7494099808682</v>
      </c>
      <c r="K144" s="11">
        <f t="shared" si="21"/>
        <v>22940.404121262618</v>
      </c>
      <c r="L144" s="11">
        <f t="shared" si="22"/>
        <v>1092789.5250764415</v>
      </c>
    </row>
    <row r="145" spans="6:14">
      <c r="G145" s="10">
        <f t="shared" si="17"/>
        <v>141</v>
      </c>
      <c r="H145" s="11">
        <f t="shared" si="18"/>
        <v>1092789.5250764415</v>
      </c>
      <c r="I145" s="11">
        <f t="shared" si="19"/>
        <v>32238.153531243486</v>
      </c>
      <c r="J145" s="11">
        <f t="shared" si="20"/>
        <v>9106.5793756370131</v>
      </c>
      <c r="K145" s="11">
        <f t="shared" si="21"/>
        <v>23131.574155606475</v>
      </c>
      <c r="L145" s="11">
        <f t="shared" si="22"/>
        <v>1069657.9509208349</v>
      </c>
    </row>
    <row r="146" spans="6:14">
      <c r="G146" s="10">
        <f t="shared" si="17"/>
        <v>142</v>
      </c>
      <c r="H146" s="11">
        <f t="shared" si="18"/>
        <v>1069657.9509208349</v>
      </c>
      <c r="I146" s="11">
        <f t="shared" si="19"/>
        <v>32238.153531243486</v>
      </c>
      <c r="J146" s="11">
        <f t="shared" si="20"/>
        <v>8913.8162576736249</v>
      </c>
      <c r="K146" s="11">
        <f t="shared" si="21"/>
        <v>23324.337273569861</v>
      </c>
      <c r="L146" s="11">
        <f t="shared" si="22"/>
        <v>1046333.613647265</v>
      </c>
    </row>
    <row r="147" spans="6:14">
      <c r="G147" s="10">
        <f t="shared" si="17"/>
        <v>143</v>
      </c>
      <c r="H147" s="11">
        <f t="shared" si="18"/>
        <v>1046333.613647265</v>
      </c>
      <c r="I147" s="11">
        <f t="shared" si="19"/>
        <v>32238.153531243486</v>
      </c>
      <c r="J147" s="11">
        <f t="shared" si="20"/>
        <v>8719.4467803938751</v>
      </c>
      <c r="K147" s="11">
        <f t="shared" si="21"/>
        <v>23518.706750849611</v>
      </c>
      <c r="L147" s="11">
        <f t="shared" si="22"/>
        <v>1022814.9068964154</v>
      </c>
    </row>
    <row r="148" spans="6:14">
      <c r="F148" s="15">
        <v>12</v>
      </c>
      <c r="G148" s="10">
        <f t="shared" si="17"/>
        <v>144</v>
      </c>
      <c r="H148" s="11">
        <f t="shared" si="18"/>
        <v>1022814.9068964154</v>
      </c>
      <c r="I148" s="11">
        <f t="shared" si="19"/>
        <v>32238.153531243486</v>
      </c>
      <c r="J148" s="11">
        <f t="shared" si="20"/>
        <v>8523.4575574701284</v>
      </c>
      <c r="K148" s="11">
        <f t="shared" si="21"/>
        <v>23714.695973773356</v>
      </c>
      <c r="L148" s="11">
        <f t="shared" si="22"/>
        <v>999100.21092264203</v>
      </c>
      <c r="M148" s="9">
        <f>SUM(J137:J148)</f>
        <v>114866.97481237355</v>
      </c>
      <c r="N148" s="9">
        <f>SUM(K137:K148)</f>
        <v>271990.86756254832</v>
      </c>
    </row>
    <row r="149" spans="6:14">
      <c r="G149" s="10">
        <f t="shared" si="17"/>
        <v>145</v>
      </c>
      <c r="H149" s="11">
        <f t="shared" si="18"/>
        <v>999100.21092264203</v>
      </c>
      <c r="I149" s="11">
        <f t="shared" si="19"/>
        <v>32238.153531243486</v>
      </c>
      <c r="J149" s="11">
        <f t="shared" si="20"/>
        <v>8325.8350910220179</v>
      </c>
      <c r="K149" s="11">
        <f t="shared" si="21"/>
        <v>23912.318440221468</v>
      </c>
      <c r="L149" s="11">
        <f t="shared" si="22"/>
        <v>975187.89248242055</v>
      </c>
    </row>
    <row r="150" spans="6:14">
      <c r="G150" s="10">
        <f t="shared" si="17"/>
        <v>146</v>
      </c>
      <c r="H150" s="11">
        <f t="shared" si="18"/>
        <v>975187.89248242055</v>
      </c>
      <c r="I150" s="11">
        <f t="shared" si="19"/>
        <v>32238.153531243486</v>
      </c>
      <c r="J150" s="11">
        <f t="shared" si="20"/>
        <v>8126.5657706868378</v>
      </c>
      <c r="K150" s="11">
        <f t="shared" si="21"/>
        <v>24111.587760556649</v>
      </c>
      <c r="L150" s="11">
        <f t="shared" si="22"/>
        <v>951076.30472186394</v>
      </c>
    </row>
    <row r="151" spans="6:14">
      <c r="G151" s="10">
        <f t="shared" si="17"/>
        <v>147</v>
      </c>
      <c r="H151" s="11">
        <f t="shared" si="18"/>
        <v>951076.30472186394</v>
      </c>
      <c r="I151" s="11">
        <f t="shared" si="19"/>
        <v>32238.153531243486</v>
      </c>
      <c r="J151" s="11">
        <f t="shared" si="20"/>
        <v>7925.6358726822</v>
      </c>
      <c r="K151" s="11">
        <f t="shared" si="21"/>
        <v>24312.517658561286</v>
      </c>
      <c r="L151" s="11">
        <f t="shared" si="22"/>
        <v>926763.78706330271</v>
      </c>
    </row>
    <row r="152" spans="6:14">
      <c r="G152" s="10">
        <f t="shared" si="17"/>
        <v>148</v>
      </c>
      <c r="H152" s="11">
        <f t="shared" si="18"/>
        <v>926763.78706330271</v>
      </c>
      <c r="I152" s="11">
        <f t="shared" si="19"/>
        <v>32238.153531243486</v>
      </c>
      <c r="J152" s="11">
        <f t="shared" si="20"/>
        <v>7723.0315588608564</v>
      </c>
      <c r="K152" s="11">
        <f t="shared" si="21"/>
        <v>24515.121972382629</v>
      </c>
      <c r="L152" s="11">
        <f t="shared" si="22"/>
        <v>902248.66509092005</v>
      </c>
    </row>
    <row r="153" spans="6:14">
      <c r="G153" s="10">
        <f t="shared" si="17"/>
        <v>149</v>
      </c>
      <c r="H153" s="11">
        <f t="shared" si="18"/>
        <v>902248.66509092005</v>
      </c>
      <c r="I153" s="11">
        <f t="shared" si="19"/>
        <v>32238.153531243486</v>
      </c>
      <c r="J153" s="11">
        <f t="shared" si="20"/>
        <v>7518.7388757576673</v>
      </c>
      <c r="K153" s="11">
        <f t="shared" si="21"/>
        <v>24719.41465548582</v>
      </c>
      <c r="L153" s="11">
        <f t="shared" si="22"/>
        <v>877529.25043543428</v>
      </c>
    </row>
    <row r="154" spans="6:14">
      <c r="G154" s="10">
        <f t="shared" si="17"/>
        <v>150</v>
      </c>
      <c r="H154" s="11">
        <f t="shared" si="18"/>
        <v>877529.25043543428</v>
      </c>
      <c r="I154" s="11">
        <f t="shared" si="19"/>
        <v>32238.153531243486</v>
      </c>
      <c r="J154" s="11">
        <f t="shared" si="20"/>
        <v>7312.7437536286197</v>
      </c>
      <c r="K154" s="11">
        <f t="shared" si="21"/>
        <v>24925.409777614866</v>
      </c>
      <c r="L154" s="11">
        <f t="shared" si="22"/>
        <v>852603.84065781941</v>
      </c>
    </row>
    <row r="155" spans="6:14">
      <c r="G155" s="10">
        <f t="shared" si="17"/>
        <v>151</v>
      </c>
      <c r="H155" s="11">
        <f t="shared" si="18"/>
        <v>852603.84065781941</v>
      </c>
      <c r="I155" s="11">
        <f t="shared" si="19"/>
        <v>32238.153531243486</v>
      </c>
      <c r="J155" s="11">
        <f t="shared" si="20"/>
        <v>7105.0320054818294</v>
      </c>
      <c r="K155" s="11">
        <f t="shared" si="21"/>
        <v>25133.121525761657</v>
      </c>
      <c r="L155" s="11">
        <f t="shared" si="22"/>
        <v>827470.71913205774</v>
      </c>
    </row>
    <row r="156" spans="6:14">
      <c r="G156" s="10">
        <f t="shared" si="17"/>
        <v>152</v>
      </c>
      <c r="H156" s="11">
        <f t="shared" si="18"/>
        <v>827470.71913205774</v>
      </c>
      <c r="I156" s="11">
        <f t="shared" si="19"/>
        <v>32238.153531243486</v>
      </c>
      <c r="J156" s="11">
        <f t="shared" si="20"/>
        <v>6895.5893261004821</v>
      </c>
      <c r="K156" s="11">
        <f t="shared" si="21"/>
        <v>25342.564205143004</v>
      </c>
      <c r="L156" s="11">
        <f t="shared" si="22"/>
        <v>802128.15492691472</v>
      </c>
    </row>
    <row r="157" spans="6:14">
      <c r="G157" s="10">
        <f t="shared" si="17"/>
        <v>153</v>
      </c>
      <c r="H157" s="11">
        <f t="shared" si="18"/>
        <v>802128.15492691472</v>
      </c>
      <c r="I157" s="11">
        <f t="shared" si="19"/>
        <v>32238.153531243486</v>
      </c>
      <c r="J157" s="11">
        <f t="shared" si="20"/>
        <v>6684.401291057623</v>
      </c>
      <c r="K157" s="11">
        <f t="shared" si="21"/>
        <v>25553.752240185862</v>
      </c>
      <c r="L157" s="11">
        <f t="shared" si="22"/>
        <v>776574.40268672886</v>
      </c>
    </row>
    <row r="158" spans="6:14">
      <c r="G158" s="10">
        <f t="shared" si="17"/>
        <v>154</v>
      </c>
      <c r="H158" s="11">
        <f t="shared" si="18"/>
        <v>776574.40268672886</v>
      </c>
      <c r="I158" s="11">
        <f t="shared" si="19"/>
        <v>32238.153531243486</v>
      </c>
      <c r="J158" s="11">
        <f t="shared" si="20"/>
        <v>6471.4533557227405</v>
      </c>
      <c r="K158" s="11">
        <f t="shared" si="21"/>
        <v>25766.700175520746</v>
      </c>
      <c r="L158" s="11">
        <f t="shared" si="22"/>
        <v>750807.70251120813</v>
      </c>
    </row>
    <row r="159" spans="6:14">
      <c r="G159" s="10">
        <f t="shared" si="17"/>
        <v>155</v>
      </c>
      <c r="H159" s="11">
        <f t="shared" si="18"/>
        <v>750807.70251120813</v>
      </c>
      <c r="I159" s="11">
        <f t="shared" si="19"/>
        <v>32238.153531243486</v>
      </c>
      <c r="J159" s="11">
        <f t="shared" si="20"/>
        <v>6256.7308542600686</v>
      </c>
      <c r="K159" s="11">
        <f t="shared" si="21"/>
        <v>25981.422676983417</v>
      </c>
      <c r="L159" s="11">
        <f t="shared" si="22"/>
        <v>724826.27983422473</v>
      </c>
    </row>
    <row r="160" spans="6:14">
      <c r="F160" s="15">
        <v>13</v>
      </c>
      <c r="G160" s="10">
        <f t="shared" si="17"/>
        <v>156</v>
      </c>
      <c r="H160" s="11">
        <f t="shared" si="18"/>
        <v>724826.27983422473</v>
      </c>
      <c r="I160" s="11">
        <f t="shared" si="19"/>
        <v>32238.153531243486</v>
      </c>
      <c r="J160" s="11">
        <f t="shared" si="20"/>
        <v>6040.2189986185394</v>
      </c>
      <c r="K160" s="11">
        <f t="shared" si="21"/>
        <v>26197.934532624946</v>
      </c>
      <c r="L160" s="11">
        <f t="shared" si="22"/>
        <v>698628.34530159982</v>
      </c>
      <c r="M160" s="9">
        <f>SUM(J149:J160)</f>
        <v>86385.976753879484</v>
      </c>
      <c r="N160" s="9">
        <f>SUM(K149:K160)</f>
        <v>300471.86562104232</v>
      </c>
    </row>
    <row r="161" spans="6:14">
      <c r="G161" s="10">
        <f t="shared" si="17"/>
        <v>157</v>
      </c>
      <c r="H161" s="11">
        <f t="shared" si="18"/>
        <v>698628.34530159982</v>
      </c>
      <c r="I161" s="11">
        <f t="shared" si="19"/>
        <v>32238.153531243486</v>
      </c>
      <c r="J161" s="11">
        <f t="shared" si="20"/>
        <v>5821.9028775133329</v>
      </c>
      <c r="K161" s="11">
        <f t="shared" si="21"/>
        <v>26416.250653730152</v>
      </c>
      <c r="L161" s="11">
        <f t="shared" si="22"/>
        <v>672212.0946478697</v>
      </c>
    </row>
    <row r="162" spans="6:14">
      <c r="G162" s="10">
        <f t="shared" si="17"/>
        <v>158</v>
      </c>
      <c r="H162" s="11">
        <f t="shared" si="18"/>
        <v>672212.0946478697</v>
      </c>
      <c r="I162" s="11">
        <f t="shared" si="19"/>
        <v>32238.153531243486</v>
      </c>
      <c r="J162" s="11">
        <f t="shared" si="20"/>
        <v>5601.7674553989136</v>
      </c>
      <c r="K162" s="11">
        <f t="shared" si="21"/>
        <v>26636.386075844573</v>
      </c>
      <c r="L162" s="11">
        <f t="shared" si="22"/>
        <v>645575.70857202518</v>
      </c>
    </row>
    <row r="163" spans="6:14">
      <c r="G163" s="10">
        <f t="shared" si="17"/>
        <v>159</v>
      </c>
      <c r="H163" s="11">
        <f t="shared" si="18"/>
        <v>645575.70857202518</v>
      </c>
      <c r="I163" s="11">
        <f t="shared" si="19"/>
        <v>32238.153531243486</v>
      </c>
      <c r="J163" s="11">
        <f t="shared" si="20"/>
        <v>5379.7975714335435</v>
      </c>
      <c r="K163" s="11">
        <f t="shared" si="21"/>
        <v>26858.355959809942</v>
      </c>
      <c r="L163" s="11">
        <f t="shared" si="22"/>
        <v>618717.35261221521</v>
      </c>
    </row>
    <row r="164" spans="6:14">
      <c r="G164" s="10">
        <f t="shared" si="17"/>
        <v>160</v>
      </c>
      <c r="H164" s="11">
        <f t="shared" si="18"/>
        <v>618717.35261221521</v>
      </c>
      <c r="I164" s="11">
        <f t="shared" si="19"/>
        <v>32238.153531243486</v>
      </c>
      <c r="J164" s="11">
        <f t="shared" si="20"/>
        <v>5155.9779384351268</v>
      </c>
      <c r="K164" s="11">
        <f t="shared" si="21"/>
        <v>27082.175592808358</v>
      </c>
      <c r="L164" s="11">
        <f t="shared" si="22"/>
        <v>591635.17701940681</v>
      </c>
    </row>
    <row r="165" spans="6:14">
      <c r="G165" s="10">
        <f t="shared" si="17"/>
        <v>161</v>
      </c>
      <c r="H165" s="11">
        <f t="shared" si="18"/>
        <v>591635.17701940681</v>
      </c>
      <c r="I165" s="11">
        <f t="shared" si="19"/>
        <v>32238.153531243486</v>
      </c>
      <c r="J165" s="11">
        <f t="shared" si="20"/>
        <v>4930.2931418283906</v>
      </c>
      <c r="K165" s="11">
        <f t="shared" si="21"/>
        <v>27307.860389415095</v>
      </c>
      <c r="L165" s="11">
        <f t="shared" si="22"/>
        <v>564327.31662999175</v>
      </c>
    </row>
    <row r="166" spans="6:14">
      <c r="G166" s="10">
        <f t="shared" si="17"/>
        <v>162</v>
      </c>
      <c r="H166" s="11">
        <f t="shared" si="18"/>
        <v>564327.31662999175</v>
      </c>
      <c r="I166" s="11">
        <f t="shared" si="19"/>
        <v>32238.153531243486</v>
      </c>
      <c r="J166" s="11">
        <f t="shared" si="20"/>
        <v>4702.7276385832647</v>
      </c>
      <c r="K166" s="11">
        <f t="shared" si="21"/>
        <v>27535.42589266022</v>
      </c>
      <c r="L166" s="11">
        <f t="shared" si="22"/>
        <v>536791.89073733147</v>
      </c>
    </row>
    <row r="167" spans="6:14">
      <c r="G167" s="10">
        <f t="shared" si="17"/>
        <v>163</v>
      </c>
      <c r="H167" s="11">
        <f t="shared" si="18"/>
        <v>536791.89073733147</v>
      </c>
      <c r="I167" s="11">
        <f t="shared" si="19"/>
        <v>32238.153531243486</v>
      </c>
      <c r="J167" s="11">
        <f t="shared" si="20"/>
        <v>4473.2657561444294</v>
      </c>
      <c r="K167" s="11">
        <f t="shared" si="21"/>
        <v>27764.887775099058</v>
      </c>
      <c r="L167" s="11">
        <f t="shared" si="22"/>
        <v>509027.00296223239</v>
      </c>
    </row>
    <row r="168" spans="6:14">
      <c r="G168" s="10">
        <f t="shared" si="17"/>
        <v>164</v>
      </c>
      <c r="H168" s="11">
        <f t="shared" si="18"/>
        <v>509027.00296223239</v>
      </c>
      <c r="I168" s="11">
        <f t="shared" si="19"/>
        <v>32238.153531243486</v>
      </c>
      <c r="J168" s="11">
        <f t="shared" si="20"/>
        <v>4241.891691351937</v>
      </c>
      <c r="K168" s="11">
        <f t="shared" si="21"/>
        <v>27996.261839891551</v>
      </c>
      <c r="L168" s="11">
        <f t="shared" si="22"/>
        <v>481030.74112234084</v>
      </c>
    </row>
    <row r="169" spans="6:14">
      <c r="G169" s="10">
        <f t="shared" si="17"/>
        <v>165</v>
      </c>
      <c r="H169" s="11">
        <f t="shared" si="18"/>
        <v>481030.74112234084</v>
      </c>
      <c r="I169" s="11">
        <f t="shared" si="19"/>
        <v>32238.153531243486</v>
      </c>
      <c r="J169" s="11">
        <f t="shared" si="20"/>
        <v>4008.5895093528402</v>
      </c>
      <c r="K169" s="11">
        <f t="shared" si="21"/>
        <v>28229.564021890645</v>
      </c>
      <c r="L169" s="11">
        <f t="shared" si="22"/>
        <v>452801.17710045021</v>
      </c>
    </row>
    <row r="170" spans="6:14">
      <c r="G170" s="10">
        <f t="shared" si="17"/>
        <v>166</v>
      </c>
      <c r="H170" s="11">
        <f t="shared" si="18"/>
        <v>452801.17710045021</v>
      </c>
      <c r="I170" s="11">
        <f t="shared" si="19"/>
        <v>32238.153531243486</v>
      </c>
      <c r="J170" s="11">
        <f t="shared" si="20"/>
        <v>3773.343142503752</v>
      </c>
      <c r="K170" s="11">
        <f t="shared" si="21"/>
        <v>28464.810388739734</v>
      </c>
      <c r="L170" s="11">
        <f t="shared" si="22"/>
        <v>424336.36671171046</v>
      </c>
    </row>
    <row r="171" spans="6:14">
      <c r="G171" s="10">
        <f t="shared" si="17"/>
        <v>167</v>
      </c>
      <c r="H171" s="11">
        <f t="shared" si="18"/>
        <v>424336.36671171046</v>
      </c>
      <c r="I171" s="11">
        <f t="shared" si="19"/>
        <v>32238.153531243486</v>
      </c>
      <c r="J171" s="11">
        <f t="shared" si="20"/>
        <v>3536.1363892642544</v>
      </c>
      <c r="K171" s="11">
        <f t="shared" si="21"/>
        <v>28702.017141979231</v>
      </c>
      <c r="L171" s="11">
        <f t="shared" si="22"/>
        <v>395634.34956973122</v>
      </c>
    </row>
    <row r="172" spans="6:14">
      <c r="F172" s="15">
        <v>14</v>
      </c>
      <c r="G172" s="10">
        <f t="shared" si="17"/>
        <v>168</v>
      </c>
      <c r="H172" s="11">
        <f t="shared" si="18"/>
        <v>395634.34956973122</v>
      </c>
      <c r="I172" s="11">
        <f t="shared" si="19"/>
        <v>32238.153531243486</v>
      </c>
      <c r="J172" s="11">
        <f t="shared" si="20"/>
        <v>3296.9529130810938</v>
      </c>
      <c r="K172" s="11">
        <f t="shared" si="21"/>
        <v>28941.200618162391</v>
      </c>
      <c r="L172" s="11">
        <f t="shared" si="22"/>
        <v>366693.14895156882</v>
      </c>
      <c r="M172" s="9">
        <f>SUM(J161:J172)</f>
        <v>54922.64602489087</v>
      </c>
      <c r="N172" s="9">
        <f>SUM(K161:K172)</f>
        <v>331935.19635003095</v>
      </c>
    </row>
    <row r="173" spans="6:14">
      <c r="G173" s="10">
        <f t="shared" si="17"/>
        <v>169</v>
      </c>
      <c r="H173" s="11">
        <f t="shared" si="18"/>
        <v>366693.14895156882</v>
      </c>
      <c r="I173" s="11">
        <f t="shared" si="19"/>
        <v>32238.153531243486</v>
      </c>
      <c r="J173" s="11">
        <f t="shared" si="20"/>
        <v>3055.7762412630732</v>
      </c>
      <c r="K173" s="11">
        <f t="shared" si="21"/>
        <v>29182.377289980413</v>
      </c>
      <c r="L173" s="11">
        <f t="shared" si="22"/>
        <v>337510.7716615884</v>
      </c>
    </row>
    <row r="174" spans="6:14">
      <c r="G174" s="10">
        <f t="shared" si="17"/>
        <v>170</v>
      </c>
      <c r="H174" s="11">
        <f t="shared" si="18"/>
        <v>337510.7716615884</v>
      </c>
      <c r="I174" s="11">
        <f t="shared" si="19"/>
        <v>32238.153531243486</v>
      </c>
      <c r="J174" s="11">
        <f t="shared" si="20"/>
        <v>2812.5897638465703</v>
      </c>
      <c r="K174" s="11">
        <f t="shared" si="21"/>
        <v>29425.563767396918</v>
      </c>
      <c r="L174" s="11">
        <f t="shared" si="22"/>
        <v>308085.2078941915</v>
      </c>
    </row>
    <row r="175" spans="6:14">
      <c r="G175" s="10">
        <f t="shared" si="17"/>
        <v>171</v>
      </c>
      <c r="H175" s="11">
        <f t="shared" si="18"/>
        <v>308085.2078941915</v>
      </c>
      <c r="I175" s="11">
        <f t="shared" si="19"/>
        <v>32238.153531243486</v>
      </c>
      <c r="J175" s="11">
        <f t="shared" si="20"/>
        <v>2567.3767324515961</v>
      </c>
      <c r="K175" s="11">
        <f t="shared" si="21"/>
        <v>29670.776798791889</v>
      </c>
      <c r="L175" s="11">
        <f t="shared" si="22"/>
        <v>278414.4310953996</v>
      </c>
    </row>
    <row r="176" spans="6:14">
      <c r="G176" s="10">
        <f t="shared" si="17"/>
        <v>172</v>
      </c>
      <c r="H176" s="11">
        <f t="shared" si="18"/>
        <v>278414.4310953996</v>
      </c>
      <c r="I176" s="11">
        <f t="shared" si="19"/>
        <v>32238.153531243486</v>
      </c>
      <c r="J176" s="11">
        <f t="shared" si="20"/>
        <v>2320.1202591283304</v>
      </c>
      <c r="K176" s="11">
        <f t="shared" si="21"/>
        <v>29918.033272115157</v>
      </c>
      <c r="L176" s="11">
        <f t="shared" si="22"/>
        <v>248496.39782328444</v>
      </c>
    </row>
    <row r="177" spans="6:14">
      <c r="G177" s="10">
        <f t="shared" si="17"/>
        <v>173</v>
      </c>
      <c r="H177" s="11">
        <f t="shared" si="18"/>
        <v>248496.39782328444</v>
      </c>
      <c r="I177" s="11">
        <f t="shared" si="19"/>
        <v>32238.153531243486</v>
      </c>
      <c r="J177" s="11">
        <f t="shared" si="20"/>
        <v>2070.8033151940372</v>
      </c>
      <c r="K177" s="11">
        <f t="shared" si="21"/>
        <v>30167.35021604945</v>
      </c>
      <c r="L177" s="11">
        <f t="shared" si="22"/>
        <v>218329.047607235</v>
      </c>
    </row>
    <row r="178" spans="6:14">
      <c r="G178" s="10">
        <f t="shared" si="17"/>
        <v>174</v>
      </c>
      <c r="H178" s="11">
        <f t="shared" si="18"/>
        <v>218329.047607235</v>
      </c>
      <c r="I178" s="11">
        <f t="shared" si="19"/>
        <v>32238.153531243486</v>
      </c>
      <c r="J178" s="11">
        <f t="shared" si="20"/>
        <v>1819.4087300602916</v>
      </c>
      <c r="K178" s="11">
        <f t="shared" si="21"/>
        <v>30418.744801183195</v>
      </c>
      <c r="L178" s="11">
        <f t="shared" si="22"/>
        <v>187910.3028060518</v>
      </c>
    </row>
    <row r="179" spans="6:14">
      <c r="G179" s="10">
        <f t="shared" si="17"/>
        <v>175</v>
      </c>
      <c r="H179" s="11">
        <f t="shared" si="18"/>
        <v>187910.3028060518</v>
      </c>
      <c r="I179" s="11">
        <f t="shared" si="19"/>
        <v>32238.153531243486</v>
      </c>
      <c r="J179" s="11">
        <f t="shared" si="20"/>
        <v>1565.9191900504318</v>
      </c>
      <c r="K179" s="11">
        <f t="shared" si="21"/>
        <v>30672.234341193056</v>
      </c>
      <c r="L179" s="11">
        <f t="shared" si="22"/>
        <v>157238.06846485875</v>
      </c>
    </row>
    <row r="180" spans="6:14">
      <c r="G180" s="10">
        <f t="shared" si="17"/>
        <v>176</v>
      </c>
      <c r="H180" s="11">
        <f t="shared" si="18"/>
        <v>157238.06846485875</v>
      </c>
      <c r="I180" s="11">
        <f t="shared" si="19"/>
        <v>32238.153531243486</v>
      </c>
      <c r="J180" s="11">
        <f t="shared" si="20"/>
        <v>1310.3172372071563</v>
      </c>
      <c r="K180" s="11">
        <f t="shared" si="21"/>
        <v>30927.836294036329</v>
      </c>
      <c r="L180" s="11">
        <f t="shared" si="22"/>
        <v>126310.23217082242</v>
      </c>
    </row>
    <row r="181" spans="6:14">
      <c r="G181" s="10">
        <f t="shared" si="17"/>
        <v>177</v>
      </c>
      <c r="H181" s="11">
        <f t="shared" si="18"/>
        <v>126310.23217082242</v>
      </c>
      <c r="I181" s="11">
        <f t="shared" si="19"/>
        <v>32238.153531243486</v>
      </c>
      <c r="J181" s="11">
        <f t="shared" si="20"/>
        <v>1052.5852680901869</v>
      </c>
      <c r="K181" s="11">
        <f t="shared" si="21"/>
        <v>31185.568263153298</v>
      </c>
      <c r="L181" s="11">
        <f t="shared" si="22"/>
        <v>95124.663907669121</v>
      </c>
    </row>
    <row r="182" spans="6:14">
      <c r="G182" s="10">
        <f t="shared" si="17"/>
        <v>178</v>
      </c>
      <c r="H182" s="11">
        <f t="shared" si="18"/>
        <v>95124.663907669121</v>
      </c>
      <c r="I182" s="11">
        <f t="shared" si="19"/>
        <v>32238.153531243486</v>
      </c>
      <c r="J182" s="11">
        <f t="shared" si="20"/>
        <v>792.7055325639094</v>
      </c>
      <c r="K182" s="11">
        <f t="shared" si="21"/>
        <v>31445.447998679578</v>
      </c>
      <c r="L182" s="11">
        <f t="shared" si="22"/>
        <v>63679.215908989543</v>
      </c>
    </row>
    <row r="183" spans="6:14">
      <c r="G183" s="10">
        <f t="shared" si="17"/>
        <v>179</v>
      </c>
      <c r="H183" s="11">
        <f t="shared" si="18"/>
        <v>63679.215908989543</v>
      </c>
      <c r="I183" s="11">
        <f t="shared" si="19"/>
        <v>32238.153531243486</v>
      </c>
      <c r="J183" s="11">
        <f t="shared" si="20"/>
        <v>530.66013257491284</v>
      </c>
      <c r="K183" s="11">
        <f t="shared" si="21"/>
        <v>31707.493398668572</v>
      </c>
      <c r="L183" s="11">
        <f t="shared" si="22"/>
        <v>31971.722510320971</v>
      </c>
    </row>
    <row r="184" spans="6:14">
      <c r="F184" s="15">
        <v>15</v>
      </c>
      <c r="G184" s="10">
        <f t="shared" si="17"/>
        <v>180</v>
      </c>
      <c r="H184" s="11">
        <f t="shared" si="18"/>
        <v>31971.722510320971</v>
      </c>
      <c r="I184" s="11">
        <f t="shared" si="19"/>
        <v>32238.153531243486</v>
      </c>
      <c r="J184" s="11">
        <f t="shared" si="20"/>
        <v>266.43102091934145</v>
      </c>
      <c r="K184" s="11">
        <f t="shared" si="21"/>
        <v>31971.722510324144</v>
      </c>
      <c r="L184" s="11">
        <f t="shared" si="22"/>
        <v>-3.1723175197839737E-9</v>
      </c>
      <c r="M184" s="9">
        <f>SUM(J173:J184)</f>
        <v>20164.69342334984</v>
      </c>
      <c r="N184" s="9">
        <f>SUM(K173:K184)</f>
        <v>366693.14895157202</v>
      </c>
    </row>
    <row r="185" spans="6:14">
      <c r="G185" s="10" t="str">
        <f t="shared" si="17"/>
        <v/>
      </c>
      <c r="H185" s="11" t="str">
        <f t="shared" si="18"/>
        <v/>
      </c>
      <c r="I185" s="11" t="str">
        <f t="shared" si="19"/>
        <v/>
      </c>
      <c r="J185" s="11" t="str">
        <f t="shared" si="20"/>
        <v/>
      </c>
      <c r="K185" s="11" t="str">
        <f t="shared" si="21"/>
        <v/>
      </c>
      <c r="L185" s="11" t="str">
        <f t="shared" si="22"/>
        <v/>
      </c>
    </row>
    <row r="186" spans="6:14">
      <c r="G186" s="10" t="str">
        <f t="shared" si="17"/>
        <v/>
      </c>
      <c r="H186" s="11" t="str">
        <f t="shared" si="18"/>
        <v/>
      </c>
      <c r="I186" s="11" t="str">
        <f t="shared" si="19"/>
        <v/>
      </c>
      <c r="J186" s="11" t="str">
        <f t="shared" si="20"/>
        <v/>
      </c>
      <c r="K186" s="11" t="str">
        <f t="shared" si="21"/>
        <v/>
      </c>
      <c r="L186" s="11" t="str">
        <f t="shared" si="22"/>
        <v/>
      </c>
    </row>
    <row r="187" spans="6:14">
      <c r="G187" s="10" t="str">
        <f t="shared" si="17"/>
        <v/>
      </c>
      <c r="H187" s="11" t="str">
        <f t="shared" si="18"/>
        <v/>
      </c>
      <c r="I187" s="11" t="str">
        <f t="shared" si="19"/>
        <v/>
      </c>
      <c r="J187" s="11" t="str">
        <f t="shared" si="20"/>
        <v/>
      </c>
      <c r="K187" s="11" t="str">
        <f t="shared" si="21"/>
        <v/>
      </c>
      <c r="L187" s="11" t="str">
        <f t="shared" si="22"/>
        <v/>
      </c>
    </row>
    <row r="188" spans="6:14">
      <c r="G188" s="10" t="str">
        <f t="shared" si="17"/>
        <v/>
      </c>
      <c r="H188" s="11" t="str">
        <f t="shared" si="18"/>
        <v/>
      </c>
      <c r="I188" s="11" t="str">
        <f t="shared" si="19"/>
        <v/>
      </c>
      <c r="J188" s="11" t="str">
        <f t="shared" si="20"/>
        <v/>
      </c>
      <c r="K188" s="11" t="str">
        <f t="shared" si="21"/>
        <v/>
      </c>
      <c r="L188" s="11" t="str">
        <f t="shared" si="22"/>
        <v/>
      </c>
    </row>
    <row r="189" spans="6:14">
      <c r="G189" s="10" t="str">
        <f t="shared" si="17"/>
        <v/>
      </c>
      <c r="H189" s="11" t="str">
        <f t="shared" si="18"/>
        <v/>
      </c>
      <c r="I189" s="11" t="str">
        <f t="shared" si="19"/>
        <v/>
      </c>
      <c r="J189" s="11" t="str">
        <f t="shared" si="20"/>
        <v/>
      </c>
      <c r="K189" s="11" t="str">
        <f t="shared" si="21"/>
        <v/>
      </c>
      <c r="L189" s="11" t="str">
        <f t="shared" si="22"/>
        <v/>
      </c>
    </row>
    <row r="190" spans="6:14">
      <c r="G190" s="10" t="str">
        <f t="shared" si="17"/>
        <v/>
      </c>
      <c r="H190" s="11" t="str">
        <f t="shared" si="18"/>
        <v/>
      </c>
      <c r="I190" s="11" t="str">
        <f t="shared" si="19"/>
        <v/>
      </c>
      <c r="J190" s="11" t="str">
        <f t="shared" si="20"/>
        <v/>
      </c>
      <c r="K190" s="11" t="str">
        <f t="shared" si="21"/>
        <v/>
      </c>
      <c r="L190" s="11" t="str">
        <f t="shared" si="22"/>
        <v/>
      </c>
    </row>
    <row r="191" spans="6:14">
      <c r="G191" s="10" t="str">
        <f t="shared" si="17"/>
        <v/>
      </c>
      <c r="H191" s="11" t="str">
        <f t="shared" si="18"/>
        <v/>
      </c>
      <c r="I191" s="11" t="str">
        <f t="shared" si="19"/>
        <v/>
      </c>
      <c r="J191" s="11" t="str">
        <f t="shared" si="20"/>
        <v/>
      </c>
      <c r="K191" s="11" t="str">
        <f t="shared" si="21"/>
        <v/>
      </c>
      <c r="L191" s="11" t="str">
        <f t="shared" si="22"/>
        <v/>
      </c>
    </row>
    <row r="192" spans="6:14">
      <c r="G192" s="10" t="str">
        <f t="shared" si="17"/>
        <v/>
      </c>
      <c r="H192" s="11" t="str">
        <f t="shared" si="18"/>
        <v/>
      </c>
      <c r="I192" s="11" t="str">
        <f t="shared" si="19"/>
        <v/>
      </c>
      <c r="J192" s="11" t="str">
        <f t="shared" si="20"/>
        <v/>
      </c>
      <c r="K192" s="11" t="str">
        <f t="shared" si="21"/>
        <v/>
      </c>
      <c r="L192" s="11" t="str">
        <f t="shared" si="22"/>
        <v/>
      </c>
    </row>
    <row r="193" spans="6:14">
      <c r="G193" s="10" t="str">
        <f t="shared" si="17"/>
        <v/>
      </c>
      <c r="H193" s="11" t="str">
        <f t="shared" si="18"/>
        <v/>
      </c>
      <c r="I193" s="11" t="str">
        <f t="shared" si="19"/>
        <v/>
      </c>
      <c r="J193" s="11" t="str">
        <f t="shared" si="20"/>
        <v/>
      </c>
      <c r="K193" s="11" t="str">
        <f t="shared" si="21"/>
        <v/>
      </c>
      <c r="L193" s="11" t="str">
        <f t="shared" si="22"/>
        <v/>
      </c>
    </row>
    <row r="194" spans="6:14">
      <c r="G194" s="10" t="str">
        <f t="shared" si="17"/>
        <v/>
      </c>
      <c r="H194" s="11" t="str">
        <f t="shared" si="18"/>
        <v/>
      </c>
      <c r="I194" s="11" t="str">
        <f t="shared" si="19"/>
        <v/>
      </c>
      <c r="J194" s="11" t="str">
        <f t="shared" si="20"/>
        <v/>
      </c>
      <c r="K194" s="11" t="str">
        <f t="shared" si="21"/>
        <v/>
      </c>
      <c r="L194" s="11" t="str">
        <f t="shared" si="22"/>
        <v/>
      </c>
    </row>
    <row r="195" spans="6:14">
      <c r="G195" s="10" t="str">
        <f t="shared" si="17"/>
        <v/>
      </c>
      <c r="H195" s="11" t="str">
        <f t="shared" si="18"/>
        <v/>
      </c>
      <c r="I195" s="11" t="str">
        <f t="shared" si="19"/>
        <v/>
      </c>
      <c r="J195" s="11" t="str">
        <f t="shared" si="20"/>
        <v/>
      </c>
      <c r="K195" s="11" t="str">
        <f t="shared" si="21"/>
        <v/>
      </c>
      <c r="L195" s="11" t="str">
        <f t="shared" si="22"/>
        <v/>
      </c>
    </row>
    <row r="196" spans="6:14">
      <c r="F196" s="15">
        <v>16</v>
      </c>
      <c r="G196" s="10" t="str">
        <f t="shared" si="17"/>
        <v/>
      </c>
      <c r="H196" s="11" t="str">
        <f t="shared" si="18"/>
        <v/>
      </c>
      <c r="I196" s="11" t="str">
        <f t="shared" si="19"/>
        <v/>
      </c>
      <c r="J196" s="11" t="str">
        <f t="shared" si="20"/>
        <v/>
      </c>
      <c r="K196" s="11" t="str">
        <f t="shared" si="21"/>
        <v/>
      </c>
      <c r="L196" s="11" t="str">
        <f t="shared" si="22"/>
        <v/>
      </c>
      <c r="M196" s="9">
        <f>SUM(J185:J196)</f>
        <v>0</v>
      </c>
      <c r="N196" s="9">
        <f>SUM(K185:K196)</f>
        <v>0</v>
      </c>
    </row>
    <row r="197" spans="6:14">
      <c r="G197" s="10" t="str">
        <f t="shared" si="17"/>
        <v/>
      </c>
      <c r="H197" s="11" t="str">
        <f t="shared" si="18"/>
        <v/>
      </c>
      <c r="I197" s="11" t="str">
        <f t="shared" si="19"/>
        <v/>
      </c>
      <c r="J197" s="11" t="str">
        <f t="shared" si="20"/>
        <v/>
      </c>
      <c r="K197" s="11" t="str">
        <f t="shared" si="21"/>
        <v/>
      </c>
      <c r="L197" s="11" t="str">
        <f t="shared" si="22"/>
        <v/>
      </c>
    </row>
    <row r="198" spans="6:14">
      <c r="G198" s="10" t="str">
        <f t="shared" si="17"/>
        <v/>
      </c>
      <c r="H198" s="11" t="str">
        <f t="shared" si="18"/>
        <v/>
      </c>
      <c r="I198" s="11" t="str">
        <f t="shared" si="19"/>
        <v/>
      </c>
      <c r="J198" s="11" t="str">
        <f t="shared" si="20"/>
        <v/>
      </c>
      <c r="K198" s="11" t="str">
        <f t="shared" si="21"/>
        <v/>
      </c>
      <c r="L198" s="11" t="str">
        <f t="shared" si="22"/>
        <v/>
      </c>
    </row>
    <row r="199" spans="6:14">
      <c r="G199" s="10" t="str">
        <f t="shared" ref="G199:G244" si="23">IF(G198="","",IF(G198+1&lt;=$C$5*$C$6,G198+1,""))</f>
        <v/>
      </c>
      <c r="H199" s="11" t="str">
        <f t="shared" ref="H199:H244" si="24">IF(L198="","",IF(TRUNC(L198,2)=0,"",L198))</f>
        <v/>
      </c>
      <c r="I199" s="11" t="str">
        <f t="shared" ref="I199:I244" si="25">IF(H199="","",$C$7)</f>
        <v/>
      </c>
      <c r="J199" s="11" t="str">
        <f t="shared" ref="J199:J244" si="26">IF(H199="","",H199*$C$4/$C$5)</f>
        <v/>
      </c>
      <c r="K199" s="11" t="str">
        <f t="shared" ref="K199:K244" si="27">IF(H199="","",I199-J199)</f>
        <v/>
      </c>
      <c r="L199" s="11" t="str">
        <f t="shared" ref="L199:L244" si="28">IF(H199="","",H199-K199)</f>
        <v/>
      </c>
    </row>
    <row r="200" spans="6:14">
      <c r="G200" s="10" t="str">
        <f t="shared" si="23"/>
        <v/>
      </c>
      <c r="H200" s="11" t="str">
        <f t="shared" si="24"/>
        <v/>
      </c>
      <c r="I200" s="11" t="str">
        <f t="shared" si="25"/>
        <v/>
      </c>
      <c r="J200" s="11" t="str">
        <f t="shared" si="26"/>
        <v/>
      </c>
      <c r="K200" s="11" t="str">
        <f t="shared" si="27"/>
        <v/>
      </c>
      <c r="L200" s="11" t="str">
        <f t="shared" si="28"/>
        <v/>
      </c>
    </row>
    <row r="201" spans="6:14">
      <c r="G201" s="10" t="str">
        <f t="shared" si="23"/>
        <v/>
      </c>
      <c r="H201" s="11" t="str">
        <f t="shared" si="24"/>
        <v/>
      </c>
      <c r="I201" s="11" t="str">
        <f t="shared" si="25"/>
        <v/>
      </c>
      <c r="J201" s="11" t="str">
        <f t="shared" si="26"/>
        <v/>
      </c>
      <c r="K201" s="11" t="str">
        <f t="shared" si="27"/>
        <v/>
      </c>
      <c r="L201" s="11" t="str">
        <f t="shared" si="28"/>
        <v/>
      </c>
    </row>
    <row r="202" spans="6:14">
      <c r="G202" s="10" t="str">
        <f t="shared" si="23"/>
        <v/>
      </c>
      <c r="H202" s="11" t="str">
        <f t="shared" si="24"/>
        <v/>
      </c>
      <c r="I202" s="11" t="str">
        <f t="shared" si="25"/>
        <v/>
      </c>
      <c r="J202" s="11" t="str">
        <f t="shared" si="26"/>
        <v/>
      </c>
      <c r="K202" s="11" t="str">
        <f t="shared" si="27"/>
        <v/>
      </c>
      <c r="L202" s="11" t="str">
        <f t="shared" si="28"/>
        <v/>
      </c>
    </row>
    <row r="203" spans="6:14">
      <c r="G203" s="10" t="str">
        <f t="shared" si="23"/>
        <v/>
      </c>
      <c r="H203" s="11" t="str">
        <f t="shared" si="24"/>
        <v/>
      </c>
      <c r="I203" s="11" t="str">
        <f t="shared" si="25"/>
        <v/>
      </c>
      <c r="J203" s="11" t="str">
        <f t="shared" si="26"/>
        <v/>
      </c>
      <c r="K203" s="11" t="str">
        <f t="shared" si="27"/>
        <v/>
      </c>
      <c r="L203" s="11" t="str">
        <f t="shared" si="28"/>
        <v/>
      </c>
    </row>
    <row r="204" spans="6:14">
      <c r="G204" s="10" t="str">
        <f t="shared" si="23"/>
        <v/>
      </c>
      <c r="H204" s="11" t="str">
        <f t="shared" si="24"/>
        <v/>
      </c>
      <c r="I204" s="11" t="str">
        <f t="shared" si="25"/>
        <v/>
      </c>
      <c r="J204" s="11" t="str">
        <f t="shared" si="26"/>
        <v/>
      </c>
      <c r="K204" s="11" t="str">
        <f t="shared" si="27"/>
        <v/>
      </c>
      <c r="L204" s="11" t="str">
        <f t="shared" si="28"/>
        <v/>
      </c>
    </row>
    <row r="205" spans="6:14">
      <c r="G205" s="10" t="str">
        <f t="shared" si="23"/>
        <v/>
      </c>
      <c r="H205" s="11" t="str">
        <f t="shared" si="24"/>
        <v/>
      </c>
      <c r="I205" s="11" t="str">
        <f t="shared" si="25"/>
        <v/>
      </c>
      <c r="J205" s="11" t="str">
        <f t="shared" si="26"/>
        <v/>
      </c>
      <c r="K205" s="11" t="str">
        <f t="shared" si="27"/>
        <v/>
      </c>
      <c r="L205" s="11" t="str">
        <f t="shared" si="28"/>
        <v/>
      </c>
    </row>
    <row r="206" spans="6:14">
      <c r="G206" s="10" t="str">
        <f t="shared" si="23"/>
        <v/>
      </c>
      <c r="H206" s="11" t="str">
        <f t="shared" si="24"/>
        <v/>
      </c>
      <c r="I206" s="11" t="str">
        <f t="shared" si="25"/>
        <v/>
      </c>
      <c r="J206" s="11" t="str">
        <f t="shared" si="26"/>
        <v/>
      </c>
      <c r="K206" s="11" t="str">
        <f t="shared" si="27"/>
        <v/>
      </c>
      <c r="L206" s="11" t="str">
        <f t="shared" si="28"/>
        <v/>
      </c>
    </row>
    <row r="207" spans="6:14">
      <c r="G207" s="10" t="str">
        <f t="shared" si="23"/>
        <v/>
      </c>
      <c r="H207" s="11" t="str">
        <f t="shared" si="24"/>
        <v/>
      </c>
      <c r="I207" s="11" t="str">
        <f t="shared" si="25"/>
        <v/>
      </c>
      <c r="J207" s="11" t="str">
        <f t="shared" si="26"/>
        <v/>
      </c>
      <c r="K207" s="11" t="str">
        <f t="shared" si="27"/>
        <v/>
      </c>
      <c r="L207" s="11" t="str">
        <f t="shared" si="28"/>
        <v/>
      </c>
    </row>
    <row r="208" spans="6:14">
      <c r="F208" s="15">
        <v>17</v>
      </c>
      <c r="G208" s="10" t="str">
        <f t="shared" si="23"/>
        <v/>
      </c>
      <c r="H208" s="11" t="str">
        <f t="shared" si="24"/>
        <v/>
      </c>
      <c r="I208" s="11" t="str">
        <f t="shared" si="25"/>
        <v/>
      </c>
      <c r="J208" s="11" t="str">
        <f t="shared" si="26"/>
        <v/>
      </c>
      <c r="K208" s="11" t="str">
        <f t="shared" si="27"/>
        <v/>
      </c>
      <c r="L208" s="11" t="str">
        <f t="shared" si="28"/>
        <v/>
      </c>
      <c r="M208" s="9">
        <f>SUM(J197:J208)</f>
        <v>0</v>
      </c>
      <c r="N208" s="9">
        <f>SUM(K197:K208)</f>
        <v>0</v>
      </c>
    </row>
    <row r="209" spans="5:14">
      <c r="G209" s="10" t="str">
        <f t="shared" si="23"/>
        <v/>
      </c>
      <c r="H209" s="11" t="str">
        <f t="shared" si="24"/>
        <v/>
      </c>
      <c r="I209" s="11" t="str">
        <f t="shared" si="25"/>
        <v/>
      </c>
      <c r="J209" s="11" t="str">
        <f t="shared" si="26"/>
        <v/>
      </c>
      <c r="K209" s="11" t="str">
        <f t="shared" si="27"/>
        <v/>
      </c>
      <c r="L209" s="11" t="str">
        <f t="shared" si="28"/>
        <v/>
      </c>
    </row>
    <row r="210" spans="5:14">
      <c r="G210" s="10" t="str">
        <f t="shared" si="23"/>
        <v/>
      </c>
      <c r="H210" s="11" t="str">
        <f t="shared" si="24"/>
        <v/>
      </c>
      <c r="I210" s="11" t="str">
        <f t="shared" si="25"/>
        <v/>
      </c>
      <c r="J210" s="11" t="str">
        <f t="shared" si="26"/>
        <v/>
      </c>
      <c r="K210" s="11" t="str">
        <f t="shared" si="27"/>
        <v/>
      </c>
      <c r="L210" s="11" t="str">
        <f t="shared" si="28"/>
        <v/>
      </c>
    </row>
    <row r="211" spans="5:14">
      <c r="G211" s="10" t="str">
        <f t="shared" si="23"/>
        <v/>
      </c>
      <c r="H211" s="11" t="str">
        <f t="shared" si="24"/>
        <v/>
      </c>
      <c r="I211" s="11" t="str">
        <f t="shared" si="25"/>
        <v/>
      </c>
      <c r="J211" s="11" t="str">
        <f t="shared" si="26"/>
        <v/>
      </c>
      <c r="K211" s="11" t="str">
        <f t="shared" si="27"/>
        <v/>
      </c>
      <c r="L211" s="11" t="str">
        <f t="shared" si="28"/>
        <v/>
      </c>
    </row>
    <row r="212" spans="5:14">
      <c r="G212" s="10" t="str">
        <f t="shared" si="23"/>
        <v/>
      </c>
      <c r="H212" s="11" t="str">
        <f t="shared" si="24"/>
        <v/>
      </c>
      <c r="I212" s="11" t="str">
        <f t="shared" si="25"/>
        <v/>
      </c>
      <c r="J212" s="11" t="str">
        <f t="shared" si="26"/>
        <v/>
      </c>
      <c r="K212" s="11" t="str">
        <f t="shared" si="27"/>
        <v/>
      </c>
      <c r="L212" s="11" t="str">
        <f t="shared" si="28"/>
        <v/>
      </c>
    </row>
    <row r="213" spans="5:14">
      <c r="G213" s="10" t="str">
        <f t="shared" si="23"/>
        <v/>
      </c>
      <c r="H213" s="11" t="str">
        <f t="shared" si="24"/>
        <v/>
      </c>
      <c r="I213" s="11" t="str">
        <f t="shared" si="25"/>
        <v/>
      </c>
      <c r="J213" s="11" t="str">
        <f t="shared" si="26"/>
        <v/>
      </c>
      <c r="K213" s="11" t="str">
        <f t="shared" si="27"/>
        <v/>
      </c>
      <c r="L213" s="11" t="str">
        <f t="shared" si="28"/>
        <v/>
      </c>
    </row>
    <row r="214" spans="5:14">
      <c r="G214" s="10" t="str">
        <f t="shared" si="23"/>
        <v/>
      </c>
      <c r="H214" s="11" t="str">
        <f t="shared" si="24"/>
        <v/>
      </c>
      <c r="I214" s="11" t="str">
        <f t="shared" si="25"/>
        <v/>
      </c>
      <c r="J214" s="11" t="str">
        <f t="shared" si="26"/>
        <v/>
      </c>
      <c r="K214" s="11" t="str">
        <f t="shared" si="27"/>
        <v/>
      </c>
      <c r="L214" s="11" t="str">
        <f t="shared" si="28"/>
        <v/>
      </c>
    </row>
    <row r="215" spans="5:14">
      <c r="G215" s="10" t="str">
        <f t="shared" si="23"/>
        <v/>
      </c>
      <c r="H215" s="11" t="str">
        <f t="shared" si="24"/>
        <v/>
      </c>
      <c r="I215" s="11" t="str">
        <f t="shared" si="25"/>
        <v/>
      </c>
      <c r="J215" s="11" t="str">
        <f t="shared" si="26"/>
        <v/>
      </c>
      <c r="K215" s="11" t="str">
        <f t="shared" si="27"/>
        <v/>
      </c>
      <c r="L215" s="11" t="str">
        <f t="shared" si="28"/>
        <v/>
      </c>
    </row>
    <row r="216" spans="5:14">
      <c r="G216" s="10" t="str">
        <f t="shared" si="23"/>
        <v/>
      </c>
      <c r="H216" s="11" t="str">
        <f t="shared" si="24"/>
        <v/>
      </c>
      <c r="I216" s="11" t="str">
        <f t="shared" si="25"/>
        <v/>
      </c>
      <c r="J216" s="11" t="str">
        <f t="shared" si="26"/>
        <v/>
      </c>
      <c r="K216" s="11" t="str">
        <f t="shared" si="27"/>
        <v/>
      </c>
      <c r="L216" s="11" t="str">
        <f t="shared" si="28"/>
        <v/>
      </c>
    </row>
    <row r="217" spans="5:14">
      <c r="G217" s="10" t="str">
        <f t="shared" si="23"/>
        <v/>
      </c>
      <c r="H217" s="11" t="str">
        <f t="shared" si="24"/>
        <v/>
      </c>
      <c r="I217" s="11" t="str">
        <f t="shared" si="25"/>
        <v/>
      </c>
      <c r="J217" s="11" t="str">
        <f t="shared" si="26"/>
        <v/>
      </c>
      <c r="K217" s="11" t="str">
        <f t="shared" si="27"/>
        <v/>
      </c>
      <c r="L217" s="11" t="str">
        <f t="shared" si="28"/>
        <v/>
      </c>
    </row>
    <row r="218" spans="5:14">
      <c r="G218" s="10" t="str">
        <f t="shared" si="23"/>
        <v/>
      </c>
      <c r="H218" s="11" t="str">
        <f t="shared" si="24"/>
        <v/>
      </c>
      <c r="I218" s="11" t="str">
        <f t="shared" si="25"/>
        <v/>
      </c>
      <c r="J218" s="11" t="str">
        <f t="shared" si="26"/>
        <v/>
      </c>
      <c r="K218" s="11" t="str">
        <f t="shared" si="27"/>
        <v/>
      </c>
      <c r="L218" s="11" t="str">
        <f t="shared" si="28"/>
        <v/>
      </c>
    </row>
    <row r="219" spans="5:14">
      <c r="G219" s="10" t="str">
        <f t="shared" si="23"/>
        <v/>
      </c>
      <c r="H219" s="11" t="str">
        <f t="shared" si="24"/>
        <v/>
      </c>
      <c r="I219" s="11" t="str">
        <f t="shared" si="25"/>
        <v/>
      </c>
      <c r="J219" s="11" t="str">
        <f t="shared" si="26"/>
        <v/>
      </c>
      <c r="K219" s="11" t="str">
        <f t="shared" si="27"/>
        <v/>
      </c>
      <c r="L219" s="11" t="str">
        <f t="shared" si="28"/>
        <v/>
      </c>
    </row>
    <row r="220" spans="5:14">
      <c r="F220" s="15">
        <v>18</v>
      </c>
      <c r="G220" s="10" t="str">
        <f t="shared" si="23"/>
        <v/>
      </c>
      <c r="H220" s="11" t="str">
        <f t="shared" si="24"/>
        <v/>
      </c>
      <c r="I220" s="11" t="str">
        <f t="shared" si="25"/>
        <v/>
      </c>
      <c r="J220" s="11" t="str">
        <f t="shared" si="26"/>
        <v/>
      </c>
      <c r="K220" s="11" t="str">
        <f t="shared" si="27"/>
        <v/>
      </c>
      <c r="L220" s="11" t="str">
        <f t="shared" si="28"/>
        <v/>
      </c>
      <c r="M220" s="9">
        <f>SUM(J209:J220)</f>
        <v>0</v>
      </c>
      <c r="N220" s="9">
        <f>SUM(K209:K220)</f>
        <v>0</v>
      </c>
    </row>
    <row r="221" spans="5:14">
      <c r="G221" s="10" t="str">
        <f t="shared" si="23"/>
        <v/>
      </c>
      <c r="H221" s="11" t="str">
        <f t="shared" si="24"/>
        <v/>
      </c>
      <c r="I221" s="11" t="str">
        <f t="shared" si="25"/>
        <v/>
      </c>
      <c r="J221" s="11" t="str">
        <f t="shared" si="26"/>
        <v/>
      </c>
      <c r="K221" s="11" t="str">
        <f t="shared" si="27"/>
        <v/>
      </c>
      <c r="L221" s="11" t="str">
        <f t="shared" si="28"/>
        <v/>
      </c>
    </row>
    <row r="222" spans="5:14">
      <c r="G222" s="10" t="str">
        <f t="shared" si="23"/>
        <v/>
      </c>
      <c r="H222" s="11" t="str">
        <f t="shared" si="24"/>
        <v/>
      </c>
      <c r="I222" s="11" t="str">
        <f t="shared" si="25"/>
        <v/>
      </c>
      <c r="J222" s="11" t="str">
        <f t="shared" si="26"/>
        <v/>
      </c>
      <c r="K222" s="11" t="str">
        <f t="shared" si="27"/>
        <v/>
      </c>
      <c r="L222" s="11" t="str">
        <f t="shared" si="28"/>
        <v/>
      </c>
    </row>
    <row r="223" spans="5:14">
      <c r="G223" s="10" t="str">
        <f t="shared" si="23"/>
        <v/>
      </c>
      <c r="H223" s="11" t="str">
        <f t="shared" si="24"/>
        <v/>
      </c>
      <c r="I223" s="11" t="str">
        <f t="shared" si="25"/>
        <v/>
      </c>
      <c r="J223" s="11" t="str">
        <f t="shared" si="26"/>
        <v/>
      </c>
      <c r="K223" s="11" t="str">
        <f t="shared" si="27"/>
        <v/>
      </c>
      <c r="L223" s="11" t="str">
        <f t="shared" si="28"/>
        <v/>
      </c>
    </row>
    <row r="224" spans="5:14">
      <c r="E224" s="22" t="s">
        <v>14</v>
      </c>
      <c r="G224" s="10" t="str">
        <f t="shared" si="23"/>
        <v/>
      </c>
      <c r="H224" s="11" t="str">
        <f t="shared" si="24"/>
        <v/>
      </c>
      <c r="I224" s="11" t="str">
        <f t="shared" si="25"/>
        <v/>
      </c>
      <c r="J224" s="11" t="str">
        <f t="shared" si="26"/>
        <v/>
      </c>
      <c r="K224" s="11" t="str">
        <f t="shared" si="27"/>
        <v/>
      </c>
      <c r="L224" s="11" t="str">
        <f t="shared" si="28"/>
        <v/>
      </c>
    </row>
    <row r="225" spans="5:14">
      <c r="E225" s="9" t="s">
        <v>14</v>
      </c>
      <c r="G225" s="10" t="str">
        <f t="shared" si="23"/>
        <v/>
      </c>
      <c r="H225" s="11" t="str">
        <f t="shared" si="24"/>
        <v/>
      </c>
      <c r="I225" s="11" t="str">
        <f t="shared" si="25"/>
        <v/>
      </c>
      <c r="J225" s="11" t="str">
        <f t="shared" si="26"/>
        <v/>
      </c>
      <c r="K225" s="11" t="str">
        <f t="shared" si="27"/>
        <v/>
      </c>
      <c r="L225" s="11" t="str">
        <f t="shared" si="28"/>
        <v/>
      </c>
    </row>
    <row r="226" spans="5:14">
      <c r="E226" t="s">
        <v>14</v>
      </c>
      <c r="G226" s="10" t="str">
        <f t="shared" si="23"/>
        <v/>
      </c>
      <c r="H226" s="11" t="str">
        <f t="shared" si="24"/>
        <v/>
      </c>
      <c r="I226" s="11" t="str">
        <f t="shared" si="25"/>
        <v/>
      </c>
      <c r="J226" s="11" t="str">
        <f t="shared" si="26"/>
        <v/>
      </c>
      <c r="K226" s="11" t="str">
        <f t="shared" si="27"/>
        <v/>
      </c>
      <c r="L226" s="11" t="str">
        <f t="shared" si="28"/>
        <v/>
      </c>
    </row>
    <row r="227" spans="5:14">
      <c r="G227" s="10" t="str">
        <f t="shared" si="23"/>
        <v/>
      </c>
      <c r="H227" s="11" t="str">
        <f t="shared" si="24"/>
        <v/>
      </c>
      <c r="I227" s="11" t="str">
        <f t="shared" si="25"/>
        <v/>
      </c>
      <c r="J227" s="11" t="str">
        <f t="shared" si="26"/>
        <v/>
      </c>
      <c r="K227" s="11" t="str">
        <f t="shared" si="27"/>
        <v/>
      </c>
      <c r="L227" s="11" t="str">
        <f t="shared" si="28"/>
        <v/>
      </c>
    </row>
    <row r="228" spans="5:14">
      <c r="G228" s="10" t="str">
        <f t="shared" si="23"/>
        <v/>
      </c>
      <c r="H228" s="11" t="str">
        <f t="shared" si="24"/>
        <v/>
      </c>
      <c r="I228" s="11" t="str">
        <f t="shared" si="25"/>
        <v/>
      </c>
      <c r="J228" s="11" t="str">
        <f t="shared" si="26"/>
        <v/>
      </c>
      <c r="K228" s="11" t="str">
        <f t="shared" si="27"/>
        <v/>
      </c>
      <c r="L228" s="11" t="str">
        <f t="shared" si="28"/>
        <v/>
      </c>
    </row>
    <row r="229" spans="5:14">
      <c r="G229" s="10" t="str">
        <f t="shared" si="23"/>
        <v/>
      </c>
      <c r="H229" s="11" t="str">
        <f t="shared" si="24"/>
        <v/>
      </c>
      <c r="I229" s="11" t="str">
        <f t="shared" si="25"/>
        <v/>
      </c>
      <c r="J229" s="11" t="str">
        <f t="shared" si="26"/>
        <v/>
      </c>
      <c r="K229" s="11" t="str">
        <f t="shared" si="27"/>
        <v/>
      </c>
      <c r="L229" s="11" t="str">
        <f t="shared" si="28"/>
        <v/>
      </c>
    </row>
    <row r="230" spans="5:14">
      <c r="G230" s="10" t="str">
        <f t="shared" si="23"/>
        <v/>
      </c>
      <c r="H230" s="11" t="str">
        <f t="shared" si="24"/>
        <v/>
      </c>
      <c r="I230" s="11" t="str">
        <f t="shared" si="25"/>
        <v/>
      </c>
      <c r="J230" s="11" t="str">
        <f t="shared" si="26"/>
        <v/>
      </c>
      <c r="K230" s="11" t="str">
        <f t="shared" si="27"/>
        <v/>
      </c>
      <c r="L230" s="11" t="str">
        <f t="shared" si="28"/>
        <v/>
      </c>
    </row>
    <row r="231" spans="5:14">
      <c r="G231" s="10" t="str">
        <f t="shared" si="23"/>
        <v/>
      </c>
      <c r="H231" s="11" t="str">
        <f t="shared" si="24"/>
        <v/>
      </c>
      <c r="I231" s="11" t="str">
        <f t="shared" si="25"/>
        <v/>
      </c>
      <c r="J231" s="11" t="str">
        <f t="shared" si="26"/>
        <v/>
      </c>
      <c r="K231" s="11" t="str">
        <f t="shared" si="27"/>
        <v/>
      </c>
      <c r="L231" s="11" t="str">
        <f t="shared" si="28"/>
        <v/>
      </c>
    </row>
    <row r="232" spans="5:14">
      <c r="F232" s="15">
        <v>19</v>
      </c>
      <c r="G232" s="10" t="str">
        <f t="shared" si="23"/>
        <v/>
      </c>
      <c r="H232" s="11" t="str">
        <f t="shared" si="24"/>
        <v/>
      </c>
      <c r="I232" s="11" t="str">
        <f t="shared" si="25"/>
        <v/>
      </c>
      <c r="J232" s="11" t="str">
        <f t="shared" si="26"/>
        <v/>
      </c>
      <c r="K232" s="11" t="str">
        <f t="shared" si="27"/>
        <v/>
      </c>
      <c r="L232" s="11" t="str">
        <f t="shared" si="28"/>
        <v/>
      </c>
      <c r="M232" s="9">
        <f>SUM(J221:J232)</f>
        <v>0</v>
      </c>
      <c r="N232" s="9">
        <f>SUM(K221:K232)</f>
        <v>0</v>
      </c>
    </row>
    <row r="233" spans="5:14">
      <c r="G233" s="10" t="str">
        <f t="shared" si="23"/>
        <v/>
      </c>
      <c r="H233" s="11" t="str">
        <f t="shared" si="24"/>
        <v/>
      </c>
      <c r="I233" s="11" t="str">
        <f t="shared" si="25"/>
        <v/>
      </c>
      <c r="J233" s="11" t="str">
        <f t="shared" si="26"/>
        <v/>
      </c>
      <c r="K233" s="11" t="str">
        <f t="shared" si="27"/>
        <v/>
      </c>
      <c r="L233" s="11" t="str">
        <f t="shared" si="28"/>
        <v/>
      </c>
    </row>
    <row r="234" spans="5:14">
      <c r="G234" s="10" t="str">
        <f t="shared" si="23"/>
        <v/>
      </c>
      <c r="H234" s="11" t="str">
        <f t="shared" si="24"/>
        <v/>
      </c>
      <c r="I234" s="11" t="str">
        <f t="shared" si="25"/>
        <v/>
      </c>
      <c r="J234" s="11" t="str">
        <f t="shared" si="26"/>
        <v/>
      </c>
      <c r="K234" s="11" t="str">
        <f t="shared" si="27"/>
        <v/>
      </c>
      <c r="L234" s="11" t="str">
        <f t="shared" si="28"/>
        <v/>
      </c>
    </row>
    <row r="235" spans="5:14">
      <c r="G235" s="10" t="str">
        <f t="shared" si="23"/>
        <v/>
      </c>
      <c r="H235" s="11" t="str">
        <f t="shared" si="24"/>
        <v/>
      </c>
      <c r="I235" s="11" t="str">
        <f t="shared" si="25"/>
        <v/>
      </c>
      <c r="J235" s="11" t="str">
        <f t="shared" si="26"/>
        <v/>
      </c>
      <c r="K235" s="11" t="str">
        <f t="shared" si="27"/>
        <v/>
      </c>
      <c r="L235" s="11" t="str">
        <f t="shared" si="28"/>
        <v/>
      </c>
    </row>
    <row r="236" spans="5:14">
      <c r="G236" s="10" t="str">
        <f t="shared" si="23"/>
        <v/>
      </c>
      <c r="H236" s="11" t="str">
        <f t="shared" si="24"/>
        <v/>
      </c>
      <c r="I236" s="11" t="str">
        <f t="shared" si="25"/>
        <v/>
      </c>
      <c r="J236" s="11" t="str">
        <f t="shared" si="26"/>
        <v/>
      </c>
      <c r="K236" s="11" t="str">
        <f t="shared" si="27"/>
        <v/>
      </c>
      <c r="L236" s="11" t="str">
        <f t="shared" si="28"/>
        <v/>
      </c>
    </row>
    <row r="237" spans="5:14">
      <c r="G237" s="10" t="str">
        <f t="shared" si="23"/>
        <v/>
      </c>
      <c r="H237" s="11" t="str">
        <f t="shared" si="24"/>
        <v/>
      </c>
      <c r="I237" s="11" t="str">
        <f t="shared" si="25"/>
        <v/>
      </c>
      <c r="J237" s="11" t="str">
        <f t="shared" si="26"/>
        <v/>
      </c>
      <c r="K237" s="11" t="str">
        <f t="shared" si="27"/>
        <v/>
      </c>
      <c r="L237" s="11" t="str">
        <f t="shared" si="28"/>
        <v/>
      </c>
    </row>
    <row r="238" spans="5:14">
      <c r="G238" s="10" t="str">
        <f t="shared" si="23"/>
        <v/>
      </c>
      <c r="H238" s="11" t="str">
        <f t="shared" si="24"/>
        <v/>
      </c>
      <c r="I238" s="11" t="str">
        <f t="shared" si="25"/>
        <v/>
      </c>
      <c r="J238" s="11" t="str">
        <f t="shared" si="26"/>
        <v/>
      </c>
      <c r="K238" s="11" t="str">
        <f t="shared" si="27"/>
        <v/>
      </c>
      <c r="L238" s="11" t="str">
        <f t="shared" si="28"/>
        <v/>
      </c>
    </row>
    <row r="239" spans="5:14">
      <c r="G239" s="10" t="str">
        <f t="shared" si="23"/>
        <v/>
      </c>
      <c r="H239" s="11" t="str">
        <f t="shared" si="24"/>
        <v/>
      </c>
      <c r="I239" s="11" t="str">
        <f t="shared" si="25"/>
        <v/>
      </c>
      <c r="J239" s="11" t="str">
        <f t="shared" si="26"/>
        <v/>
      </c>
      <c r="K239" s="11" t="str">
        <f t="shared" si="27"/>
        <v/>
      </c>
      <c r="L239" s="11" t="str">
        <f t="shared" si="28"/>
        <v/>
      </c>
    </row>
    <row r="240" spans="5:14">
      <c r="G240" s="10" t="str">
        <f t="shared" si="23"/>
        <v/>
      </c>
      <c r="H240" s="11" t="str">
        <f t="shared" si="24"/>
        <v/>
      </c>
      <c r="I240" s="11" t="str">
        <f t="shared" si="25"/>
        <v/>
      </c>
      <c r="J240" s="11" t="str">
        <f t="shared" si="26"/>
        <v/>
      </c>
      <c r="K240" s="11" t="str">
        <f t="shared" si="27"/>
        <v/>
      </c>
      <c r="L240" s="11" t="str">
        <f t="shared" si="28"/>
        <v/>
      </c>
    </row>
    <row r="241" spans="6:14">
      <c r="G241" s="10" t="str">
        <f t="shared" si="23"/>
        <v/>
      </c>
      <c r="H241" s="11" t="str">
        <f t="shared" si="24"/>
        <v/>
      </c>
      <c r="I241" s="11" t="str">
        <f t="shared" si="25"/>
        <v/>
      </c>
      <c r="J241" s="11" t="str">
        <f t="shared" si="26"/>
        <v/>
      </c>
      <c r="K241" s="11" t="str">
        <f t="shared" si="27"/>
        <v/>
      </c>
      <c r="L241" s="11" t="str">
        <f t="shared" si="28"/>
        <v/>
      </c>
    </row>
    <row r="242" spans="6:14">
      <c r="G242" s="10" t="str">
        <f t="shared" si="23"/>
        <v/>
      </c>
      <c r="H242" s="11" t="str">
        <f t="shared" si="24"/>
        <v/>
      </c>
      <c r="I242" s="11" t="str">
        <f t="shared" si="25"/>
        <v/>
      </c>
      <c r="J242" s="11" t="str">
        <f t="shared" si="26"/>
        <v/>
      </c>
      <c r="K242" s="11" t="str">
        <f t="shared" si="27"/>
        <v/>
      </c>
      <c r="L242" s="11" t="str">
        <f t="shared" si="28"/>
        <v/>
      </c>
    </row>
    <row r="243" spans="6:14">
      <c r="G243" s="10" t="str">
        <f t="shared" si="23"/>
        <v/>
      </c>
      <c r="H243" s="11" t="str">
        <f t="shared" si="24"/>
        <v/>
      </c>
      <c r="I243" s="11" t="str">
        <f t="shared" si="25"/>
        <v/>
      </c>
      <c r="J243" s="11" t="str">
        <f t="shared" si="26"/>
        <v/>
      </c>
      <c r="K243" s="11" t="str">
        <f t="shared" si="27"/>
        <v/>
      </c>
      <c r="L243" s="11" t="str">
        <f t="shared" si="28"/>
        <v/>
      </c>
    </row>
    <row r="244" spans="6:14">
      <c r="F244" s="15">
        <v>20</v>
      </c>
      <c r="G244" s="10" t="str">
        <f t="shared" si="23"/>
        <v/>
      </c>
      <c r="H244" s="11" t="str">
        <f t="shared" si="24"/>
        <v/>
      </c>
      <c r="I244" s="11" t="str">
        <f t="shared" si="25"/>
        <v/>
      </c>
      <c r="J244" s="11" t="str">
        <f t="shared" si="26"/>
        <v/>
      </c>
      <c r="K244" s="11" t="str">
        <f t="shared" si="27"/>
        <v/>
      </c>
      <c r="L244" s="11" t="str">
        <f t="shared" si="28"/>
        <v/>
      </c>
      <c r="M244" s="9">
        <f>SUM(J233:J244)</f>
        <v>0</v>
      </c>
      <c r="N244" s="9">
        <f>SUM(K233:K244)</f>
        <v>0</v>
      </c>
    </row>
    <row r="245" spans="6:14" ht="16" thickBot="1">
      <c r="F245" s="17"/>
      <c r="G245" s="12"/>
      <c r="H245" s="12"/>
      <c r="I245" s="12"/>
      <c r="J245" s="12"/>
      <c r="K245" s="12"/>
      <c r="L245" s="12"/>
    </row>
  </sheetData>
  <pageMargins left="0.75" right="0.75" top="1" bottom="1" header="0.5" footer="0.5"/>
  <pageSetup paperSize="9" orientation="portrait" horizontalDpi="4294967292" verticalDpi="4294967292"/>
  <ignoredErrors>
    <ignoredError sqref="Q5:R5 Q6:R2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9"/>
  <sheetViews>
    <sheetView tabSelected="1" topLeftCell="G25" zoomScale="150" zoomScaleNormal="150" zoomScalePageLayoutView="150" workbookViewId="0">
      <selection activeCell="M35" sqref="M35"/>
    </sheetView>
  </sheetViews>
  <sheetFormatPr baseColWidth="10" defaultRowHeight="15" x14ac:dyDescent="0"/>
  <cols>
    <col min="1" max="1" width="6" customWidth="1"/>
    <col min="4" max="5" width="13.1640625" bestFit="1" customWidth="1"/>
    <col min="13" max="13" width="11.33203125" bestFit="1" customWidth="1"/>
  </cols>
  <sheetData>
    <row r="2" spans="2:5">
      <c r="B2" s="1" t="s">
        <v>25</v>
      </c>
    </row>
    <row r="3" spans="2:5" ht="16" thickBot="1"/>
    <row r="4" spans="2:5">
      <c r="B4" s="26"/>
      <c r="C4" s="26"/>
      <c r="D4" s="38" t="s">
        <v>26</v>
      </c>
      <c r="E4" s="38"/>
    </row>
    <row r="5" spans="2:5">
      <c r="B5" s="8" t="s">
        <v>24</v>
      </c>
      <c r="C5" s="8" t="s">
        <v>20</v>
      </c>
      <c r="D5" s="29">
        <v>0.08</v>
      </c>
      <c r="E5" s="29">
        <v>0.12</v>
      </c>
    </row>
    <row r="6" spans="2:5">
      <c r="B6" s="10">
        <v>30</v>
      </c>
      <c r="C6" s="27">
        <v>0</v>
      </c>
      <c r="D6" s="30">
        <v>100000</v>
      </c>
      <c r="E6" s="35">
        <f>D6</f>
        <v>100000</v>
      </c>
    </row>
    <row r="7" spans="2:5">
      <c r="B7" s="10">
        <f>B6+1</f>
        <v>31</v>
      </c>
      <c r="C7" s="28">
        <f>C6+1</f>
        <v>1</v>
      </c>
      <c r="D7" s="31">
        <f>D6*(1+$D$5)</f>
        <v>108000</v>
      </c>
      <c r="E7" s="36">
        <f>E6*(1+$E$5)</f>
        <v>112000.00000000001</v>
      </c>
    </row>
    <row r="8" spans="2:5">
      <c r="B8" s="10">
        <f t="shared" ref="B8:B39" si="0">B7+1</f>
        <v>32</v>
      </c>
      <c r="C8" s="28">
        <f t="shared" ref="C8:C39" si="1">C7+1</f>
        <v>2</v>
      </c>
      <c r="D8" s="31">
        <f t="shared" ref="D8:D41" si="2">D7*(1+$D$5)</f>
        <v>116640.00000000001</v>
      </c>
      <c r="E8" s="36">
        <f t="shared" ref="E8:E41" si="3">E7*(1+$E$5)</f>
        <v>125440.00000000003</v>
      </c>
    </row>
    <row r="9" spans="2:5">
      <c r="B9" s="10">
        <f t="shared" si="0"/>
        <v>33</v>
      </c>
      <c r="C9" s="28">
        <f t="shared" si="1"/>
        <v>3</v>
      </c>
      <c r="D9" s="31">
        <f t="shared" si="2"/>
        <v>125971.20000000003</v>
      </c>
      <c r="E9" s="36">
        <f t="shared" si="3"/>
        <v>140492.80000000005</v>
      </c>
    </row>
    <row r="10" spans="2:5">
      <c r="B10" s="10">
        <f t="shared" si="0"/>
        <v>34</v>
      </c>
      <c r="C10" s="28">
        <f t="shared" si="1"/>
        <v>4</v>
      </c>
      <c r="D10" s="31">
        <f t="shared" si="2"/>
        <v>136048.89600000004</v>
      </c>
      <c r="E10" s="36">
        <f t="shared" si="3"/>
        <v>157351.93600000007</v>
      </c>
    </row>
    <row r="11" spans="2:5">
      <c r="B11" s="10">
        <f t="shared" si="0"/>
        <v>35</v>
      </c>
      <c r="C11" s="28">
        <f t="shared" si="1"/>
        <v>5</v>
      </c>
      <c r="D11" s="31">
        <f t="shared" si="2"/>
        <v>146932.80768000006</v>
      </c>
      <c r="E11" s="36">
        <f t="shared" si="3"/>
        <v>176234.16832000011</v>
      </c>
    </row>
    <row r="12" spans="2:5">
      <c r="B12" s="10">
        <f t="shared" si="0"/>
        <v>36</v>
      </c>
      <c r="C12" s="28">
        <f t="shared" si="1"/>
        <v>6</v>
      </c>
      <c r="D12" s="31">
        <f t="shared" si="2"/>
        <v>158687.43229440006</v>
      </c>
      <c r="E12" s="36">
        <f t="shared" si="3"/>
        <v>197382.26851840015</v>
      </c>
    </row>
    <row r="13" spans="2:5">
      <c r="B13" s="10">
        <f t="shared" si="0"/>
        <v>37</v>
      </c>
      <c r="C13" s="28">
        <f t="shared" si="1"/>
        <v>7</v>
      </c>
      <c r="D13" s="31">
        <f t="shared" si="2"/>
        <v>171382.42687795206</v>
      </c>
      <c r="E13" s="36">
        <f t="shared" si="3"/>
        <v>221068.14074060819</v>
      </c>
    </row>
    <row r="14" spans="2:5">
      <c r="B14" s="10">
        <f t="shared" si="0"/>
        <v>38</v>
      </c>
      <c r="C14" s="28">
        <f t="shared" si="1"/>
        <v>8</v>
      </c>
      <c r="D14" s="31">
        <f t="shared" si="2"/>
        <v>185093.02102818823</v>
      </c>
      <c r="E14" s="36">
        <f t="shared" si="3"/>
        <v>247596.3176294812</v>
      </c>
    </row>
    <row r="15" spans="2:5">
      <c r="B15" s="10">
        <f t="shared" si="0"/>
        <v>39</v>
      </c>
      <c r="C15" s="28">
        <f t="shared" si="1"/>
        <v>9</v>
      </c>
      <c r="D15" s="31">
        <f t="shared" si="2"/>
        <v>199900.4627104433</v>
      </c>
      <c r="E15" s="36">
        <f t="shared" si="3"/>
        <v>277307.87574501894</v>
      </c>
    </row>
    <row r="16" spans="2:5">
      <c r="B16" s="10">
        <f t="shared" si="0"/>
        <v>40</v>
      </c>
      <c r="C16" s="28">
        <f t="shared" si="1"/>
        <v>10</v>
      </c>
      <c r="D16" s="31">
        <f t="shared" si="2"/>
        <v>215892.49972727877</v>
      </c>
      <c r="E16" s="36">
        <f t="shared" si="3"/>
        <v>310584.82083442126</v>
      </c>
    </row>
    <row r="17" spans="2:13">
      <c r="B17" s="10">
        <f t="shared" si="0"/>
        <v>41</v>
      </c>
      <c r="C17" s="28">
        <f t="shared" si="1"/>
        <v>11</v>
      </c>
      <c r="D17" s="31">
        <f t="shared" si="2"/>
        <v>233163.89970546108</v>
      </c>
      <c r="E17" s="36">
        <f t="shared" si="3"/>
        <v>347854.99933455186</v>
      </c>
    </row>
    <row r="18" spans="2:13">
      <c r="B18" s="10">
        <f t="shared" si="0"/>
        <v>42</v>
      </c>
      <c r="C18" s="28">
        <f t="shared" si="1"/>
        <v>12</v>
      </c>
      <c r="D18" s="31">
        <f t="shared" si="2"/>
        <v>251817.01168189797</v>
      </c>
      <c r="E18" s="36">
        <f t="shared" si="3"/>
        <v>389597.59925469814</v>
      </c>
    </row>
    <row r="19" spans="2:13">
      <c r="B19" s="10">
        <f t="shared" si="0"/>
        <v>43</v>
      </c>
      <c r="C19" s="28">
        <f t="shared" si="1"/>
        <v>13</v>
      </c>
      <c r="D19" s="31">
        <f t="shared" si="2"/>
        <v>271962.37261644984</v>
      </c>
      <c r="E19" s="36">
        <f t="shared" si="3"/>
        <v>436349.31116526196</v>
      </c>
    </row>
    <row r="20" spans="2:13">
      <c r="B20" s="10">
        <f t="shared" si="0"/>
        <v>44</v>
      </c>
      <c r="C20" s="28">
        <f t="shared" si="1"/>
        <v>14</v>
      </c>
      <c r="D20" s="31">
        <f t="shared" si="2"/>
        <v>293719.36242576584</v>
      </c>
      <c r="E20" s="36">
        <f t="shared" si="3"/>
        <v>488711.22850509343</v>
      </c>
    </row>
    <row r="21" spans="2:13">
      <c r="B21" s="10">
        <f t="shared" si="0"/>
        <v>45</v>
      </c>
      <c r="C21" s="28">
        <f t="shared" si="1"/>
        <v>15</v>
      </c>
      <c r="D21" s="31">
        <f t="shared" si="2"/>
        <v>317216.91141982714</v>
      </c>
      <c r="E21" s="36">
        <f t="shared" si="3"/>
        <v>547356.57592570467</v>
      </c>
    </row>
    <row r="22" spans="2:13">
      <c r="B22" s="10">
        <f t="shared" si="0"/>
        <v>46</v>
      </c>
      <c r="C22" s="28">
        <f t="shared" si="1"/>
        <v>16</v>
      </c>
      <c r="D22" s="31">
        <f t="shared" si="2"/>
        <v>342594.26433341333</v>
      </c>
      <c r="E22" s="36">
        <f t="shared" si="3"/>
        <v>613039.36503678933</v>
      </c>
    </row>
    <row r="23" spans="2:13">
      <c r="B23" s="10">
        <f t="shared" si="0"/>
        <v>47</v>
      </c>
      <c r="C23" s="28">
        <f t="shared" si="1"/>
        <v>17</v>
      </c>
      <c r="D23" s="31">
        <f t="shared" si="2"/>
        <v>370001.80548008642</v>
      </c>
      <c r="E23" s="36">
        <f t="shared" si="3"/>
        <v>686604.08884120407</v>
      </c>
    </row>
    <row r="24" spans="2:13">
      <c r="B24" s="10">
        <f t="shared" si="0"/>
        <v>48</v>
      </c>
      <c r="C24" s="28">
        <f t="shared" si="1"/>
        <v>18</v>
      </c>
      <c r="D24" s="31">
        <f t="shared" si="2"/>
        <v>399601.94991849334</v>
      </c>
      <c r="E24" s="36">
        <f t="shared" si="3"/>
        <v>768996.57950214867</v>
      </c>
    </row>
    <row r="25" spans="2:13">
      <c r="B25" s="10">
        <f t="shared" si="0"/>
        <v>49</v>
      </c>
      <c r="C25" s="28">
        <f t="shared" si="1"/>
        <v>19</v>
      </c>
      <c r="D25" s="31">
        <f t="shared" si="2"/>
        <v>431570.10591197282</v>
      </c>
      <c r="E25" s="36">
        <f t="shared" si="3"/>
        <v>861276.1690424066</v>
      </c>
    </row>
    <row r="26" spans="2:13">
      <c r="B26" s="10">
        <f t="shared" si="0"/>
        <v>50</v>
      </c>
      <c r="C26" s="28">
        <f t="shared" si="1"/>
        <v>20</v>
      </c>
      <c r="D26" s="31">
        <f t="shared" si="2"/>
        <v>466095.71438493067</v>
      </c>
      <c r="E26" s="36">
        <f t="shared" si="3"/>
        <v>964629.30932749552</v>
      </c>
    </row>
    <row r="27" spans="2:13">
      <c r="B27" s="10">
        <f t="shared" si="0"/>
        <v>51</v>
      </c>
      <c r="C27" s="28">
        <f t="shared" si="1"/>
        <v>21</v>
      </c>
      <c r="D27" s="31">
        <f t="shared" si="2"/>
        <v>503383.37153572513</v>
      </c>
      <c r="E27" s="36">
        <f t="shared" si="3"/>
        <v>1080384.8264467951</v>
      </c>
    </row>
    <row r="28" spans="2:13">
      <c r="B28" s="10">
        <f t="shared" si="0"/>
        <v>52</v>
      </c>
      <c r="C28" s="28">
        <f t="shared" si="1"/>
        <v>22</v>
      </c>
      <c r="D28" s="31">
        <f t="shared" si="2"/>
        <v>543654.04125858319</v>
      </c>
      <c r="E28" s="36">
        <f t="shared" si="3"/>
        <v>1210031.0056204107</v>
      </c>
    </row>
    <row r="29" spans="2:13">
      <c r="B29" s="10">
        <f t="shared" si="0"/>
        <v>53</v>
      </c>
      <c r="C29" s="28">
        <f t="shared" si="1"/>
        <v>23</v>
      </c>
      <c r="D29" s="31">
        <f t="shared" si="2"/>
        <v>587146.36455926986</v>
      </c>
      <c r="E29" s="36">
        <f t="shared" si="3"/>
        <v>1355234.72629486</v>
      </c>
    </row>
    <row r="30" spans="2:13">
      <c r="B30" s="10">
        <f t="shared" si="0"/>
        <v>54</v>
      </c>
      <c r="C30" s="28">
        <f t="shared" si="1"/>
        <v>24</v>
      </c>
      <c r="D30" s="31">
        <f t="shared" si="2"/>
        <v>634118.07372401154</v>
      </c>
      <c r="E30" s="36">
        <f t="shared" si="3"/>
        <v>1517862.8934502434</v>
      </c>
    </row>
    <row r="31" spans="2:13">
      <c r="B31" s="10">
        <f t="shared" si="0"/>
        <v>55</v>
      </c>
      <c r="C31" s="28">
        <f t="shared" si="1"/>
        <v>25</v>
      </c>
      <c r="D31" s="31">
        <f t="shared" si="2"/>
        <v>684847.51962193253</v>
      </c>
      <c r="E31" s="36">
        <f t="shared" si="3"/>
        <v>1700006.4406642728</v>
      </c>
      <c r="M31">
        <v>10000000</v>
      </c>
    </row>
    <row r="32" spans="2:13">
      <c r="B32" s="10">
        <f t="shared" si="0"/>
        <v>56</v>
      </c>
      <c r="C32" s="28">
        <f t="shared" si="1"/>
        <v>26</v>
      </c>
      <c r="D32" s="31">
        <f t="shared" si="2"/>
        <v>739635.32119168714</v>
      </c>
      <c r="E32" s="36">
        <f t="shared" si="3"/>
        <v>1904007.2135439857</v>
      </c>
      <c r="M32">
        <v>15</v>
      </c>
    </row>
    <row r="33" spans="2:13">
      <c r="B33" s="10">
        <f t="shared" si="0"/>
        <v>57</v>
      </c>
      <c r="C33" s="28">
        <f t="shared" si="1"/>
        <v>27</v>
      </c>
      <c r="D33" s="31">
        <f t="shared" si="2"/>
        <v>798806.14688702219</v>
      </c>
      <c r="E33" s="36">
        <f t="shared" si="3"/>
        <v>2132488.0791692641</v>
      </c>
      <c r="M33">
        <v>12</v>
      </c>
    </row>
    <row r="34" spans="2:13">
      <c r="B34" s="10">
        <f t="shared" si="0"/>
        <v>58</v>
      </c>
      <c r="C34" s="28">
        <f t="shared" si="1"/>
        <v>28</v>
      </c>
      <c r="D34" s="31">
        <f t="shared" si="2"/>
        <v>862710.63863798406</v>
      </c>
      <c r="E34" s="36">
        <f t="shared" si="3"/>
        <v>2388386.6486695758</v>
      </c>
      <c r="M34" s="39">
        <v>0.08</v>
      </c>
    </row>
    <row r="35" spans="2:13">
      <c r="B35" s="10">
        <f t="shared" si="0"/>
        <v>59</v>
      </c>
      <c r="C35" s="28">
        <f t="shared" si="1"/>
        <v>29</v>
      </c>
      <c r="D35" s="31">
        <f t="shared" si="2"/>
        <v>931727.48972902284</v>
      </c>
      <c r="E35" s="36">
        <f t="shared" si="3"/>
        <v>2674993.0465099253</v>
      </c>
      <c r="M35" s="40">
        <f>-PMT(M34/M33,M32*M33,M31,0,0)</f>
        <v>95565.20843303515</v>
      </c>
    </row>
    <row r="36" spans="2:13">
      <c r="B36" s="10">
        <f t="shared" si="0"/>
        <v>60</v>
      </c>
      <c r="C36" s="28">
        <f t="shared" si="1"/>
        <v>30</v>
      </c>
      <c r="D36" s="31">
        <f t="shared" si="2"/>
        <v>1006265.6889073447</v>
      </c>
      <c r="E36" s="36">
        <f t="shared" si="3"/>
        <v>2995992.2120911167</v>
      </c>
    </row>
    <row r="37" spans="2:13">
      <c r="B37" s="10">
        <f t="shared" si="0"/>
        <v>61</v>
      </c>
      <c r="C37" s="28">
        <f t="shared" si="1"/>
        <v>31</v>
      </c>
      <c r="D37" s="31">
        <f t="shared" si="2"/>
        <v>1086766.9440199323</v>
      </c>
      <c r="E37" s="36">
        <f t="shared" si="3"/>
        <v>3355511.2775420509</v>
      </c>
    </row>
    <row r="38" spans="2:13">
      <c r="B38" s="10">
        <f t="shared" si="0"/>
        <v>62</v>
      </c>
      <c r="C38" s="28">
        <f t="shared" si="1"/>
        <v>32</v>
      </c>
      <c r="D38" s="31">
        <f t="shared" si="2"/>
        <v>1173708.2995415269</v>
      </c>
      <c r="E38" s="36">
        <f t="shared" si="3"/>
        <v>3758172.6308470974</v>
      </c>
    </row>
    <row r="39" spans="2:13">
      <c r="B39" s="10">
        <f t="shared" si="0"/>
        <v>63</v>
      </c>
      <c r="C39" s="28">
        <f t="shared" si="1"/>
        <v>33</v>
      </c>
      <c r="D39" s="31">
        <f t="shared" si="2"/>
        <v>1267604.9635048492</v>
      </c>
      <c r="E39" s="36">
        <f t="shared" si="3"/>
        <v>4209153.3465487491</v>
      </c>
    </row>
    <row r="40" spans="2:13">
      <c r="B40" s="10">
        <f t="shared" ref="B40:B41" si="4">B39+1</f>
        <v>64</v>
      </c>
      <c r="C40" s="28">
        <f t="shared" ref="C40:C41" si="5">C39+1</f>
        <v>34</v>
      </c>
      <c r="D40" s="31">
        <f t="shared" si="2"/>
        <v>1369013.3605852372</v>
      </c>
      <c r="E40" s="36">
        <f t="shared" si="3"/>
        <v>4714251.7481345991</v>
      </c>
    </row>
    <row r="41" spans="2:13" ht="16" thickBot="1">
      <c r="B41" s="32">
        <f t="shared" si="4"/>
        <v>65</v>
      </c>
      <c r="C41" s="33">
        <f t="shared" si="5"/>
        <v>35</v>
      </c>
      <c r="D41" s="34">
        <f t="shared" si="2"/>
        <v>1478534.4294320561</v>
      </c>
      <c r="E41" s="37">
        <f t="shared" si="3"/>
        <v>5279961.957910751</v>
      </c>
    </row>
    <row r="42" spans="2:13">
      <c r="B42" s="10"/>
      <c r="C42" s="10"/>
      <c r="D42" s="10"/>
      <c r="E42" s="10"/>
    </row>
    <row r="43" spans="2:13">
      <c r="B43" s="10"/>
      <c r="C43" s="10"/>
      <c r="D43" s="10"/>
      <c r="E43" s="10"/>
    </row>
    <row r="44" spans="2:13">
      <c r="B44" s="10"/>
      <c r="C44" s="10"/>
      <c r="D44" s="10"/>
      <c r="E44" s="10"/>
    </row>
    <row r="45" spans="2:13">
      <c r="B45" s="10"/>
      <c r="C45" s="10"/>
      <c r="D45" s="10"/>
      <c r="E45" s="10"/>
    </row>
    <row r="46" spans="2:13">
      <c r="B46" s="10"/>
      <c r="C46" s="10"/>
      <c r="D46" s="10"/>
      <c r="E46" s="10"/>
    </row>
    <row r="47" spans="2:13">
      <c r="B47" s="10"/>
      <c r="C47" s="10"/>
      <c r="D47" s="10"/>
      <c r="E47" s="10"/>
    </row>
    <row r="48" spans="2:13">
      <c r="B48" s="10"/>
      <c r="C48" s="10"/>
      <c r="D48" s="10"/>
      <c r="E48" s="10"/>
    </row>
    <row r="49" spans="2:5">
      <c r="B49" s="10"/>
      <c r="C49" s="10"/>
      <c r="D49" s="10"/>
      <c r="E49" s="10"/>
    </row>
  </sheetData>
  <mergeCells count="1">
    <mergeCell ref="D4:E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</vt:lpstr>
      <vt:lpstr>Compounding</vt:lpstr>
    </vt:vector>
  </TitlesOfParts>
  <Company>ISB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 sonti</dc:creator>
  <cp:lastModifiedBy>Ramana sonti</cp:lastModifiedBy>
  <dcterms:created xsi:type="dcterms:W3CDTF">2017-02-20T05:20:14Z</dcterms:created>
  <dcterms:modified xsi:type="dcterms:W3CDTF">2017-03-23T05:13:31Z</dcterms:modified>
</cp:coreProperties>
</file>