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ESTOGA_2022\SEM-4-CONESTOGA-JAN23\INFO8685 Information Technology Business Analysis Capstone Project\deliverables file-AS-4\"/>
    </mc:Choice>
  </mc:AlternateContent>
  <xr:revisionPtr revIDLastSave="0" documentId="13_ncr:1_{5200CFF0-425F-4CE2-BB2F-D62C9759413E}" xr6:coauthVersionLast="47" xr6:coauthVersionMax="47" xr10:uidLastSave="{00000000-0000-0000-0000-000000000000}"/>
  <bookViews>
    <workbookView xWindow="-108" yWindow="-108" windowWidth="23256" windowHeight="12456" xr2:uid="{2C4BFC3B-2E9A-48E8-A17E-7084CC2FB0D3}"/>
  </bookViews>
  <sheets>
    <sheet name="Omnichannel Dev Cost" sheetId="1" r:id="rId1"/>
    <sheet name="EstimatedBudget" sheetId="2" r:id="rId2"/>
    <sheet name="RO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D30" i="3" s="1"/>
  <c r="K9" i="3" s="1"/>
  <c r="D29" i="3"/>
  <c r="B25" i="3"/>
  <c r="D25" i="3" s="1"/>
  <c r="J9" i="3" s="1"/>
  <c r="D24" i="3"/>
  <c r="B20" i="3"/>
  <c r="D20" i="3" s="1"/>
  <c r="I9" i="3" s="1"/>
  <c r="D19" i="3"/>
  <c r="B15" i="3"/>
  <c r="D15" i="3" s="1"/>
  <c r="H9" i="3" s="1"/>
  <c r="D14" i="3"/>
  <c r="B10" i="3"/>
  <c r="D10" i="3" s="1"/>
  <c r="D9" i="3"/>
  <c r="G9" i="3" l="1"/>
  <c r="G10" i="3" s="1"/>
  <c r="G11" i="3" s="1"/>
  <c r="J10" i="3"/>
  <c r="J11" i="3"/>
  <c r="J13" i="3" s="1"/>
  <c r="H10" i="3"/>
  <c r="H11" i="3"/>
  <c r="H13" i="3" s="1"/>
  <c r="I10" i="3"/>
  <c r="I11" i="3"/>
  <c r="I13" i="3" s="1"/>
  <c r="K10" i="3"/>
  <c r="K11" i="3" s="1"/>
  <c r="K13" i="3" s="1"/>
  <c r="G13" i="3" l="1"/>
  <c r="G17" i="3"/>
  <c r="E21" i="2" l="1"/>
  <c r="E20" i="2"/>
  <c r="E19" i="2"/>
  <c r="F19" i="2" s="1"/>
  <c r="E15" i="2"/>
  <c r="F15" i="2" s="1"/>
  <c r="E13" i="2"/>
  <c r="E12" i="2"/>
  <c r="E10" i="2"/>
  <c r="B8" i="2"/>
  <c r="E8" i="2" s="1"/>
  <c r="E7" i="2"/>
  <c r="E6" i="2"/>
  <c r="C18" i="1"/>
  <c r="B18" i="1"/>
  <c r="D17" i="1"/>
  <c r="B17" i="1"/>
  <c r="D16" i="1"/>
  <c r="B16" i="1"/>
  <c r="B15" i="1"/>
  <c r="D15" i="1" s="1"/>
  <c r="B13" i="1"/>
  <c r="D13" i="1" s="1"/>
  <c r="D18" i="1" s="1"/>
  <c r="D12" i="1"/>
  <c r="D11" i="1"/>
  <c r="D6" i="1"/>
  <c r="E22" i="2" l="1"/>
  <c r="F12" i="2"/>
  <c r="D12" i="2" s="1"/>
  <c r="G15" i="2"/>
  <c r="D15" i="2"/>
  <c r="G19" i="2"/>
  <c r="D19" i="2"/>
  <c r="F6" i="2"/>
  <c r="G12" i="2" l="1"/>
  <c r="D23" i="2"/>
  <c r="F25" i="2"/>
  <c r="E25" i="2"/>
  <c r="G22" i="2"/>
  <c r="G25" i="2" s="1"/>
</calcChain>
</file>

<file path=xl/sharedStrings.xml><?xml version="1.0" encoding="utf-8"?>
<sst xmlns="http://schemas.openxmlformats.org/spreadsheetml/2006/main" count="100" uniqueCount="72">
  <si>
    <t xml:space="preserve">Omnichannel Inventory Management system development </t>
  </si>
  <si>
    <t>Estimated project completed in 8-12 months</t>
  </si>
  <si>
    <t>Consider BA Squad team member working for 8 hours a day, 5 days in a week</t>
  </si>
  <si>
    <t>40 hours/week</t>
  </si>
  <si>
    <t>160 hours/month</t>
  </si>
  <si>
    <t>How many developers and testers worked on project</t>
  </si>
  <si>
    <t xml:space="preserve">1. Labor Estimate information </t>
  </si>
  <si>
    <t>Units/Hrs.</t>
  </si>
  <si>
    <t>Cost/Unit/Hr</t>
  </si>
  <si>
    <t>Subtotals</t>
  </si>
  <si>
    <t>Calculations</t>
  </si>
  <si>
    <t>BA Squad Project Team Member Estimate</t>
  </si>
  <si>
    <t>Project Manager</t>
  </si>
  <si>
    <t>1120*44.43</t>
  </si>
  <si>
    <t>Team Lead</t>
  </si>
  <si>
    <t>1120*23.33</t>
  </si>
  <si>
    <t>7 Business Analysts</t>
  </si>
  <si>
    <t>7840*40.70</t>
  </si>
  <si>
    <t>Contractors Labor Estimate</t>
  </si>
  <si>
    <t>2 Developer</t>
  </si>
  <si>
    <t>2240*40.55</t>
  </si>
  <si>
    <t>Test Lead</t>
  </si>
  <si>
    <t>1120*50.95</t>
  </si>
  <si>
    <t>2 Tester</t>
  </si>
  <si>
    <t>2240*33.75</t>
  </si>
  <si>
    <t>Total Labor Cost Estimate</t>
  </si>
  <si>
    <t>The Estimate: Omnichannel Inventory Management Project Cost Baseline</t>
  </si>
  <si>
    <t>A definitive estimate: -5 percent to +10 percent</t>
  </si>
  <si>
    <t>CCA Cost(Class 10, 30%)</t>
  </si>
  <si>
    <t>Year 1 Total</t>
  </si>
  <si>
    <t>Year 2 Total</t>
  </si>
  <si>
    <t>1. Project Management</t>
  </si>
  <si>
    <t>1.1 Project Manager</t>
  </si>
  <si>
    <t>1.2 Team Lead</t>
  </si>
  <si>
    <t>1.3  7 Business Analysts</t>
  </si>
  <si>
    <t>1.4 BA SQUAD Consulting Charges</t>
  </si>
  <si>
    <t>-</t>
  </si>
  <si>
    <t>$</t>
  </si>
  <si>
    <t>2. Hardware</t>
  </si>
  <si>
    <t>2.1 Handheld Devices</t>
  </si>
  <si>
    <t>2.2 Cloud/Servers</t>
  </si>
  <si>
    <t>3. Software</t>
  </si>
  <si>
    <t>3.1 Licensed Software</t>
  </si>
  <si>
    <t>3.2 Software Development*</t>
  </si>
  <si>
    <t>4. Testing</t>
  </si>
  <si>
    <t>5. Training and Support</t>
  </si>
  <si>
    <t>5.1 Trainee Cost</t>
  </si>
  <si>
    <t>5.2 Travel Cost</t>
  </si>
  <si>
    <t>5.3 Project Team Members</t>
  </si>
  <si>
    <t>Subtotal</t>
  </si>
  <si>
    <t>Total Claim Amount</t>
  </si>
  <si>
    <t>Total Project Cost Estimate</t>
  </si>
  <si>
    <t>1.4 Contract(Software development and Testing)</t>
  </si>
  <si>
    <t>ROI Calculation</t>
  </si>
  <si>
    <t>Initial Investment</t>
  </si>
  <si>
    <t>Yearly Expenses</t>
  </si>
  <si>
    <t>Income Tax Rate</t>
  </si>
  <si>
    <t xml:space="preserve">Year -1 </t>
  </si>
  <si>
    <t>Year - 3</t>
  </si>
  <si>
    <t>Year - 5</t>
  </si>
  <si>
    <t>Year - 10</t>
  </si>
  <si>
    <t>Year - 15</t>
  </si>
  <si>
    <t>Customers</t>
  </si>
  <si>
    <t>Target Revnue</t>
  </si>
  <si>
    <t>Total</t>
  </si>
  <si>
    <t>1 Month</t>
  </si>
  <si>
    <t>Income Before Taxes</t>
  </si>
  <si>
    <t>1 Year</t>
  </si>
  <si>
    <t>Income Taxes</t>
  </si>
  <si>
    <t>Net Income</t>
  </si>
  <si>
    <t>ROI</t>
  </si>
  <si>
    <t xml:space="preserve">Cumulative Net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</si>
</sst>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_-[$$-409]* #,##0.00_ ;_-[$$-409]* \-#,##0.0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1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theme="4" tint="-0.49998474074526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name val="Arial"/>
      <family val="2"/>
    </font>
    <font>
      <b/>
      <sz val="12"/>
      <color theme="4" tint="-0.249977111117893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</cellStyleXfs>
  <cellXfs count="10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4" xfId="0" applyFont="1" applyFill="1" applyBorder="1"/>
    <xf numFmtId="0" fontId="8" fillId="5" borderId="4" xfId="0" applyFont="1" applyFill="1" applyBorder="1"/>
    <xf numFmtId="0" fontId="9" fillId="6" borderId="4" xfId="0" applyFont="1" applyFill="1" applyBorder="1"/>
    <xf numFmtId="0" fontId="10" fillId="6" borderId="4" xfId="0" applyFont="1" applyFill="1" applyBorder="1"/>
    <xf numFmtId="0" fontId="11" fillId="5" borderId="5" xfId="3" applyFont="1" applyFill="1" applyBorder="1"/>
    <xf numFmtId="0" fontId="0" fillId="0" borderId="5" xfId="0" applyBorder="1"/>
    <xf numFmtId="0" fontId="1" fillId="3" borderId="4" xfId="3" applyBorder="1"/>
    <xf numFmtId="2" fontId="0" fillId="0" borderId="4" xfId="1" applyNumberFormat="1" applyFont="1" applyBorder="1"/>
    <xf numFmtId="164" fontId="0" fillId="0" borderId="4" xfId="0" applyNumberFormat="1" applyBorder="1"/>
    <xf numFmtId="0" fontId="0" fillId="0" borderId="4" xfId="0" applyBorder="1"/>
    <xf numFmtId="0" fontId="11" fillId="2" borderId="5" xfId="2" applyFont="1" applyBorder="1"/>
    <xf numFmtId="0" fontId="1" fillId="2" borderId="4" xfId="2" applyBorder="1"/>
    <xf numFmtId="0" fontId="1" fillId="2" borderId="6" xfId="2" applyBorder="1"/>
    <xf numFmtId="2" fontId="0" fillId="0" borderId="4" xfId="0" applyNumberFormat="1" applyBorder="1"/>
    <xf numFmtId="165" fontId="0" fillId="0" borderId="0" xfId="0" applyNumberFormat="1"/>
    <xf numFmtId="0" fontId="11" fillId="0" borderId="4" xfId="0" applyFont="1" applyBorder="1" applyAlignment="1">
      <alignment horizontal="center" vertical="top"/>
    </xf>
    <xf numFmtId="2" fontId="2" fillId="0" borderId="4" xfId="0" applyNumberFormat="1" applyFont="1" applyBorder="1"/>
    <xf numFmtId="164" fontId="2" fillId="0" borderId="4" xfId="0" applyNumberFormat="1" applyFont="1" applyBorder="1"/>
    <xf numFmtId="165" fontId="2" fillId="0" borderId="4" xfId="0" applyNumberFormat="1" applyFont="1" applyBorder="1"/>
    <xf numFmtId="0" fontId="0" fillId="5" borderId="0" xfId="0" applyFill="1"/>
    <xf numFmtId="0" fontId="13" fillId="6" borderId="4" xfId="0" applyFont="1" applyFill="1" applyBorder="1"/>
    <xf numFmtId="0" fontId="11" fillId="3" borderId="4" xfId="3" applyFont="1" applyBorder="1"/>
    <xf numFmtId="0" fontId="11" fillId="3" borderId="4" xfId="3" applyFont="1" applyBorder="1" applyAlignment="1"/>
    <xf numFmtId="165" fontId="0" fillId="0" borderId="4" xfId="0" applyNumberFormat="1" applyBorder="1"/>
    <xf numFmtId="0" fontId="0" fillId="0" borderId="4" xfId="0" applyBorder="1" applyAlignment="1">
      <alignment wrapText="1"/>
    </xf>
    <xf numFmtId="2" fontId="0" fillId="0" borderId="4" xfId="1" applyNumberFormat="1" applyFont="1" applyFill="1" applyBorder="1"/>
    <xf numFmtId="6" fontId="0" fillId="0" borderId="4" xfId="0" applyNumberFormat="1" applyBorder="1"/>
    <xf numFmtId="8" fontId="0" fillId="0" borderId="4" xfId="0" applyNumberFormat="1" applyBorder="1"/>
    <xf numFmtId="0" fontId="11" fillId="3" borderId="4" xfId="3" applyFont="1" applyBorder="1" applyAlignment="1">
      <alignment wrapText="1"/>
    </xf>
    <xf numFmtId="0" fontId="11" fillId="7" borderId="4" xfId="3" applyFont="1" applyFill="1" applyBorder="1" applyAlignment="1">
      <alignment wrapText="1"/>
    </xf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5" fontId="2" fillId="10" borderId="4" xfId="0" applyNumberFormat="1" applyFont="1" applyFill="1" applyBorder="1"/>
    <xf numFmtId="165" fontId="2" fillId="11" borderId="4" xfId="0" applyNumberFormat="1" applyFont="1" applyFill="1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9" borderId="1" xfId="5" applyFont="1" applyBorder="1" applyAlignment="1">
      <alignment horizontal="center"/>
    </xf>
    <xf numFmtId="164" fontId="14" fillId="9" borderId="3" xfId="5" applyNumberFormat="1" applyFont="1" applyBorder="1" applyAlignment="1">
      <alignment horizontal="center"/>
    </xf>
    <xf numFmtId="164" fontId="14" fillId="9" borderId="2" xfId="5" applyNumberFormat="1" applyFont="1" applyBorder="1" applyAlignment="1">
      <alignment horizontal="center"/>
    </xf>
    <xf numFmtId="0" fontId="14" fillId="9" borderId="2" xfId="5" applyFont="1" applyBorder="1"/>
    <xf numFmtId="0" fontId="14" fillId="9" borderId="0" xfId="5" applyFont="1" applyBorder="1" applyAlignment="1">
      <alignment horizontal="center"/>
    </xf>
    <xf numFmtId="9" fontId="14" fillId="9" borderId="0" xfId="4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7" fillId="0" borderId="11" xfId="0" applyFont="1" applyBorder="1" applyAlignment="1">
      <alignment horizontal="left" vertical="center" indent="5"/>
    </xf>
    <xf numFmtId="0" fontId="18" fillId="0" borderId="12" xfId="0" applyFont="1" applyBorder="1"/>
    <xf numFmtId="0" fontId="18" fillId="0" borderId="13" xfId="0" applyFont="1" applyBorder="1"/>
    <xf numFmtId="0" fontId="19" fillId="0" borderId="0" xfId="0" applyFont="1"/>
    <xf numFmtId="0" fontId="14" fillId="0" borderId="14" xfId="0" applyFont="1" applyBorder="1"/>
    <xf numFmtId="0" fontId="14" fillId="0" borderId="4" xfId="0" applyFont="1" applyBorder="1"/>
    <xf numFmtId="0" fontId="14" fillId="0" borderId="15" xfId="0" applyFont="1" applyBorder="1"/>
    <xf numFmtId="0" fontId="14" fillId="0" borderId="16" xfId="0" applyFont="1" applyBorder="1"/>
    <xf numFmtId="0" fontId="20" fillId="0" borderId="17" xfId="0" applyFont="1" applyBorder="1" applyAlignment="1">
      <alignment horizontal="left" vertical="center" indent="5"/>
    </xf>
    <xf numFmtId="0" fontId="19" fillId="0" borderId="18" xfId="0" applyFont="1" applyBorder="1"/>
    <xf numFmtId="6" fontId="14" fillId="0" borderId="4" xfId="0" applyNumberFormat="1" applyFont="1" applyBorder="1"/>
    <xf numFmtId="6" fontId="14" fillId="0" borderId="15" xfId="0" applyNumberFormat="1" applyFont="1" applyBorder="1"/>
    <xf numFmtId="6" fontId="14" fillId="0" borderId="16" xfId="0" applyNumberFormat="1" applyFont="1" applyBorder="1"/>
    <xf numFmtId="8" fontId="19" fillId="0" borderId="0" xfId="0" applyNumberFormat="1" applyFont="1"/>
    <xf numFmtId="8" fontId="19" fillId="0" borderId="18" xfId="0" applyNumberFormat="1" applyFont="1" applyBorder="1"/>
    <xf numFmtId="0" fontId="14" fillId="0" borderId="19" xfId="0" applyFont="1" applyBorder="1"/>
    <xf numFmtId="6" fontId="14" fillId="0" borderId="20" xfId="0" applyNumberFormat="1" applyFont="1" applyBorder="1"/>
    <xf numFmtId="6" fontId="14" fillId="0" borderId="21" xfId="0" applyNumberFormat="1" applyFont="1" applyBorder="1"/>
    <xf numFmtId="6" fontId="14" fillId="8" borderId="22" xfId="0" applyNumberFormat="1" applyFont="1" applyFill="1" applyBorder="1"/>
    <xf numFmtId="0" fontId="14" fillId="0" borderId="0" xfId="0" applyFont="1"/>
    <xf numFmtId="8" fontId="18" fillId="0" borderId="0" xfId="0" applyNumberFormat="1" applyFont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9" fillId="0" borderId="17" xfId="0" applyFont="1" applyBorder="1"/>
    <xf numFmtId="0" fontId="14" fillId="0" borderId="17" xfId="0" applyFont="1" applyBorder="1"/>
    <xf numFmtId="0" fontId="14" fillId="0" borderId="18" xfId="0" applyFont="1" applyBorder="1"/>
    <xf numFmtId="9" fontId="19" fillId="0" borderId="0" xfId="4" applyFont="1" applyBorder="1"/>
    <xf numFmtId="10" fontId="19" fillId="0" borderId="0" xfId="0" applyNumberFormat="1" applyFont="1"/>
    <xf numFmtId="10" fontId="19" fillId="0" borderId="18" xfId="0" applyNumberFormat="1" applyFont="1" applyBorder="1"/>
    <xf numFmtId="164" fontId="14" fillId="0" borderId="0" xfId="0" applyNumberFormat="1" applyFont="1"/>
    <xf numFmtId="6" fontId="14" fillId="0" borderId="18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4" fillId="0" borderId="23" xfId="0" applyFont="1" applyBorder="1"/>
    <xf numFmtId="164" fontId="14" fillId="0" borderId="24" xfId="0" applyNumberFormat="1" applyFont="1" applyBorder="1"/>
    <xf numFmtId="6" fontId="14" fillId="8" borderId="25" xfId="0" applyNumberFormat="1" applyFont="1" applyFill="1" applyBorder="1"/>
    <xf numFmtId="8" fontId="14" fillId="0" borderId="0" xfId="0" applyNumberFormat="1" applyFont="1"/>
  </cellXfs>
  <cellStyles count="6">
    <cellStyle name="20% - Accent3" xfId="2" builtinId="38"/>
    <cellStyle name="40% - Accent2" xfId="5" builtinId="35"/>
    <cellStyle name="60% - Accent3" xfId="3" builtinId="40"/>
    <cellStyle name="Comma" xfId="1" builtin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CE35-AD2F-43F8-8728-996E9AA32139}">
  <dimension ref="A1:H24"/>
  <sheetViews>
    <sheetView tabSelected="1" topLeftCell="A2" zoomScale="120" zoomScaleNormal="120" workbookViewId="0">
      <selection activeCell="C11" sqref="C11"/>
    </sheetView>
  </sheetViews>
  <sheetFormatPr defaultRowHeight="14.4" x14ac:dyDescent="0.3"/>
  <cols>
    <col min="1" max="1" width="71.6640625" bestFit="1" customWidth="1"/>
    <col min="3" max="3" width="15.88671875" bestFit="1" customWidth="1"/>
    <col min="4" max="4" width="12.21875" bestFit="1" customWidth="1"/>
    <col min="5" max="5" width="14" bestFit="1" customWidth="1"/>
  </cols>
  <sheetData>
    <row r="1" spans="1:8" ht="23.4" thickBot="1" x14ac:dyDescent="0.45">
      <c r="A1" s="35" t="s">
        <v>0</v>
      </c>
      <c r="B1" s="36"/>
      <c r="C1" s="36"/>
      <c r="D1" s="36"/>
      <c r="E1" s="36"/>
      <c r="F1" s="36"/>
      <c r="G1" s="36"/>
      <c r="H1" s="37"/>
    </row>
    <row r="4" spans="1:8" x14ac:dyDescent="0.3">
      <c r="A4" s="1" t="s">
        <v>1</v>
      </c>
    </row>
    <row r="5" spans="1:8" x14ac:dyDescent="0.3">
      <c r="A5" s="2"/>
      <c r="B5" s="2"/>
    </row>
    <row r="6" spans="1:8" x14ac:dyDescent="0.3">
      <c r="A6" s="3" t="s">
        <v>2</v>
      </c>
      <c r="B6" s="4" t="s">
        <v>3</v>
      </c>
      <c r="C6" s="5" t="s">
        <v>4</v>
      </c>
      <c r="D6" s="5">
        <f>160*7</f>
        <v>1120</v>
      </c>
    </row>
    <row r="7" spans="1:8" x14ac:dyDescent="0.3">
      <c r="A7" s="3" t="s">
        <v>5</v>
      </c>
      <c r="B7" s="2"/>
    </row>
    <row r="9" spans="1:8" ht="15.6" x14ac:dyDescent="0.3">
      <c r="A9" s="6" t="s">
        <v>6</v>
      </c>
      <c r="B9" s="7" t="s">
        <v>7</v>
      </c>
      <c r="C9" s="7" t="s">
        <v>8</v>
      </c>
      <c r="D9" s="7" t="s">
        <v>9</v>
      </c>
      <c r="E9" s="7" t="s">
        <v>10</v>
      </c>
    </row>
    <row r="10" spans="1:8" x14ac:dyDescent="0.3">
      <c r="A10" s="8" t="s">
        <v>11</v>
      </c>
      <c r="B10" s="9"/>
      <c r="C10" s="9"/>
      <c r="D10" s="9"/>
      <c r="E10" s="9"/>
    </row>
    <row r="11" spans="1:8" x14ac:dyDescent="0.3">
      <c r="A11" s="10" t="s">
        <v>12</v>
      </c>
      <c r="B11" s="11">
        <v>1120</v>
      </c>
      <c r="C11" s="12">
        <v>44.43</v>
      </c>
      <c r="D11" s="12">
        <f>B11*C11</f>
        <v>49761.599999999999</v>
      </c>
      <c r="E11" s="13" t="s">
        <v>13</v>
      </c>
    </row>
    <row r="12" spans="1:8" x14ac:dyDescent="0.3">
      <c r="A12" s="10" t="s">
        <v>14</v>
      </c>
      <c r="B12" s="11">
        <v>1120</v>
      </c>
      <c r="C12" s="12">
        <v>23.33</v>
      </c>
      <c r="D12" s="12">
        <f>B12*C12</f>
        <v>26129.599999999999</v>
      </c>
      <c r="E12" s="13" t="s">
        <v>15</v>
      </c>
    </row>
    <row r="13" spans="1:8" x14ac:dyDescent="0.3">
      <c r="A13" s="10" t="s">
        <v>16</v>
      </c>
      <c r="B13" s="11">
        <f>7*1120</f>
        <v>7840</v>
      </c>
      <c r="C13" s="12">
        <v>40.700000000000003</v>
      </c>
      <c r="D13" s="12">
        <f>B13*C13</f>
        <v>319088</v>
      </c>
      <c r="E13" s="13" t="s">
        <v>17</v>
      </c>
    </row>
    <row r="14" spans="1:8" x14ac:dyDescent="0.3">
      <c r="A14" s="14" t="s">
        <v>18</v>
      </c>
      <c r="B14" s="13"/>
      <c r="C14" s="13"/>
      <c r="D14" s="12"/>
      <c r="E14" s="13"/>
    </row>
    <row r="15" spans="1:8" x14ac:dyDescent="0.3">
      <c r="A15" s="15" t="s">
        <v>19</v>
      </c>
      <c r="B15" s="11">
        <f>2*1120</f>
        <v>2240</v>
      </c>
      <c r="C15" s="12">
        <v>40.549999999999997</v>
      </c>
      <c r="D15" s="12">
        <f>B15*C15</f>
        <v>90832</v>
      </c>
      <c r="E15" s="13" t="s">
        <v>20</v>
      </c>
    </row>
    <row r="16" spans="1:8" x14ac:dyDescent="0.3">
      <c r="A16" s="16" t="s">
        <v>21</v>
      </c>
      <c r="B16" s="17">
        <f>1120</f>
        <v>1120</v>
      </c>
      <c r="C16" s="12">
        <v>50.95</v>
      </c>
      <c r="D16" s="12">
        <f t="shared" ref="D16:D17" si="0">B16*C16</f>
        <v>57064</v>
      </c>
      <c r="E16" s="13" t="s">
        <v>22</v>
      </c>
    </row>
    <row r="17" spans="1:5" x14ac:dyDescent="0.3">
      <c r="A17" s="15" t="s">
        <v>23</v>
      </c>
      <c r="B17" s="17">
        <f>2*1120</f>
        <v>2240</v>
      </c>
      <c r="C17" s="12">
        <v>33.75</v>
      </c>
      <c r="D17" s="18">
        <f t="shared" si="0"/>
        <v>75600</v>
      </c>
      <c r="E17" s="13" t="s">
        <v>24</v>
      </c>
    </row>
    <row r="18" spans="1:5" x14ac:dyDescent="0.3">
      <c r="A18" s="19" t="s">
        <v>25</v>
      </c>
      <c r="B18" s="20">
        <f>SUM(B11:B17)</f>
        <v>15680</v>
      </c>
      <c r="C18" s="21">
        <f>SUM(C11:C17)</f>
        <v>233.70999999999998</v>
      </c>
      <c r="D18" s="22">
        <f>SUM(D11:D17)</f>
        <v>618475.19999999995</v>
      </c>
      <c r="E18" s="13"/>
    </row>
    <row r="19" spans="1:5" x14ac:dyDescent="0.3">
      <c r="A19" s="13"/>
      <c r="B19" s="13"/>
      <c r="C19" s="13"/>
      <c r="D19" s="13"/>
      <c r="E19" s="13"/>
    </row>
    <row r="20" spans="1:5" x14ac:dyDescent="0.3">
      <c r="A20" s="13"/>
      <c r="B20" s="13"/>
      <c r="C20" s="13"/>
      <c r="D20" s="13"/>
      <c r="E20" s="13"/>
    </row>
    <row r="21" spans="1:5" x14ac:dyDescent="0.3">
      <c r="A21" s="13"/>
      <c r="B21" s="13"/>
      <c r="C21" s="13"/>
      <c r="D21" s="13"/>
      <c r="E21" s="13"/>
    </row>
    <row r="22" spans="1:5" x14ac:dyDescent="0.3">
      <c r="A22" s="13"/>
      <c r="B22" s="13"/>
      <c r="C22" s="13"/>
      <c r="D22" s="13"/>
      <c r="E22" s="13"/>
    </row>
    <row r="23" spans="1:5" x14ac:dyDescent="0.3">
      <c r="A23" s="13"/>
      <c r="B23" s="13"/>
      <c r="C23" s="13"/>
      <c r="D23" s="13"/>
      <c r="E23" s="13"/>
    </row>
    <row r="24" spans="1:5" x14ac:dyDescent="0.3">
      <c r="A24" s="13"/>
      <c r="B24" s="13"/>
      <c r="C24" s="13"/>
      <c r="D24" s="13"/>
      <c r="E24" s="13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E555-3FDD-420D-B130-ECBC9FC0A694}">
  <dimension ref="A1:Q25"/>
  <sheetViews>
    <sheetView zoomScale="120" zoomScaleNormal="120" workbookViewId="0">
      <selection activeCell="G25" sqref="G25"/>
    </sheetView>
  </sheetViews>
  <sheetFormatPr defaultRowHeight="14.4" x14ac:dyDescent="0.3"/>
  <cols>
    <col min="1" max="1" width="29.6640625" bestFit="1" customWidth="1"/>
    <col min="2" max="2" width="12.6640625" bestFit="1" customWidth="1"/>
    <col min="3" max="3" width="14" bestFit="1" customWidth="1"/>
    <col min="4" max="4" width="27.6640625" bestFit="1" customWidth="1"/>
    <col min="5" max="5" width="15.44140625" bestFit="1" customWidth="1"/>
    <col min="6" max="6" width="19.77734375" bestFit="1" customWidth="1"/>
    <col min="7" max="7" width="21" customWidth="1"/>
    <col min="8" max="8" width="11.6640625" bestFit="1" customWidth="1"/>
  </cols>
  <sheetData>
    <row r="1" spans="1:17" ht="15" thickBot="1" x14ac:dyDescent="0.35"/>
    <row r="2" spans="1:17" s="23" customFormat="1" ht="23.4" thickBot="1" x14ac:dyDescent="0.45">
      <c r="A2" s="38" t="s">
        <v>26</v>
      </c>
      <c r="B2" s="39"/>
      <c r="C2" s="39"/>
      <c r="D2" s="39"/>
      <c r="E2" s="39"/>
      <c r="F2" s="39"/>
      <c r="G2" s="39"/>
      <c r="H2" s="39"/>
      <c r="I2" s="39"/>
      <c r="J2" s="39"/>
      <c r="K2" s="40"/>
      <c r="M2" s="41" t="s">
        <v>27</v>
      </c>
      <c r="N2" s="42"/>
      <c r="O2" s="42"/>
      <c r="P2" s="42"/>
      <c r="Q2" s="43"/>
    </row>
    <row r="4" spans="1:17" ht="15.6" x14ac:dyDescent="0.3">
      <c r="A4" s="24"/>
      <c r="B4" s="24" t="s">
        <v>7</v>
      </c>
      <c r="C4" s="24" t="s">
        <v>8</v>
      </c>
      <c r="D4" s="24" t="s">
        <v>28</v>
      </c>
      <c r="E4" s="24" t="s">
        <v>9</v>
      </c>
      <c r="F4" s="24" t="s">
        <v>29</v>
      </c>
      <c r="G4" s="24" t="s">
        <v>30</v>
      </c>
    </row>
    <row r="5" spans="1:17" x14ac:dyDescent="0.3">
      <c r="A5" s="25" t="s">
        <v>31</v>
      </c>
      <c r="B5" s="26"/>
      <c r="C5" s="26"/>
      <c r="D5" s="26"/>
      <c r="E5" s="26"/>
      <c r="F5" s="26"/>
      <c r="G5" s="26"/>
    </row>
    <row r="6" spans="1:17" x14ac:dyDescent="0.3">
      <c r="A6" s="11" t="s">
        <v>32</v>
      </c>
      <c r="B6" s="11">
        <v>1120</v>
      </c>
      <c r="C6" s="12">
        <v>44.43</v>
      </c>
      <c r="D6" s="12"/>
      <c r="E6" s="27">
        <f>B6*C6</f>
        <v>49761.599999999999</v>
      </c>
      <c r="F6" s="22">
        <f>SUM(E6:E10)</f>
        <v>4726155.2</v>
      </c>
      <c r="G6" s="22"/>
    </row>
    <row r="7" spans="1:17" x14ac:dyDescent="0.3">
      <c r="A7" s="11" t="s">
        <v>33</v>
      </c>
      <c r="B7" s="11">
        <v>1120</v>
      </c>
      <c r="C7" s="12">
        <v>23.33</v>
      </c>
      <c r="D7" s="12"/>
      <c r="E7" s="27">
        <f>B7*C7</f>
        <v>26129.599999999999</v>
      </c>
      <c r="F7" s="13"/>
      <c r="G7" s="13"/>
    </row>
    <row r="8" spans="1:17" x14ac:dyDescent="0.3">
      <c r="A8" s="11" t="s">
        <v>34</v>
      </c>
      <c r="B8" s="11">
        <f>7*1120</f>
        <v>7840</v>
      </c>
      <c r="C8" s="12">
        <v>40.700000000000003</v>
      </c>
      <c r="D8" s="12"/>
      <c r="E8" s="27">
        <f t="shared" ref="E8" si="0">B8*C8</f>
        <v>319088</v>
      </c>
      <c r="F8" s="13"/>
      <c r="G8" s="13"/>
    </row>
    <row r="9" spans="1:17" x14ac:dyDescent="0.3">
      <c r="A9" s="11" t="s">
        <v>35</v>
      </c>
      <c r="B9" s="11" t="s">
        <v>36</v>
      </c>
      <c r="C9" s="12" t="s">
        <v>37</v>
      </c>
      <c r="D9" s="12"/>
      <c r="E9" s="27">
        <v>3000000</v>
      </c>
      <c r="F9" s="13"/>
      <c r="G9" s="13"/>
    </row>
    <row r="10" spans="1:17" ht="28.8" x14ac:dyDescent="0.3">
      <c r="A10" s="28" t="s">
        <v>52</v>
      </c>
      <c r="B10" s="29">
        <v>5600</v>
      </c>
      <c r="C10" s="30">
        <v>237.71</v>
      </c>
      <c r="D10" s="30"/>
      <c r="E10" s="31">
        <f>C10*B10</f>
        <v>1331176</v>
      </c>
      <c r="F10" s="13"/>
      <c r="G10" s="13"/>
    </row>
    <row r="11" spans="1:17" x14ac:dyDescent="0.3">
      <c r="A11" s="26" t="s">
        <v>38</v>
      </c>
      <c r="B11" s="26"/>
      <c r="C11" s="26"/>
      <c r="D11" s="26"/>
      <c r="E11" s="26"/>
      <c r="F11" s="26"/>
      <c r="G11" s="26"/>
    </row>
    <row r="12" spans="1:17" x14ac:dyDescent="0.3">
      <c r="A12" s="13" t="s">
        <v>39</v>
      </c>
      <c r="B12" s="13">
        <v>10</v>
      </c>
      <c r="C12" s="30">
        <v>10000</v>
      </c>
      <c r="D12" s="27">
        <f>F12*0.3</f>
        <v>54000</v>
      </c>
      <c r="E12" s="30">
        <f>C12*B12</f>
        <v>100000</v>
      </c>
      <c r="F12" s="22">
        <f>SUM(E12:E13)</f>
        <v>180000</v>
      </c>
      <c r="G12" s="22">
        <f>F12*0.3</f>
        <v>54000</v>
      </c>
    </row>
    <row r="13" spans="1:17" x14ac:dyDescent="0.3">
      <c r="A13" s="13" t="s">
        <v>40</v>
      </c>
      <c r="B13" s="13">
        <v>2</v>
      </c>
      <c r="C13" s="30">
        <v>40000</v>
      </c>
      <c r="D13" s="13"/>
      <c r="E13" s="30">
        <f>C13*B13</f>
        <v>80000</v>
      </c>
      <c r="F13" s="13"/>
      <c r="G13" s="13"/>
    </row>
    <row r="14" spans="1:17" x14ac:dyDescent="0.3">
      <c r="A14" s="25" t="s">
        <v>41</v>
      </c>
      <c r="B14" s="26"/>
      <c r="C14" s="26"/>
      <c r="D14" s="26"/>
      <c r="E14" s="26"/>
      <c r="F14" s="26"/>
      <c r="G14" s="26"/>
    </row>
    <row r="15" spans="1:17" x14ac:dyDescent="0.3">
      <c r="A15" s="13" t="s">
        <v>42</v>
      </c>
      <c r="B15" s="13">
        <v>3</v>
      </c>
      <c r="C15" s="30">
        <v>15000</v>
      </c>
      <c r="D15" s="27">
        <f>F15*0.3</f>
        <v>73500</v>
      </c>
      <c r="E15" s="30">
        <f>C15*B15</f>
        <v>45000</v>
      </c>
      <c r="F15" s="22">
        <f>SUM(E15:E16)</f>
        <v>245000</v>
      </c>
      <c r="G15" s="22">
        <f>F15*0.3</f>
        <v>73500</v>
      </c>
    </row>
    <row r="16" spans="1:17" ht="19.05" customHeight="1" x14ac:dyDescent="0.3">
      <c r="A16" s="13" t="s">
        <v>43</v>
      </c>
      <c r="B16" s="13"/>
      <c r="C16" s="13"/>
      <c r="D16" s="13"/>
      <c r="E16" s="30">
        <v>200000</v>
      </c>
      <c r="F16" s="13"/>
      <c r="G16" s="13"/>
    </row>
    <row r="17" spans="1:7" x14ac:dyDescent="0.3">
      <c r="A17" s="32" t="s">
        <v>44</v>
      </c>
      <c r="B17" s="33"/>
      <c r="C17" s="33"/>
      <c r="D17" s="13"/>
      <c r="E17" s="30">
        <v>69600</v>
      </c>
      <c r="F17" s="22">
        <v>69600</v>
      </c>
      <c r="G17" s="22"/>
    </row>
    <row r="18" spans="1:7" x14ac:dyDescent="0.3">
      <c r="A18" s="26" t="s">
        <v>45</v>
      </c>
      <c r="B18" s="26"/>
      <c r="C18" s="26"/>
      <c r="D18" s="26"/>
      <c r="E18" s="26"/>
      <c r="F18" s="26"/>
      <c r="G18" s="26"/>
    </row>
    <row r="19" spans="1:7" x14ac:dyDescent="0.3">
      <c r="A19" s="13" t="s">
        <v>46</v>
      </c>
      <c r="B19" s="13">
        <v>100</v>
      </c>
      <c r="C19" s="30">
        <v>1000</v>
      </c>
      <c r="D19" s="27">
        <f>F19*0.3</f>
        <v>87803.040000000008</v>
      </c>
      <c r="E19" s="30">
        <f>C19*B19</f>
        <v>100000</v>
      </c>
      <c r="F19" s="22">
        <f>SUM(E19:E21)</f>
        <v>292676.80000000005</v>
      </c>
      <c r="G19" s="22">
        <f>F19*0.3</f>
        <v>87803.040000000008</v>
      </c>
    </row>
    <row r="20" spans="1:7" x14ac:dyDescent="0.3">
      <c r="A20" s="13" t="s">
        <v>47</v>
      </c>
      <c r="B20" s="13">
        <v>10</v>
      </c>
      <c r="C20" s="30">
        <v>1500</v>
      </c>
      <c r="D20" s="13"/>
      <c r="E20" s="30">
        <f>C20*B20</f>
        <v>15000</v>
      </c>
      <c r="F20" s="13"/>
      <c r="G20" s="13"/>
    </row>
    <row r="21" spans="1:7" x14ac:dyDescent="0.3">
      <c r="A21" s="13" t="s">
        <v>48</v>
      </c>
      <c r="B21" s="13">
        <v>1680</v>
      </c>
      <c r="C21" s="31">
        <v>105.76</v>
      </c>
      <c r="D21" s="13"/>
      <c r="E21" s="31">
        <f>C21*B21</f>
        <v>177676.80000000002</v>
      </c>
      <c r="F21" s="13"/>
      <c r="G21" s="13"/>
    </row>
    <row r="22" spans="1:7" x14ac:dyDescent="0.3">
      <c r="A22" s="26" t="s">
        <v>49</v>
      </c>
      <c r="B22" s="13"/>
      <c r="C22" s="13"/>
      <c r="D22" s="13"/>
      <c r="E22" s="27">
        <f>SUM(E6:E21)</f>
        <v>5513432</v>
      </c>
      <c r="F22" s="13"/>
      <c r="G22" s="27">
        <f>SUM(G12:G21)</f>
        <v>215303.04000000001</v>
      </c>
    </row>
    <row r="23" spans="1:7" x14ac:dyDescent="0.3">
      <c r="A23" s="26" t="s">
        <v>50</v>
      </c>
      <c r="B23" s="13"/>
      <c r="C23" s="13"/>
      <c r="D23" s="44">
        <f>SUM(D19+D15+D12)</f>
        <v>215303.04000000001</v>
      </c>
      <c r="E23" s="27"/>
      <c r="F23" s="13"/>
      <c r="G23" s="13"/>
    </row>
    <row r="24" spans="1:7" x14ac:dyDescent="0.3">
      <c r="A24" s="32"/>
      <c r="B24" s="13"/>
      <c r="C24" s="13"/>
      <c r="D24" s="13"/>
      <c r="E24" s="31"/>
      <c r="F24" s="22"/>
      <c r="G24" s="22"/>
    </row>
    <row r="25" spans="1:7" x14ac:dyDescent="0.3">
      <c r="A25" s="34" t="s">
        <v>51</v>
      </c>
      <c r="B25" s="13"/>
      <c r="C25" s="13"/>
      <c r="D25" s="13"/>
      <c r="E25" s="27">
        <f>SUM(E22:E24)</f>
        <v>5513432</v>
      </c>
      <c r="F25" s="45">
        <f>SUM(F6:F24)</f>
        <v>5513432</v>
      </c>
      <c r="G25" s="45">
        <f>G22</f>
        <v>215303.04000000001</v>
      </c>
    </row>
  </sheetData>
  <mergeCells count="2">
    <mergeCell ref="A2:K2"/>
    <mergeCell ref="M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D642-C132-4C55-B4E5-8CF7EEDB8297}">
  <dimension ref="A1:Z50"/>
  <sheetViews>
    <sheetView topLeftCell="A2" workbookViewId="0">
      <selection activeCell="E2" sqref="E2"/>
    </sheetView>
  </sheetViews>
  <sheetFormatPr defaultRowHeight="14.4" x14ac:dyDescent="0.3"/>
  <cols>
    <col min="1" max="1" width="31.6640625" customWidth="1"/>
    <col min="2" max="2" width="13.88671875" bestFit="1" customWidth="1"/>
    <col min="3" max="3" width="21.5546875" bestFit="1" customWidth="1"/>
    <col min="4" max="4" width="25.77734375" bestFit="1" customWidth="1"/>
    <col min="5" max="5" width="25.44140625" customWidth="1"/>
    <col min="6" max="6" width="37.77734375" bestFit="1" customWidth="1"/>
    <col min="7" max="7" width="22.5546875" bestFit="1" customWidth="1"/>
    <col min="8" max="8" width="19.33203125" bestFit="1" customWidth="1"/>
    <col min="9" max="9" width="20.6640625" customWidth="1"/>
    <col min="10" max="10" width="22.109375" customWidth="1"/>
    <col min="11" max="11" width="20.77734375" customWidth="1"/>
    <col min="12" max="12" width="19.109375" customWidth="1"/>
  </cols>
  <sheetData>
    <row r="1" spans="1:26" ht="23.4" thickBot="1" x14ac:dyDescent="0.45">
      <c r="A1" s="46" t="s">
        <v>53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26" ht="16.05" customHeight="1" thickBot="1" x14ac:dyDescent="0.4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26" ht="22.95" customHeight="1" thickBot="1" x14ac:dyDescent="0.45">
      <c r="A3" s="50" t="s">
        <v>54</v>
      </c>
      <c r="B3" s="45">
        <v>5513432</v>
      </c>
      <c r="C3" s="52"/>
      <c r="D3" s="53" t="s">
        <v>55</v>
      </c>
      <c r="E3" s="51">
        <v>1170703.04</v>
      </c>
      <c r="F3" s="49"/>
      <c r="G3" s="49"/>
      <c r="H3" s="49"/>
      <c r="I3" s="49"/>
      <c r="J3" s="49"/>
      <c r="K3" s="49"/>
    </row>
    <row r="4" spans="1:26" ht="25.05" customHeight="1" x14ac:dyDescent="0.4">
      <c r="A4" s="54" t="s">
        <v>56</v>
      </c>
      <c r="B4" s="55">
        <v>0.25</v>
      </c>
      <c r="C4" s="55"/>
      <c r="D4" s="56"/>
      <c r="E4" s="56"/>
      <c r="F4" s="49"/>
      <c r="G4" s="49"/>
      <c r="H4" s="49"/>
    </row>
    <row r="5" spans="1:26" ht="17.399999999999999" x14ac:dyDescent="0.3">
      <c r="A5" s="57"/>
      <c r="B5" s="57"/>
      <c r="C5" s="57"/>
      <c r="D5" s="57"/>
      <c r="E5" s="57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8" thickBot="1" x14ac:dyDescent="0.35">
      <c r="A6" s="57"/>
      <c r="B6" s="57"/>
      <c r="C6" s="57"/>
      <c r="D6" s="57"/>
      <c r="E6" s="57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21" x14ac:dyDescent="0.4">
      <c r="A7" s="59" t="s">
        <v>57</v>
      </c>
      <c r="B7" s="60"/>
      <c r="C7" s="61"/>
      <c r="D7" s="62"/>
      <c r="E7" s="57"/>
      <c r="F7" s="63"/>
      <c r="G7" s="64" t="s">
        <v>57</v>
      </c>
      <c r="H7" s="64" t="s">
        <v>58</v>
      </c>
      <c r="I7" s="64" t="s">
        <v>59</v>
      </c>
      <c r="J7" s="64" t="s">
        <v>60</v>
      </c>
      <c r="K7" s="65" t="s">
        <v>61</v>
      </c>
      <c r="L7" s="6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21" x14ac:dyDescent="0.4">
      <c r="A8" s="67" t="s">
        <v>62</v>
      </c>
      <c r="B8" s="68"/>
      <c r="C8" s="69" t="s">
        <v>63</v>
      </c>
      <c r="D8" s="70" t="s">
        <v>64</v>
      </c>
      <c r="E8" s="57"/>
      <c r="F8" s="71"/>
      <c r="G8" s="66"/>
      <c r="H8" s="66"/>
      <c r="I8" s="66"/>
      <c r="J8" s="66"/>
      <c r="K8" s="72"/>
      <c r="L8" s="66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21" x14ac:dyDescent="0.4">
      <c r="A9" s="67">
        <v>1000000</v>
      </c>
      <c r="B9" s="73">
        <v>0</v>
      </c>
      <c r="C9" s="74" t="s">
        <v>65</v>
      </c>
      <c r="D9" s="75">
        <f>A9*B9</f>
        <v>0</v>
      </c>
      <c r="E9" s="57"/>
      <c r="F9" s="71" t="s">
        <v>66</v>
      </c>
      <c r="G9" s="76">
        <f>D10-B3</f>
        <v>-5513432</v>
      </c>
      <c r="H9" s="76">
        <f>D15-E3</f>
        <v>7829296.96</v>
      </c>
      <c r="I9" s="76">
        <f>D20-E3</f>
        <v>10829296.960000001</v>
      </c>
      <c r="J9" s="76">
        <f>D25-E3</f>
        <v>22829296.960000001</v>
      </c>
      <c r="K9" s="77">
        <f>D30-E3</f>
        <v>34829296.960000001</v>
      </c>
      <c r="L9" s="6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21.6" thickBot="1" x14ac:dyDescent="0.45">
      <c r="A10" s="78">
        <v>1000000</v>
      </c>
      <c r="B10" s="79">
        <f>B9*12</f>
        <v>0</v>
      </c>
      <c r="C10" s="80" t="s">
        <v>67</v>
      </c>
      <c r="D10" s="81">
        <f>B10*A10</f>
        <v>0</v>
      </c>
      <c r="E10" s="57"/>
      <c r="F10" s="71" t="s">
        <v>68</v>
      </c>
      <c r="G10" s="76">
        <f>G9*B4</f>
        <v>-1378358</v>
      </c>
      <c r="H10" s="76">
        <f>H9*B4</f>
        <v>1957324.24</v>
      </c>
      <c r="I10" s="76">
        <f>I9*B4</f>
        <v>2707324.24</v>
      </c>
      <c r="J10" s="76">
        <f>J9*B4</f>
        <v>5707324.2400000002</v>
      </c>
      <c r="K10" s="77">
        <f>K9*B4</f>
        <v>8707324.2400000002</v>
      </c>
      <c r="L10" s="6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21.6" thickBot="1" x14ac:dyDescent="0.45">
      <c r="A11" s="82"/>
      <c r="B11" s="82"/>
      <c r="C11" s="82"/>
      <c r="D11" s="82"/>
      <c r="E11" s="57"/>
      <c r="F11" s="71" t="s">
        <v>69</v>
      </c>
      <c r="G11" s="83">
        <f>G9-G10</f>
        <v>-4135074</v>
      </c>
      <c r="H11" s="76">
        <f>H9-H10</f>
        <v>5871972.7199999997</v>
      </c>
      <c r="I11" s="76">
        <f>I9-I10</f>
        <v>8121972.7200000007</v>
      </c>
      <c r="J11" s="76">
        <f>J9-J10</f>
        <v>17121972.719999999</v>
      </c>
      <c r="K11" s="77">
        <f>K9-K10</f>
        <v>26121972.719999999</v>
      </c>
      <c r="L11" s="7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21" x14ac:dyDescent="0.4">
      <c r="A12" s="84" t="s">
        <v>58</v>
      </c>
      <c r="B12" s="85"/>
      <c r="C12" s="85"/>
      <c r="D12" s="86"/>
      <c r="E12" s="57"/>
      <c r="F12" s="87"/>
      <c r="G12" s="66"/>
      <c r="H12" s="66"/>
      <c r="I12" s="66"/>
      <c r="J12" s="66"/>
      <c r="K12" s="72"/>
      <c r="L12" s="6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21" x14ac:dyDescent="0.4">
      <c r="A13" s="88" t="s">
        <v>62</v>
      </c>
      <c r="B13" s="82"/>
      <c r="C13" s="69" t="s">
        <v>63</v>
      </c>
      <c r="D13" s="89" t="s">
        <v>64</v>
      </c>
      <c r="E13" s="57"/>
      <c r="F13" s="71" t="s">
        <v>70</v>
      </c>
      <c r="G13" s="90">
        <f>G11/B3</f>
        <v>-0.75</v>
      </c>
      <c r="H13" s="91">
        <f>H11/E3</f>
        <v>5.0157661843946348</v>
      </c>
      <c r="I13" s="91">
        <f>I11/E3</f>
        <v>6.9376882458595137</v>
      </c>
      <c r="J13" s="91">
        <f>J11/E3</f>
        <v>14.625376491719026</v>
      </c>
      <c r="K13" s="92">
        <f>K11/E3</f>
        <v>22.313064737578539</v>
      </c>
      <c r="L13" s="6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21.6" thickBot="1" x14ac:dyDescent="0.45">
      <c r="A14" s="88">
        <v>1500000</v>
      </c>
      <c r="B14" s="93">
        <v>0.5</v>
      </c>
      <c r="C14" s="74" t="s">
        <v>65</v>
      </c>
      <c r="D14" s="94">
        <f>B14*A14</f>
        <v>750000</v>
      </c>
      <c r="E14" s="57"/>
      <c r="F14" s="95"/>
      <c r="G14" s="96"/>
      <c r="H14" s="96"/>
      <c r="I14" s="96"/>
      <c r="J14" s="96"/>
      <c r="K14" s="97"/>
      <c r="L14" s="6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21.6" thickBot="1" x14ac:dyDescent="0.45">
      <c r="A15" s="98">
        <v>1500000</v>
      </c>
      <c r="B15" s="99">
        <f>B14*12</f>
        <v>6</v>
      </c>
      <c r="C15" s="80" t="s">
        <v>67</v>
      </c>
      <c r="D15" s="100">
        <f>B15*A15</f>
        <v>9000000</v>
      </c>
      <c r="E15" s="57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21.6" thickBot="1" x14ac:dyDescent="0.45">
      <c r="A16" s="82"/>
      <c r="B16" s="82"/>
      <c r="C16" s="82"/>
      <c r="D16" s="82"/>
      <c r="E16" s="57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21" x14ac:dyDescent="0.4">
      <c r="A17" s="84" t="s">
        <v>59</v>
      </c>
      <c r="B17" s="85"/>
      <c r="C17" s="85"/>
      <c r="D17" s="86"/>
      <c r="E17" s="57"/>
      <c r="F17" s="82" t="s">
        <v>71</v>
      </c>
      <c r="G17" s="101">
        <f>SUM(G11:K11)</f>
        <v>53102816.879999995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21" x14ac:dyDescent="0.4">
      <c r="A18" s="88" t="s">
        <v>62</v>
      </c>
      <c r="B18" s="82"/>
      <c r="C18" s="69" t="s">
        <v>63</v>
      </c>
      <c r="D18" s="89" t="s">
        <v>64</v>
      </c>
      <c r="E18" s="57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21" x14ac:dyDescent="0.4">
      <c r="A19" s="88">
        <v>2000000</v>
      </c>
      <c r="B19" s="93">
        <v>0.5</v>
      </c>
      <c r="C19" s="74" t="s">
        <v>65</v>
      </c>
      <c r="D19" s="94">
        <f>B19*A19</f>
        <v>1000000</v>
      </c>
      <c r="E19" s="57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21.6" thickBot="1" x14ac:dyDescent="0.45">
      <c r="A20" s="98">
        <v>2000000</v>
      </c>
      <c r="B20" s="99">
        <f>B19*12</f>
        <v>6</v>
      </c>
      <c r="C20" s="80" t="s">
        <v>67</v>
      </c>
      <c r="D20" s="100">
        <f>B20*A20</f>
        <v>12000000</v>
      </c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21.6" thickBot="1" x14ac:dyDescent="0.45">
      <c r="A21" s="82"/>
      <c r="B21" s="82"/>
      <c r="C21" s="82"/>
      <c r="D21" s="82"/>
      <c r="E21" s="57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21" x14ac:dyDescent="0.4">
      <c r="A22" s="84" t="s">
        <v>60</v>
      </c>
      <c r="B22" s="85"/>
      <c r="C22" s="85"/>
      <c r="D22" s="86"/>
      <c r="E22" s="57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21" x14ac:dyDescent="0.4">
      <c r="A23" s="88" t="s">
        <v>62</v>
      </c>
      <c r="B23" s="82"/>
      <c r="C23" s="69" t="s">
        <v>63</v>
      </c>
      <c r="D23" s="89" t="s">
        <v>64</v>
      </c>
      <c r="E23" s="57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21" x14ac:dyDescent="0.4">
      <c r="A24" s="88">
        <v>4000000</v>
      </c>
      <c r="B24" s="93">
        <v>0.5</v>
      </c>
      <c r="C24" s="74" t="s">
        <v>65</v>
      </c>
      <c r="D24" s="94">
        <f>B24*A24</f>
        <v>2000000</v>
      </c>
      <c r="E24" s="57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21.6" thickBot="1" x14ac:dyDescent="0.45">
      <c r="A25" s="98">
        <v>4000000</v>
      </c>
      <c r="B25" s="99">
        <f>B24*12</f>
        <v>6</v>
      </c>
      <c r="C25" s="80" t="s">
        <v>67</v>
      </c>
      <c r="D25" s="100">
        <f>B25*A25</f>
        <v>24000000</v>
      </c>
      <c r="E25" s="57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21.6" thickBot="1" x14ac:dyDescent="0.45">
      <c r="A26" s="82"/>
      <c r="B26" s="82"/>
      <c r="C26" s="82"/>
      <c r="D26" s="82"/>
      <c r="E26" s="57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21" x14ac:dyDescent="0.4">
      <c r="A27" s="84" t="s">
        <v>61</v>
      </c>
      <c r="B27" s="85"/>
      <c r="C27" s="85"/>
      <c r="D27" s="86"/>
      <c r="E27" s="57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21" x14ac:dyDescent="0.4">
      <c r="A28" s="88" t="s">
        <v>62</v>
      </c>
      <c r="B28" s="82"/>
      <c r="C28" s="69" t="s">
        <v>63</v>
      </c>
      <c r="D28" s="89" t="s">
        <v>64</v>
      </c>
      <c r="E28" s="57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21" x14ac:dyDescent="0.4">
      <c r="A29" s="88">
        <v>6000000</v>
      </c>
      <c r="B29" s="93">
        <v>0.5</v>
      </c>
      <c r="C29" s="74" t="s">
        <v>65</v>
      </c>
      <c r="D29" s="94">
        <f>B29*A29</f>
        <v>3000000</v>
      </c>
      <c r="E29" s="57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21.6" thickBot="1" x14ac:dyDescent="0.45">
      <c r="A30" s="98">
        <v>6000000</v>
      </c>
      <c r="B30" s="99">
        <f>B29*12</f>
        <v>6</v>
      </c>
      <c r="C30" s="80" t="s">
        <v>67</v>
      </c>
      <c r="D30" s="100">
        <f>B30*A30</f>
        <v>36000000</v>
      </c>
      <c r="E30" s="57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5.6" x14ac:dyDescent="0.3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.6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5.6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5.6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5.6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5.6" x14ac:dyDescent="0.3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5.6" x14ac:dyDescent="0.3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5.6" x14ac:dyDescent="0.3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6" x14ac:dyDescent="0.3">
      <c r="A39" s="58"/>
      <c r="B39" s="58"/>
      <c r="C39" s="58"/>
      <c r="D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6" x14ac:dyDescent="0.3">
      <c r="A40" s="58"/>
      <c r="B40" s="58"/>
      <c r="C40" s="58"/>
      <c r="D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6" x14ac:dyDescent="0.3">
      <c r="A41" s="58"/>
      <c r="B41" s="58"/>
      <c r="C41" s="58"/>
      <c r="D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5.6" x14ac:dyDescent="0.3">
      <c r="A42" s="58"/>
      <c r="B42" s="58"/>
      <c r="C42" s="58"/>
      <c r="D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5.6" x14ac:dyDescent="0.3">
      <c r="A43" s="58"/>
      <c r="B43" s="58"/>
      <c r="C43" s="58"/>
      <c r="D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5.6" x14ac:dyDescent="0.3">
      <c r="A44" s="58"/>
      <c r="B44" s="58"/>
      <c r="C44" s="58"/>
      <c r="D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5.6" x14ac:dyDescent="0.3">
      <c r="A45" s="58"/>
      <c r="B45" s="58"/>
      <c r="C45" s="58"/>
      <c r="D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5.6" x14ac:dyDescent="0.3">
      <c r="A46" s="58"/>
      <c r="B46" s="58"/>
      <c r="C46" s="58"/>
      <c r="D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5.6" x14ac:dyDescent="0.3">
      <c r="A47" s="58"/>
      <c r="B47" s="58"/>
      <c r="C47" s="58"/>
      <c r="D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5.6" x14ac:dyDescent="0.3">
      <c r="A48" s="58"/>
      <c r="B48" s="58"/>
      <c r="C48" s="58"/>
      <c r="D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5.6" x14ac:dyDescent="0.3">
      <c r="A49" s="58"/>
      <c r="B49" s="58"/>
      <c r="C49" s="58"/>
      <c r="D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5.6" x14ac:dyDescent="0.3">
      <c r="A50" s="58"/>
      <c r="B50" s="58"/>
      <c r="C50" s="58"/>
      <c r="D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Omnichannel Dev Cost</vt:lpstr>
      <vt:lpstr>EstimatedBudget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2023-02-18T00:54:51Z</dcterms:created>
  <dcterms:modified xsi:type="dcterms:W3CDTF">2023-02-23T14:19:58Z</dcterms:modified>
</cp:coreProperties>
</file>