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6.xml" ContentType="application/vnd.openxmlformats-officedocument.drawing+xml"/>
  <Override PartName="/xl/tables/table4.xml" ContentType="application/vnd.openxmlformats-officedocument.spreadsheetml.table+xml"/>
  <Override PartName="/xl/charts/chartEx1.xml" ContentType="application/vnd.ms-office.chartex+xml"/>
  <Override PartName="/xl/charts/style1.xml" ContentType="application/vnd.ms-office.chartstyle+xml"/>
  <Override PartName="/xl/charts/colors1.xml" ContentType="application/vnd.ms-office.chartcolorstyle+xml"/>
  <Override PartName="/xl/tables/table5.xml" ContentType="application/vnd.openxmlformats-officedocument.spreadsheetml.table+xml"/>
  <Override PartName="/xl/queryTables/queryTable1.xml" ContentType="application/vnd.openxmlformats-officedocument.spreadsheetml.queryTable+xml"/>
  <Override PartName="/xl/drawings/drawing7.xml" ContentType="application/vnd.openxmlformats-officedocument.drawing+xml"/>
  <Override PartName="/xl/tables/table6.xml" ContentType="application/vnd.openxmlformats-officedocument.spreadsheetml.table+xml"/>
  <Override PartName="/xl/queryTables/queryTable2.xml" ContentType="application/vnd.openxmlformats-officedocument.spreadsheetml.queryTable+xml"/>
  <Override PartName="/xl/drawings/drawing8.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drawings/drawing9.xml" ContentType="application/vnd.openxmlformats-officedocument.drawing+xml"/>
  <Override PartName="/xl/tables/table7.xml" ContentType="application/vnd.openxmlformats-officedocument.spreadsheetml.table+xml"/>
  <Override PartName="/xl/queryTables/queryTable3.xml" ContentType="application/vnd.openxmlformats-officedocument.spreadsheetml.queryTab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0.xml" ContentType="application/vnd.openxmlformats-officedocument.drawing+xml"/>
  <Override PartName="/xl/tables/table8.xml" ContentType="application/vnd.openxmlformats-officedocument.spreadsheetml.table+xml"/>
  <Override PartName="/xl/queryTables/queryTable4.xml" ContentType="application/vnd.openxmlformats-officedocument.spreadsheetml.queryTable+xml"/>
  <Override PartName="/xl/drawings/drawing11.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430"/>
  <workbookPr codeName="DieseArbeitsmappe" hidePivotFieldList="1" publishItems="1"/>
  <mc:AlternateContent xmlns:mc="http://schemas.openxmlformats.org/markup-compatibility/2006">
    <mc:Choice Requires="x15">
      <x15ac:absPath xmlns:x15ac="http://schemas.microsoft.com/office/spreadsheetml/2010/11/ac" url="C:\Users\49176\Desktop\"/>
    </mc:Choice>
  </mc:AlternateContent>
  <xr:revisionPtr revIDLastSave="0" documentId="13_ncr:1_{91ACF96D-B73A-41D3-8A0D-F61341EA8280}" xr6:coauthVersionLast="45" xr6:coauthVersionMax="45" xr10:uidLastSave="{00000000-0000-0000-0000-000000000000}"/>
  <bookViews>
    <workbookView xWindow="-120" yWindow="-120" windowWidth="29040" windowHeight="15840" tabRatio="920" firstSheet="2" activeTab="13" xr2:uid="{00000000-000D-0000-FFFF-FFFF00000000}"/>
  </bookViews>
  <sheets>
    <sheet name="START" sheetId="12" r:id="rId1"/>
    <sheet name=" Allgemmeines" sheetId="1" r:id="rId2"/>
    <sheet name="Formeln und Befehle" sheetId="19" r:id="rId3"/>
    <sheet name="Funktionen" sheetId="16" r:id="rId4"/>
    <sheet name="Wenn Funktion" sheetId="3" r:id="rId5"/>
    <sheet name="Tabelle" sheetId="8" r:id="rId6"/>
    <sheet name="BOXPLOT" sheetId="33" r:id="rId7"/>
    <sheet name="Merkmale" sheetId="41" r:id="rId8"/>
    <sheet name="Tabelle3" sheetId="45" r:id="rId9"/>
    <sheet name="CSV - Importieren" sheetId="43" r:id="rId10"/>
    <sheet name="übung" sheetId="32" r:id="rId11"/>
    <sheet name="Tabelle9" sheetId="39" r:id="rId12"/>
    <sheet name="Tabelle10" sheetId="40" r:id="rId13"/>
    <sheet name="DATA Cleanup - Export" sheetId="42" r:id="rId14"/>
    <sheet name="Pivot-Charts" sheetId="9" state="hidden" r:id="rId15"/>
    <sheet name="Dashboard" sheetId="10" r:id="rId16"/>
  </sheets>
  <definedNames>
    <definedName name="_xlchart.v1.0" hidden="1">BOXPLOT!$D$2:$D$14</definedName>
    <definedName name="_xlchart.v1.1" hidden="1">Tabelle!$J$15</definedName>
    <definedName name="_xlchart.v1.2" hidden="1">Tabelle!$J$16:$J$28</definedName>
    <definedName name="Datenschnitt_Einkommen">#N/A</definedName>
    <definedName name="Datenschnitt_Jahr">#N/A</definedName>
    <definedName name="Datenschnitt_Name">#N/A</definedName>
    <definedName name="ExterneDaten_1" localSheetId="13" hidden="1">'DATA Cleanup - Export'!$A$1:$H$96</definedName>
    <definedName name="ExterneDaten_1" localSheetId="12" hidden="1">Tabelle10!$A$1:$E$151</definedName>
    <definedName name="ExterneDaten_1" localSheetId="8" hidden="1">Tabelle3!$A$1:$B$51</definedName>
    <definedName name="ExterneDaten_1" localSheetId="10" hidden="1">übung!$B$1:$I$12</definedName>
  </definedNames>
  <calcPr calcId="191029"/>
  <extLst>
    <ext xmlns:x14="http://schemas.microsoft.com/office/spreadsheetml/2009/9/main" uri="{876F7934-8845-4945-9796-88D515C7AA90}">
      <x14:pivotCaches>
        <pivotCache cacheId="0" r:id="rId17"/>
        <pivotCache cacheId="1" r:id="rId18"/>
      </x14:pivotCaches>
    </ext>
    <ext xmlns:x14="http://schemas.microsoft.com/office/spreadsheetml/2009/9/main" uri="{BBE1A952-AA13-448e-AADC-164F8A28A991}">
      <x14:slicerCaches>
        <x14:slicerCache r:id="rId19"/>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16" i="1" l="1"/>
  <c r="H17" i="1"/>
  <c r="H18" i="1"/>
  <c r="H15" i="1"/>
  <c r="H19" i="1"/>
  <c r="G18" i="1"/>
  <c r="H22" i="16"/>
  <c r="B14" i="32"/>
  <c r="B13" i="32"/>
  <c r="L18" i="39"/>
  <c r="R18" i="39"/>
  <c r="G15" i="1" l="1"/>
  <c r="G16" i="1"/>
  <c r="G17" i="1"/>
  <c r="E25" i="3"/>
  <c r="L26" i="19"/>
  <c r="M26" i="19" s="1"/>
  <c r="L25" i="19"/>
  <c r="L24" i="19"/>
  <c r="M24" i="19" s="1"/>
  <c r="L23" i="19"/>
  <c r="L22" i="19"/>
  <c r="M22" i="19" s="1"/>
  <c r="L21" i="19"/>
  <c r="M21" i="19" s="1"/>
  <c r="H34" i="40" l="1"/>
  <c r="H19" i="40"/>
  <c r="H4" i="40"/>
  <c r="F45" i="39"/>
  <c r="L37" i="39"/>
  <c r="L36" i="39"/>
  <c r="L35" i="39"/>
  <c r="L34" i="39"/>
  <c r="L33" i="39"/>
  <c r="L32" i="39"/>
  <c r="L38" i="39" s="1"/>
  <c r="C32" i="39"/>
  <c r="C29" i="39"/>
  <c r="K26" i="39" s="1"/>
  <c r="M26" i="39" s="1"/>
  <c r="L28" i="39"/>
  <c r="L27" i="39"/>
  <c r="L26" i="39"/>
  <c r="L25" i="39"/>
  <c r="L24" i="39"/>
  <c r="L29" i="39" s="1"/>
  <c r="L23" i="39"/>
  <c r="G13" i="39"/>
  <c r="W4" i="16"/>
  <c r="V4" i="16"/>
  <c r="V5" i="16"/>
  <c r="V6" i="16"/>
  <c r="V7" i="16"/>
  <c r="V8" i="16"/>
  <c r="V9" i="16"/>
  <c r="V10" i="16"/>
  <c r="V11" i="16"/>
  <c r="V12" i="16"/>
  <c r="U13" i="16"/>
  <c r="K73" i="16"/>
  <c r="K72" i="16"/>
  <c r="K71" i="16"/>
  <c r="K70" i="16"/>
  <c r="H50" i="16"/>
  <c r="H49" i="16"/>
  <c r="H48" i="16"/>
  <c r="N11" i="16"/>
  <c r="N10" i="16"/>
  <c r="N9" i="16"/>
  <c r="N8" i="16"/>
  <c r="N7" i="16"/>
  <c r="N6" i="16"/>
  <c r="N5" i="16"/>
  <c r="N4" i="16"/>
  <c r="I27" i="16"/>
  <c r="H5" i="19"/>
  <c r="H4" i="19"/>
  <c r="K74" i="16" l="1"/>
  <c r="K79" i="16" s="1"/>
  <c r="K80" i="16"/>
  <c r="K78" i="16"/>
  <c r="K77" i="16"/>
  <c r="K24" i="39"/>
  <c r="M24" i="39" s="1"/>
  <c r="K33" i="39"/>
  <c r="M33" i="39" s="1" a="1"/>
  <c r="M33" i="39" s="1"/>
  <c r="K35" i="39"/>
  <c r="M35" i="39" s="1" a="1"/>
  <c r="M35" i="39" s="1"/>
  <c r="K37" i="39"/>
  <c r="M37" i="39" s="1" a="1"/>
  <c r="M37" i="39" s="1"/>
  <c r="K27" i="39"/>
  <c r="M27" i="39" s="1"/>
  <c r="K25" i="39"/>
  <c r="M25" i="39" s="1"/>
  <c r="K28" i="39"/>
  <c r="M28" i="39" s="1"/>
  <c r="K32" i="39"/>
  <c r="K34" i="39"/>
  <c r="M34" i="39" s="1" a="1"/>
  <c r="M34" i="39" s="1"/>
  <c r="K36" i="39"/>
  <c r="M36" i="39" s="1" a="1"/>
  <c r="M36" i="39" s="1"/>
  <c r="K23" i="39"/>
  <c r="X4" i="16"/>
  <c r="H27" i="16"/>
  <c r="K81" i="16" l="1"/>
  <c r="M23" i="39"/>
  <c r="M29" i="39" s="1"/>
  <c r="K29" i="39"/>
  <c r="M32" i="39" a="1"/>
  <c r="M32" i="39" s="1"/>
  <c r="M38" i="39" s="1"/>
  <c r="K38" i="39"/>
  <c r="E5" i="8" l="1"/>
  <c r="C5" i="8"/>
  <c r="D5" i="8" s="1"/>
  <c r="E4" i="8"/>
  <c r="C4" i="8"/>
  <c r="D4" i="8" s="1"/>
  <c r="E3" i="8"/>
  <c r="C3" i="8"/>
  <c r="D3" i="8" s="1"/>
  <c r="E2" i="8"/>
  <c r="C2" i="8"/>
  <c r="D2" i="8" s="1"/>
  <c r="C2" i="3"/>
  <c r="E2" i="3"/>
  <c r="C25" i="3"/>
  <c r="D25" i="3" s="1"/>
  <c r="C26" i="3"/>
  <c r="D26" i="3" s="1"/>
  <c r="E26" i="3" s="1"/>
  <c r="C27" i="3"/>
  <c r="D27" i="3" s="1"/>
  <c r="E27" i="3" s="1"/>
  <c r="C24" i="3"/>
  <c r="D24" i="3" s="1"/>
  <c r="E24" i="3" s="1"/>
  <c r="F6" i="19"/>
  <c r="F5" i="19"/>
  <c r="F4" i="19"/>
  <c r="F3" i="19"/>
  <c r="E3" i="3" l="1"/>
  <c r="E4" i="3"/>
  <c r="E5" i="3"/>
  <c r="D2" i="3"/>
  <c r="C3" i="3"/>
  <c r="D3" i="3" s="1"/>
  <c r="C4" i="3"/>
  <c r="D4" i="3" s="1"/>
  <c r="C5" i="3"/>
  <c r="D5" i="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55B8E9D-560F-47A2-BC40-930F5974A419}" keepAlive="1" name="Abfrage - Anscombe_Quartett" description="Verbindung mit der Abfrage 'Anscombe_Quartett' in der Arbeitsmappe." type="5" refreshedVersion="6" background="1" saveData="1">
    <dbPr connection="Provider=Microsoft.Mashup.OleDb.1;Data Source=$Workbook$;Location=Anscombe_Quartett;Extended Properties=&quot;&quot;" command="SELECT * FROM [Anscombe_Quartett]"/>
  </connection>
  <connection id="2" xr16:uid="{7BC04CFE-BCEC-4E04-89DA-86C6E3E58D36}" keepAlive="1" name="Abfrage - beispiel" description="Verbindung mit der Abfrage 'beispiel' in der Arbeitsmappe." type="5" refreshedVersion="6" background="1" saveData="1">
    <dbPr connection="Provider=Microsoft.Mashup.OleDb.1;Data Source=$Workbook$;Location=beispiel;Extended Properties=&quot;&quot;" command="SELECT * FROM [beispiel]"/>
  </connection>
  <connection id="3" xr16:uid="{8BA87F55-4FAD-4AF8-81A7-FB29608A801D}" keepAlive="1" name="Abfrage - tableconvert_2020-02-17_120831" description="Verbindung mit der Abfrage 'tableconvert_2020-02-17_120831' in der Arbeitsmappe." type="5" refreshedVersion="6" background="1" saveData="1">
    <dbPr connection="Provider=Microsoft.Mashup.OleDb.1;Data Source=$Workbook$;Location=tableconvert_2020-02-17_120831;Extended Properties=&quot;&quot;" command="SELECT * FROM [tableconvert_2020-02-17_120831]"/>
  </connection>
  <connection id="4" xr16:uid="{250AB1BE-01A1-4A87-91FB-95C478C97221}" keepAlive="1" name="Abfrage - UmsätzeCSV" description="Verbindung mit der Abfrage 'UmsätzeCSV' in der Arbeitsmappe." type="5" refreshedVersion="6" background="1" saveData="1">
    <dbPr connection="Provider=Microsoft.Mashup.OleDb.1;Data Source=$Workbook$;Location=UmsätzeCSV;Extended Properties=&quot;&quot;" command="SELECT * FROM [UmsätzeCSV]"/>
  </connection>
  <connection id="5" xr16:uid="{06C9A227-C53A-4CCC-96B5-B99ACB48E9C8}" keepAlive="1" name="Abfrage - wohnungspreise" description="Verbindung mit der Abfrage 'wohnungspreise' in der Arbeitsmappe." type="5" refreshedVersion="6" background="1" saveData="1">
    <dbPr connection="Provider=Microsoft.Mashup.OleDb.1;Data Source=$Workbook$;Location=wohnungspreise;Extended Properties=&quot;&quot;" command="SELECT * FROM [wohnungspreise]"/>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<sst xmlns="http://schemas.openxmlformats.org/spreadsheetml/2006/main" count="1218" uniqueCount="462">
  <si>
    <t>SPALTEN</t>
  </si>
  <si>
    <t>ZEILEN</t>
  </si>
  <si>
    <t>ZELLEN</t>
  </si>
  <si>
    <t>Text ist liksbündig</t>
  </si>
  <si>
    <t xml:space="preserve">Text </t>
  </si>
  <si>
    <t>Zahlen sind rechtsbündig</t>
  </si>
  <si>
    <t>WAHR / FALSCH sind mittig</t>
  </si>
  <si>
    <t>STRG+A</t>
  </si>
  <si>
    <t>STRG+S</t>
  </si>
  <si>
    <t>speichern</t>
  </si>
  <si>
    <t>STRG+C</t>
  </si>
  <si>
    <t>copy</t>
  </si>
  <si>
    <t>past</t>
  </si>
  <si>
    <t>STRG+V</t>
  </si>
  <si>
    <t>STRG+T</t>
  </si>
  <si>
    <t>STRG+Z</t>
  </si>
  <si>
    <t>rückgängig</t>
  </si>
  <si>
    <t>Tabelle</t>
  </si>
  <si>
    <t>STRG+Q</t>
  </si>
  <si>
    <t>Schnellfunktion</t>
  </si>
  <si>
    <t>STRG+U</t>
  </si>
  <si>
    <t xml:space="preserve">Information aus der drüberliegenden Zelle in die ausgewählte Zelle einfügen </t>
  </si>
  <si>
    <t xml:space="preserve">Name </t>
  </si>
  <si>
    <t>Umsatz</t>
  </si>
  <si>
    <t>Proviosion</t>
  </si>
  <si>
    <t>Peter</t>
  </si>
  <si>
    <t>Ulrike</t>
  </si>
  <si>
    <t>Thomas</t>
  </si>
  <si>
    <t>Sabine</t>
  </si>
  <si>
    <t>Provision</t>
  </si>
  <si>
    <t>! Text wird immer höher priorisiert als Zahlen</t>
  </si>
  <si>
    <t>Text&gt;Zahlen</t>
  </si>
  <si>
    <t>Summe</t>
  </si>
  <si>
    <t>aa</t>
  </si>
  <si>
    <t>bb</t>
  </si>
  <si>
    <t>cc</t>
  </si>
  <si>
    <t>Automatische auffüllung</t>
  </si>
  <si>
    <t>gillt auch mit Funktionen</t>
  </si>
  <si>
    <t>Syntax</t>
  </si>
  <si>
    <t>"="</t>
  </si>
  <si>
    <t>;</t>
  </si>
  <si>
    <t>Beginn der Formel oder Funktion in einer Zelle</t>
  </si>
  <si>
    <t>Name</t>
  </si>
  <si>
    <t>Alter</t>
  </si>
  <si>
    <t>Wohnort</t>
  </si>
  <si>
    <t>Einkommen</t>
  </si>
  <si>
    <t>Kundenid</t>
  </si>
  <si>
    <t>Jens</t>
  </si>
  <si>
    <t>Klaus</t>
  </si>
  <si>
    <t>Steffan</t>
  </si>
  <si>
    <t>Maike</t>
  </si>
  <si>
    <t>Nicole</t>
  </si>
  <si>
    <t>Nadine</t>
  </si>
  <si>
    <t>Hannes</t>
  </si>
  <si>
    <t>Jenni</t>
  </si>
  <si>
    <t>Jana</t>
  </si>
  <si>
    <t>Berlin</t>
  </si>
  <si>
    <t>Potsdam</t>
  </si>
  <si>
    <t>Hamburg</t>
  </si>
  <si>
    <t>München</t>
  </si>
  <si>
    <t>AA</t>
  </si>
  <si>
    <t>BB</t>
  </si>
  <si>
    <t>CC</t>
  </si>
  <si>
    <t>AC</t>
  </si>
  <si>
    <t>CB</t>
  </si>
  <si>
    <t xml:space="preserve"> </t>
  </si>
  <si>
    <t xml:space="preserve">STRG+Leertaste </t>
  </si>
  <si>
    <t>Gesammte Zeile</t>
  </si>
  <si>
    <t>Gesammte Spalte</t>
  </si>
  <si>
    <t xml:space="preserve">Beide nacheinander = Gesammtes Arbeisblatt </t>
  </si>
  <si>
    <t>Shift+ Leertaste</t>
  </si>
  <si>
    <t>STRG+Pfeile</t>
  </si>
  <si>
    <t>Sprung bis zu einer befüllten Zelle oder zum Ende des Arbeisblattes</t>
  </si>
  <si>
    <t>Shift+Pfeile</t>
  </si>
  <si>
    <t>Auswahl der Zelle pluss der ausgewählten Zellen</t>
  </si>
  <si>
    <t xml:space="preserve">$ </t>
  </si>
  <si>
    <t>F4</t>
  </si>
  <si>
    <t>fixieren $</t>
  </si>
  <si>
    <t>F2</t>
  </si>
  <si>
    <r>
      <t xml:space="preserve">in der Zelle </t>
    </r>
    <r>
      <rPr>
        <b/>
        <sz val="11"/>
        <color theme="1"/>
        <rFont val="Trebuchet MS"/>
        <family val="2"/>
        <scheme val="minor"/>
      </rPr>
      <t>WEITER</t>
    </r>
    <r>
      <rPr>
        <sz val="11"/>
        <color theme="1"/>
        <rFont val="Trebuchet MS"/>
        <family val="2"/>
        <scheme val="minor"/>
      </rPr>
      <t xml:space="preserve"> arbeiten</t>
    </r>
  </si>
  <si>
    <t>Arrey</t>
  </si>
  <si>
    <t>Gut</t>
  </si>
  <si>
    <t>Schlecht</t>
  </si>
  <si>
    <t>&lt;</t>
  </si>
  <si>
    <t>&gt;=</t>
  </si>
  <si>
    <t>Bwertung</t>
  </si>
  <si>
    <t>Einfache Wenn Dann Funktione</t>
  </si>
  <si>
    <t>verschachtelte Wenn dann Funktion</t>
  </si>
  <si>
    <t>Listen und Tabellen</t>
  </si>
  <si>
    <t>Funktionen</t>
  </si>
  <si>
    <t>Sverweis</t>
  </si>
  <si>
    <t>Wverweis</t>
  </si>
  <si>
    <t>Min.</t>
  </si>
  <si>
    <t>Max.</t>
  </si>
  <si>
    <t>Median</t>
  </si>
  <si>
    <t>Anzahl</t>
  </si>
  <si>
    <t>Mittelwert</t>
  </si>
  <si>
    <t>Produkt</t>
  </si>
  <si>
    <t xml:space="preserve">  </t>
  </si>
  <si>
    <t>+</t>
  </si>
  <si>
    <t>-</t>
  </si>
  <si>
    <t>*</t>
  </si>
  <si>
    <t>/</t>
  </si>
  <si>
    <t>&gt;</t>
  </si>
  <si>
    <t>=</t>
  </si>
  <si>
    <t>addition</t>
  </si>
  <si>
    <t>subtraktion</t>
  </si>
  <si>
    <t>multiplikation</t>
  </si>
  <si>
    <t>division</t>
  </si>
  <si>
    <t>kleiner als</t>
  </si>
  <si>
    <t>größer als</t>
  </si>
  <si>
    <t>gleich</t>
  </si>
  <si>
    <t>Funktionen beginnen immertb mit einem "=" Zeichen</t>
  </si>
  <si>
    <t>und enden immer mit "()" in einer Klammer</t>
  </si>
  <si>
    <t>absoluter Bezug</t>
  </si>
  <si>
    <t>%</t>
  </si>
  <si>
    <t>Prozent</t>
  </si>
  <si>
    <t>1+1</t>
  </si>
  <si>
    <t>2-1</t>
  </si>
  <si>
    <t>2*2</t>
  </si>
  <si>
    <t>8/2</t>
  </si>
  <si>
    <t>Umsätze</t>
  </si>
  <si>
    <t>Suchkriterium</t>
  </si>
  <si>
    <t>Matrix</t>
  </si>
  <si>
    <t>= Wo wird gesucht?</t>
  </si>
  <si>
    <t>Spaltenindex</t>
  </si>
  <si>
    <t>= wo wird die Information herausgelesen?</t>
  </si>
  <si>
    <t>= Wo wird etwas eingtragen?</t>
  </si>
  <si>
    <t>Wähle die ganze Tabelle aus</t>
  </si>
  <si>
    <t>Wähle die Zelle in dem gesucht werden soll</t>
  </si>
  <si>
    <t>Wähle die Spalte aus, in der die Information liegt</t>
  </si>
  <si>
    <t>2015</t>
  </si>
  <si>
    <t>2016</t>
  </si>
  <si>
    <t>2017</t>
  </si>
  <si>
    <t>2018</t>
  </si>
  <si>
    <t>Jahr</t>
  </si>
  <si>
    <t>Einnahmen</t>
  </si>
  <si>
    <t>Ausgaben</t>
  </si>
  <si>
    <t>Ausschuss</t>
  </si>
  <si>
    <t>Übung:</t>
  </si>
  <si>
    <t>Erstelle einen  WVERWEIS</t>
  </si>
  <si>
    <t>Daten</t>
  </si>
  <si>
    <t>Einnhamen</t>
  </si>
  <si>
    <t>Wo wohnen die einzelnen Personen?</t>
  </si>
  <si>
    <t>Name:</t>
  </si>
  <si>
    <t>Wie hoch ist das Einkommen der Person?</t>
  </si>
  <si>
    <t>Einkommen:</t>
  </si>
  <si>
    <t>Wähle die Zeile aus, in der die Information liegt</t>
  </si>
  <si>
    <t>Bewertung</t>
  </si>
  <si>
    <t>Kontrolle</t>
  </si>
  <si>
    <t>=WENN(Wahrheitstest;Wert_wenn_wahr;Wert_wenn Falsch</t>
  </si>
  <si>
    <t>SYNTAX</t>
  </si>
  <si>
    <t>Wahheitswert</t>
  </si>
  <si>
    <t>Der Wert der Überprüft werden soll</t>
  </si>
  <si>
    <t>wähle die Zelle aus</t>
  </si>
  <si>
    <t>&gt;=&lt;</t>
  </si>
  <si>
    <t>Wie soll erv verglichen werden?</t>
  </si>
  <si>
    <t>Wert_wenn</t>
  </si>
  <si>
    <t>Was passiert wenn es wahr ist?</t>
  </si>
  <si>
    <t>wenn_Falsch</t>
  </si>
  <si>
    <t>Was soll geschehen wenn nicht?</t>
  </si>
  <si>
    <t>Konsequenz?</t>
  </si>
  <si>
    <t>Welches Ergebnis?</t>
  </si>
  <si>
    <t xml:space="preserve">Übung </t>
  </si>
  <si>
    <t>1) Mach aus der Liste eine Tabelle</t>
  </si>
  <si>
    <t>2) Sortiere diese nach den Wohnorten</t>
  </si>
  <si>
    <t>3) Mach aus der Tabelle eine Pivot-Tabelle</t>
  </si>
  <si>
    <t>Bedingte Formatierung hebt die einzenen Daten grafisch hervor</t>
  </si>
  <si>
    <t>x1</t>
  </si>
  <si>
    <t>y1</t>
  </si>
  <si>
    <t>x2</t>
  </si>
  <si>
    <t>y2</t>
  </si>
  <si>
    <t>x3</t>
  </si>
  <si>
    <t>y3</t>
  </si>
  <si>
    <t>x4</t>
  </si>
  <si>
    <t>y4</t>
  </si>
  <si>
    <t>Stand.</t>
  </si>
  <si>
    <t>Varianz</t>
  </si>
  <si>
    <t>(...)</t>
  </si>
  <si>
    <t>{ ...}</t>
  </si>
  <si>
    <t>Notizen</t>
  </si>
  <si>
    <t>'z.B.:1+1</t>
  </si>
  <si>
    <t>= Wo wird etwas eingetragen?</t>
  </si>
  <si>
    <t>Zeilenindex</t>
  </si>
  <si>
    <t>Trennung der Information in einer Funktion</t>
  </si>
  <si>
    <t>In den Klammer werden die Funktionsbefehle definiert</t>
  </si>
  <si>
    <t>Nr.</t>
  </si>
  <si>
    <t>Gehalt</t>
  </si>
  <si>
    <t>Haike</t>
  </si>
  <si>
    <t>Willi</t>
  </si>
  <si>
    <t>Paula</t>
  </si>
  <si>
    <t xml:space="preserve">= </t>
  </si>
  <si>
    <t>!</t>
  </si>
  <si>
    <t>angewöhnen</t>
  </si>
  <si>
    <t>Min</t>
  </si>
  <si>
    <t>Max</t>
  </si>
  <si>
    <t>Kkleinste</t>
  </si>
  <si>
    <t>Kgrößte</t>
  </si>
  <si>
    <t>Zählenwenn</t>
  </si>
  <si>
    <t>relative Häufigkeit</t>
  </si>
  <si>
    <t>für Absolute und realtive Häufigkeit</t>
  </si>
  <si>
    <t>komm auf das gleiche Ergebnis</t>
  </si>
  <si>
    <t>absolute häufigkeitsverteilung</t>
  </si>
  <si>
    <t>absolute Häufigkeitsverteilung</t>
  </si>
  <si>
    <t>Umsatz+10%</t>
  </si>
  <si>
    <t>10%</t>
  </si>
  <si>
    <t>Begriffe</t>
  </si>
  <si>
    <t>Streumaß und Korrelation</t>
  </si>
  <si>
    <t>Streumass</t>
  </si>
  <si>
    <t>X(A)</t>
  </si>
  <si>
    <t>X(B)</t>
  </si>
  <si>
    <t>Y</t>
  </si>
  <si>
    <t>Stichprobenmittelwert</t>
  </si>
  <si>
    <t>Nr</t>
  </si>
  <si>
    <t>Uhrzeit</t>
  </si>
  <si>
    <t>Gäste</t>
  </si>
  <si>
    <t>Dauer</t>
  </si>
  <si>
    <t>STREUDIAGRAMM</t>
  </si>
  <si>
    <t>Korrelationskoeffizent</t>
  </si>
  <si>
    <t>1) arithmetisches Mittel</t>
  </si>
  <si>
    <t>2)</t>
  </si>
  <si>
    <t>Produkt aus der oberen  Korrelationsformel</t>
  </si>
  <si>
    <t>Mittelwert von x</t>
  </si>
  <si>
    <t>Mittelwert von y</t>
  </si>
  <si>
    <t>3)</t>
  </si>
  <si>
    <t>=MITTELWERT(C24:C29)</t>
  </si>
  <si>
    <t>=SUMME(Tabelle6[Spalte1]/ANZAHL(Tabelle6[Spalte1]))</t>
  </si>
  <si>
    <t>sepal_length</t>
  </si>
  <si>
    <t>sepal_width</t>
  </si>
  <si>
    <t>petal_length</t>
  </si>
  <si>
    <t>petal_width</t>
  </si>
  <si>
    <t>species</t>
  </si>
  <si>
    <t xml:space="preserve">Daten auf Wikipedia </t>
  </si>
  <si>
    <t>setosa</t>
  </si>
  <si>
    <t>https://en.wikipedia.org/wiki/Iris_flower_data_set#Data_set</t>
  </si>
  <si>
    <t>versicolor</t>
  </si>
  <si>
    <t>virginica</t>
  </si>
  <si>
    <t>Charakterisierung von Merkmalen</t>
  </si>
  <si>
    <t>Vorausetzung für die Anwendung geeigneter statistischer Verfahren ist die Charakterisierung .d.h. die Systemische Ordnung und Klassifizierung der Mertkmale</t>
  </si>
  <si>
    <t>Qualitative</t>
  </si>
  <si>
    <t>NOMINALSKALA</t>
  </si>
  <si>
    <t>qualtiative Unterschiedlichkeitunterscheidet Merkmale nur nach Gleichheit oder Verschiedenheit</t>
  </si>
  <si>
    <t>Beispiel:</t>
  </si>
  <si>
    <t>Geschlecht</t>
  </si>
  <si>
    <t>Nationalität</t>
  </si>
  <si>
    <t>Studienfach</t>
  </si>
  <si>
    <t>Aktienart</t>
  </si>
  <si>
    <t>binäre (dichotome)Variable</t>
  </si>
  <si>
    <t>Nominale Merkmale die mit 0-1 kodiert sind (Eigenschaft vorhanden, nicht Vorhhanden)</t>
  </si>
  <si>
    <t>Beispiel</t>
  </si>
  <si>
    <t>Hund = nein (0), ja (1)</t>
  </si>
  <si>
    <t>Männlich (0), Weiblich (1)</t>
  </si>
  <si>
    <t>ORDINAL SKALA</t>
  </si>
  <si>
    <t>oder Rangskala, hat eine natürliche Rangordnung</t>
  </si>
  <si>
    <t xml:space="preserve">Es kann keine Aussage über den Absoluten  Wert der Merkmalsausprägung gemacht werden </t>
  </si>
  <si>
    <t>und keine Aussage über die Abstände dieser gegeben sind.</t>
  </si>
  <si>
    <t>Klausren</t>
  </si>
  <si>
    <t>Härtegrad von Bleistuíft</t>
  </si>
  <si>
    <t>Tarifklasse</t>
  </si>
  <si>
    <t>Intervalle</t>
  </si>
  <si>
    <t xml:space="preserve">METRISCHE SKALA </t>
  </si>
  <si>
    <t xml:space="preserve">INTERVALL SKALA </t>
  </si>
  <si>
    <t>Abstände sind messbar, es gibt keinen natürlichen Nullpunkt, sondern einen relativen</t>
  </si>
  <si>
    <t>RELLE ZAHLEN</t>
  </si>
  <si>
    <t>(x,y)</t>
  </si>
  <si>
    <t>offene = uneendlich , x und y ausgeschlossen</t>
  </si>
  <si>
    <t>(KARDINALSKALA)</t>
  </si>
  <si>
    <t>Temperatur: Celsius</t>
  </si>
  <si>
    <t>relativer 0-Wert</t>
  </si>
  <si>
    <t>[x,y)</t>
  </si>
  <si>
    <t xml:space="preserve">offen einsetig rechts,x eingeschlossen, y ausgeschlossen </t>
  </si>
  <si>
    <t>(quantitative)</t>
  </si>
  <si>
    <t xml:space="preserve">Gregorianische Kalender </t>
  </si>
  <si>
    <t>Jesus Geburt = Nullpunnkt</t>
  </si>
  <si>
    <t>(x,y]</t>
  </si>
  <si>
    <t>offen links, x ausgeschlossen, y eingeschlossen</t>
  </si>
  <si>
    <t>Verhältnisskala</t>
  </si>
  <si>
    <t>Es können zusätzlich Verhältnise verglichen werden. Es liegt ein Natürlicher Nullpunkt vor</t>
  </si>
  <si>
    <t>höcghste Informationsgehalt</t>
  </si>
  <si>
    <t xml:space="preserve">Beispiel: </t>
  </si>
  <si>
    <t>Kelvin, Gewicht, Lebensdauer</t>
  </si>
  <si>
    <t>Absolute Skala</t>
  </si>
  <si>
    <t>Es liegt eine Verhältnisskala vor, die nicht von der Einheit abhängig ist. Es existiert eine natürliche Einheit</t>
  </si>
  <si>
    <t>Stückzahl</t>
  </si>
  <si>
    <t>Anzahl von Personen</t>
  </si>
  <si>
    <t>SKALA</t>
  </si>
  <si>
    <t>sinnvolle Operation</t>
  </si>
  <si>
    <t>NOMINAL SKALA</t>
  </si>
  <si>
    <t>= I ≠</t>
  </si>
  <si>
    <t>ORDINALSKALA</t>
  </si>
  <si>
    <t>= I ≠ I; &lt; I &gt;; + I -</t>
  </si>
  <si>
    <t>Intervall</t>
  </si>
  <si>
    <t>Metrische SKALA</t>
  </si>
  <si>
    <t>Verhältnis</t>
  </si>
  <si>
    <t>#= I ≠ I; &lt; I &gt;; + I -; * I /</t>
  </si>
  <si>
    <t>Absolut</t>
  </si>
  <si>
    <t>es liegt eine natürliche Einheit vor</t>
  </si>
  <si>
    <t>DISKRETE MERKMALE</t>
  </si>
  <si>
    <t>Einwohner, Steuerklasse, Lottozahlen, Geschlecht</t>
  </si>
  <si>
    <t>natürliche Zahlen</t>
  </si>
  <si>
    <t>STETIGE MERKMALE</t>
  </si>
  <si>
    <t>Lebensdauer, Größe; Gewicht, Temperatur</t>
  </si>
  <si>
    <t>reele Zahlen</t>
  </si>
  <si>
    <t>Zahlen in Text umwandeln mit ' dem Apostroph</t>
  </si>
  <si>
    <t>1) Erstelle eine Kopie von de Tabelle</t>
  </si>
  <si>
    <t xml:space="preserve">2) </t>
  </si>
  <si>
    <t>alle Felder auswählen</t>
  </si>
  <si>
    <t>STRG+H</t>
  </si>
  <si>
    <t>Suchen und ersetzen</t>
  </si>
  <si>
    <t>Gehalt + Provision</t>
  </si>
  <si>
    <t>Formeln &amp; Befehle</t>
  </si>
  <si>
    <t>Korrelation</t>
  </si>
  <si>
    <t>ID</t>
  </si>
  <si>
    <t xml:space="preserve">Personen Gruppe </t>
  </si>
  <si>
    <t>Income</t>
  </si>
  <si>
    <t>Gewicht</t>
  </si>
  <si>
    <t>ZUSATZVERKAUF</t>
  </si>
  <si>
    <t>ID9901</t>
  </si>
  <si>
    <t>Persona 1</t>
  </si>
  <si>
    <t>A</t>
  </si>
  <si>
    <t>ID9907</t>
  </si>
  <si>
    <t>B</t>
  </si>
  <si>
    <t>ID9910</t>
  </si>
  <si>
    <t>C</t>
  </si>
  <si>
    <t>V</t>
  </si>
  <si>
    <t>ID9915</t>
  </si>
  <si>
    <t>ID9917</t>
  </si>
  <si>
    <t>ID9923</t>
  </si>
  <si>
    <t>Z</t>
  </si>
  <si>
    <t>ID9926</t>
  </si>
  <si>
    <t>ID9931</t>
  </si>
  <si>
    <t>ID9941</t>
  </si>
  <si>
    <t>ID9951</t>
  </si>
  <si>
    <t>ID9966</t>
  </si>
  <si>
    <t>ID9971</t>
  </si>
  <si>
    <t>ID9975</t>
  </si>
  <si>
    <t>ID9986</t>
  </si>
  <si>
    <t>ID9994</t>
  </si>
  <si>
    <t>Persona 2</t>
  </si>
  <si>
    <t>ID9904</t>
  </si>
  <si>
    <t>ID9909</t>
  </si>
  <si>
    <t>ID9913</t>
  </si>
  <si>
    <t>ID9914</t>
  </si>
  <si>
    <t>ID9916</t>
  </si>
  <si>
    <t>ID9919</t>
  </si>
  <si>
    <t>ID9925</t>
  </si>
  <si>
    <t>ID9929</t>
  </si>
  <si>
    <t>D</t>
  </si>
  <si>
    <t>ID9930</t>
  </si>
  <si>
    <t>E</t>
  </si>
  <si>
    <t>ID9932</t>
  </si>
  <si>
    <t>ID9939</t>
  </si>
  <si>
    <t>F</t>
  </si>
  <si>
    <t>ID9940</t>
  </si>
  <si>
    <t>ID9942</t>
  </si>
  <si>
    <t>ID9949</t>
  </si>
  <si>
    <t>ID9950</t>
  </si>
  <si>
    <t>ID9952</t>
  </si>
  <si>
    <t>ID9957</t>
  </si>
  <si>
    <t>ID9964</t>
  </si>
  <si>
    <t>ID9965</t>
  </si>
  <si>
    <t>ID9967</t>
  </si>
  <si>
    <t>ID9973</t>
  </si>
  <si>
    <t>ID9974</t>
  </si>
  <si>
    <t>ID9977</t>
  </si>
  <si>
    <t>ID9978</t>
  </si>
  <si>
    <t>ID9984</t>
  </si>
  <si>
    <t>ID9985</t>
  </si>
  <si>
    <t>ID9992</t>
  </si>
  <si>
    <t>ID9996</t>
  </si>
  <si>
    <t>ID9998</t>
  </si>
  <si>
    <t>ID9999</t>
  </si>
  <si>
    <t>ID9902</t>
  </si>
  <si>
    <t>Persona 3</t>
  </si>
  <si>
    <t>ID9972</t>
  </si>
  <si>
    <t>ID9976</t>
  </si>
  <si>
    <t>ID9908</t>
  </si>
  <si>
    <t>Persona 4</t>
  </si>
  <si>
    <t>ID9911</t>
  </si>
  <si>
    <t>ID9924</t>
  </si>
  <si>
    <t>ID9927</t>
  </si>
  <si>
    <t>ID9937</t>
  </si>
  <si>
    <t>ID9947</t>
  </si>
  <si>
    <t>ID9962</t>
  </si>
  <si>
    <t>ID9982</t>
  </si>
  <si>
    <t>ID9990</t>
  </si>
  <si>
    <t>ID9905</t>
  </si>
  <si>
    <t>Persona 5</t>
  </si>
  <si>
    <t>ID9906</t>
  </si>
  <si>
    <t>ID9921</t>
  </si>
  <si>
    <t>ID9922</t>
  </si>
  <si>
    <t>ID9918</t>
  </si>
  <si>
    <t>Persona 6</t>
  </si>
  <si>
    <t>ID9933</t>
  </si>
  <si>
    <t>ID9934</t>
  </si>
  <si>
    <t>ID9935</t>
  </si>
  <si>
    <t>ID9936</t>
  </si>
  <si>
    <t>ID9943</t>
  </si>
  <si>
    <t>ID9944</t>
  </si>
  <si>
    <t>ID9945</t>
  </si>
  <si>
    <t>ID9946</t>
  </si>
  <si>
    <t>ID9953</t>
  </si>
  <si>
    <t>ID9954</t>
  </si>
  <si>
    <t>ID9955</t>
  </si>
  <si>
    <t>ID9956</t>
  </si>
  <si>
    <t>ID9958</t>
  </si>
  <si>
    <t>ID9959</t>
  </si>
  <si>
    <t>ID9960</t>
  </si>
  <si>
    <t>ID9961</t>
  </si>
  <si>
    <t>ID9968</t>
  </si>
  <si>
    <t>ID9969</t>
  </si>
  <si>
    <t>ID9970</t>
  </si>
  <si>
    <t>ID9979</t>
  </si>
  <si>
    <t>ID9980</t>
  </si>
  <si>
    <t>ID9981</t>
  </si>
  <si>
    <t>ID9987</t>
  </si>
  <si>
    <t>ID9988</t>
  </si>
  <si>
    <t>ID9989</t>
  </si>
  <si>
    <t>ID9912</t>
  </si>
  <si>
    <t>Persona 7</t>
  </si>
  <si>
    <t>ID9928</t>
  </si>
  <si>
    <t>ID9938</t>
  </si>
  <si>
    <t>ID9948</t>
  </si>
  <si>
    <t>ID9963</t>
  </si>
  <si>
    <t>ID9983</t>
  </si>
  <si>
    <t>STRG++</t>
  </si>
  <si>
    <t>Spalte / Zeile addieren</t>
  </si>
  <si>
    <t>STRG+-</t>
  </si>
  <si>
    <t>Spalte / Zeile löschen</t>
  </si>
  <si>
    <t xml:space="preserve">Zellen </t>
  </si>
  <si>
    <t>Verbinden</t>
  </si>
  <si>
    <t>Senkrecht</t>
  </si>
  <si>
    <t>BEIDES</t>
  </si>
  <si>
    <t>Formeln beginnen mit einem = Zeichen.</t>
  </si>
  <si>
    <t xml:space="preserve">Wenn </t>
  </si>
  <si>
    <t>Teilsumme</t>
  </si>
  <si>
    <t>Rang</t>
  </si>
  <si>
    <t>Diagramme</t>
  </si>
  <si>
    <t>Scatterplot</t>
  </si>
  <si>
    <t>Persona2</t>
  </si>
  <si>
    <t>Persnoa 2</t>
  </si>
  <si>
    <t>Persnoa 1</t>
  </si>
  <si>
    <t>Persona7</t>
  </si>
  <si>
    <t>Persona6</t>
  </si>
  <si>
    <t>Prsona 1</t>
  </si>
  <si>
    <t>Persona1</t>
  </si>
  <si>
    <t>Persoea 1</t>
  </si>
  <si>
    <t>32</t>
  </si>
  <si>
    <t>89</t>
  </si>
  <si>
    <t>15</t>
  </si>
  <si>
    <t>Suchen und Ersetetzen</t>
  </si>
  <si>
    <t>Was fällt hier auf?</t>
  </si>
  <si>
    <t>Verkauf</t>
  </si>
  <si>
    <t>erstelle einen Boxplot</t>
  </si>
  <si>
    <t>Übung</t>
  </si>
  <si>
    <t>#=SVERWEIS(H26;G4:K16;4;0)</t>
  </si>
  <si>
    <t>1)</t>
  </si>
  <si>
    <t>notiere hier die Formlen</t>
  </si>
  <si>
    <t>https://www.lineare-regression.de/anscombe</t>
  </si>
  <si>
    <t>Quadratmeter</t>
  </si>
  <si>
    <t>Verkaufspreis</t>
  </si>
  <si>
    <t>oder Dataentrymask von Microsoft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</si>
</sst>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 #,##0.00\ &quot;€&quot;_-;\-* #,##0.00\ &quot;€&quot;_-;_-* &quot;-&quot;??\ &quot;€&quot;_-;_-@_-"/>
    <numFmt numFmtId="43" formatCode="_-* #,##0.00_-;\-* #,##0.00_-;_-* &quot;-&quot;??_-;_-@_-"/>
    <numFmt numFmtId="164" formatCode="0.0%"/>
    <numFmt numFmtId="166" formatCode="_-* #,##0_-;\-* #,##0_-;_-* &quot;-&quot;??_-;_-@_-"/>
  </numFmts>
  <fonts count="21" x14ac:knownFonts="1">
    <font>
      <sz val="11"/>
      <color theme="1"/>
      <name val="Trebuchet MS"/>
      <family val="2"/>
      <scheme val="minor"/>
    </font>
    <font>
      <sz val="11"/>
      <color theme="1"/>
      <name val="Trebuchet MS"/>
      <family val="2"/>
      <scheme val="minor"/>
    </font>
    <font>
      <b/>
      <sz val="11"/>
      <color theme="1"/>
      <name val="Trebuchet MS"/>
      <family val="2"/>
      <scheme val="minor"/>
    </font>
    <font>
      <b/>
      <sz val="11"/>
      <name val="Trebuchet MS"/>
      <family val="2"/>
      <scheme val="minor"/>
    </font>
    <font>
      <sz val="11"/>
      <name val="Trebuchet MS"/>
      <family val="2"/>
      <scheme val="minor"/>
    </font>
    <font>
      <sz val="20"/>
      <color theme="1"/>
      <name val="Trebuchet MS"/>
      <family val="2"/>
      <scheme val="minor"/>
    </font>
    <font>
      <sz val="18"/>
      <color theme="1"/>
      <name val="Trebuchet MS"/>
      <family val="2"/>
      <scheme val="minor"/>
    </font>
    <font>
      <b/>
      <sz val="18"/>
      <color theme="1"/>
      <name val="Trebuchet MS"/>
      <family val="2"/>
      <scheme val="minor"/>
    </font>
    <font>
      <b/>
      <sz val="14"/>
      <color theme="1"/>
      <name val="Trebuchet MS"/>
      <family val="2"/>
      <scheme val="minor"/>
    </font>
    <font>
      <sz val="14"/>
      <color theme="1"/>
      <name val="Trebuchet MS"/>
      <family val="2"/>
      <scheme val="minor"/>
    </font>
    <font>
      <b/>
      <sz val="11"/>
      <color theme="0"/>
      <name val="Trebuchet MS"/>
      <family val="2"/>
      <scheme val="minor"/>
    </font>
    <font>
      <sz val="11"/>
      <color theme="0"/>
      <name val="Trebuchet MS"/>
      <family val="2"/>
      <scheme val="minor"/>
    </font>
    <font>
      <sz val="11"/>
      <color theme="1" tint="9.9978637043366805E-2"/>
      <name val="Trebuchet MS"/>
      <family val="2"/>
      <scheme val="minor"/>
    </font>
    <font>
      <u/>
      <sz val="11"/>
      <color theme="10"/>
      <name val="Trebuchet MS"/>
      <family val="2"/>
      <scheme val="minor"/>
    </font>
    <font>
      <sz val="11"/>
      <color theme="1"/>
      <name val="Calibri"/>
      <family val="2"/>
    </font>
    <font>
      <sz val="18"/>
      <color theme="0"/>
      <name val="Trebuchet MS"/>
      <family val="2"/>
      <scheme val="minor"/>
    </font>
    <font>
      <b/>
      <sz val="12"/>
      <color theme="1"/>
      <name val="Trebuchet MS"/>
      <family val="2"/>
      <scheme val="minor"/>
    </font>
    <font>
      <sz val="11"/>
      <color rgb="FFFFCCFF"/>
      <name val="Trebuchet MS"/>
      <family val="2"/>
      <scheme val="minor"/>
    </font>
    <font>
      <sz val="11"/>
      <color theme="3" tint="-0.89999084444715716"/>
      <name val="Trebuchet MS"/>
      <family val="2"/>
      <scheme val="minor"/>
    </font>
    <font>
      <sz val="11"/>
      <color rgb="FFFF0000"/>
      <name val="Trebuchet MS"/>
      <family val="2"/>
      <scheme val="minor"/>
    </font>
    <font>
      <sz val="11"/>
      <color theme="1" tint="0.249977111117893"/>
      <name val="Trebuchet MS"/>
      <family val="2"/>
      <scheme val="minor"/>
    </font>
  </fonts>
  <fills count="38">
    <fill>
      <patternFill patternType="none"/>
    </fill>
    <fill>
      <patternFill patternType="gray125"/>
    </fill>
    <fill>
      <patternFill patternType="solid">
        <fgColor theme="9" tint="0.79998168889431442"/>
        <bgColor indexed="64"/>
      </patternFill>
    </fill>
    <fill>
      <patternFill patternType="solid">
        <fgColor theme="7" tint="0.79998168889431442"/>
        <bgColor indexed="64"/>
      </patternFill>
    </fill>
    <fill>
      <patternFill patternType="solid">
        <fgColor theme="2"/>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theme="4" tint="0.39997558519241921"/>
        <bgColor indexed="64"/>
      </patternFill>
    </fill>
    <fill>
      <patternFill patternType="solid">
        <fgColor rgb="FFFF6699"/>
        <bgColor indexed="64"/>
      </patternFill>
    </fill>
    <fill>
      <patternFill patternType="solid">
        <fgColor theme="5" tint="0.79998168889431442"/>
        <bgColor indexed="64"/>
      </patternFill>
    </fill>
    <fill>
      <patternFill patternType="solid">
        <fgColor rgb="FFEDDFDF"/>
        <bgColor indexed="64"/>
      </patternFill>
    </fill>
    <fill>
      <patternFill patternType="solid">
        <fgColor theme="0"/>
        <bgColor indexed="64"/>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2" tint="-0.249977111117893"/>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0000"/>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9" tint="0.39997558519241921"/>
        <bgColor indexed="64"/>
      </patternFill>
    </fill>
    <fill>
      <patternFill patternType="solid">
        <fgColor theme="4" tint="-0.249977111117893"/>
        <bgColor indexed="64"/>
      </patternFill>
    </fill>
    <fill>
      <patternFill patternType="solid">
        <fgColor theme="4"/>
        <bgColor theme="4"/>
      </patternFill>
    </fill>
    <fill>
      <patternFill patternType="solid">
        <fgColor theme="4" tint="0.79998168889431442"/>
        <bgColor theme="4" tint="0.79998168889431442"/>
      </patternFill>
    </fill>
    <fill>
      <gradientFill degree="90">
        <stop position="0">
          <color theme="6" tint="0.80001220740379042"/>
        </stop>
        <stop position="1">
          <color theme="9" tint="0.59999389629810485"/>
        </stop>
      </gradientFill>
    </fill>
    <fill>
      <patternFill patternType="solid">
        <fgColor rgb="FFFFCCFF"/>
        <bgColor indexed="64"/>
      </patternFill>
    </fill>
    <fill>
      <patternFill patternType="solid">
        <fgColor theme="4" tint="-0.499984740745262"/>
        <bgColor indexed="64"/>
      </patternFill>
    </fill>
    <fill>
      <gradientFill degree="90">
        <stop position="0">
          <color theme="4" tint="-0.49803155613879818"/>
        </stop>
        <stop position="1">
          <color theme="4"/>
        </stop>
      </gradientFill>
    </fill>
    <fill>
      <patternFill patternType="solid">
        <fgColor theme="6" tint="-0.249977111117893"/>
        <bgColor indexed="64"/>
      </patternFill>
    </fill>
    <fill>
      <patternFill patternType="solid">
        <fgColor rgb="FFFFC1C2"/>
        <bgColor indexed="64"/>
      </patternFill>
    </fill>
    <fill>
      <patternFill patternType="solid">
        <fgColor rgb="FFFFEFEB"/>
        <bgColor indexed="64"/>
      </patternFill>
    </fill>
    <fill>
      <patternFill patternType="solid">
        <fgColor rgb="FF0070C0"/>
        <bgColor indexed="64"/>
      </patternFill>
    </fill>
    <fill>
      <patternFill patternType="solid">
        <fgColor rgb="FFCCFFCC"/>
        <bgColor indexed="64"/>
      </patternFill>
    </fill>
  </fills>
  <borders count="30">
    <border>
      <left/>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theme="4" tint="0.39997558519241921"/>
      </left>
      <right/>
      <top style="thin">
        <color theme="4" tint="0.39997558519241921"/>
      </top>
      <bottom/>
      <diagonal/>
    </border>
    <border>
      <left style="thin">
        <color theme="4" tint="0.39997558519241921"/>
      </left>
      <right style="thin">
        <color theme="4" tint="0.39997558519241921"/>
      </right>
      <top style="thin">
        <color theme="4" tint="0.39997558519241921"/>
      </top>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
      <left style="thin">
        <color theme="4" tint="0.39997558519241921"/>
      </left>
      <right style="thin">
        <color theme="4" tint="0.39997558519241921"/>
      </right>
      <top style="double">
        <color theme="4"/>
      </top>
      <bottom style="thin">
        <color theme="4" tint="0.39997558519241921"/>
      </bottom>
      <diagonal/>
    </border>
    <border>
      <left style="thin">
        <color theme="4" tint="0.39997558519241921"/>
      </left>
      <right style="thin">
        <color theme="4" tint="0.39997558519241921"/>
      </right>
      <top/>
      <bottom/>
      <diagonal/>
    </border>
    <border>
      <left/>
      <right/>
      <top style="thin">
        <color indexed="64"/>
      </top>
      <bottom style="thin">
        <color indexed="64"/>
      </bottom>
      <diagonal/>
    </border>
    <border>
      <left style="thin">
        <color indexed="64"/>
      </left>
      <right/>
      <top/>
      <bottom/>
      <diagonal/>
    </border>
    <border>
      <left/>
      <right style="thin">
        <color indexed="64"/>
      </right>
      <top/>
      <bottom/>
      <diagonal/>
    </border>
  </borders>
  <cellStyleXfs count="5">
    <xf numFmtId="0" fontId="0" fillId="0" borderId="0"/>
    <xf numFmtId="44"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3" fillId="0" borderId="0" applyNumberFormat="0" applyFill="0" applyBorder="0" applyAlignment="0" applyProtection="0"/>
  </cellStyleXfs>
  <cellXfs count="255">
    <xf numFmtId="0" fontId="0" fillId="0" borderId="0" xfId="0"/>
    <xf numFmtId="0" fontId="0" fillId="3" borderId="0" xfId="0" applyFill="1"/>
    <xf numFmtId="0" fontId="2" fillId="0" borderId="0" xfId="0" applyFont="1"/>
    <xf numFmtId="0" fontId="2" fillId="3" borderId="0" xfId="0" applyFont="1" applyFill="1"/>
    <xf numFmtId="0" fontId="2" fillId="2" borderId="0" xfId="0" applyFont="1" applyFill="1"/>
    <xf numFmtId="44" fontId="0" fillId="0" borderId="0" xfId="1" applyFont="1"/>
    <xf numFmtId="0" fontId="2" fillId="7" borderId="0" xfId="0" applyFont="1" applyFill="1"/>
    <xf numFmtId="0" fontId="2" fillId="8" borderId="0" xfId="0" applyFont="1" applyFill="1"/>
    <xf numFmtId="44" fontId="0" fillId="8" borderId="0" xfId="1" applyFont="1" applyFill="1"/>
    <xf numFmtId="0" fontId="2" fillId="6" borderId="0" xfId="0" applyFont="1" applyFill="1"/>
    <xf numFmtId="9" fontId="0" fillId="3" borderId="0" xfId="2" applyFont="1" applyFill="1"/>
    <xf numFmtId="0" fontId="2" fillId="9" borderId="0" xfId="0" applyFont="1" applyFill="1"/>
    <xf numFmtId="9" fontId="0" fillId="6" borderId="0" xfId="2" applyFont="1" applyFill="1"/>
    <xf numFmtId="44" fontId="0" fillId="2" borderId="0" xfId="0" applyNumberFormat="1" applyFill="1"/>
    <xf numFmtId="0" fontId="0" fillId="2" borderId="1" xfId="0" applyFill="1" applyBorder="1"/>
    <xf numFmtId="0" fontId="0" fillId="2" borderId="2" xfId="0" applyFill="1" applyBorder="1"/>
    <xf numFmtId="0" fontId="0" fillId="2" borderId="3" xfId="0" applyFill="1" applyBorder="1"/>
    <xf numFmtId="0" fontId="2" fillId="3" borderId="1" xfId="0" applyFont="1" applyFill="1" applyBorder="1"/>
    <xf numFmtId="0" fontId="0" fillId="3" borderId="3" xfId="0" applyFill="1" applyBorder="1"/>
    <xf numFmtId="0" fontId="2" fillId="2" borderId="1" xfId="0" applyFont="1" applyFill="1" applyBorder="1"/>
    <xf numFmtId="0" fontId="2" fillId="5" borderId="1" xfId="0" applyFont="1" applyFill="1" applyBorder="1"/>
    <xf numFmtId="0" fontId="0" fillId="5" borderId="3" xfId="0" applyFill="1" applyBorder="1"/>
    <xf numFmtId="0" fontId="0" fillId="11" borderId="0" xfId="0" applyFill="1"/>
    <xf numFmtId="0" fontId="2" fillId="11" borderId="0" xfId="0" applyFont="1" applyFill="1"/>
    <xf numFmtId="0" fontId="5" fillId="0" borderId="0" xfId="0" applyFont="1"/>
    <xf numFmtId="0" fontId="6" fillId="0" borderId="0" xfId="0" applyFont="1"/>
    <xf numFmtId="0" fontId="9" fillId="2" borderId="0" xfId="0" applyFont="1" applyFill="1"/>
    <xf numFmtId="0" fontId="0" fillId="2" borderId="0" xfId="0" applyFont="1" applyFill="1"/>
    <xf numFmtId="0" fontId="0" fillId="12" borderId="0" xfId="0" applyFill="1"/>
    <xf numFmtId="0" fontId="4" fillId="13" borderId="0" xfId="0" applyFont="1" applyFill="1"/>
    <xf numFmtId="0" fontId="0" fillId="13" borderId="0" xfId="0" applyFill="1"/>
    <xf numFmtId="0" fontId="0" fillId="14" borderId="0" xfId="0" applyFill="1"/>
    <xf numFmtId="0" fontId="0" fillId="0" borderId="0" xfId="0" quotePrefix="1"/>
    <xf numFmtId="0" fontId="8" fillId="3" borderId="0" xfId="0" applyFont="1" applyFill="1"/>
    <xf numFmtId="0" fontId="0" fillId="0" borderId="0" xfId="0" applyFill="1"/>
    <xf numFmtId="44" fontId="0" fillId="2" borderId="0" xfId="1" applyFont="1" applyFill="1"/>
    <xf numFmtId="0" fontId="0" fillId="16" borderId="0" xfId="0" applyFill="1"/>
    <xf numFmtId="0" fontId="2" fillId="17" borderId="0" xfId="0" applyFont="1" applyFill="1"/>
    <xf numFmtId="0" fontId="2" fillId="15" borderId="0" xfId="0" applyFont="1" applyFill="1"/>
    <xf numFmtId="0" fontId="2" fillId="18" borderId="0" xfId="0" applyFont="1" applyFill="1"/>
    <xf numFmtId="0" fontId="0" fillId="8" borderId="0" xfId="0" applyFill="1"/>
    <xf numFmtId="0" fontId="2" fillId="19" borderId="0" xfId="0" applyFont="1" applyFill="1"/>
    <xf numFmtId="0" fontId="2" fillId="5" borderId="0" xfId="0" applyFont="1" applyFill="1"/>
    <xf numFmtId="0" fontId="0" fillId="7" borderId="0" xfId="0" applyFill="1"/>
    <xf numFmtId="44" fontId="0" fillId="4" borderId="0" xfId="1" applyFont="1" applyFill="1"/>
    <xf numFmtId="44" fontId="0" fillId="6" borderId="0" xfId="1" applyFont="1" applyFill="1"/>
    <xf numFmtId="0" fontId="0" fillId="21" borderId="0" xfId="0" applyFill="1"/>
    <xf numFmtId="0" fontId="0" fillId="22" borderId="0" xfId="0" applyFill="1"/>
    <xf numFmtId="44" fontId="0" fillId="9" borderId="0" xfId="1" applyFont="1" applyFill="1"/>
    <xf numFmtId="0" fontId="0" fillId="23" borderId="0" xfId="0" applyFill="1"/>
    <xf numFmtId="44" fontId="0" fillId="10" borderId="0" xfId="0" applyNumberFormat="1" applyFill="1"/>
    <xf numFmtId="9" fontId="0" fillId="0" borderId="0" xfId="2" applyFont="1"/>
    <xf numFmtId="0" fontId="0" fillId="8" borderId="0" xfId="0" quotePrefix="1" applyFill="1"/>
    <xf numFmtId="0" fontId="2" fillId="24" borderId="0" xfId="0" applyFont="1" applyFill="1"/>
    <xf numFmtId="0" fontId="0" fillId="25" borderId="0" xfId="0" applyFill="1"/>
    <xf numFmtId="0" fontId="0" fillId="0" borderId="0" xfId="0" applyAlignment="1">
      <alignment horizontal="right"/>
    </xf>
    <xf numFmtId="0" fontId="0" fillId="0" borderId="0" xfId="0" applyAlignment="1">
      <alignment horizontal="center"/>
    </xf>
    <xf numFmtId="2" fontId="0" fillId="0" borderId="0" xfId="0" applyNumberFormat="1" applyAlignment="1">
      <alignment horizontal="center"/>
    </xf>
    <xf numFmtId="43" fontId="0" fillId="0" borderId="0" xfId="3" applyNumberFormat="1" applyFont="1" applyAlignment="1"/>
    <xf numFmtId="0" fontId="0" fillId="0" borderId="0" xfId="0" applyAlignment="1">
      <alignment horizontal="center"/>
    </xf>
    <xf numFmtId="0" fontId="12" fillId="0" borderId="0" xfId="0" applyFont="1"/>
    <xf numFmtId="0" fontId="12" fillId="0" borderId="0" xfId="0" applyFont="1" applyFill="1"/>
    <xf numFmtId="0" fontId="0" fillId="0" borderId="4" xfId="0" applyBorder="1" applyAlignment="1">
      <alignment horizontal="center"/>
    </xf>
    <xf numFmtId="44" fontId="0" fillId="0" borderId="4" xfId="1" applyFont="1" applyBorder="1" applyAlignment="1">
      <alignment horizontal="center"/>
    </xf>
    <xf numFmtId="0" fontId="0" fillId="8" borderId="0" xfId="0" applyFill="1" applyBorder="1"/>
    <xf numFmtId="0" fontId="0" fillId="9" borderId="14" xfId="0" applyFill="1" applyBorder="1"/>
    <xf numFmtId="0" fontId="0" fillId="9" borderId="15" xfId="0" applyFill="1" applyBorder="1"/>
    <xf numFmtId="0" fontId="0" fillId="9" borderId="16" xfId="0" applyFill="1" applyBorder="1"/>
    <xf numFmtId="0" fontId="6" fillId="9" borderId="17" xfId="0" applyFont="1" applyFill="1" applyBorder="1"/>
    <xf numFmtId="0" fontId="0" fillId="9" borderId="0" xfId="0" applyFill="1" applyBorder="1"/>
    <xf numFmtId="0" fontId="2" fillId="9" borderId="0" xfId="0" applyFont="1" applyFill="1" applyBorder="1"/>
    <xf numFmtId="0" fontId="0" fillId="9" borderId="18" xfId="0" applyFill="1" applyBorder="1"/>
    <xf numFmtId="0" fontId="0" fillId="9" borderId="17" xfId="0" applyFill="1" applyBorder="1"/>
    <xf numFmtId="0" fontId="0" fillId="9" borderId="0" xfId="0" quotePrefix="1" applyFill="1" applyBorder="1"/>
    <xf numFmtId="0" fontId="2" fillId="9" borderId="17" xfId="0" applyFont="1" applyFill="1" applyBorder="1"/>
    <xf numFmtId="44" fontId="0" fillId="9" borderId="0" xfId="1" applyFont="1" applyFill="1" applyBorder="1"/>
    <xf numFmtId="0" fontId="0" fillId="9" borderId="19" xfId="0" applyFill="1" applyBorder="1"/>
    <xf numFmtId="0" fontId="0" fillId="9" borderId="20" xfId="0" applyFill="1" applyBorder="1"/>
    <xf numFmtId="0" fontId="0" fillId="9" borderId="21" xfId="0" applyFill="1" applyBorder="1"/>
    <xf numFmtId="0" fontId="0" fillId="8" borderId="14" xfId="0" applyFill="1" applyBorder="1"/>
    <xf numFmtId="0" fontId="0" fillId="8" borderId="15" xfId="0" applyFill="1" applyBorder="1"/>
    <xf numFmtId="0" fontId="0" fillId="8" borderId="16" xfId="0" applyFill="1" applyBorder="1"/>
    <xf numFmtId="0" fontId="6" fillId="8" borderId="17" xfId="0" applyFont="1" applyFill="1" applyBorder="1"/>
    <xf numFmtId="0" fontId="0" fillId="8" borderId="18" xfId="0" applyFill="1" applyBorder="1"/>
    <xf numFmtId="0" fontId="0" fillId="8" borderId="17" xfId="0" applyFill="1" applyBorder="1"/>
    <xf numFmtId="44" fontId="0" fillId="8" borderId="0" xfId="1" applyFont="1" applyFill="1" applyBorder="1"/>
    <xf numFmtId="0" fontId="2" fillId="8" borderId="0" xfId="0" applyFont="1" applyFill="1" applyBorder="1"/>
    <xf numFmtId="0" fontId="0" fillId="8" borderId="0" xfId="0" quotePrefix="1" applyFill="1" applyBorder="1"/>
    <xf numFmtId="0" fontId="0" fillId="8" borderId="0" xfId="0" applyFont="1" applyFill="1" applyBorder="1"/>
    <xf numFmtId="0" fontId="0" fillId="8" borderId="19" xfId="0" applyFill="1" applyBorder="1"/>
    <xf numFmtId="0" fontId="0" fillId="8" borderId="20" xfId="0" applyFill="1" applyBorder="1"/>
    <xf numFmtId="0" fontId="0" fillId="8" borderId="21" xfId="0" applyFill="1" applyBorder="1"/>
    <xf numFmtId="0" fontId="6" fillId="30" borderId="17" xfId="0" applyFont="1" applyFill="1" applyBorder="1"/>
    <xf numFmtId="0" fontId="0" fillId="30" borderId="14" xfId="0" applyFill="1" applyBorder="1"/>
    <xf numFmtId="0" fontId="0" fillId="30" borderId="15" xfId="0" applyFill="1" applyBorder="1"/>
    <xf numFmtId="0" fontId="0" fillId="30" borderId="16" xfId="0" applyFill="1" applyBorder="1"/>
    <xf numFmtId="0" fontId="0" fillId="30" borderId="0" xfId="0" applyFill="1" applyBorder="1"/>
    <xf numFmtId="0" fontId="9" fillId="30" borderId="0" xfId="0" applyFont="1" applyFill="1" applyBorder="1"/>
    <xf numFmtId="0" fontId="0" fillId="30" borderId="18" xfId="0" applyFill="1" applyBorder="1"/>
    <xf numFmtId="0" fontId="0" fillId="30" borderId="17" xfId="0" applyFill="1" applyBorder="1"/>
    <xf numFmtId="0" fontId="2" fillId="30" borderId="17" xfId="0" applyFont="1" applyFill="1" applyBorder="1"/>
    <xf numFmtId="0" fontId="2" fillId="30" borderId="0" xfId="0" applyFont="1" applyFill="1" applyBorder="1"/>
    <xf numFmtId="9" fontId="0" fillId="30" borderId="0" xfId="2" applyFont="1" applyFill="1" applyBorder="1"/>
    <xf numFmtId="164" fontId="0" fillId="30" borderId="0" xfId="2" applyNumberFormat="1" applyFont="1" applyFill="1" applyBorder="1"/>
    <xf numFmtId="0" fontId="0" fillId="30" borderId="19" xfId="0" applyFill="1" applyBorder="1"/>
    <xf numFmtId="0" fontId="0" fillId="30" borderId="20" xfId="0" applyFill="1" applyBorder="1"/>
    <xf numFmtId="0" fontId="0" fillId="30" borderId="21" xfId="0" applyFill="1" applyBorder="1"/>
    <xf numFmtId="9" fontId="2" fillId="30" borderId="0" xfId="2" applyFont="1" applyFill="1" applyBorder="1"/>
    <xf numFmtId="0" fontId="0" fillId="30" borderId="4" xfId="0" applyFill="1" applyBorder="1"/>
    <xf numFmtId="0" fontId="0" fillId="30" borderId="1" xfId="0" applyFill="1" applyBorder="1"/>
    <xf numFmtId="0" fontId="2" fillId="30" borderId="13" xfId="0" applyFont="1" applyFill="1" applyBorder="1"/>
    <xf numFmtId="0" fontId="0" fillId="30" borderId="13" xfId="0" applyFill="1" applyBorder="1"/>
    <xf numFmtId="0" fontId="2" fillId="0" borderId="0" xfId="0" applyFont="1" applyAlignment="1">
      <alignment horizontal="center"/>
    </xf>
    <xf numFmtId="20" fontId="0" fillId="0" borderId="0" xfId="0" applyNumberFormat="1"/>
    <xf numFmtId="0" fontId="8" fillId="0" borderId="0" xfId="0" applyFont="1"/>
    <xf numFmtId="0" fontId="10" fillId="27" borderId="22" xfId="0" applyFont="1" applyFill="1" applyBorder="1"/>
    <xf numFmtId="0" fontId="10" fillId="27" borderId="23" xfId="0" applyFont="1" applyFill="1" applyBorder="1" applyAlignment="1">
      <alignment horizontal="center"/>
    </xf>
    <xf numFmtId="0" fontId="14" fillId="0" borderId="0" xfId="0" applyFont="1"/>
    <xf numFmtId="0" fontId="0" fillId="28" borderId="22" xfId="0" applyFill="1" applyBorder="1"/>
    <xf numFmtId="0" fontId="0" fillId="28" borderId="23" xfId="0" applyFill="1" applyBorder="1"/>
    <xf numFmtId="0" fontId="0" fillId="0" borderId="22" xfId="0" applyBorder="1"/>
    <xf numFmtId="0" fontId="0" fillId="0" borderId="23" xfId="0" applyBorder="1"/>
    <xf numFmtId="0" fontId="0" fillId="0" borderId="24" xfId="0" applyBorder="1"/>
    <xf numFmtId="0" fontId="2" fillId="0" borderId="25" xfId="0" applyFont="1" applyBorder="1"/>
    <xf numFmtId="0" fontId="0" fillId="28" borderId="26" xfId="0" applyFill="1" applyBorder="1"/>
    <xf numFmtId="0" fontId="13" fillId="0" borderId="0" xfId="4"/>
    <xf numFmtId="0" fontId="15" fillId="31" borderId="0" xfId="0" applyFont="1" applyFill="1"/>
    <xf numFmtId="0" fontId="0" fillId="31" borderId="0" xfId="0" applyFill="1"/>
    <xf numFmtId="0" fontId="12" fillId="32" borderId="0" xfId="0" applyFont="1" applyFill="1"/>
    <xf numFmtId="0" fontId="11" fillId="32" borderId="0" xfId="0" applyFont="1" applyFill="1"/>
    <xf numFmtId="0" fontId="8" fillId="33" borderId="0" xfId="0" applyFont="1" applyFill="1"/>
    <xf numFmtId="0" fontId="16" fillId="24" borderId="0" xfId="0" applyFont="1" applyFill="1"/>
    <xf numFmtId="0" fontId="0" fillId="6" borderId="4" xfId="0" applyFill="1" applyBorder="1"/>
    <xf numFmtId="0" fontId="0" fillId="6" borderId="27" xfId="0" applyFill="1" applyBorder="1"/>
    <xf numFmtId="0" fontId="0" fillId="6" borderId="5" xfId="0" applyFill="1" applyBorder="1"/>
    <xf numFmtId="0" fontId="0" fillId="6" borderId="6" xfId="0" applyFill="1" applyBorder="1"/>
    <xf numFmtId="0" fontId="0" fillId="6" borderId="10" xfId="0" applyFill="1" applyBorder="1"/>
    <xf numFmtId="0" fontId="0" fillId="6" borderId="11" xfId="0" applyFill="1" applyBorder="1"/>
    <xf numFmtId="0" fontId="0" fillId="6" borderId="9" xfId="0" applyFill="1" applyBorder="1"/>
    <xf numFmtId="0" fontId="0" fillId="6" borderId="8" xfId="0" applyFill="1" applyBorder="1"/>
    <xf numFmtId="0" fontId="0" fillId="6" borderId="12" xfId="0" applyFill="1" applyBorder="1"/>
    <xf numFmtId="0" fontId="0" fillId="6" borderId="7" xfId="0" applyFill="1" applyBorder="1"/>
    <xf numFmtId="0" fontId="0" fillId="20" borderId="6" xfId="0" applyFill="1" applyBorder="1"/>
    <xf numFmtId="0" fontId="0" fillId="20" borderId="27" xfId="0" applyFill="1" applyBorder="1"/>
    <xf numFmtId="0" fontId="0" fillId="20" borderId="5" xfId="0" applyFill="1" applyBorder="1"/>
    <xf numFmtId="0" fontId="9" fillId="26" borderId="10" xfId="0" applyFont="1" applyFill="1" applyBorder="1"/>
    <xf numFmtId="0" fontId="0" fillId="26" borderId="9" xfId="0" applyFill="1" applyBorder="1"/>
    <xf numFmtId="0" fontId="0" fillId="26" borderId="27" xfId="0" applyFill="1" applyBorder="1"/>
    <xf numFmtId="0" fontId="0" fillId="26" borderId="5" xfId="0" applyFill="1" applyBorder="1"/>
    <xf numFmtId="0" fontId="0" fillId="10" borderId="6" xfId="0" applyFill="1" applyBorder="1"/>
    <xf numFmtId="0" fontId="0" fillId="10" borderId="5" xfId="0" applyFill="1" applyBorder="1"/>
    <xf numFmtId="0" fontId="0" fillId="20" borderId="6" xfId="0" quotePrefix="1" applyFill="1" applyBorder="1"/>
    <xf numFmtId="0" fontId="0" fillId="10" borderId="10" xfId="0" applyFill="1" applyBorder="1"/>
    <xf numFmtId="0" fontId="0" fillId="10" borderId="1" xfId="0" applyFill="1" applyBorder="1"/>
    <xf numFmtId="0" fontId="0" fillId="10" borderId="2" xfId="0" applyFill="1" applyBorder="1"/>
    <xf numFmtId="0" fontId="0" fillId="10" borderId="3" xfId="0" applyFill="1" applyBorder="1"/>
    <xf numFmtId="0" fontId="0" fillId="34" borderId="4" xfId="0" applyFill="1" applyBorder="1"/>
    <xf numFmtId="0" fontId="0" fillId="35" borderId="6" xfId="0" applyFill="1" applyBorder="1"/>
    <xf numFmtId="0" fontId="0" fillId="35" borderId="27" xfId="0" applyFill="1" applyBorder="1"/>
    <xf numFmtId="0" fontId="0" fillId="35" borderId="5" xfId="0" applyFill="1" applyBorder="1"/>
    <xf numFmtId="0" fontId="2" fillId="25" borderId="0" xfId="0" applyFont="1" applyFill="1" applyAlignment="1">
      <alignment horizontal="center"/>
    </xf>
    <xf numFmtId="9" fontId="2" fillId="25" borderId="0" xfId="0" quotePrefix="1" applyNumberFormat="1" applyFont="1" applyFill="1" applyAlignment="1">
      <alignment horizontal="center"/>
    </xf>
    <xf numFmtId="0" fontId="2" fillId="25" borderId="0" xfId="0" quotePrefix="1" applyFont="1" applyFill="1" applyAlignment="1">
      <alignment horizontal="center"/>
    </xf>
    <xf numFmtId="0" fontId="0" fillId="25" borderId="0" xfId="0" applyFill="1" applyAlignment="1">
      <alignment horizontal="center"/>
    </xf>
    <xf numFmtId="44" fontId="0" fillId="12" borderId="0" xfId="0" applyNumberFormat="1" applyFill="1"/>
    <xf numFmtId="0" fontId="6" fillId="25" borderId="0" xfId="0" applyFont="1" applyFill="1"/>
    <xf numFmtId="0" fontId="0" fillId="0" borderId="4" xfId="0" applyFill="1" applyBorder="1" applyAlignment="1">
      <alignment horizontal="center"/>
    </xf>
    <xf numFmtId="44" fontId="0" fillId="0" borderId="4" xfId="1" applyFont="1" applyBorder="1"/>
    <xf numFmtId="44" fontId="0" fillId="0" borderId="4" xfId="0" applyNumberFormat="1" applyBorder="1"/>
    <xf numFmtId="0" fontId="0" fillId="0" borderId="27" xfId="0" applyBorder="1"/>
    <xf numFmtId="0" fontId="0" fillId="0" borderId="5" xfId="0" applyBorder="1"/>
    <xf numFmtId="0" fontId="0" fillId="0" borderId="4" xfId="0" applyBorder="1"/>
    <xf numFmtId="0" fontId="0" fillId="0" borderId="2" xfId="0" applyBorder="1"/>
    <xf numFmtId="0" fontId="0" fillId="0" borderId="3" xfId="0" applyBorder="1"/>
    <xf numFmtId="0" fontId="0" fillId="0" borderId="10" xfId="0" applyBorder="1" applyAlignment="1">
      <alignment horizontal="center"/>
    </xf>
    <xf numFmtId="0" fontId="0" fillId="0" borderId="9" xfId="0" applyBorder="1" applyAlignment="1">
      <alignment horizontal="center"/>
    </xf>
    <xf numFmtId="0" fontId="0" fillId="0" borderId="28" xfId="0" applyBorder="1" applyAlignment="1">
      <alignment horizontal="center"/>
    </xf>
    <xf numFmtId="0" fontId="0" fillId="0" borderId="29" xfId="0" applyBorder="1" applyAlignment="1">
      <alignment horizontal="center"/>
    </xf>
    <xf numFmtId="0" fontId="0" fillId="0" borderId="8" xfId="0" applyBorder="1" applyAlignment="1">
      <alignment horizontal="center"/>
    </xf>
    <xf numFmtId="0" fontId="0" fillId="0" borderId="7" xfId="0" applyBorder="1" applyAlignment="1">
      <alignment horizontal="center"/>
    </xf>
    <xf numFmtId="0" fontId="0" fillId="0" borderId="0" xfId="0" applyNumberFormat="1"/>
    <xf numFmtId="0" fontId="3" fillId="13" borderId="0" xfId="0" applyFont="1" applyFill="1" applyAlignment="1">
      <alignment horizontal="left"/>
    </xf>
    <xf numFmtId="0" fontId="0" fillId="0" borderId="11" xfId="0" applyBorder="1"/>
    <xf numFmtId="0" fontId="0" fillId="0" borderId="0" xfId="0" applyBorder="1"/>
    <xf numFmtId="0" fontId="0" fillId="0" borderId="12" xfId="0" applyBorder="1"/>
    <xf numFmtId="0" fontId="2" fillId="6" borderId="10" xfId="0" applyFont="1" applyFill="1" applyBorder="1"/>
    <xf numFmtId="0" fontId="0" fillId="6" borderId="28" xfId="0" applyFill="1" applyBorder="1"/>
    <xf numFmtId="0" fontId="0" fillId="6" borderId="29" xfId="0" applyFill="1" applyBorder="1"/>
    <xf numFmtId="0" fontId="0" fillId="6" borderId="28" xfId="0" applyFont="1" applyFill="1" applyBorder="1"/>
    <xf numFmtId="0" fontId="0" fillId="6" borderId="8" xfId="0" quotePrefix="1" applyFont="1" applyFill="1" applyBorder="1"/>
    <xf numFmtId="0" fontId="0" fillId="6" borderId="0" xfId="0" applyFill="1" applyBorder="1"/>
    <xf numFmtId="0" fontId="0" fillId="2" borderId="10" xfId="0" applyFill="1" applyBorder="1"/>
    <xf numFmtId="0" fontId="0" fillId="2" borderId="11" xfId="0" applyFill="1" applyBorder="1"/>
    <xf numFmtId="0" fontId="0" fillId="2" borderId="9" xfId="0" applyFill="1" applyBorder="1"/>
    <xf numFmtId="0" fontId="0" fillId="2" borderId="0" xfId="0" applyFill="1" applyBorder="1"/>
    <xf numFmtId="0" fontId="0" fillId="2" borderId="28" xfId="0" applyFill="1" applyBorder="1"/>
    <xf numFmtId="0" fontId="0" fillId="2" borderId="8" xfId="0" applyFill="1" applyBorder="1"/>
    <xf numFmtId="0" fontId="0" fillId="2" borderId="12" xfId="0" applyFill="1" applyBorder="1"/>
    <xf numFmtId="0" fontId="0" fillId="4" borderId="10" xfId="0" applyFill="1" applyBorder="1"/>
    <xf numFmtId="0" fontId="0" fillId="3" borderId="28" xfId="0" applyFill="1" applyBorder="1"/>
    <xf numFmtId="0" fontId="0" fillId="5" borderId="0" xfId="0" applyFill="1" applyBorder="1"/>
    <xf numFmtId="0" fontId="0" fillId="3" borderId="8" xfId="0" applyFill="1" applyBorder="1"/>
    <xf numFmtId="0" fontId="7" fillId="6" borderId="10" xfId="0" applyFont="1" applyFill="1" applyBorder="1"/>
    <xf numFmtId="0" fontId="7" fillId="6" borderId="11" xfId="0" applyFont="1" applyFill="1" applyBorder="1"/>
    <xf numFmtId="0" fontId="7" fillId="6" borderId="9" xfId="0" applyFont="1" applyFill="1" applyBorder="1"/>
    <xf numFmtId="0" fontId="0" fillId="29" borderId="28" xfId="0" applyFill="1" applyBorder="1"/>
    <xf numFmtId="0" fontId="0" fillId="29" borderId="0" xfId="0" applyFill="1" applyBorder="1"/>
    <xf numFmtId="0" fontId="0" fillId="29" borderId="29" xfId="0" applyFill="1" applyBorder="1"/>
    <xf numFmtId="0" fontId="0" fillId="15" borderId="0" xfId="0" applyFill="1" applyBorder="1"/>
    <xf numFmtId="15" fontId="0" fillId="2" borderId="0" xfId="0" quotePrefix="1" applyNumberFormat="1" applyFill="1" applyBorder="1"/>
    <xf numFmtId="2" fontId="0" fillId="0" borderId="29" xfId="3" applyNumberFormat="1" applyFont="1" applyBorder="1"/>
    <xf numFmtId="0" fontId="0" fillId="2" borderId="0" xfId="0" quotePrefix="1" applyFill="1" applyBorder="1"/>
    <xf numFmtId="1" fontId="0" fillId="2" borderId="0" xfId="0" applyNumberFormat="1" applyFill="1" applyBorder="1"/>
    <xf numFmtId="2" fontId="0" fillId="0" borderId="29" xfId="0" applyNumberFormat="1" applyBorder="1"/>
    <xf numFmtId="0" fontId="0" fillId="0" borderId="29" xfId="0" applyBorder="1"/>
    <xf numFmtId="16" fontId="0" fillId="2" borderId="0" xfId="0" quotePrefix="1" applyNumberFormat="1" applyFill="1" applyBorder="1"/>
    <xf numFmtId="16" fontId="0" fillId="0" borderId="29" xfId="0" applyNumberFormat="1" applyBorder="1"/>
    <xf numFmtId="0" fontId="0" fillId="15" borderId="12" xfId="0" applyFill="1" applyBorder="1"/>
    <xf numFmtId="0" fontId="0" fillId="2" borderId="12" xfId="0" quotePrefix="1" applyNumberFormat="1" applyFill="1" applyBorder="1"/>
    <xf numFmtId="10" fontId="0" fillId="2" borderId="12" xfId="0" applyNumberFormat="1" applyFill="1" applyBorder="1"/>
    <xf numFmtId="0" fontId="0" fillId="0" borderId="7" xfId="0" applyBorder="1"/>
    <xf numFmtId="0" fontId="0" fillId="6" borderId="10" xfId="0" applyFont="1" applyFill="1" applyBorder="1" applyAlignment="1">
      <alignment horizontal="center"/>
    </xf>
    <xf numFmtId="0" fontId="0" fillId="6" borderId="11" xfId="0" applyFont="1" applyFill="1" applyBorder="1" applyAlignment="1">
      <alignment horizontal="center"/>
    </xf>
    <xf numFmtId="0" fontId="17" fillId="36" borderId="11" xfId="0" applyFont="1" applyFill="1" applyBorder="1" applyAlignment="1">
      <alignment horizontal="center"/>
    </xf>
    <xf numFmtId="0" fontId="18" fillId="12" borderId="9" xfId="0" applyFont="1" applyFill="1" applyBorder="1" applyAlignment="1">
      <alignment vertical="center"/>
    </xf>
    <xf numFmtId="0" fontId="18" fillId="12" borderId="29" xfId="0" applyFont="1" applyFill="1" applyBorder="1" applyAlignment="1">
      <alignment vertical="center"/>
    </xf>
    <xf numFmtId="0" fontId="18" fillId="12" borderId="7" xfId="0" applyFont="1" applyFill="1" applyBorder="1" applyAlignment="1">
      <alignment vertical="center"/>
    </xf>
    <xf numFmtId="0" fontId="0" fillId="37" borderId="28" xfId="0" applyFill="1" applyBorder="1" applyAlignment="1">
      <alignment horizontal="center" vertical="center"/>
    </xf>
    <xf numFmtId="0" fontId="0" fillId="37" borderId="0" xfId="0" applyFill="1" applyBorder="1" applyAlignment="1">
      <alignment horizontal="center" vertical="center"/>
    </xf>
    <xf numFmtId="166" fontId="0" fillId="0" borderId="0" xfId="3" applyNumberFormat="1" applyFont="1" applyAlignment="1">
      <alignment horizontal="right"/>
    </xf>
    <xf numFmtId="2" fontId="0" fillId="0" borderId="0" xfId="0" applyNumberFormat="1" applyAlignment="1">
      <alignment horizontal="right"/>
    </xf>
    <xf numFmtId="0" fontId="0" fillId="0" borderId="0" xfId="0" applyNumberFormat="1" applyAlignment="1">
      <alignment horizontal="center"/>
    </xf>
    <xf numFmtId="0" fontId="2" fillId="14" borderId="0" xfId="0" applyFont="1" applyFill="1" applyBorder="1"/>
    <xf numFmtId="0" fontId="0" fillId="14" borderId="0" xfId="0" applyFill="1" applyBorder="1"/>
    <xf numFmtId="44" fontId="0" fillId="0" borderId="0" xfId="1" applyFont="1" applyFill="1"/>
    <xf numFmtId="44" fontId="0" fillId="0" borderId="0" xfId="0" applyNumberFormat="1" applyFill="1"/>
    <xf numFmtId="0" fontId="0" fillId="14" borderId="17" xfId="0" applyFill="1" applyBorder="1"/>
    <xf numFmtId="0" fontId="20" fillId="25" borderId="0" xfId="0" applyFont="1" applyFill="1" applyBorder="1"/>
    <xf numFmtId="0" fontId="0" fillId="37" borderId="17" xfId="0" applyFill="1" applyBorder="1"/>
    <xf numFmtId="0" fontId="0" fillId="37" borderId="0" xfId="0" applyFill="1" applyBorder="1"/>
    <xf numFmtId="0" fontId="0" fillId="5" borderId="12" xfId="0" applyFill="1" applyBorder="1"/>
    <xf numFmtId="0" fontId="0" fillId="12" borderId="0" xfId="0" applyFill="1" applyBorder="1"/>
    <xf numFmtId="0" fontId="0" fillId="12" borderId="12" xfId="0" applyFill="1" applyBorder="1"/>
    <xf numFmtId="0" fontId="0" fillId="9" borderId="29" xfId="0" applyFill="1" applyBorder="1"/>
    <xf numFmtId="0" fontId="0" fillId="9" borderId="7" xfId="0" applyFill="1" applyBorder="1"/>
    <xf numFmtId="0" fontId="0" fillId="14" borderId="28" xfId="0" applyFill="1" applyBorder="1"/>
    <xf numFmtId="0" fontId="0" fillId="14" borderId="8" xfId="0" applyFill="1" applyBorder="1"/>
    <xf numFmtId="0" fontId="0" fillId="14" borderId="12" xfId="0" applyFill="1" applyBorder="1"/>
    <xf numFmtId="0" fontId="0" fillId="14" borderId="11" xfId="0" applyFill="1" applyBorder="1"/>
    <xf numFmtId="0" fontId="19" fillId="3" borderId="2" xfId="0" applyFont="1" applyFill="1" applyBorder="1"/>
    <xf numFmtId="0" fontId="19" fillId="2" borderId="2" xfId="0" applyFont="1" applyFill="1" applyBorder="1"/>
    <xf numFmtId="0" fontId="19" fillId="5" borderId="2" xfId="0" applyFont="1" applyFill="1" applyBorder="1"/>
    <xf numFmtId="0" fontId="2" fillId="15" borderId="28" xfId="0" applyFont="1" applyFill="1" applyBorder="1" applyAlignment="1">
      <alignment horizontal="center"/>
    </xf>
    <xf numFmtId="0" fontId="2" fillId="15" borderId="8" xfId="0" applyFont="1" applyFill="1" applyBorder="1" applyAlignment="1">
      <alignment horizontal="center"/>
    </xf>
    <xf numFmtId="0" fontId="0" fillId="12" borderId="0" xfId="0" applyFill="1" applyAlignment="1">
      <alignment horizontal="left"/>
    </xf>
  </cellXfs>
  <cellStyles count="5">
    <cellStyle name="Komma" xfId="3" builtinId="3"/>
    <cellStyle name="Link" xfId="4" builtinId="8"/>
    <cellStyle name="Prozent" xfId="2" builtinId="5"/>
    <cellStyle name="Standard" xfId="0" builtinId="0"/>
    <cellStyle name="Währung" xfId="1" builtinId="4"/>
  </cellStyles>
  <dxfs count="41">
    <dxf>
      <alignment horizontal="center" vertical="bottom" textRotation="0" wrapText="0" indent="0" justifyLastLine="0" shrinkToFit="0" readingOrder="0"/>
    </dxf>
    <dxf>
      <numFmt numFmtId="0" formatCode="General"/>
    </dxf>
    <dxf>
      <numFmt numFmtId="0" formatCode="General"/>
    </dxf>
    <dxf>
      <alignment horizontal="right"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alignment horizontal="center" vertical="bottom" textRotation="0" wrapText="0" indent="0" justifyLastLine="0" shrinkToFit="0" readingOrder="0"/>
      <border diagonalUp="0" diagonalDown="0">
        <left/>
        <right style="thin">
          <color indexed="64"/>
        </right>
        <top/>
        <bottom/>
        <vertical/>
        <horizontal/>
      </border>
    </dxf>
    <dxf>
      <alignment horizontal="center" vertical="bottom" textRotation="0" wrapText="0" indent="0" justifyLastLine="0" shrinkToFit="0" readingOrder="0"/>
      <border diagonalUp="0" diagonalDown="0">
        <left style="thin">
          <color indexed="64"/>
        </left>
        <right/>
        <top/>
        <bottom/>
        <vertical/>
        <horizontal/>
      </border>
    </dxf>
    <dxf>
      <alignment horizontal="center" vertical="bottom" textRotation="0" wrapText="0" indent="0" justifyLastLine="0" shrinkToFit="0" readingOrder="0"/>
      <border diagonalUp="0" diagonalDown="0">
        <left/>
        <right style="thin">
          <color indexed="64"/>
        </right>
        <top/>
        <bottom/>
        <vertical/>
        <horizontal/>
      </border>
    </dxf>
    <dxf>
      <alignment horizontal="center" vertical="bottom" textRotation="0" wrapText="0" indent="0" justifyLastLine="0" shrinkToFit="0" readingOrder="0"/>
      <border diagonalUp="0" diagonalDown="0">
        <left style="thin">
          <color indexed="64"/>
        </left>
        <right/>
        <top/>
        <bottom/>
        <vertical/>
        <horizontal/>
      </border>
    </dxf>
    <dxf>
      <alignment horizontal="center" vertical="bottom" textRotation="0" wrapText="0" indent="0" justifyLastLine="0" shrinkToFit="0" readingOrder="0"/>
      <border diagonalUp="0" diagonalDown="0">
        <left/>
        <right style="thin">
          <color indexed="64"/>
        </right>
        <top/>
        <bottom/>
        <vertical/>
        <horizontal/>
      </border>
    </dxf>
    <dxf>
      <alignment horizontal="center" vertical="bottom" textRotation="0" wrapText="0" indent="0" justifyLastLine="0" shrinkToFit="0" readingOrder="0"/>
      <border diagonalUp="0" diagonalDown="0">
        <left style="thin">
          <color indexed="64"/>
        </left>
        <right/>
        <top/>
        <bottom/>
        <vertical/>
        <horizontal/>
      </border>
    </dxf>
    <dxf>
      <alignment horizontal="center" vertical="bottom" textRotation="0" wrapText="0" indent="0" justifyLastLine="0" shrinkToFit="0" readingOrder="0"/>
      <border diagonalUp="0" diagonalDown="0">
        <left/>
        <right style="thin">
          <color indexed="64"/>
        </right>
        <top/>
        <bottom/>
        <vertical/>
        <horizontal/>
      </border>
    </dxf>
    <dxf>
      <alignment horizontal="center" vertical="bottom" textRotation="0" wrapText="0" indent="0" justifyLastLine="0" shrinkToFit="0" readingOrder="0"/>
      <border diagonalUp="0" diagonalDown="0">
        <left style="thin">
          <color indexed="64"/>
        </left>
        <right/>
        <top/>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Trebuchet MS"/>
        <family val="2"/>
        <scheme val="minor"/>
      </font>
    </dxf>
    <dxf>
      <font>
        <b/>
        <i val="0"/>
        <strike val="0"/>
        <condense val="0"/>
        <extend val="0"/>
        <outline val="0"/>
        <shadow val="0"/>
        <u val="none"/>
        <vertAlign val="baseline"/>
        <sz val="11"/>
        <color theme="1"/>
        <name val="Trebuchet MS"/>
        <family val="2"/>
        <scheme val="minor"/>
      </font>
    </dxf>
    <dxf>
      <font>
        <b val="0"/>
        <i val="0"/>
        <strike val="0"/>
        <condense val="0"/>
        <extend val="0"/>
        <outline val="0"/>
        <shadow val="0"/>
        <u val="none"/>
        <vertAlign val="baseline"/>
        <sz val="11"/>
        <color theme="1"/>
        <name val="Trebuchet MS"/>
        <family val="2"/>
        <scheme val="minor"/>
      </font>
    </dxf>
    <dxf>
      <font>
        <b/>
        <i val="0"/>
        <strike val="0"/>
        <condense val="0"/>
        <extend val="0"/>
        <outline val="0"/>
        <shadow val="0"/>
        <u val="none"/>
        <vertAlign val="baseline"/>
        <sz val="11"/>
        <color theme="1"/>
        <name val="Trebuchet MS"/>
        <family val="2"/>
        <scheme val="minor"/>
      </font>
    </dxf>
    <dxf>
      <font>
        <b val="0"/>
        <i val="0"/>
        <strike val="0"/>
        <condense val="0"/>
        <extend val="0"/>
        <outline val="0"/>
        <shadow val="0"/>
        <u val="none"/>
        <vertAlign val="baseline"/>
        <sz val="11"/>
        <color theme="1"/>
        <name val="Trebuchet MS"/>
        <family val="2"/>
        <scheme val="minor"/>
      </font>
      <fill>
        <patternFill patternType="solid">
          <fgColor indexed="64"/>
          <bgColor theme="2"/>
        </patternFill>
      </fill>
    </dxf>
    <dxf>
      <font>
        <b val="0"/>
        <i val="0"/>
        <strike val="0"/>
        <condense val="0"/>
        <extend val="0"/>
        <outline val="0"/>
        <shadow val="0"/>
        <u val="none"/>
        <vertAlign val="baseline"/>
        <sz val="11"/>
        <color theme="1"/>
        <name val="Trebuchet MS"/>
        <family val="2"/>
        <scheme val="minor"/>
      </font>
      <fill>
        <patternFill patternType="solid">
          <fgColor indexed="64"/>
          <bgColor theme="2"/>
        </patternFill>
      </fill>
    </dxf>
    <dxf>
      <font>
        <b val="0"/>
        <i val="0"/>
        <strike val="0"/>
        <condense val="0"/>
        <extend val="0"/>
        <outline val="0"/>
        <shadow val="0"/>
        <u val="none"/>
        <vertAlign val="baseline"/>
        <sz val="11"/>
        <color theme="1"/>
        <name val="Trebuchet MS"/>
        <family val="2"/>
        <scheme val="minor"/>
      </font>
      <fill>
        <patternFill patternType="solid">
          <fgColor indexed="64"/>
          <bgColor theme="2"/>
        </patternFill>
      </fill>
    </dxf>
    <dxf>
      <font>
        <b val="0"/>
        <i val="0"/>
        <strike val="0"/>
        <condense val="0"/>
        <extend val="0"/>
        <outline val="0"/>
        <shadow val="0"/>
        <u val="none"/>
        <vertAlign val="baseline"/>
        <sz val="11"/>
        <color theme="1"/>
        <name val="Trebuchet MS"/>
        <family val="2"/>
        <scheme val="minor"/>
      </font>
      <fill>
        <patternFill patternType="solid">
          <fgColor indexed="64"/>
          <bgColor theme="2"/>
        </patternFill>
      </fill>
    </dxf>
    <dxf>
      <fill>
        <patternFill patternType="solid">
          <fgColor indexed="64"/>
          <bgColor theme="2" tint="-9.9978637043366805E-2"/>
        </patternFill>
      </fill>
    </dxf>
    <dxf>
      <font>
        <b val="0"/>
        <i val="0"/>
        <strike val="0"/>
        <condense val="0"/>
        <extend val="0"/>
        <outline val="0"/>
        <shadow val="0"/>
        <u val="none"/>
        <vertAlign val="baseline"/>
        <sz val="11"/>
        <color theme="1"/>
        <name val="Trebuchet MS"/>
        <family val="2"/>
        <scheme val="minor"/>
      </font>
      <fill>
        <patternFill patternType="solid">
          <fgColor indexed="64"/>
          <bgColor theme="2"/>
        </patternFill>
      </fill>
    </dxf>
    <dxf>
      <fill>
        <patternFill patternType="solid">
          <fgColor indexed="64"/>
          <bgColor theme="2" tint="-9.9978637043366805E-2"/>
        </patternFill>
      </fill>
    </dxf>
    <dxf>
      <fill>
        <patternFill patternType="solid">
          <fgColor indexed="64"/>
          <bgColor theme="2" tint="-9.9978637043366805E-2"/>
        </patternFill>
      </fill>
    </dxf>
    <dxf>
      <font>
        <b val="0"/>
        <i val="0"/>
        <strike val="0"/>
        <condense val="0"/>
        <extend val="0"/>
        <outline val="0"/>
        <shadow val="0"/>
        <u val="none"/>
        <vertAlign val="baseline"/>
        <sz val="11"/>
        <color theme="1"/>
        <name val="Trebuchet MS"/>
        <family val="2"/>
        <scheme val="minor"/>
      </font>
      <fill>
        <patternFill patternType="solid">
          <fgColor indexed="64"/>
          <bgColor theme="9" tint="0.79998168889431442"/>
        </patternFill>
      </fill>
    </dxf>
    <dxf>
      <fill>
        <patternFill patternType="solid">
          <fgColor indexed="64"/>
          <bgColor theme="7" tint="0.79998168889431442"/>
        </patternFill>
      </fill>
    </dxf>
    <dxf>
      <fill>
        <patternFill patternType="solid">
          <fgColor indexed="64"/>
          <bgColor theme="6" tint="0.79998168889431442"/>
        </patternFill>
      </fill>
    </dxf>
    <dxf>
      <fill>
        <patternFill patternType="solid">
          <fgColor indexed="64"/>
          <bgColor theme="5" tint="0.79998168889431442"/>
        </patternFill>
      </fill>
    </dxf>
  </dxfs>
  <tableStyles count="0" defaultTableStyle="TableStyleMedium2" defaultPivotStyle="PivotStyleLight16"/>
  <colors>
    <mruColors>
      <color rgb="FFCCFFCC"/>
      <color rgb="FFFF6699"/>
      <color rgb="FFFFCCFF"/>
      <color rgb="FFEDDFD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openxmlformats.org/officeDocument/2006/relationships/sheetMetadata" Target="metadata.xml"/><Relationship Id="rId3" Type="http://schemas.openxmlformats.org/officeDocument/2006/relationships/worksheet" Target="worksheets/sheet3.xml"/><Relationship Id="rId21" Type="http://schemas.microsoft.com/office/2007/relationships/slicerCache" Target="slicerCaches/slicerCache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onnections" Target="connections.xml"/><Relationship Id="rId28" Type="http://schemas.openxmlformats.org/officeDocument/2006/relationships/customXml" Target="../customXml/item1.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numRef>
              <c:f>Tabelle9!$E$4:$E$9</c:f>
              <c:numCache>
                <c:formatCode>h:mm</c:formatCode>
                <c:ptCount val="6"/>
                <c:pt idx="0">
                  <c:v>0.52083333333333337</c:v>
                </c:pt>
                <c:pt idx="1">
                  <c:v>0.70833333333333337</c:v>
                </c:pt>
                <c:pt idx="2">
                  <c:v>0.64583333333333337</c:v>
                </c:pt>
                <c:pt idx="3">
                  <c:v>0.5</c:v>
                </c:pt>
                <c:pt idx="4">
                  <c:v>0.70833333333333337</c:v>
                </c:pt>
                <c:pt idx="5">
                  <c:v>0.66666666666666663</c:v>
                </c:pt>
              </c:numCache>
            </c:numRef>
          </c:xVal>
          <c:yVal>
            <c:numRef>
              <c:f>Tabelle9!$G$4:$G$9</c:f>
              <c:numCache>
                <c:formatCode>General</c:formatCode>
                <c:ptCount val="6"/>
                <c:pt idx="0">
                  <c:v>105</c:v>
                </c:pt>
                <c:pt idx="1">
                  <c:v>55</c:v>
                </c:pt>
                <c:pt idx="2">
                  <c:v>50</c:v>
                </c:pt>
                <c:pt idx="3">
                  <c:v>60</c:v>
                </c:pt>
                <c:pt idx="4">
                  <c:v>80</c:v>
                </c:pt>
                <c:pt idx="5">
                  <c:v>70</c:v>
                </c:pt>
              </c:numCache>
            </c:numRef>
          </c:yVal>
          <c:smooth val="0"/>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0-7CB1-45F5-94D6-0EBAC120084F}"/>
            </c:ext>
          </c:extLst>
        </c:ser>
        <c:dLbls>
          <c:showLegendKey val="0"/>
          <c:showVal val="0"/>
          <c:showCatName val="0"/>
          <c:showSerName val="0"/>
          <c:showPercent val="0"/>
          <c:showBubbleSize val="0"/>
        </c:dLbls>
        <c:axId val="1050248752"/>
        <c:axId val="938822512"/>
      </c:scatterChart>
      <c:valAx>
        <c:axId val="1050248752"/>
        <c:scaling>
          <c:orientation val="minMax"/>
          <c:min val="0.4"/>
        </c:scaling>
        <c:delete val="0"/>
        <c:axPos val="b"/>
        <c:numFmt formatCode="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938822512"/>
        <c:crosses val="autoZero"/>
        <c:crossBetween val="midCat"/>
      </c:valAx>
      <c:valAx>
        <c:axId val="938822512"/>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05024875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Tabelle9!$F$4:$F$9</c:f>
              <c:numCache>
                <c:formatCode>General</c:formatCode>
                <c:ptCount val="6"/>
                <c:pt idx="0">
                  <c:v>5</c:v>
                </c:pt>
                <c:pt idx="1">
                  <c:v>2</c:v>
                </c:pt>
                <c:pt idx="2">
                  <c:v>1</c:v>
                </c:pt>
                <c:pt idx="3">
                  <c:v>2</c:v>
                </c:pt>
                <c:pt idx="4">
                  <c:v>4</c:v>
                </c:pt>
                <c:pt idx="5">
                  <c:v>4</c:v>
                </c:pt>
              </c:numCache>
            </c:numRef>
          </c:xVal>
          <c:yVal>
            <c:numRef>
              <c:f>Tabelle9!$G$4:$G$9</c:f>
              <c:numCache>
                <c:formatCode>General</c:formatCode>
                <c:ptCount val="6"/>
                <c:pt idx="0">
                  <c:v>105</c:v>
                </c:pt>
                <c:pt idx="1">
                  <c:v>55</c:v>
                </c:pt>
                <c:pt idx="2">
                  <c:v>50</c:v>
                </c:pt>
                <c:pt idx="3">
                  <c:v>60</c:v>
                </c:pt>
                <c:pt idx="4">
                  <c:v>80</c:v>
                </c:pt>
                <c:pt idx="5">
                  <c:v>70</c:v>
                </c:pt>
              </c:numCache>
            </c:numRef>
          </c:yVal>
          <c:smooth val="0"/>
          <c:extLst>
            <c:ext xmlns:c16="http://schemas.microsoft.com/office/drawing/2014/chart" uri="{C3380CC4-5D6E-409C-BE32-E72D297353CC}">
              <c16:uniqueId val="{00000001-5D7F-41FE-A049-42669D7BD7C8}"/>
            </c:ext>
          </c:extLst>
        </c:ser>
        <c:dLbls>
          <c:showLegendKey val="0"/>
          <c:showVal val="0"/>
          <c:showCatName val="0"/>
          <c:showSerName val="0"/>
          <c:showPercent val="0"/>
          <c:showBubbleSize val="0"/>
        </c:dLbls>
        <c:axId val="1931241488"/>
        <c:axId val="1843988576"/>
      </c:scatterChart>
      <c:valAx>
        <c:axId val="1931241488"/>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843988576"/>
        <c:crosses val="autoZero"/>
        <c:crossBetween val="midCat"/>
      </c:valAx>
      <c:valAx>
        <c:axId val="1843988576"/>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931241488"/>
        <c:crosses val="autoZero"/>
        <c:crossBetween val="midCat"/>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xVal>
            <c:numRef>
              <c:f>Tabelle10!$A$2:$A$151</c:f>
              <c:numCache>
                <c:formatCode>General</c:formatCode>
                <c:ptCount val="150"/>
                <c:pt idx="0">
                  <c:v>51</c:v>
                </c:pt>
                <c:pt idx="1">
                  <c:v>49</c:v>
                </c:pt>
                <c:pt idx="2">
                  <c:v>47</c:v>
                </c:pt>
                <c:pt idx="3">
                  <c:v>46</c:v>
                </c:pt>
                <c:pt idx="4">
                  <c:v>50</c:v>
                </c:pt>
                <c:pt idx="5">
                  <c:v>54</c:v>
                </c:pt>
                <c:pt idx="6">
                  <c:v>46</c:v>
                </c:pt>
                <c:pt idx="7">
                  <c:v>50</c:v>
                </c:pt>
                <c:pt idx="8">
                  <c:v>44</c:v>
                </c:pt>
                <c:pt idx="9">
                  <c:v>49</c:v>
                </c:pt>
                <c:pt idx="10">
                  <c:v>54</c:v>
                </c:pt>
                <c:pt idx="11">
                  <c:v>48</c:v>
                </c:pt>
                <c:pt idx="12">
                  <c:v>48</c:v>
                </c:pt>
                <c:pt idx="13">
                  <c:v>43</c:v>
                </c:pt>
                <c:pt idx="14">
                  <c:v>58</c:v>
                </c:pt>
                <c:pt idx="15">
                  <c:v>57</c:v>
                </c:pt>
                <c:pt idx="16">
                  <c:v>54</c:v>
                </c:pt>
                <c:pt idx="17">
                  <c:v>51</c:v>
                </c:pt>
                <c:pt idx="18">
                  <c:v>57</c:v>
                </c:pt>
                <c:pt idx="19">
                  <c:v>51</c:v>
                </c:pt>
                <c:pt idx="20">
                  <c:v>54</c:v>
                </c:pt>
                <c:pt idx="21">
                  <c:v>51</c:v>
                </c:pt>
                <c:pt idx="22">
                  <c:v>46</c:v>
                </c:pt>
                <c:pt idx="23">
                  <c:v>51</c:v>
                </c:pt>
                <c:pt idx="24">
                  <c:v>48</c:v>
                </c:pt>
                <c:pt idx="25">
                  <c:v>50</c:v>
                </c:pt>
                <c:pt idx="26">
                  <c:v>50</c:v>
                </c:pt>
                <c:pt idx="27">
                  <c:v>52</c:v>
                </c:pt>
                <c:pt idx="28">
                  <c:v>52</c:v>
                </c:pt>
                <c:pt idx="29">
                  <c:v>47</c:v>
                </c:pt>
                <c:pt idx="30">
                  <c:v>48</c:v>
                </c:pt>
                <c:pt idx="31">
                  <c:v>54</c:v>
                </c:pt>
                <c:pt idx="32">
                  <c:v>52</c:v>
                </c:pt>
                <c:pt idx="33">
                  <c:v>55</c:v>
                </c:pt>
                <c:pt idx="34">
                  <c:v>49</c:v>
                </c:pt>
                <c:pt idx="35">
                  <c:v>50</c:v>
                </c:pt>
                <c:pt idx="36">
                  <c:v>55</c:v>
                </c:pt>
                <c:pt idx="37">
                  <c:v>49</c:v>
                </c:pt>
                <c:pt idx="38">
                  <c:v>44</c:v>
                </c:pt>
                <c:pt idx="39">
                  <c:v>51</c:v>
                </c:pt>
                <c:pt idx="40">
                  <c:v>50</c:v>
                </c:pt>
                <c:pt idx="41">
                  <c:v>45</c:v>
                </c:pt>
                <c:pt idx="42">
                  <c:v>44</c:v>
                </c:pt>
                <c:pt idx="43">
                  <c:v>50</c:v>
                </c:pt>
                <c:pt idx="44">
                  <c:v>51</c:v>
                </c:pt>
                <c:pt idx="45">
                  <c:v>48</c:v>
                </c:pt>
                <c:pt idx="46">
                  <c:v>51</c:v>
                </c:pt>
                <c:pt idx="47">
                  <c:v>46</c:v>
                </c:pt>
                <c:pt idx="48">
                  <c:v>53</c:v>
                </c:pt>
                <c:pt idx="49">
                  <c:v>50</c:v>
                </c:pt>
                <c:pt idx="50">
                  <c:v>70</c:v>
                </c:pt>
                <c:pt idx="51">
                  <c:v>64</c:v>
                </c:pt>
                <c:pt idx="52">
                  <c:v>69</c:v>
                </c:pt>
                <c:pt idx="53">
                  <c:v>55</c:v>
                </c:pt>
                <c:pt idx="54">
                  <c:v>65</c:v>
                </c:pt>
                <c:pt idx="55">
                  <c:v>57</c:v>
                </c:pt>
                <c:pt idx="56">
                  <c:v>63</c:v>
                </c:pt>
                <c:pt idx="57">
                  <c:v>49</c:v>
                </c:pt>
                <c:pt idx="58">
                  <c:v>66</c:v>
                </c:pt>
                <c:pt idx="59">
                  <c:v>52</c:v>
                </c:pt>
                <c:pt idx="60">
                  <c:v>50</c:v>
                </c:pt>
                <c:pt idx="61">
                  <c:v>59</c:v>
                </c:pt>
                <c:pt idx="62">
                  <c:v>60</c:v>
                </c:pt>
                <c:pt idx="63">
                  <c:v>61</c:v>
                </c:pt>
                <c:pt idx="64">
                  <c:v>56</c:v>
                </c:pt>
                <c:pt idx="65">
                  <c:v>67</c:v>
                </c:pt>
                <c:pt idx="66">
                  <c:v>56</c:v>
                </c:pt>
                <c:pt idx="67">
                  <c:v>58</c:v>
                </c:pt>
                <c:pt idx="68">
                  <c:v>62</c:v>
                </c:pt>
                <c:pt idx="69">
                  <c:v>56</c:v>
                </c:pt>
                <c:pt idx="70">
                  <c:v>59</c:v>
                </c:pt>
                <c:pt idx="71">
                  <c:v>61</c:v>
                </c:pt>
                <c:pt idx="72">
                  <c:v>63</c:v>
                </c:pt>
                <c:pt idx="73">
                  <c:v>61</c:v>
                </c:pt>
                <c:pt idx="74">
                  <c:v>64</c:v>
                </c:pt>
                <c:pt idx="75">
                  <c:v>66</c:v>
                </c:pt>
                <c:pt idx="76">
                  <c:v>68</c:v>
                </c:pt>
                <c:pt idx="77">
                  <c:v>67</c:v>
                </c:pt>
                <c:pt idx="78">
                  <c:v>60</c:v>
                </c:pt>
                <c:pt idx="79">
                  <c:v>57</c:v>
                </c:pt>
                <c:pt idx="80">
                  <c:v>55</c:v>
                </c:pt>
                <c:pt idx="81">
                  <c:v>55</c:v>
                </c:pt>
                <c:pt idx="82">
                  <c:v>58</c:v>
                </c:pt>
                <c:pt idx="83">
                  <c:v>60</c:v>
                </c:pt>
                <c:pt idx="84">
                  <c:v>54</c:v>
                </c:pt>
                <c:pt idx="85">
                  <c:v>60</c:v>
                </c:pt>
                <c:pt idx="86">
                  <c:v>67</c:v>
                </c:pt>
                <c:pt idx="87">
                  <c:v>63</c:v>
                </c:pt>
                <c:pt idx="88">
                  <c:v>56</c:v>
                </c:pt>
                <c:pt idx="89">
                  <c:v>55</c:v>
                </c:pt>
                <c:pt idx="90">
                  <c:v>55</c:v>
                </c:pt>
                <c:pt idx="91">
                  <c:v>61</c:v>
                </c:pt>
                <c:pt idx="92">
                  <c:v>58</c:v>
                </c:pt>
                <c:pt idx="93">
                  <c:v>50</c:v>
                </c:pt>
                <c:pt idx="94">
                  <c:v>56</c:v>
                </c:pt>
                <c:pt idx="95">
                  <c:v>57</c:v>
                </c:pt>
                <c:pt idx="96">
                  <c:v>57</c:v>
                </c:pt>
                <c:pt idx="97">
                  <c:v>62</c:v>
                </c:pt>
                <c:pt idx="98">
                  <c:v>51</c:v>
                </c:pt>
                <c:pt idx="99">
                  <c:v>57</c:v>
                </c:pt>
                <c:pt idx="100">
                  <c:v>63</c:v>
                </c:pt>
                <c:pt idx="101">
                  <c:v>58</c:v>
                </c:pt>
                <c:pt idx="102">
                  <c:v>71</c:v>
                </c:pt>
                <c:pt idx="103">
                  <c:v>63</c:v>
                </c:pt>
                <c:pt idx="104">
                  <c:v>65</c:v>
                </c:pt>
                <c:pt idx="105">
                  <c:v>76</c:v>
                </c:pt>
                <c:pt idx="106">
                  <c:v>49</c:v>
                </c:pt>
                <c:pt idx="107">
                  <c:v>73</c:v>
                </c:pt>
                <c:pt idx="108">
                  <c:v>67</c:v>
                </c:pt>
                <c:pt idx="109">
                  <c:v>72</c:v>
                </c:pt>
                <c:pt idx="110">
                  <c:v>65</c:v>
                </c:pt>
                <c:pt idx="111">
                  <c:v>64</c:v>
                </c:pt>
                <c:pt idx="112">
                  <c:v>68</c:v>
                </c:pt>
                <c:pt idx="113">
                  <c:v>57</c:v>
                </c:pt>
                <c:pt idx="114">
                  <c:v>58</c:v>
                </c:pt>
                <c:pt idx="115">
                  <c:v>64</c:v>
                </c:pt>
                <c:pt idx="116">
                  <c:v>65</c:v>
                </c:pt>
                <c:pt idx="117">
                  <c:v>77</c:v>
                </c:pt>
                <c:pt idx="118">
                  <c:v>77</c:v>
                </c:pt>
                <c:pt idx="119">
                  <c:v>60</c:v>
                </c:pt>
                <c:pt idx="120">
                  <c:v>69</c:v>
                </c:pt>
                <c:pt idx="121">
                  <c:v>56</c:v>
                </c:pt>
                <c:pt idx="122">
                  <c:v>77</c:v>
                </c:pt>
                <c:pt idx="123">
                  <c:v>63</c:v>
                </c:pt>
                <c:pt idx="124">
                  <c:v>67</c:v>
                </c:pt>
                <c:pt idx="125">
                  <c:v>72</c:v>
                </c:pt>
                <c:pt idx="126">
                  <c:v>62</c:v>
                </c:pt>
                <c:pt idx="127">
                  <c:v>61</c:v>
                </c:pt>
                <c:pt idx="128">
                  <c:v>64</c:v>
                </c:pt>
                <c:pt idx="129">
                  <c:v>72</c:v>
                </c:pt>
                <c:pt idx="130">
                  <c:v>74</c:v>
                </c:pt>
                <c:pt idx="131">
                  <c:v>79</c:v>
                </c:pt>
                <c:pt idx="132">
                  <c:v>64</c:v>
                </c:pt>
                <c:pt idx="133">
                  <c:v>63</c:v>
                </c:pt>
                <c:pt idx="134">
                  <c:v>61</c:v>
                </c:pt>
                <c:pt idx="135">
                  <c:v>77</c:v>
                </c:pt>
                <c:pt idx="136">
                  <c:v>63</c:v>
                </c:pt>
                <c:pt idx="137">
                  <c:v>64</c:v>
                </c:pt>
                <c:pt idx="138">
                  <c:v>60</c:v>
                </c:pt>
                <c:pt idx="139">
                  <c:v>69</c:v>
                </c:pt>
                <c:pt idx="140">
                  <c:v>67</c:v>
                </c:pt>
                <c:pt idx="141">
                  <c:v>69</c:v>
                </c:pt>
                <c:pt idx="142">
                  <c:v>58</c:v>
                </c:pt>
                <c:pt idx="143">
                  <c:v>68</c:v>
                </c:pt>
                <c:pt idx="144">
                  <c:v>67</c:v>
                </c:pt>
                <c:pt idx="145">
                  <c:v>67</c:v>
                </c:pt>
                <c:pt idx="146">
                  <c:v>63</c:v>
                </c:pt>
                <c:pt idx="147">
                  <c:v>65</c:v>
                </c:pt>
                <c:pt idx="148">
                  <c:v>62</c:v>
                </c:pt>
                <c:pt idx="149">
                  <c:v>59</c:v>
                </c:pt>
              </c:numCache>
            </c:numRef>
          </c:xVal>
          <c:yVal>
            <c:numRef>
              <c:f>Tabelle10!$B$2:$B$151</c:f>
              <c:numCache>
                <c:formatCode>General</c:formatCode>
                <c:ptCount val="150"/>
                <c:pt idx="0">
                  <c:v>35</c:v>
                </c:pt>
                <c:pt idx="1">
                  <c:v>30</c:v>
                </c:pt>
                <c:pt idx="2">
                  <c:v>32</c:v>
                </c:pt>
                <c:pt idx="3">
                  <c:v>31</c:v>
                </c:pt>
                <c:pt idx="4">
                  <c:v>36</c:v>
                </c:pt>
                <c:pt idx="5">
                  <c:v>39</c:v>
                </c:pt>
                <c:pt idx="6">
                  <c:v>34</c:v>
                </c:pt>
                <c:pt idx="7">
                  <c:v>34</c:v>
                </c:pt>
                <c:pt idx="8">
                  <c:v>29</c:v>
                </c:pt>
                <c:pt idx="9">
                  <c:v>31</c:v>
                </c:pt>
                <c:pt idx="10">
                  <c:v>37</c:v>
                </c:pt>
                <c:pt idx="11">
                  <c:v>34</c:v>
                </c:pt>
                <c:pt idx="12">
                  <c:v>30</c:v>
                </c:pt>
                <c:pt idx="13">
                  <c:v>30</c:v>
                </c:pt>
                <c:pt idx="14">
                  <c:v>40</c:v>
                </c:pt>
                <c:pt idx="15">
                  <c:v>44</c:v>
                </c:pt>
                <c:pt idx="16">
                  <c:v>39</c:v>
                </c:pt>
                <c:pt idx="17">
                  <c:v>35</c:v>
                </c:pt>
                <c:pt idx="18">
                  <c:v>38</c:v>
                </c:pt>
                <c:pt idx="19">
                  <c:v>38</c:v>
                </c:pt>
                <c:pt idx="20">
                  <c:v>34</c:v>
                </c:pt>
                <c:pt idx="21">
                  <c:v>37</c:v>
                </c:pt>
                <c:pt idx="22">
                  <c:v>36</c:v>
                </c:pt>
                <c:pt idx="23">
                  <c:v>33</c:v>
                </c:pt>
                <c:pt idx="24">
                  <c:v>34</c:v>
                </c:pt>
                <c:pt idx="25">
                  <c:v>30</c:v>
                </c:pt>
                <c:pt idx="26">
                  <c:v>34</c:v>
                </c:pt>
                <c:pt idx="27">
                  <c:v>35</c:v>
                </c:pt>
                <c:pt idx="28">
                  <c:v>34</c:v>
                </c:pt>
                <c:pt idx="29">
                  <c:v>32</c:v>
                </c:pt>
                <c:pt idx="30">
                  <c:v>31</c:v>
                </c:pt>
                <c:pt idx="31">
                  <c:v>34</c:v>
                </c:pt>
                <c:pt idx="32">
                  <c:v>41</c:v>
                </c:pt>
                <c:pt idx="33">
                  <c:v>42</c:v>
                </c:pt>
                <c:pt idx="34">
                  <c:v>31</c:v>
                </c:pt>
                <c:pt idx="35">
                  <c:v>32</c:v>
                </c:pt>
                <c:pt idx="36">
                  <c:v>35</c:v>
                </c:pt>
                <c:pt idx="37">
                  <c:v>31</c:v>
                </c:pt>
                <c:pt idx="38">
                  <c:v>30</c:v>
                </c:pt>
                <c:pt idx="39">
                  <c:v>34</c:v>
                </c:pt>
                <c:pt idx="40">
                  <c:v>35</c:v>
                </c:pt>
                <c:pt idx="41">
                  <c:v>23</c:v>
                </c:pt>
                <c:pt idx="42">
                  <c:v>32</c:v>
                </c:pt>
                <c:pt idx="43">
                  <c:v>35</c:v>
                </c:pt>
                <c:pt idx="44">
                  <c:v>38</c:v>
                </c:pt>
                <c:pt idx="45">
                  <c:v>30</c:v>
                </c:pt>
                <c:pt idx="46">
                  <c:v>38</c:v>
                </c:pt>
                <c:pt idx="47">
                  <c:v>32</c:v>
                </c:pt>
                <c:pt idx="48">
                  <c:v>37</c:v>
                </c:pt>
                <c:pt idx="49">
                  <c:v>33</c:v>
                </c:pt>
                <c:pt idx="50">
                  <c:v>32</c:v>
                </c:pt>
                <c:pt idx="51">
                  <c:v>32</c:v>
                </c:pt>
                <c:pt idx="52">
                  <c:v>31</c:v>
                </c:pt>
                <c:pt idx="53">
                  <c:v>23</c:v>
                </c:pt>
                <c:pt idx="54">
                  <c:v>28</c:v>
                </c:pt>
                <c:pt idx="55">
                  <c:v>28</c:v>
                </c:pt>
                <c:pt idx="56">
                  <c:v>33</c:v>
                </c:pt>
                <c:pt idx="57">
                  <c:v>24</c:v>
                </c:pt>
                <c:pt idx="58">
                  <c:v>29</c:v>
                </c:pt>
                <c:pt idx="59">
                  <c:v>27</c:v>
                </c:pt>
                <c:pt idx="60">
                  <c:v>20</c:v>
                </c:pt>
                <c:pt idx="61">
                  <c:v>30</c:v>
                </c:pt>
                <c:pt idx="62">
                  <c:v>22</c:v>
                </c:pt>
                <c:pt idx="63">
                  <c:v>29</c:v>
                </c:pt>
                <c:pt idx="64">
                  <c:v>29</c:v>
                </c:pt>
                <c:pt idx="65">
                  <c:v>31</c:v>
                </c:pt>
                <c:pt idx="66">
                  <c:v>30</c:v>
                </c:pt>
                <c:pt idx="67">
                  <c:v>27</c:v>
                </c:pt>
                <c:pt idx="68">
                  <c:v>22</c:v>
                </c:pt>
                <c:pt idx="69">
                  <c:v>25</c:v>
                </c:pt>
                <c:pt idx="70">
                  <c:v>32</c:v>
                </c:pt>
                <c:pt idx="71">
                  <c:v>28</c:v>
                </c:pt>
                <c:pt idx="72">
                  <c:v>25</c:v>
                </c:pt>
                <c:pt idx="73">
                  <c:v>28</c:v>
                </c:pt>
                <c:pt idx="74">
                  <c:v>29</c:v>
                </c:pt>
                <c:pt idx="75">
                  <c:v>30</c:v>
                </c:pt>
                <c:pt idx="76">
                  <c:v>28</c:v>
                </c:pt>
                <c:pt idx="77">
                  <c:v>30</c:v>
                </c:pt>
                <c:pt idx="78">
                  <c:v>29</c:v>
                </c:pt>
                <c:pt idx="79">
                  <c:v>26</c:v>
                </c:pt>
                <c:pt idx="80">
                  <c:v>24</c:v>
                </c:pt>
                <c:pt idx="81">
                  <c:v>24</c:v>
                </c:pt>
                <c:pt idx="82">
                  <c:v>27</c:v>
                </c:pt>
                <c:pt idx="83">
                  <c:v>27</c:v>
                </c:pt>
                <c:pt idx="84">
                  <c:v>30</c:v>
                </c:pt>
                <c:pt idx="85">
                  <c:v>34</c:v>
                </c:pt>
                <c:pt idx="86">
                  <c:v>31</c:v>
                </c:pt>
                <c:pt idx="87">
                  <c:v>23</c:v>
                </c:pt>
                <c:pt idx="88">
                  <c:v>30</c:v>
                </c:pt>
                <c:pt idx="89">
                  <c:v>25</c:v>
                </c:pt>
                <c:pt idx="90">
                  <c:v>26</c:v>
                </c:pt>
                <c:pt idx="91">
                  <c:v>30</c:v>
                </c:pt>
                <c:pt idx="92">
                  <c:v>26</c:v>
                </c:pt>
                <c:pt idx="93">
                  <c:v>23</c:v>
                </c:pt>
                <c:pt idx="94">
                  <c:v>27</c:v>
                </c:pt>
                <c:pt idx="95">
                  <c:v>30</c:v>
                </c:pt>
                <c:pt idx="96">
                  <c:v>29</c:v>
                </c:pt>
                <c:pt idx="97">
                  <c:v>29</c:v>
                </c:pt>
                <c:pt idx="98">
                  <c:v>25</c:v>
                </c:pt>
                <c:pt idx="99">
                  <c:v>28</c:v>
                </c:pt>
                <c:pt idx="100">
                  <c:v>33</c:v>
                </c:pt>
                <c:pt idx="101">
                  <c:v>27</c:v>
                </c:pt>
                <c:pt idx="102">
                  <c:v>30</c:v>
                </c:pt>
                <c:pt idx="103">
                  <c:v>29</c:v>
                </c:pt>
                <c:pt idx="104">
                  <c:v>30</c:v>
                </c:pt>
                <c:pt idx="105">
                  <c:v>30</c:v>
                </c:pt>
                <c:pt idx="106">
                  <c:v>25</c:v>
                </c:pt>
                <c:pt idx="107">
                  <c:v>29</c:v>
                </c:pt>
                <c:pt idx="108">
                  <c:v>25</c:v>
                </c:pt>
                <c:pt idx="109">
                  <c:v>36</c:v>
                </c:pt>
                <c:pt idx="110">
                  <c:v>32</c:v>
                </c:pt>
                <c:pt idx="111">
                  <c:v>27</c:v>
                </c:pt>
                <c:pt idx="112">
                  <c:v>30</c:v>
                </c:pt>
                <c:pt idx="113">
                  <c:v>25</c:v>
                </c:pt>
                <c:pt idx="114">
                  <c:v>28</c:v>
                </c:pt>
                <c:pt idx="115">
                  <c:v>32</c:v>
                </c:pt>
                <c:pt idx="116">
                  <c:v>30</c:v>
                </c:pt>
                <c:pt idx="117">
                  <c:v>38</c:v>
                </c:pt>
                <c:pt idx="118">
                  <c:v>26</c:v>
                </c:pt>
                <c:pt idx="119">
                  <c:v>22</c:v>
                </c:pt>
                <c:pt idx="120">
                  <c:v>32</c:v>
                </c:pt>
                <c:pt idx="121">
                  <c:v>28</c:v>
                </c:pt>
                <c:pt idx="122">
                  <c:v>28</c:v>
                </c:pt>
                <c:pt idx="123">
                  <c:v>27</c:v>
                </c:pt>
                <c:pt idx="124">
                  <c:v>33</c:v>
                </c:pt>
                <c:pt idx="125">
                  <c:v>32</c:v>
                </c:pt>
                <c:pt idx="126">
                  <c:v>28</c:v>
                </c:pt>
                <c:pt idx="127">
                  <c:v>30</c:v>
                </c:pt>
                <c:pt idx="128">
                  <c:v>28</c:v>
                </c:pt>
                <c:pt idx="129">
                  <c:v>30</c:v>
                </c:pt>
                <c:pt idx="130">
                  <c:v>28</c:v>
                </c:pt>
                <c:pt idx="131">
                  <c:v>38</c:v>
                </c:pt>
                <c:pt idx="132">
                  <c:v>28</c:v>
                </c:pt>
                <c:pt idx="133">
                  <c:v>28</c:v>
                </c:pt>
                <c:pt idx="134">
                  <c:v>26</c:v>
                </c:pt>
                <c:pt idx="135">
                  <c:v>30</c:v>
                </c:pt>
                <c:pt idx="136">
                  <c:v>34</c:v>
                </c:pt>
                <c:pt idx="137">
                  <c:v>31</c:v>
                </c:pt>
                <c:pt idx="138">
                  <c:v>30</c:v>
                </c:pt>
                <c:pt idx="139">
                  <c:v>31</c:v>
                </c:pt>
                <c:pt idx="140">
                  <c:v>31</c:v>
                </c:pt>
                <c:pt idx="141">
                  <c:v>31</c:v>
                </c:pt>
                <c:pt idx="142">
                  <c:v>27</c:v>
                </c:pt>
                <c:pt idx="143">
                  <c:v>32</c:v>
                </c:pt>
                <c:pt idx="144">
                  <c:v>33</c:v>
                </c:pt>
                <c:pt idx="145">
                  <c:v>30</c:v>
                </c:pt>
                <c:pt idx="146">
                  <c:v>25</c:v>
                </c:pt>
                <c:pt idx="147">
                  <c:v>30</c:v>
                </c:pt>
                <c:pt idx="148">
                  <c:v>34</c:v>
                </c:pt>
                <c:pt idx="149">
                  <c:v>30</c:v>
                </c:pt>
              </c:numCache>
            </c:numRef>
          </c:yVal>
          <c:smooth val="0"/>
          <c:extLst>
            <c:ext xmlns:c16="http://schemas.microsoft.com/office/drawing/2014/chart" uri="{C3380CC4-5D6E-409C-BE32-E72D297353CC}">
              <c16:uniqueId val="{00000000-C7BF-4200-8E38-C55BD8C2665B}"/>
            </c:ext>
          </c:extLst>
        </c:ser>
        <c:dLbls>
          <c:showLegendKey val="0"/>
          <c:showVal val="0"/>
          <c:showCatName val="0"/>
          <c:showSerName val="0"/>
          <c:showPercent val="0"/>
          <c:showBubbleSize val="0"/>
        </c:dLbls>
        <c:axId val="1173644624"/>
        <c:axId val="1171194672"/>
      </c:scatterChart>
      <c:valAx>
        <c:axId val="1173644624"/>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171194672"/>
        <c:crosses val="autoZero"/>
        <c:crossBetween val="midCat"/>
      </c:valAx>
      <c:valAx>
        <c:axId val="1171194672"/>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173644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numRef>
              <c:f>Tabelle10!$A$2:$A$151</c:f>
              <c:numCache>
                <c:formatCode>General</c:formatCode>
                <c:ptCount val="150"/>
                <c:pt idx="0">
                  <c:v>51</c:v>
                </c:pt>
                <c:pt idx="1">
                  <c:v>49</c:v>
                </c:pt>
                <c:pt idx="2">
                  <c:v>47</c:v>
                </c:pt>
                <c:pt idx="3">
                  <c:v>46</c:v>
                </c:pt>
                <c:pt idx="4">
                  <c:v>50</c:v>
                </c:pt>
                <c:pt idx="5">
                  <c:v>54</c:v>
                </c:pt>
                <c:pt idx="6">
                  <c:v>46</c:v>
                </c:pt>
                <c:pt idx="7">
                  <c:v>50</c:v>
                </c:pt>
                <c:pt idx="8">
                  <c:v>44</c:v>
                </c:pt>
                <c:pt idx="9">
                  <c:v>49</c:v>
                </c:pt>
                <c:pt idx="10">
                  <c:v>54</c:v>
                </c:pt>
                <c:pt idx="11">
                  <c:v>48</c:v>
                </c:pt>
                <c:pt idx="12">
                  <c:v>48</c:v>
                </c:pt>
                <c:pt idx="13">
                  <c:v>43</c:v>
                </c:pt>
                <c:pt idx="14">
                  <c:v>58</c:v>
                </c:pt>
                <c:pt idx="15">
                  <c:v>57</c:v>
                </c:pt>
                <c:pt idx="16">
                  <c:v>54</c:v>
                </c:pt>
                <c:pt idx="17">
                  <c:v>51</c:v>
                </c:pt>
                <c:pt idx="18">
                  <c:v>57</c:v>
                </c:pt>
                <c:pt idx="19">
                  <c:v>51</c:v>
                </c:pt>
                <c:pt idx="20">
                  <c:v>54</c:v>
                </c:pt>
                <c:pt idx="21">
                  <c:v>51</c:v>
                </c:pt>
                <c:pt idx="22">
                  <c:v>46</c:v>
                </c:pt>
                <c:pt idx="23">
                  <c:v>51</c:v>
                </c:pt>
                <c:pt idx="24">
                  <c:v>48</c:v>
                </c:pt>
                <c:pt idx="25">
                  <c:v>50</c:v>
                </c:pt>
                <c:pt idx="26">
                  <c:v>50</c:v>
                </c:pt>
                <c:pt idx="27">
                  <c:v>52</c:v>
                </c:pt>
                <c:pt idx="28">
                  <c:v>52</c:v>
                </c:pt>
                <c:pt idx="29">
                  <c:v>47</c:v>
                </c:pt>
                <c:pt idx="30">
                  <c:v>48</c:v>
                </c:pt>
                <c:pt idx="31">
                  <c:v>54</c:v>
                </c:pt>
                <c:pt idx="32">
                  <c:v>52</c:v>
                </c:pt>
                <c:pt idx="33">
                  <c:v>55</c:v>
                </c:pt>
                <c:pt idx="34">
                  <c:v>49</c:v>
                </c:pt>
                <c:pt idx="35">
                  <c:v>50</c:v>
                </c:pt>
                <c:pt idx="36">
                  <c:v>55</c:v>
                </c:pt>
                <c:pt idx="37">
                  <c:v>49</c:v>
                </c:pt>
                <c:pt idx="38">
                  <c:v>44</c:v>
                </c:pt>
                <c:pt idx="39">
                  <c:v>51</c:v>
                </c:pt>
                <c:pt idx="40">
                  <c:v>50</c:v>
                </c:pt>
                <c:pt idx="41">
                  <c:v>45</c:v>
                </c:pt>
                <c:pt idx="42">
                  <c:v>44</c:v>
                </c:pt>
                <c:pt idx="43">
                  <c:v>50</c:v>
                </c:pt>
                <c:pt idx="44">
                  <c:v>51</c:v>
                </c:pt>
                <c:pt idx="45">
                  <c:v>48</c:v>
                </c:pt>
                <c:pt idx="46">
                  <c:v>51</c:v>
                </c:pt>
                <c:pt idx="47">
                  <c:v>46</c:v>
                </c:pt>
                <c:pt idx="48">
                  <c:v>53</c:v>
                </c:pt>
                <c:pt idx="49">
                  <c:v>50</c:v>
                </c:pt>
                <c:pt idx="50">
                  <c:v>70</c:v>
                </c:pt>
                <c:pt idx="51">
                  <c:v>64</c:v>
                </c:pt>
                <c:pt idx="52">
                  <c:v>69</c:v>
                </c:pt>
                <c:pt idx="53">
                  <c:v>55</c:v>
                </c:pt>
                <c:pt idx="54">
                  <c:v>65</c:v>
                </c:pt>
                <c:pt idx="55">
                  <c:v>57</c:v>
                </c:pt>
                <c:pt idx="56">
                  <c:v>63</c:v>
                </c:pt>
                <c:pt idx="57">
                  <c:v>49</c:v>
                </c:pt>
                <c:pt idx="58">
                  <c:v>66</c:v>
                </c:pt>
                <c:pt idx="59">
                  <c:v>52</c:v>
                </c:pt>
                <c:pt idx="60">
                  <c:v>50</c:v>
                </c:pt>
                <c:pt idx="61">
                  <c:v>59</c:v>
                </c:pt>
                <c:pt idx="62">
                  <c:v>60</c:v>
                </c:pt>
                <c:pt idx="63">
                  <c:v>61</c:v>
                </c:pt>
                <c:pt idx="64">
                  <c:v>56</c:v>
                </c:pt>
                <c:pt idx="65">
                  <c:v>67</c:v>
                </c:pt>
                <c:pt idx="66">
                  <c:v>56</c:v>
                </c:pt>
                <c:pt idx="67">
                  <c:v>58</c:v>
                </c:pt>
                <c:pt idx="68">
                  <c:v>62</c:v>
                </c:pt>
                <c:pt idx="69">
                  <c:v>56</c:v>
                </c:pt>
                <c:pt idx="70">
                  <c:v>59</c:v>
                </c:pt>
                <c:pt idx="71">
                  <c:v>61</c:v>
                </c:pt>
                <c:pt idx="72">
                  <c:v>63</c:v>
                </c:pt>
                <c:pt idx="73">
                  <c:v>61</c:v>
                </c:pt>
                <c:pt idx="74">
                  <c:v>64</c:v>
                </c:pt>
                <c:pt idx="75">
                  <c:v>66</c:v>
                </c:pt>
                <c:pt idx="76">
                  <c:v>68</c:v>
                </c:pt>
                <c:pt idx="77">
                  <c:v>67</c:v>
                </c:pt>
                <c:pt idx="78">
                  <c:v>60</c:v>
                </c:pt>
                <c:pt idx="79">
                  <c:v>57</c:v>
                </c:pt>
                <c:pt idx="80">
                  <c:v>55</c:v>
                </c:pt>
                <c:pt idx="81">
                  <c:v>55</c:v>
                </c:pt>
                <c:pt idx="82">
                  <c:v>58</c:v>
                </c:pt>
                <c:pt idx="83">
                  <c:v>60</c:v>
                </c:pt>
                <c:pt idx="84">
                  <c:v>54</c:v>
                </c:pt>
                <c:pt idx="85">
                  <c:v>60</c:v>
                </c:pt>
                <c:pt idx="86">
                  <c:v>67</c:v>
                </c:pt>
                <c:pt idx="87">
                  <c:v>63</c:v>
                </c:pt>
                <c:pt idx="88">
                  <c:v>56</c:v>
                </c:pt>
                <c:pt idx="89">
                  <c:v>55</c:v>
                </c:pt>
                <c:pt idx="90">
                  <c:v>55</c:v>
                </c:pt>
                <c:pt idx="91">
                  <c:v>61</c:v>
                </c:pt>
                <c:pt idx="92">
                  <c:v>58</c:v>
                </c:pt>
                <c:pt idx="93">
                  <c:v>50</c:v>
                </c:pt>
                <c:pt idx="94">
                  <c:v>56</c:v>
                </c:pt>
                <c:pt idx="95">
                  <c:v>57</c:v>
                </c:pt>
                <c:pt idx="96">
                  <c:v>57</c:v>
                </c:pt>
                <c:pt idx="97">
                  <c:v>62</c:v>
                </c:pt>
                <c:pt idx="98">
                  <c:v>51</c:v>
                </c:pt>
                <c:pt idx="99">
                  <c:v>57</c:v>
                </c:pt>
                <c:pt idx="100">
                  <c:v>63</c:v>
                </c:pt>
                <c:pt idx="101">
                  <c:v>58</c:v>
                </c:pt>
                <c:pt idx="102">
                  <c:v>71</c:v>
                </c:pt>
                <c:pt idx="103">
                  <c:v>63</c:v>
                </c:pt>
                <c:pt idx="104">
                  <c:v>65</c:v>
                </c:pt>
                <c:pt idx="105">
                  <c:v>76</c:v>
                </c:pt>
                <c:pt idx="106">
                  <c:v>49</c:v>
                </c:pt>
                <c:pt idx="107">
                  <c:v>73</c:v>
                </c:pt>
                <c:pt idx="108">
                  <c:v>67</c:v>
                </c:pt>
                <c:pt idx="109">
                  <c:v>72</c:v>
                </c:pt>
                <c:pt idx="110">
                  <c:v>65</c:v>
                </c:pt>
                <c:pt idx="111">
                  <c:v>64</c:v>
                </c:pt>
                <c:pt idx="112">
                  <c:v>68</c:v>
                </c:pt>
                <c:pt idx="113">
                  <c:v>57</c:v>
                </c:pt>
                <c:pt idx="114">
                  <c:v>58</c:v>
                </c:pt>
                <c:pt idx="115">
                  <c:v>64</c:v>
                </c:pt>
                <c:pt idx="116">
                  <c:v>65</c:v>
                </c:pt>
                <c:pt idx="117">
                  <c:v>77</c:v>
                </c:pt>
                <c:pt idx="118">
                  <c:v>77</c:v>
                </c:pt>
                <c:pt idx="119">
                  <c:v>60</c:v>
                </c:pt>
                <c:pt idx="120">
                  <c:v>69</c:v>
                </c:pt>
                <c:pt idx="121">
                  <c:v>56</c:v>
                </c:pt>
                <c:pt idx="122">
                  <c:v>77</c:v>
                </c:pt>
                <c:pt idx="123">
                  <c:v>63</c:v>
                </c:pt>
                <c:pt idx="124">
                  <c:v>67</c:v>
                </c:pt>
                <c:pt idx="125">
                  <c:v>72</c:v>
                </c:pt>
                <c:pt idx="126">
                  <c:v>62</c:v>
                </c:pt>
                <c:pt idx="127">
                  <c:v>61</c:v>
                </c:pt>
                <c:pt idx="128">
                  <c:v>64</c:v>
                </c:pt>
                <c:pt idx="129">
                  <c:v>72</c:v>
                </c:pt>
                <c:pt idx="130">
                  <c:v>74</c:v>
                </c:pt>
                <c:pt idx="131">
                  <c:v>79</c:v>
                </c:pt>
                <c:pt idx="132">
                  <c:v>64</c:v>
                </c:pt>
                <c:pt idx="133">
                  <c:v>63</c:v>
                </c:pt>
                <c:pt idx="134">
                  <c:v>61</c:v>
                </c:pt>
                <c:pt idx="135">
                  <c:v>77</c:v>
                </c:pt>
                <c:pt idx="136">
                  <c:v>63</c:v>
                </c:pt>
                <c:pt idx="137">
                  <c:v>64</c:v>
                </c:pt>
                <c:pt idx="138">
                  <c:v>60</c:v>
                </c:pt>
                <c:pt idx="139">
                  <c:v>69</c:v>
                </c:pt>
                <c:pt idx="140">
                  <c:v>67</c:v>
                </c:pt>
                <c:pt idx="141">
                  <c:v>69</c:v>
                </c:pt>
                <c:pt idx="142">
                  <c:v>58</c:v>
                </c:pt>
                <c:pt idx="143">
                  <c:v>68</c:v>
                </c:pt>
                <c:pt idx="144">
                  <c:v>67</c:v>
                </c:pt>
                <c:pt idx="145">
                  <c:v>67</c:v>
                </c:pt>
                <c:pt idx="146">
                  <c:v>63</c:v>
                </c:pt>
                <c:pt idx="147">
                  <c:v>65</c:v>
                </c:pt>
                <c:pt idx="148">
                  <c:v>62</c:v>
                </c:pt>
                <c:pt idx="149">
                  <c:v>59</c:v>
                </c:pt>
              </c:numCache>
            </c:numRef>
          </c:xVal>
          <c:yVal>
            <c:numRef>
              <c:f>Tabelle10!$C$2:$C$151</c:f>
              <c:numCache>
                <c:formatCode>General</c:formatCode>
                <c:ptCount val="150"/>
                <c:pt idx="0">
                  <c:v>14</c:v>
                </c:pt>
                <c:pt idx="1">
                  <c:v>14</c:v>
                </c:pt>
                <c:pt idx="2">
                  <c:v>13</c:v>
                </c:pt>
                <c:pt idx="3">
                  <c:v>15</c:v>
                </c:pt>
                <c:pt idx="4">
                  <c:v>14</c:v>
                </c:pt>
                <c:pt idx="5">
                  <c:v>17</c:v>
                </c:pt>
                <c:pt idx="6">
                  <c:v>14</c:v>
                </c:pt>
                <c:pt idx="7">
                  <c:v>15</c:v>
                </c:pt>
                <c:pt idx="8">
                  <c:v>14</c:v>
                </c:pt>
                <c:pt idx="9">
                  <c:v>15</c:v>
                </c:pt>
                <c:pt idx="10">
                  <c:v>15</c:v>
                </c:pt>
                <c:pt idx="11">
                  <c:v>16</c:v>
                </c:pt>
                <c:pt idx="12">
                  <c:v>14</c:v>
                </c:pt>
                <c:pt idx="13">
                  <c:v>11</c:v>
                </c:pt>
                <c:pt idx="14">
                  <c:v>12</c:v>
                </c:pt>
                <c:pt idx="15">
                  <c:v>15</c:v>
                </c:pt>
                <c:pt idx="16">
                  <c:v>13</c:v>
                </c:pt>
                <c:pt idx="17">
                  <c:v>14</c:v>
                </c:pt>
                <c:pt idx="18">
                  <c:v>17</c:v>
                </c:pt>
                <c:pt idx="19">
                  <c:v>15</c:v>
                </c:pt>
                <c:pt idx="20">
                  <c:v>17</c:v>
                </c:pt>
                <c:pt idx="21">
                  <c:v>15</c:v>
                </c:pt>
                <c:pt idx="22">
                  <c:v>10</c:v>
                </c:pt>
                <c:pt idx="23">
                  <c:v>17</c:v>
                </c:pt>
                <c:pt idx="24">
                  <c:v>19</c:v>
                </c:pt>
                <c:pt idx="25">
                  <c:v>16</c:v>
                </c:pt>
                <c:pt idx="26">
                  <c:v>16</c:v>
                </c:pt>
                <c:pt idx="27">
                  <c:v>15</c:v>
                </c:pt>
                <c:pt idx="28">
                  <c:v>14</c:v>
                </c:pt>
                <c:pt idx="29">
                  <c:v>16</c:v>
                </c:pt>
                <c:pt idx="30">
                  <c:v>16</c:v>
                </c:pt>
                <c:pt idx="31">
                  <c:v>15</c:v>
                </c:pt>
                <c:pt idx="32">
                  <c:v>15</c:v>
                </c:pt>
                <c:pt idx="33">
                  <c:v>14</c:v>
                </c:pt>
                <c:pt idx="34">
                  <c:v>15</c:v>
                </c:pt>
                <c:pt idx="35">
                  <c:v>12</c:v>
                </c:pt>
                <c:pt idx="36">
                  <c:v>13</c:v>
                </c:pt>
                <c:pt idx="37">
                  <c:v>15</c:v>
                </c:pt>
                <c:pt idx="38">
                  <c:v>13</c:v>
                </c:pt>
                <c:pt idx="39">
                  <c:v>15</c:v>
                </c:pt>
                <c:pt idx="40">
                  <c:v>13</c:v>
                </c:pt>
                <c:pt idx="41">
                  <c:v>13</c:v>
                </c:pt>
                <c:pt idx="42">
                  <c:v>13</c:v>
                </c:pt>
                <c:pt idx="43">
                  <c:v>16</c:v>
                </c:pt>
                <c:pt idx="44">
                  <c:v>19</c:v>
                </c:pt>
                <c:pt idx="45">
                  <c:v>14</c:v>
                </c:pt>
                <c:pt idx="46">
                  <c:v>16</c:v>
                </c:pt>
                <c:pt idx="47">
                  <c:v>14</c:v>
                </c:pt>
                <c:pt idx="48">
                  <c:v>15</c:v>
                </c:pt>
                <c:pt idx="49">
                  <c:v>14</c:v>
                </c:pt>
                <c:pt idx="50">
                  <c:v>47</c:v>
                </c:pt>
                <c:pt idx="51">
                  <c:v>45</c:v>
                </c:pt>
                <c:pt idx="52">
                  <c:v>49</c:v>
                </c:pt>
                <c:pt idx="53">
                  <c:v>40</c:v>
                </c:pt>
                <c:pt idx="54">
                  <c:v>46</c:v>
                </c:pt>
                <c:pt idx="55">
                  <c:v>45</c:v>
                </c:pt>
                <c:pt idx="56">
                  <c:v>47</c:v>
                </c:pt>
                <c:pt idx="57">
                  <c:v>33</c:v>
                </c:pt>
                <c:pt idx="58">
                  <c:v>46</c:v>
                </c:pt>
                <c:pt idx="59">
                  <c:v>39</c:v>
                </c:pt>
                <c:pt idx="60">
                  <c:v>35</c:v>
                </c:pt>
                <c:pt idx="61">
                  <c:v>42</c:v>
                </c:pt>
                <c:pt idx="62">
                  <c:v>40</c:v>
                </c:pt>
                <c:pt idx="63">
                  <c:v>47</c:v>
                </c:pt>
                <c:pt idx="64">
                  <c:v>36</c:v>
                </c:pt>
                <c:pt idx="65">
                  <c:v>44</c:v>
                </c:pt>
                <c:pt idx="66">
                  <c:v>45</c:v>
                </c:pt>
                <c:pt idx="67">
                  <c:v>41</c:v>
                </c:pt>
                <c:pt idx="68">
                  <c:v>45</c:v>
                </c:pt>
                <c:pt idx="69">
                  <c:v>39</c:v>
                </c:pt>
                <c:pt idx="70">
                  <c:v>48</c:v>
                </c:pt>
                <c:pt idx="71">
                  <c:v>40</c:v>
                </c:pt>
                <c:pt idx="72">
                  <c:v>49</c:v>
                </c:pt>
                <c:pt idx="73">
                  <c:v>47</c:v>
                </c:pt>
                <c:pt idx="74">
                  <c:v>43</c:v>
                </c:pt>
                <c:pt idx="75">
                  <c:v>44</c:v>
                </c:pt>
                <c:pt idx="76">
                  <c:v>48</c:v>
                </c:pt>
                <c:pt idx="77">
                  <c:v>50</c:v>
                </c:pt>
                <c:pt idx="78">
                  <c:v>45</c:v>
                </c:pt>
                <c:pt idx="79">
                  <c:v>35</c:v>
                </c:pt>
                <c:pt idx="80">
                  <c:v>38</c:v>
                </c:pt>
                <c:pt idx="81">
                  <c:v>37</c:v>
                </c:pt>
                <c:pt idx="82">
                  <c:v>39</c:v>
                </c:pt>
                <c:pt idx="83">
                  <c:v>51</c:v>
                </c:pt>
                <c:pt idx="84">
                  <c:v>45</c:v>
                </c:pt>
                <c:pt idx="85">
                  <c:v>45</c:v>
                </c:pt>
                <c:pt idx="86">
                  <c:v>47</c:v>
                </c:pt>
                <c:pt idx="87">
                  <c:v>44</c:v>
                </c:pt>
                <c:pt idx="88">
                  <c:v>41</c:v>
                </c:pt>
                <c:pt idx="89">
                  <c:v>40</c:v>
                </c:pt>
                <c:pt idx="90">
                  <c:v>44</c:v>
                </c:pt>
                <c:pt idx="91">
                  <c:v>46</c:v>
                </c:pt>
                <c:pt idx="92">
                  <c:v>40</c:v>
                </c:pt>
                <c:pt idx="93">
                  <c:v>33</c:v>
                </c:pt>
                <c:pt idx="94">
                  <c:v>42</c:v>
                </c:pt>
                <c:pt idx="95">
                  <c:v>42</c:v>
                </c:pt>
                <c:pt idx="96">
                  <c:v>42</c:v>
                </c:pt>
                <c:pt idx="97">
                  <c:v>43</c:v>
                </c:pt>
                <c:pt idx="98">
                  <c:v>30</c:v>
                </c:pt>
                <c:pt idx="99">
                  <c:v>41</c:v>
                </c:pt>
                <c:pt idx="100">
                  <c:v>60</c:v>
                </c:pt>
                <c:pt idx="101">
                  <c:v>51</c:v>
                </c:pt>
                <c:pt idx="102">
                  <c:v>59</c:v>
                </c:pt>
                <c:pt idx="103">
                  <c:v>56</c:v>
                </c:pt>
                <c:pt idx="104">
                  <c:v>58</c:v>
                </c:pt>
                <c:pt idx="105">
                  <c:v>66</c:v>
                </c:pt>
                <c:pt idx="106">
                  <c:v>45</c:v>
                </c:pt>
                <c:pt idx="107">
                  <c:v>63</c:v>
                </c:pt>
                <c:pt idx="108">
                  <c:v>58</c:v>
                </c:pt>
                <c:pt idx="109">
                  <c:v>61</c:v>
                </c:pt>
                <c:pt idx="110">
                  <c:v>51</c:v>
                </c:pt>
                <c:pt idx="111">
                  <c:v>53</c:v>
                </c:pt>
                <c:pt idx="112">
                  <c:v>55</c:v>
                </c:pt>
                <c:pt idx="113">
                  <c:v>50</c:v>
                </c:pt>
                <c:pt idx="114">
                  <c:v>51</c:v>
                </c:pt>
                <c:pt idx="115">
                  <c:v>53</c:v>
                </c:pt>
                <c:pt idx="116">
                  <c:v>55</c:v>
                </c:pt>
                <c:pt idx="117">
                  <c:v>67</c:v>
                </c:pt>
                <c:pt idx="118">
                  <c:v>69</c:v>
                </c:pt>
                <c:pt idx="119">
                  <c:v>50</c:v>
                </c:pt>
                <c:pt idx="120">
                  <c:v>57</c:v>
                </c:pt>
                <c:pt idx="121">
                  <c:v>49</c:v>
                </c:pt>
                <c:pt idx="122">
                  <c:v>67</c:v>
                </c:pt>
                <c:pt idx="123">
                  <c:v>49</c:v>
                </c:pt>
                <c:pt idx="124">
                  <c:v>57</c:v>
                </c:pt>
                <c:pt idx="125">
                  <c:v>60</c:v>
                </c:pt>
                <c:pt idx="126">
                  <c:v>48</c:v>
                </c:pt>
                <c:pt idx="127">
                  <c:v>49</c:v>
                </c:pt>
                <c:pt idx="128">
                  <c:v>56</c:v>
                </c:pt>
                <c:pt idx="129">
                  <c:v>58</c:v>
                </c:pt>
                <c:pt idx="130">
                  <c:v>61</c:v>
                </c:pt>
                <c:pt idx="131">
                  <c:v>64</c:v>
                </c:pt>
                <c:pt idx="132">
                  <c:v>56</c:v>
                </c:pt>
                <c:pt idx="133">
                  <c:v>51</c:v>
                </c:pt>
                <c:pt idx="134">
                  <c:v>56</c:v>
                </c:pt>
                <c:pt idx="135">
                  <c:v>61</c:v>
                </c:pt>
                <c:pt idx="136">
                  <c:v>56</c:v>
                </c:pt>
                <c:pt idx="137">
                  <c:v>55</c:v>
                </c:pt>
                <c:pt idx="138">
                  <c:v>48</c:v>
                </c:pt>
                <c:pt idx="139">
                  <c:v>54</c:v>
                </c:pt>
                <c:pt idx="140">
                  <c:v>56</c:v>
                </c:pt>
                <c:pt idx="141">
                  <c:v>51</c:v>
                </c:pt>
                <c:pt idx="142">
                  <c:v>51</c:v>
                </c:pt>
                <c:pt idx="143">
                  <c:v>59</c:v>
                </c:pt>
                <c:pt idx="144">
                  <c:v>57</c:v>
                </c:pt>
                <c:pt idx="145">
                  <c:v>52</c:v>
                </c:pt>
                <c:pt idx="146">
                  <c:v>50</c:v>
                </c:pt>
                <c:pt idx="147">
                  <c:v>52</c:v>
                </c:pt>
                <c:pt idx="148">
                  <c:v>54</c:v>
                </c:pt>
                <c:pt idx="149">
                  <c:v>51</c:v>
                </c:pt>
              </c:numCache>
            </c:numRef>
          </c:yVal>
          <c:smooth val="0"/>
          <c:extLst>
            <c:ext xmlns:c16="http://schemas.microsoft.com/office/drawing/2014/chart" uri="{C3380CC4-5D6E-409C-BE32-E72D297353CC}">
              <c16:uniqueId val="{00000000-FABC-4B7B-B94A-7EE4E3D8ADD6}"/>
            </c:ext>
          </c:extLst>
        </c:ser>
        <c:dLbls>
          <c:showLegendKey val="0"/>
          <c:showVal val="0"/>
          <c:showCatName val="0"/>
          <c:showSerName val="0"/>
          <c:showPercent val="0"/>
          <c:showBubbleSize val="0"/>
        </c:dLbls>
        <c:axId val="1062412880"/>
        <c:axId val="938833328"/>
      </c:scatterChart>
      <c:valAx>
        <c:axId val="1062412880"/>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938833328"/>
        <c:crosses val="autoZero"/>
        <c:crossBetween val="midCat"/>
      </c:valAx>
      <c:valAx>
        <c:axId val="938833328"/>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06241288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numRef>
              <c:f>Tabelle10!$A$2:$A$151</c:f>
              <c:numCache>
                <c:formatCode>General</c:formatCode>
                <c:ptCount val="150"/>
                <c:pt idx="0">
                  <c:v>51</c:v>
                </c:pt>
                <c:pt idx="1">
                  <c:v>49</c:v>
                </c:pt>
                <c:pt idx="2">
                  <c:v>47</c:v>
                </c:pt>
                <c:pt idx="3">
                  <c:v>46</c:v>
                </c:pt>
                <c:pt idx="4">
                  <c:v>50</c:v>
                </c:pt>
                <c:pt idx="5">
                  <c:v>54</c:v>
                </c:pt>
                <c:pt idx="6">
                  <c:v>46</c:v>
                </c:pt>
                <c:pt idx="7">
                  <c:v>50</c:v>
                </c:pt>
                <c:pt idx="8">
                  <c:v>44</c:v>
                </c:pt>
                <c:pt idx="9">
                  <c:v>49</c:v>
                </c:pt>
                <c:pt idx="10">
                  <c:v>54</c:v>
                </c:pt>
                <c:pt idx="11">
                  <c:v>48</c:v>
                </c:pt>
                <c:pt idx="12">
                  <c:v>48</c:v>
                </c:pt>
                <c:pt idx="13">
                  <c:v>43</c:v>
                </c:pt>
                <c:pt idx="14">
                  <c:v>58</c:v>
                </c:pt>
                <c:pt idx="15">
                  <c:v>57</c:v>
                </c:pt>
                <c:pt idx="16">
                  <c:v>54</c:v>
                </c:pt>
                <c:pt idx="17">
                  <c:v>51</c:v>
                </c:pt>
                <c:pt idx="18">
                  <c:v>57</c:v>
                </c:pt>
                <c:pt idx="19">
                  <c:v>51</c:v>
                </c:pt>
                <c:pt idx="20">
                  <c:v>54</c:v>
                </c:pt>
                <c:pt idx="21">
                  <c:v>51</c:v>
                </c:pt>
                <c:pt idx="22">
                  <c:v>46</c:v>
                </c:pt>
                <c:pt idx="23">
                  <c:v>51</c:v>
                </c:pt>
                <c:pt idx="24">
                  <c:v>48</c:v>
                </c:pt>
                <c:pt idx="25">
                  <c:v>50</c:v>
                </c:pt>
                <c:pt idx="26">
                  <c:v>50</c:v>
                </c:pt>
                <c:pt idx="27">
                  <c:v>52</c:v>
                </c:pt>
                <c:pt idx="28">
                  <c:v>52</c:v>
                </c:pt>
                <c:pt idx="29">
                  <c:v>47</c:v>
                </c:pt>
                <c:pt idx="30">
                  <c:v>48</c:v>
                </c:pt>
                <c:pt idx="31">
                  <c:v>54</c:v>
                </c:pt>
                <c:pt idx="32">
                  <c:v>52</c:v>
                </c:pt>
                <c:pt idx="33">
                  <c:v>55</c:v>
                </c:pt>
                <c:pt idx="34">
                  <c:v>49</c:v>
                </c:pt>
                <c:pt idx="35">
                  <c:v>50</c:v>
                </c:pt>
                <c:pt idx="36">
                  <c:v>55</c:v>
                </c:pt>
                <c:pt idx="37">
                  <c:v>49</c:v>
                </c:pt>
                <c:pt idx="38">
                  <c:v>44</c:v>
                </c:pt>
                <c:pt idx="39">
                  <c:v>51</c:v>
                </c:pt>
                <c:pt idx="40">
                  <c:v>50</c:v>
                </c:pt>
                <c:pt idx="41">
                  <c:v>45</c:v>
                </c:pt>
                <c:pt idx="42">
                  <c:v>44</c:v>
                </c:pt>
                <c:pt idx="43">
                  <c:v>50</c:v>
                </c:pt>
                <c:pt idx="44">
                  <c:v>51</c:v>
                </c:pt>
                <c:pt idx="45">
                  <c:v>48</c:v>
                </c:pt>
                <c:pt idx="46">
                  <c:v>51</c:v>
                </c:pt>
                <c:pt idx="47">
                  <c:v>46</c:v>
                </c:pt>
                <c:pt idx="48">
                  <c:v>53</c:v>
                </c:pt>
                <c:pt idx="49">
                  <c:v>50</c:v>
                </c:pt>
                <c:pt idx="50">
                  <c:v>70</c:v>
                </c:pt>
                <c:pt idx="51">
                  <c:v>64</c:v>
                </c:pt>
                <c:pt idx="52">
                  <c:v>69</c:v>
                </c:pt>
                <c:pt idx="53">
                  <c:v>55</c:v>
                </c:pt>
                <c:pt idx="54">
                  <c:v>65</c:v>
                </c:pt>
                <c:pt idx="55">
                  <c:v>57</c:v>
                </c:pt>
                <c:pt idx="56">
                  <c:v>63</c:v>
                </c:pt>
                <c:pt idx="57">
                  <c:v>49</c:v>
                </c:pt>
                <c:pt idx="58">
                  <c:v>66</c:v>
                </c:pt>
                <c:pt idx="59">
                  <c:v>52</c:v>
                </c:pt>
                <c:pt idx="60">
                  <c:v>50</c:v>
                </c:pt>
                <c:pt idx="61">
                  <c:v>59</c:v>
                </c:pt>
                <c:pt idx="62">
                  <c:v>60</c:v>
                </c:pt>
                <c:pt idx="63">
                  <c:v>61</c:v>
                </c:pt>
                <c:pt idx="64">
                  <c:v>56</c:v>
                </c:pt>
                <c:pt idx="65">
                  <c:v>67</c:v>
                </c:pt>
                <c:pt idx="66">
                  <c:v>56</c:v>
                </c:pt>
                <c:pt idx="67">
                  <c:v>58</c:v>
                </c:pt>
                <c:pt idx="68">
                  <c:v>62</c:v>
                </c:pt>
                <c:pt idx="69">
                  <c:v>56</c:v>
                </c:pt>
                <c:pt idx="70">
                  <c:v>59</c:v>
                </c:pt>
                <c:pt idx="71">
                  <c:v>61</c:v>
                </c:pt>
                <c:pt idx="72">
                  <c:v>63</c:v>
                </c:pt>
                <c:pt idx="73">
                  <c:v>61</c:v>
                </c:pt>
                <c:pt idx="74">
                  <c:v>64</c:v>
                </c:pt>
                <c:pt idx="75">
                  <c:v>66</c:v>
                </c:pt>
                <c:pt idx="76">
                  <c:v>68</c:v>
                </c:pt>
                <c:pt idx="77">
                  <c:v>67</c:v>
                </c:pt>
                <c:pt idx="78">
                  <c:v>60</c:v>
                </c:pt>
                <c:pt idx="79">
                  <c:v>57</c:v>
                </c:pt>
                <c:pt idx="80">
                  <c:v>55</c:v>
                </c:pt>
                <c:pt idx="81">
                  <c:v>55</c:v>
                </c:pt>
                <c:pt idx="82">
                  <c:v>58</c:v>
                </c:pt>
                <c:pt idx="83">
                  <c:v>60</c:v>
                </c:pt>
                <c:pt idx="84">
                  <c:v>54</c:v>
                </c:pt>
                <c:pt idx="85">
                  <c:v>60</c:v>
                </c:pt>
                <c:pt idx="86">
                  <c:v>67</c:v>
                </c:pt>
                <c:pt idx="87">
                  <c:v>63</c:v>
                </c:pt>
                <c:pt idx="88">
                  <c:v>56</c:v>
                </c:pt>
                <c:pt idx="89">
                  <c:v>55</c:v>
                </c:pt>
                <c:pt idx="90">
                  <c:v>55</c:v>
                </c:pt>
                <c:pt idx="91">
                  <c:v>61</c:v>
                </c:pt>
                <c:pt idx="92">
                  <c:v>58</c:v>
                </c:pt>
                <c:pt idx="93">
                  <c:v>50</c:v>
                </c:pt>
                <c:pt idx="94">
                  <c:v>56</c:v>
                </c:pt>
                <c:pt idx="95">
                  <c:v>57</c:v>
                </c:pt>
                <c:pt idx="96">
                  <c:v>57</c:v>
                </c:pt>
                <c:pt idx="97">
                  <c:v>62</c:v>
                </c:pt>
                <c:pt idx="98">
                  <c:v>51</c:v>
                </c:pt>
                <c:pt idx="99">
                  <c:v>57</c:v>
                </c:pt>
                <c:pt idx="100">
                  <c:v>63</c:v>
                </c:pt>
                <c:pt idx="101">
                  <c:v>58</c:v>
                </c:pt>
                <c:pt idx="102">
                  <c:v>71</c:v>
                </c:pt>
                <c:pt idx="103">
                  <c:v>63</c:v>
                </c:pt>
                <c:pt idx="104">
                  <c:v>65</c:v>
                </c:pt>
                <c:pt idx="105">
                  <c:v>76</c:v>
                </c:pt>
                <c:pt idx="106">
                  <c:v>49</c:v>
                </c:pt>
                <c:pt idx="107">
                  <c:v>73</c:v>
                </c:pt>
                <c:pt idx="108">
                  <c:v>67</c:v>
                </c:pt>
                <c:pt idx="109">
                  <c:v>72</c:v>
                </c:pt>
                <c:pt idx="110">
                  <c:v>65</c:v>
                </c:pt>
                <c:pt idx="111">
                  <c:v>64</c:v>
                </c:pt>
                <c:pt idx="112">
                  <c:v>68</c:v>
                </c:pt>
                <c:pt idx="113">
                  <c:v>57</c:v>
                </c:pt>
                <c:pt idx="114">
                  <c:v>58</c:v>
                </c:pt>
                <c:pt idx="115">
                  <c:v>64</c:v>
                </c:pt>
                <c:pt idx="116">
                  <c:v>65</c:v>
                </c:pt>
                <c:pt idx="117">
                  <c:v>77</c:v>
                </c:pt>
                <c:pt idx="118">
                  <c:v>77</c:v>
                </c:pt>
                <c:pt idx="119">
                  <c:v>60</c:v>
                </c:pt>
                <c:pt idx="120">
                  <c:v>69</c:v>
                </c:pt>
                <c:pt idx="121">
                  <c:v>56</c:v>
                </c:pt>
                <c:pt idx="122">
                  <c:v>77</c:v>
                </c:pt>
                <c:pt idx="123">
                  <c:v>63</c:v>
                </c:pt>
                <c:pt idx="124">
                  <c:v>67</c:v>
                </c:pt>
                <c:pt idx="125">
                  <c:v>72</c:v>
                </c:pt>
                <c:pt idx="126">
                  <c:v>62</c:v>
                </c:pt>
                <c:pt idx="127">
                  <c:v>61</c:v>
                </c:pt>
                <c:pt idx="128">
                  <c:v>64</c:v>
                </c:pt>
                <c:pt idx="129">
                  <c:v>72</c:v>
                </c:pt>
                <c:pt idx="130">
                  <c:v>74</c:v>
                </c:pt>
                <c:pt idx="131">
                  <c:v>79</c:v>
                </c:pt>
                <c:pt idx="132">
                  <c:v>64</c:v>
                </c:pt>
                <c:pt idx="133">
                  <c:v>63</c:v>
                </c:pt>
                <c:pt idx="134">
                  <c:v>61</c:v>
                </c:pt>
                <c:pt idx="135">
                  <c:v>77</c:v>
                </c:pt>
                <c:pt idx="136">
                  <c:v>63</c:v>
                </c:pt>
                <c:pt idx="137">
                  <c:v>64</c:v>
                </c:pt>
                <c:pt idx="138">
                  <c:v>60</c:v>
                </c:pt>
                <c:pt idx="139">
                  <c:v>69</c:v>
                </c:pt>
                <c:pt idx="140">
                  <c:v>67</c:v>
                </c:pt>
                <c:pt idx="141">
                  <c:v>69</c:v>
                </c:pt>
                <c:pt idx="142">
                  <c:v>58</c:v>
                </c:pt>
                <c:pt idx="143">
                  <c:v>68</c:v>
                </c:pt>
                <c:pt idx="144">
                  <c:v>67</c:v>
                </c:pt>
                <c:pt idx="145">
                  <c:v>67</c:v>
                </c:pt>
                <c:pt idx="146">
                  <c:v>63</c:v>
                </c:pt>
                <c:pt idx="147">
                  <c:v>65</c:v>
                </c:pt>
                <c:pt idx="148">
                  <c:v>62</c:v>
                </c:pt>
                <c:pt idx="149">
                  <c:v>59</c:v>
                </c:pt>
              </c:numCache>
            </c:numRef>
          </c:xVal>
          <c:yVal>
            <c:numRef>
              <c:f>Tabelle10!$D$2:$D$151</c:f>
              <c:numCache>
                <c:formatCode>General</c:formatCode>
                <c:ptCount val="150"/>
                <c:pt idx="0">
                  <c:v>2</c:v>
                </c:pt>
                <c:pt idx="1">
                  <c:v>2</c:v>
                </c:pt>
                <c:pt idx="2">
                  <c:v>2</c:v>
                </c:pt>
                <c:pt idx="3">
                  <c:v>2</c:v>
                </c:pt>
                <c:pt idx="4">
                  <c:v>2</c:v>
                </c:pt>
                <c:pt idx="5">
                  <c:v>4</c:v>
                </c:pt>
                <c:pt idx="6">
                  <c:v>3</c:v>
                </c:pt>
                <c:pt idx="7">
                  <c:v>2</c:v>
                </c:pt>
                <c:pt idx="8">
                  <c:v>2</c:v>
                </c:pt>
                <c:pt idx="9">
                  <c:v>1</c:v>
                </c:pt>
                <c:pt idx="10">
                  <c:v>2</c:v>
                </c:pt>
                <c:pt idx="11">
                  <c:v>2</c:v>
                </c:pt>
                <c:pt idx="12">
                  <c:v>1</c:v>
                </c:pt>
                <c:pt idx="13">
                  <c:v>1</c:v>
                </c:pt>
                <c:pt idx="14">
                  <c:v>2</c:v>
                </c:pt>
                <c:pt idx="15">
                  <c:v>4</c:v>
                </c:pt>
                <c:pt idx="16">
                  <c:v>4</c:v>
                </c:pt>
                <c:pt idx="17">
                  <c:v>3</c:v>
                </c:pt>
                <c:pt idx="18">
                  <c:v>3</c:v>
                </c:pt>
                <c:pt idx="19">
                  <c:v>3</c:v>
                </c:pt>
                <c:pt idx="20">
                  <c:v>2</c:v>
                </c:pt>
                <c:pt idx="21">
                  <c:v>4</c:v>
                </c:pt>
                <c:pt idx="22">
                  <c:v>2</c:v>
                </c:pt>
                <c:pt idx="23">
                  <c:v>5</c:v>
                </c:pt>
                <c:pt idx="24">
                  <c:v>2</c:v>
                </c:pt>
                <c:pt idx="25">
                  <c:v>2</c:v>
                </c:pt>
                <c:pt idx="26">
                  <c:v>4</c:v>
                </c:pt>
                <c:pt idx="27">
                  <c:v>2</c:v>
                </c:pt>
                <c:pt idx="28">
                  <c:v>2</c:v>
                </c:pt>
                <c:pt idx="29">
                  <c:v>2</c:v>
                </c:pt>
                <c:pt idx="30">
                  <c:v>2</c:v>
                </c:pt>
                <c:pt idx="31">
                  <c:v>4</c:v>
                </c:pt>
                <c:pt idx="32">
                  <c:v>1</c:v>
                </c:pt>
                <c:pt idx="33">
                  <c:v>2</c:v>
                </c:pt>
                <c:pt idx="34">
                  <c:v>1</c:v>
                </c:pt>
                <c:pt idx="35">
                  <c:v>2</c:v>
                </c:pt>
                <c:pt idx="36">
                  <c:v>2</c:v>
                </c:pt>
                <c:pt idx="37">
                  <c:v>1</c:v>
                </c:pt>
                <c:pt idx="38">
                  <c:v>2</c:v>
                </c:pt>
                <c:pt idx="39">
                  <c:v>2</c:v>
                </c:pt>
                <c:pt idx="40">
                  <c:v>3</c:v>
                </c:pt>
                <c:pt idx="41">
                  <c:v>3</c:v>
                </c:pt>
                <c:pt idx="42">
                  <c:v>2</c:v>
                </c:pt>
                <c:pt idx="43">
                  <c:v>6</c:v>
                </c:pt>
                <c:pt idx="44">
                  <c:v>4</c:v>
                </c:pt>
                <c:pt idx="45">
                  <c:v>3</c:v>
                </c:pt>
                <c:pt idx="46">
                  <c:v>2</c:v>
                </c:pt>
                <c:pt idx="47">
                  <c:v>2</c:v>
                </c:pt>
                <c:pt idx="48">
                  <c:v>2</c:v>
                </c:pt>
                <c:pt idx="49">
                  <c:v>2</c:v>
                </c:pt>
                <c:pt idx="50">
                  <c:v>14</c:v>
                </c:pt>
                <c:pt idx="51">
                  <c:v>15</c:v>
                </c:pt>
                <c:pt idx="52">
                  <c:v>15</c:v>
                </c:pt>
                <c:pt idx="53">
                  <c:v>13</c:v>
                </c:pt>
                <c:pt idx="54">
                  <c:v>15</c:v>
                </c:pt>
                <c:pt idx="55">
                  <c:v>13</c:v>
                </c:pt>
                <c:pt idx="56">
                  <c:v>16</c:v>
                </c:pt>
                <c:pt idx="57">
                  <c:v>10</c:v>
                </c:pt>
                <c:pt idx="58">
                  <c:v>13</c:v>
                </c:pt>
                <c:pt idx="59">
                  <c:v>14</c:v>
                </c:pt>
                <c:pt idx="60">
                  <c:v>10</c:v>
                </c:pt>
                <c:pt idx="61">
                  <c:v>15</c:v>
                </c:pt>
                <c:pt idx="62">
                  <c:v>10</c:v>
                </c:pt>
                <c:pt idx="63">
                  <c:v>14</c:v>
                </c:pt>
                <c:pt idx="64">
                  <c:v>13</c:v>
                </c:pt>
                <c:pt idx="65">
                  <c:v>14</c:v>
                </c:pt>
                <c:pt idx="66">
                  <c:v>15</c:v>
                </c:pt>
                <c:pt idx="67">
                  <c:v>10</c:v>
                </c:pt>
                <c:pt idx="68">
                  <c:v>15</c:v>
                </c:pt>
                <c:pt idx="69">
                  <c:v>11</c:v>
                </c:pt>
                <c:pt idx="70">
                  <c:v>18</c:v>
                </c:pt>
                <c:pt idx="71">
                  <c:v>13</c:v>
                </c:pt>
                <c:pt idx="72">
                  <c:v>15</c:v>
                </c:pt>
                <c:pt idx="73">
                  <c:v>12</c:v>
                </c:pt>
                <c:pt idx="74">
                  <c:v>13</c:v>
                </c:pt>
                <c:pt idx="75">
                  <c:v>14</c:v>
                </c:pt>
                <c:pt idx="76">
                  <c:v>14</c:v>
                </c:pt>
                <c:pt idx="77">
                  <c:v>17</c:v>
                </c:pt>
                <c:pt idx="78">
                  <c:v>15</c:v>
                </c:pt>
                <c:pt idx="79">
                  <c:v>10</c:v>
                </c:pt>
                <c:pt idx="80">
                  <c:v>11</c:v>
                </c:pt>
                <c:pt idx="81">
                  <c:v>10</c:v>
                </c:pt>
                <c:pt idx="82">
                  <c:v>12</c:v>
                </c:pt>
                <c:pt idx="83">
                  <c:v>16</c:v>
                </c:pt>
                <c:pt idx="84">
                  <c:v>15</c:v>
                </c:pt>
                <c:pt idx="85">
                  <c:v>16</c:v>
                </c:pt>
                <c:pt idx="86">
                  <c:v>15</c:v>
                </c:pt>
                <c:pt idx="87">
                  <c:v>13</c:v>
                </c:pt>
                <c:pt idx="88">
                  <c:v>13</c:v>
                </c:pt>
                <c:pt idx="89">
                  <c:v>13</c:v>
                </c:pt>
                <c:pt idx="90">
                  <c:v>12</c:v>
                </c:pt>
                <c:pt idx="91">
                  <c:v>14</c:v>
                </c:pt>
                <c:pt idx="92">
                  <c:v>12</c:v>
                </c:pt>
                <c:pt idx="93">
                  <c:v>10</c:v>
                </c:pt>
                <c:pt idx="94">
                  <c:v>13</c:v>
                </c:pt>
                <c:pt idx="95">
                  <c:v>12</c:v>
                </c:pt>
                <c:pt idx="96">
                  <c:v>13</c:v>
                </c:pt>
                <c:pt idx="97">
                  <c:v>13</c:v>
                </c:pt>
                <c:pt idx="98">
                  <c:v>11</c:v>
                </c:pt>
                <c:pt idx="99">
                  <c:v>13</c:v>
                </c:pt>
                <c:pt idx="100">
                  <c:v>25</c:v>
                </c:pt>
                <c:pt idx="101">
                  <c:v>19</c:v>
                </c:pt>
                <c:pt idx="102">
                  <c:v>21</c:v>
                </c:pt>
                <c:pt idx="103">
                  <c:v>18</c:v>
                </c:pt>
                <c:pt idx="104">
                  <c:v>22</c:v>
                </c:pt>
                <c:pt idx="105">
                  <c:v>21</c:v>
                </c:pt>
                <c:pt idx="106">
                  <c:v>17</c:v>
                </c:pt>
                <c:pt idx="107">
                  <c:v>18</c:v>
                </c:pt>
                <c:pt idx="108">
                  <c:v>18</c:v>
                </c:pt>
                <c:pt idx="109">
                  <c:v>25</c:v>
                </c:pt>
                <c:pt idx="110">
                  <c:v>20</c:v>
                </c:pt>
                <c:pt idx="111">
                  <c:v>19</c:v>
                </c:pt>
                <c:pt idx="112">
                  <c:v>21</c:v>
                </c:pt>
                <c:pt idx="113">
                  <c:v>20</c:v>
                </c:pt>
                <c:pt idx="114">
                  <c:v>24</c:v>
                </c:pt>
                <c:pt idx="115">
                  <c:v>23</c:v>
                </c:pt>
                <c:pt idx="116">
                  <c:v>18</c:v>
                </c:pt>
                <c:pt idx="117">
                  <c:v>22</c:v>
                </c:pt>
                <c:pt idx="118">
                  <c:v>23</c:v>
                </c:pt>
                <c:pt idx="119">
                  <c:v>15</c:v>
                </c:pt>
                <c:pt idx="120">
                  <c:v>23</c:v>
                </c:pt>
                <c:pt idx="121">
                  <c:v>20</c:v>
                </c:pt>
                <c:pt idx="122">
                  <c:v>20</c:v>
                </c:pt>
                <c:pt idx="123">
                  <c:v>18</c:v>
                </c:pt>
                <c:pt idx="124">
                  <c:v>21</c:v>
                </c:pt>
                <c:pt idx="125">
                  <c:v>18</c:v>
                </c:pt>
                <c:pt idx="126">
                  <c:v>18</c:v>
                </c:pt>
                <c:pt idx="127">
                  <c:v>18</c:v>
                </c:pt>
                <c:pt idx="128">
                  <c:v>21</c:v>
                </c:pt>
                <c:pt idx="129">
                  <c:v>16</c:v>
                </c:pt>
                <c:pt idx="130">
                  <c:v>19</c:v>
                </c:pt>
                <c:pt idx="131">
                  <c:v>20</c:v>
                </c:pt>
                <c:pt idx="132">
                  <c:v>22</c:v>
                </c:pt>
                <c:pt idx="133">
                  <c:v>15</c:v>
                </c:pt>
                <c:pt idx="134">
                  <c:v>14</c:v>
                </c:pt>
                <c:pt idx="135">
                  <c:v>23</c:v>
                </c:pt>
                <c:pt idx="136">
                  <c:v>24</c:v>
                </c:pt>
                <c:pt idx="137">
                  <c:v>18</c:v>
                </c:pt>
                <c:pt idx="138">
                  <c:v>18</c:v>
                </c:pt>
                <c:pt idx="139">
                  <c:v>21</c:v>
                </c:pt>
                <c:pt idx="140">
                  <c:v>24</c:v>
                </c:pt>
                <c:pt idx="141">
                  <c:v>23</c:v>
                </c:pt>
                <c:pt idx="142">
                  <c:v>19</c:v>
                </c:pt>
                <c:pt idx="143">
                  <c:v>23</c:v>
                </c:pt>
                <c:pt idx="144">
                  <c:v>25</c:v>
                </c:pt>
                <c:pt idx="145">
                  <c:v>23</c:v>
                </c:pt>
                <c:pt idx="146">
                  <c:v>19</c:v>
                </c:pt>
                <c:pt idx="147">
                  <c:v>20</c:v>
                </c:pt>
                <c:pt idx="148">
                  <c:v>23</c:v>
                </c:pt>
                <c:pt idx="149">
                  <c:v>18</c:v>
                </c:pt>
              </c:numCache>
            </c:numRef>
          </c:yVal>
          <c:smooth val="0"/>
          <c:extLst>
            <c:ext xmlns:c16="http://schemas.microsoft.com/office/drawing/2014/chart" uri="{C3380CC4-5D6E-409C-BE32-E72D297353CC}">
              <c16:uniqueId val="{00000000-A2BC-44A3-A266-4AF991C34E76}"/>
            </c:ext>
          </c:extLst>
        </c:ser>
        <c:dLbls>
          <c:showLegendKey val="0"/>
          <c:showVal val="0"/>
          <c:showCatName val="0"/>
          <c:showSerName val="0"/>
          <c:showPercent val="0"/>
          <c:showBubbleSize val="0"/>
        </c:dLbls>
        <c:axId val="270534159"/>
        <c:axId val="938843312"/>
      </c:scatterChart>
      <c:valAx>
        <c:axId val="2705341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938843312"/>
        <c:crosses val="autoZero"/>
        <c:crossBetween val="midCat"/>
      </c:valAx>
      <c:valAx>
        <c:axId val="938843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27053415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ln w="19050">
            <a:solidFill>
              <a:schemeClr val="lt1"/>
            </a:solidFill>
          </a:ln>
          <a:effectLst/>
        </c:spPr>
      </c:pivotFmt>
      <c:pivotFmt>
        <c:idx val="8"/>
        <c: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ln w="19050">
            <a:solidFill>
              <a:schemeClr val="lt1"/>
            </a:solidFill>
          </a:ln>
          <a:effectLst/>
        </c:spPr>
      </c:pivotFmt>
      <c:pivotFmt>
        <c:idx val="9"/>
        <c: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ln w="19050">
            <a:solidFill>
              <a:schemeClr val="lt1"/>
            </a:solidFill>
          </a:ln>
          <a:effectLst/>
        </c:spPr>
      </c:pivotFmt>
      <c:pivotFmt>
        <c:idx val="10"/>
        <c: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ln w="19050">
            <a:solidFill>
              <a:schemeClr val="lt1"/>
            </a:solidFill>
          </a:ln>
          <a:effectLst/>
        </c:spPr>
      </c:pivotFmt>
      <c:pivotFmt>
        <c:idx val="11"/>
        <c: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ln w="19050">
            <a:solidFill>
              <a:schemeClr val="lt1"/>
            </a:solidFill>
          </a:ln>
          <a:effectLst/>
        </c:spPr>
      </c:pivotFmt>
      <c:pivotFmt>
        <c:idx val="12"/>
        <c: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ln w="19050">
            <a:solidFill>
              <a:schemeClr val="lt1"/>
            </a:solidFill>
          </a:ln>
          <a:effectLst/>
        </c:spPr>
      </c:pivotFmt>
      <c:pivotFmt>
        <c:idx val="13"/>
        <c: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ln w="19050">
            <a:solidFill>
              <a:schemeClr val="lt1"/>
            </a:solidFill>
          </a:ln>
          <a:effectLst/>
        </c:spPr>
      </c:pivotFmt>
      <c:pivotFmt>
        <c:idx val="14"/>
        <c: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ln w="19050">
            <a:solidFill>
              <a:schemeClr val="lt1"/>
            </a:solidFill>
          </a:ln>
          <a:effectLst/>
        </c:spPr>
      </c:pivotFmt>
      <c:pivotFmt>
        <c:idx val="15"/>
        <c: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ln w="19050">
            <a:solidFill>
              <a:schemeClr val="lt1"/>
            </a:solidFill>
          </a:ln>
          <a:effectLst/>
        </c:spPr>
      </c:pivotFmt>
      <c:pivotFmt>
        <c:idx val="16"/>
        <c: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ln w="19050">
            <a:solidFill>
              <a:schemeClr val="lt1"/>
            </a:solidFill>
          </a:ln>
          <a:effectLst/>
        </c:spPr>
      </c:pivotFmt>
      <c:pivotFmt>
        <c:idx val="17"/>
        <c: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ln w="19050">
            <a:solidFill>
              <a:schemeClr val="lt1"/>
            </a:solidFill>
          </a:ln>
          <a:effectLst/>
        </c:spPr>
      </c:pivotFmt>
      <c:pivotFmt>
        <c:idx val="18"/>
        <c: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ln w="19050">
            <a:solidFill>
              <a:schemeClr val="lt1"/>
            </a:solidFill>
          </a:ln>
          <a:effectLst/>
        </c:spPr>
      </c:pivotFmt>
      <c:pivotFmt>
        <c:idx val="19"/>
        <c: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ln w="19050">
            <a:solidFill>
              <a:schemeClr val="lt1"/>
            </a:solidFill>
          </a:ln>
          <a:effectLst/>
        </c:spPr>
      </c:pivotFmt>
    </c:pivotFmts>
    <c:plotArea>
      <c:layout/>
      <c:pieChart>
        <c:varyColors val="1"/>
        <c:ser>
          <c:idx val="0"/>
          <c:order val="0"/>
          <c:tx>
            <c:v>Datenreihen1</c:v>
          </c:tx>
          <c: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c:spPr>
          <c:dPt>
            <c:idx val="0"/>
            <c:bubble3D val="0"/>
            <c: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ln w="19050">
                <a:solidFill>
                  <a:schemeClr val="lt1"/>
                </a:solidFill>
              </a:ln>
              <a:effectLst/>
            </c:spPr>
            <c:extLst>
              <c:ext xmlns:c16="http://schemas.microsoft.com/office/drawing/2014/chart" uri="{C3380CC4-5D6E-409C-BE32-E72D297353CC}">
                <c16:uniqueId val="{00000001-9F1C-4674-BAB1-21FD11B41136}"/>
              </c:ext>
            </c:extLst>
          </c:dPt>
          <c:dPt>
            <c:idx val="1"/>
            <c:bubble3D val="0"/>
            <c: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ln w="19050">
                <a:solidFill>
                  <a:schemeClr val="lt1"/>
                </a:solidFill>
              </a:ln>
              <a:effectLst/>
            </c:spPr>
            <c:extLst>
              <c:ext xmlns:c16="http://schemas.microsoft.com/office/drawing/2014/chart" uri="{C3380CC4-5D6E-409C-BE32-E72D297353CC}">
                <c16:uniqueId val="{00000003-9F1C-4674-BAB1-21FD11B41136}"/>
              </c:ext>
            </c:extLst>
          </c:dPt>
          <c:dPt>
            <c:idx val="2"/>
            <c:bubble3D val="0"/>
            <c: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ln w="19050">
                <a:solidFill>
                  <a:schemeClr val="lt1"/>
                </a:solidFill>
              </a:ln>
              <a:effectLst/>
            </c:spPr>
            <c:extLst>
              <c:ext xmlns:c16="http://schemas.microsoft.com/office/drawing/2014/chart" uri="{C3380CC4-5D6E-409C-BE32-E72D297353CC}">
                <c16:uniqueId val="{00000005-9F1C-4674-BAB1-21FD11B41136}"/>
              </c:ext>
            </c:extLst>
          </c:dPt>
          <c:dPt>
            <c:idx val="3"/>
            <c:bubble3D val="0"/>
            <c: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ln w="19050">
                <a:solidFill>
                  <a:schemeClr val="lt1"/>
                </a:solidFill>
              </a:ln>
              <a:effectLst/>
            </c:spPr>
            <c:extLst>
              <c:ext xmlns:c16="http://schemas.microsoft.com/office/drawing/2014/chart" uri="{C3380CC4-5D6E-409C-BE32-E72D297353CC}">
                <c16:uniqueId val="{00000007-9F1C-4674-BAB1-21FD11B41136}"/>
              </c:ext>
            </c:extLst>
          </c:dPt>
          <c:dPt>
            <c:idx val="4"/>
            <c:bubble3D val="0"/>
            <c: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ln w="19050">
                <a:solidFill>
                  <a:schemeClr val="lt1"/>
                </a:solidFill>
              </a:ln>
              <a:effectLst/>
            </c:spPr>
            <c:extLst>
              <c:ext xmlns:c16="http://schemas.microsoft.com/office/drawing/2014/chart" uri="{C3380CC4-5D6E-409C-BE32-E72D297353CC}">
                <c16:uniqueId val="{00000009-03D6-4774-81BA-5BE72C57FE47}"/>
              </c:ext>
            </c:extLst>
          </c:dPt>
          <c:dPt>
            <c:idx val="5"/>
            <c:bubble3D val="0"/>
            <c: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ln w="19050">
                <a:solidFill>
                  <a:schemeClr val="lt1"/>
                </a:solidFill>
              </a:ln>
              <a:effectLst/>
            </c:spPr>
            <c:extLst>
              <c:ext xmlns:c16="http://schemas.microsoft.com/office/drawing/2014/chart" uri="{C3380CC4-5D6E-409C-BE32-E72D297353CC}">
                <c16:uniqueId val="{0000000B-03D6-4774-81BA-5BE72C57FE47}"/>
              </c:ext>
            </c:extLst>
          </c:dPt>
          <c:dPt>
            <c:idx val="6"/>
            <c:bubble3D val="0"/>
            <c: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ln w="19050">
                <a:solidFill>
                  <a:schemeClr val="lt1"/>
                </a:solidFill>
              </a:ln>
              <a:effectLst/>
            </c:spPr>
            <c:extLst>
              <c:ext xmlns:c16="http://schemas.microsoft.com/office/drawing/2014/chart" uri="{C3380CC4-5D6E-409C-BE32-E72D297353CC}">
                <c16:uniqueId val="{0000000D-03D6-4774-81BA-5BE72C57FE47}"/>
              </c:ext>
            </c:extLst>
          </c:dPt>
          <c:dPt>
            <c:idx val="7"/>
            <c:bubble3D val="0"/>
            <c: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ln w="19050">
                <a:solidFill>
                  <a:schemeClr val="lt1"/>
                </a:solidFill>
              </a:ln>
              <a:effectLst/>
            </c:spPr>
            <c:extLst>
              <c:ext xmlns:c16="http://schemas.microsoft.com/office/drawing/2014/chart" uri="{C3380CC4-5D6E-409C-BE32-E72D297353CC}">
                <c16:uniqueId val="{0000000F-03D6-4774-81BA-5BE72C57FE47}"/>
              </c:ext>
            </c:extLst>
          </c:dPt>
          <c:dPt>
            <c:idx val="8"/>
            <c:bubble3D val="0"/>
            <c: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ln w="19050">
                <a:solidFill>
                  <a:schemeClr val="lt1"/>
                </a:solidFill>
              </a:ln>
              <a:effectLst/>
            </c:spPr>
            <c:extLst>
              <c:ext xmlns:c16="http://schemas.microsoft.com/office/drawing/2014/chart" uri="{C3380CC4-5D6E-409C-BE32-E72D297353CC}">
                <c16:uniqueId val="{00000011-E012-498B-99FD-EFCA08575789}"/>
              </c:ext>
            </c:extLst>
          </c:dPt>
          <c:dPt>
            <c:idx val="9"/>
            <c:bubble3D val="0"/>
            <c: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ln w="19050">
                <a:solidFill>
                  <a:schemeClr val="lt1"/>
                </a:solidFill>
              </a:ln>
              <a:effectLst/>
            </c:spPr>
            <c:extLst>
              <c:ext xmlns:c16="http://schemas.microsoft.com/office/drawing/2014/chart" uri="{C3380CC4-5D6E-409C-BE32-E72D297353CC}">
                <c16:uniqueId val="{00000013-E012-498B-99FD-EFCA08575789}"/>
              </c:ext>
            </c:extLst>
          </c:dPt>
          <c:dPt>
            <c:idx val="10"/>
            <c:bubble3D val="0"/>
            <c: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ln w="19050">
                <a:solidFill>
                  <a:schemeClr val="lt1"/>
                </a:solidFill>
              </a:ln>
              <a:effectLst/>
            </c:spPr>
            <c:extLst>
              <c:ext xmlns:c16="http://schemas.microsoft.com/office/drawing/2014/chart" uri="{C3380CC4-5D6E-409C-BE32-E72D297353CC}">
                <c16:uniqueId val="{00000015-E012-498B-99FD-EFCA08575789}"/>
              </c:ext>
            </c:extLst>
          </c:dPt>
          <c:dPt>
            <c:idx val="11"/>
            <c:bubble3D val="0"/>
            <c: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ln w="19050">
                <a:solidFill>
                  <a:schemeClr val="lt1"/>
                </a:solidFill>
              </a:ln>
              <a:effectLst/>
            </c:spPr>
            <c:extLst>
              <c:ext xmlns:c16="http://schemas.microsoft.com/office/drawing/2014/chart" uri="{C3380CC4-5D6E-409C-BE32-E72D297353CC}">
                <c16:uniqueId val="{00000017-E012-498B-99FD-EFCA08575789}"/>
              </c:ext>
            </c:extLst>
          </c:dPt>
          <c:dPt>
            <c:idx val="12"/>
            <c:bubble3D val="0"/>
            <c: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ln w="19050">
                <a:solidFill>
                  <a:schemeClr val="lt1"/>
                </a:solidFill>
              </a:ln>
              <a:effectLst/>
            </c:spPr>
            <c:extLst>
              <c:ext xmlns:c16="http://schemas.microsoft.com/office/drawing/2014/chart" uri="{C3380CC4-5D6E-409C-BE32-E72D297353CC}">
                <c16:uniqueId val="{00000019-E012-498B-99FD-EFCA08575789}"/>
              </c:ext>
            </c:extLst>
          </c:dPt>
          <c:cat>
            <c:strLit>
              <c:ptCount val="1"/>
              <c:pt idx="0">
                <c:v>München Jana</c:v>
              </c:pt>
            </c:strLit>
          </c:cat>
          <c:val>
            <c:numLit>
              <c:formatCode>General</c:formatCode>
              <c:ptCount val="1"/>
              <c:pt idx="0">
                <c:v>27000</c:v>
              </c:pt>
            </c:numLit>
          </c:val>
          <c:extLst>
            <c:ext xmlns:c16="http://schemas.microsoft.com/office/drawing/2014/chart" uri="{C3380CC4-5D6E-409C-BE32-E72D297353CC}">
              <c16:uniqueId val="{00000008-9F1C-4674-BAB1-21FD11B4113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alpha val="60000"/>
      </a:schemeClr>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Datenreihen1</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1"/>
              <c:pt idx="0">
                <c:v>Einnahmen</c:v>
              </c:pt>
            </c:strLit>
          </c:cat>
          <c:val>
            <c:numLit>
              <c:formatCode>General</c:formatCode>
              <c:ptCount val="1"/>
              <c:pt idx="0">
                <c:v>35000</c:v>
              </c:pt>
            </c:numLit>
          </c:val>
          <c:extLst>
            <c:ext xmlns:c16="http://schemas.microsoft.com/office/drawing/2014/chart" uri="{C3380CC4-5D6E-409C-BE32-E72D297353CC}">
              <c16:uniqueId val="{00000000-F2B4-4FE1-86D2-8045ACD49F53}"/>
            </c:ext>
          </c:extLst>
        </c:ser>
        <c:ser>
          <c:idx val="1"/>
          <c:order val="1"/>
          <c:tx>
            <c:v>Datenreihen2</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1"/>
              <c:pt idx="0">
                <c:v>Einnahmen</c:v>
              </c:pt>
            </c:strLit>
          </c:cat>
          <c:val>
            <c:numLit>
              <c:formatCode>General</c:formatCode>
              <c:ptCount val="1"/>
              <c:pt idx="0">
                <c:v>45000</c:v>
              </c:pt>
            </c:numLit>
          </c:val>
          <c:extLst>
            <c:ext xmlns:c16="http://schemas.microsoft.com/office/drawing/2014/chart" uri="{C3380CC4-5D6E-409C-BE32-E72D297353CC}">
              <c16:uniqueId val="{00000001-F2B4-4FE1-86D2-8045ACD49F53}"/>
            </c:ext>
          </c:extLst>
        </c:ser>
        <c:ser>
          <c:idx val="2"/>
          <c:order val="2"/>
          <c:tx>
            <c:v>Datenreihen3</c:v>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1"/>
              <c:pt idx="0">
                <c:v>Einnahmen</c:v>
              </c:pt>
            </c:strLit>
          </c:cat>
          <c:val>
            <c:numLit>
              <c:formatCode>General</c:formatCode>
              <c:ptCount val="1"/>
              <c:pt idx="0">
                <c:v>30000</c:v>
              </c:pt>
            </c:numLit>
          </c:val>
          <c:extLst>
            <c:ext xmlns:c16="http://schemas.microsoft.com/office/drawing/2014/chart" uri="{C3380CC4-5D6E-409C-BE32-E72D297353CC}">
              <c16:uniqueId val="{00000000-FC78-40B9-B941-C1519BF949D2}"/>
            </c:ext>
          </c:extLst>
        </c:ser>
        <c:ser>
          <c:idx val="3"/>
          <c:order val="3"/>
          <c:tx>
            <c:v>Datenreihen4</c:v>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1"/>
              <c:pt idx="0">
                <c:v>Einnahmen</c:v>
              </c:pt>
            </c:strLit>
          </c:cat>
          <c:val>
            <c:numLit>
              <c:formatCode>General</c:formatCode>
              <c:ptCount val="1"/>
              <c:pt idx="0">
                <c:v>40000</c:v>
              </c:pt>
            </c:numLit>
          </c:val>
          <c:extLst>
            <c:ext xmlns:c16="http://schemas.microsoft.com/office/drawing/2014/chart" uri="{C3380CC4-5D6E-409C-BE32-E72D297353CC}">
              <c16:uniqueId val="{00000001-FC78-40B9-B941-C1519BF949D2}"/>
            </c:ext>
          </c:extLst>
        </c:ser>
        <c:dLbls>
          <c:showLegendKey val="0"/>
          <c:showVal val="0"/>
          <c:showCatName val="0"/>
          <c:showSerName val="0"/>
          <c:showPercent val="0"/>
          <c:showBubbleSize val="0"/>
        </c:dLbls>
        <c:gapWidth val="100"/>
        <c:overlap val="-24"/>
        <c:axId val="1780512960"/>
        <c:axId val="1206667808"/>
      </c:barChart>
      <c:catAx>
        <c:axId val="17805129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de-DE"/>
          </a:p>
        </c:txPr>
        <c:crossAx val="1206667808"/>
        <c:crosses val="autoZero"/>
        <c:auto val="1"/>
        <c:lblAlgn val="ctr"/>
        <c:lblOffset val="100"/>
        <c:noMultiLvlLbl val="0"/>
      </c:catAx>
      <c:valAx>
        <c:axId val="120666780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de-DE"/>
          </a:p>
        </c:txPr>
        <c:crossAx val="1780512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alpha val="66000"/>
      </a:schemeClr>
    </a:solidFill>
    <a:ln>
      <a:solidFill>
        <a:schemeClr val="accent1">
          <a:shade val="50000"/>
        </a:schemeClr>
      </a:solidFill>
    </a:ln>
    <a:effectLst/>
  </c:spPr>
  <c:txPr>
    <a:bodyPr/>
    <a:lstStyle/>
    <a:p>
      <a:pPr>
        <a:defRPr/>
      </a:pPr>
      <a:endParaRPr lang="de-DE"/>
    </a:p>
  </c:txPr>
  <c:printSettings>
    <c:headerFooter/>
    <c:pageMargins b="0.78740157499999996" l="0.7" r="0.7" t="0.78740157499999996"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Datenreihen1</c:v>
          </c:tx>
          <c:spPr>
            <a:solidFill>
              <a:schemeClr val="accent1"/>
            </a:solidFill>
            <a:ln>
              <a:noFill/>
            </a:ln>
            <a:effectLst/>
          </c:spPr>
          <c:invertIfNegative val="0"/>
          <c:cat>
            <c:strLit>
              <c:ptCount val="2"/>
              <c:pt idx="0">
                <c:v>Ausgaben</c:v>
              </c:pt>
              <c:pt idx="1">
                <c:v>Umsatz</c:v>
              </c:pt>
            </c:strLit>
          </c:cat>
          <c:val>
            <c:numLit>
              <c:formatCode>General</c:formatCode>
              <c:ptCount val="2"/>
              <c:pt idx="0">
                <c:v>200</c:v>
              </c:pt>
              <c:pt idx="1">
                <c:v>400</c:v>
              </c:pt>
            </c:numLit>
          </c:val>
          <c:extLst>
            <c:ext xmlns:c16="http://schemas.microsoft.com/office/drawing/2014/chart" uri="{C3380CC4-5D6E-409C-BE32-E72D297353CC}">
              <c16:uniqueId val="{00000000-0C6B-47AA-BFED-1BA12CB18EB7}"/>
            </c:ext>
          </c:extLst>
        </c:ser>
        <c:ser>
          <c:idx val="1"/>
          <c:order val="1"/>
          <c:tx>
            <c:v>Datenreihen2</c:v>
          </c:tx>
          <c:spPr>
            <a:solidFill>
              <a:schemeClr val="accent2"/>
            </a:solidFill>
            <a:ln>
              <a:noFill/>
            </a:ln>
            <a:effectLst/>
          </c:spPr>
          <c:invertIfNegative val="0"/>
          <c:cat>
            <c:strLit>
              <c:ptCount val="2"/>
              <c:pt idx="0">
                <c:v>Ausgaben</c:v>
              </c:pt>
              <c:pt idx="1">
                <c:v>Umsatz</c:v>
              </c:pt>
            </c:strLit>
          </c:cat>
          <c:val>
            <c:numLit>
              <c:formatCode>General</c:formatCode>
              <c:ptCount val="2"/>
              <c:pt idx="0">
                <c:v>230</c:v>
              </c:pt>
              <c:pt idx="1">
                <c:v>440</c:v>
              </c:pt>
            </c:numLit>
          </c:val>
          <c:extLst>
            <c:ext xmlns:c16="http://schemas.microsoft.com/office/drawing/2014/chart" uri="{C3380CC4-5D6E-409C-BE32-E72D297353CC}">
              <c16:uniqueId val="{00000001-0C6B-47AA-BFED-1BA12CB18EB7}"/>
            </c:ext>
          </c:extLst>
        </c:ser>
        <c:ser>
          <c:idx val="2"/>
          <c:order val="2"/>
          <c:tx>
            <c:v>Datenreihen3</c:v>
          </c:tx>
          <c:spPr>
            <a:solidFill>
              <a:schemeClr val="accent3"/>
            </a:solidFill>
            <a:ln>
              <a:noFill/>
            </a:ln>
            <a:effectLst/>
          </c:spPr>
          <c:invertIfNegative val="0"/>
          <c:cat>
            <c:strLit>
              <c:ptCount val="2"/>
              <c:pt idx="0">
                <c:v>Ausgaben</c:v>
              </c:pt>
              <c:pt idx="1">
                <c:v>Umsatz</c:v>
              </c:pt>
            </c:strLit>
          </c:cat>
          <c:val>
            <c:numLit>
              <c:formatCode>General</c:formatCode>
              <c:ptCount val="2"/>
              <c:pt idx="0">
                <c:v>320</c:v>
              </c:pt>
              <c:pt idx="1">
                <c:v>490</c:v>
              </c:pt>
            </c:numLit>
          </c:val>
          <c:extLst>
            <c:ext xmlns:c16="http://schemas.microsoft.com/office/drawing/2014/chart" uri="{C3380CC4-5D6E-409C-BE32-E72D297353CC}">
              <c16:uniqueId val="{00000002-0C6B-47AA-BFED-1BA12CB18EB7}"/>
            </c:ext>
          </c:extLst>
        </c:ser>
        <c:ser>
          <c:idx val="3"/>
          <c:order val="3"/>
          <c:tx>
            <c:v>Datenreihen4</c:v>
          </c:tx>
          <c:spPr>
            <a:solidFill>
              <a:schemeClr val="accent4"/>
            </a:solidFill>
            <a:ln>
              <a:noFill/>
            </a:ln>
            <a:effectLst/>
          </c:spPr>
          <c:invertIfNegative val="0"/>
          <c:cat>
            <c:strLit>
              <c:ptCount val="2"/>
              <c:pt idx="0">
                <c:v>Ausgaben</c:v>
              </c:pt>
              <c:pt idx="1">
                <c:v>Umsatz</c:v>
              </c:pt>
            </c:strLit>
          </c:cat>
          <c:val>
            <c:numLit>
              <c:formatCode>General</c:formatCode>
              <c:ptCount val="2"/>
              <c:pt idx="0">
                <c:v>280</c:v>
              </c:pt>
              <c:pt idx="1">
                <c:v>569</c:v>
              </c:pt>
            </c:numLit>
          </c:val>
          <c:extLst>
            <c:ext xmlns:c16="http://schemas.microsoft.com/office/drawing/2014/chart" uri="{C3380CC4-5D6E-409C-BE32-E72D297353CC}">
              <c16:uniqueId val="{00000003-0C6B-47AA-BFED-1BA12CB18EB7}"/>
            </c:ext>
          </c:extLst>
        </c:ser>
        <c:ser>
          <c:idx val="4"/>
          <c:order val="4"/>
          <c:tx>
            <c:v>Datenreihen5</c:v>
          </c:tx>
          <c:spPr>
            <a:solidFill>
              <a:schemeClr val="accent5"/>
            </a:solidFill>
            <a:ln>
              <a:noFill/>
            </a:ln>
            <a:effectLst/>
          </c:spPr>
          <c:invertIfNegative val="0"/>
          <c:cat>
            <c:strLit>
              <c:ptCount val="2"/>
              <c:pt idx="0">
                <c:v>Ausgaben</c:v>
              </c:pt>
              <c:pt idx="1">
                <c:v>Umsatz</c:v>
              </c:pt>
            </c:strLit>
          </c:cat>
          <c:val>
            <c:numLit>
              <c:formatCode>General</c:formatCode>
              <c:ptCount val="2"/>
              <c:pt idx="0">
                <c:v>310</c:v>
              </c:pt>
              <c:pt idx="1">
                <c:v>700</c:v>
              </c:pt>
            </c:numLit>
          </c:val>
          <c:extLst>
            <c:ext xmlns:c16="http://schemas.microsoft.com/office/drawing/2014/chart" uri="{C3380CC4-5D6E-409C-BE32-E72D297353CC}">
              <c16:uniqueId val="{00000004-0C6B-47AA-BFED-1BA12CB18EB7}"/>
            </c:ext>
          </c:extLst>
        </c:ser>
        <c:ser>
          <c:idx val="5"/>
          <c:order val="5"/>
          <c:tx>
            <c:v>Datenreihen6</c:v>
          </c:tx>
          <c:spPr>
            <a:solidFill>
              <a:schemeClr val="accent6"/>
            </a:solidFill>
            <a:ln>
              <a:noFill/>
            </a:ln>
            <a:effectLst/>
          </c:spPr>
          <c:invertIfNegative val="0"/>
          <c:cat>
            <c:strLit>
              <c:ptCount val="2"/>
              <c:pt idx="0">
                <c:v>Ausgaben</c:v>
              </c:pt>
              <c:pt idx="1">
                <c:v>Umsatz</c:v>
              </c:pt>
            </c:strLit>
          </c:cat>
          <c:val>
            <c:numLit>
              <c:formatCode>General</c:formatCode>
              <c:ptCount val="2"/>
              <c:pt idx="0">
                <c:v>210</c:v>
              </c:pt>
              <c:pt idx="1">
                <c:v>419</c:v>
              </c:pt>
            </c:numLit>
          </c:val>
          <c:extLst>
            <c:ext xmlns:c16="http://schemas.microsoft.com/office/drawing/2014/chart" uri="{C3380CC4-5D6E-409C-BE32-E72D297353CC}">
              <c16:uniqueId val="{00000005-0C6B-47AA-BFED-1BA12CB18EB7}"/>
            </c:ext>
          </c:extLst>
        </c:ser>
        <c:ser>
          <c:idx val="6"/>
          <c:order val="6"/>
          <c:tx>
            <c:v>Datenreihen7</c:v>
          </c:tx>
          <c:spPr>
            <a:solidFill>
              <a:schemeClr val="accent1">
                <a:lumMod val="60000"/>
              </a:schemeClr>
            </a:solidFill>
            <a:ln>
              <a:noFill/>
            </a:ln>
            <a:effectLst/>
          </c:spPr>
          <c:invertIfNegative val="0"/>
          <c:cat>
            <c:strLit>
              <c:ptCount val="2"/>
              <c:pt idx="0">
                <c:v>Ausgaben</c:v>
              </c:pt>
              <c:pt idx="1">
                <c:v>Umsatz</c:v>
              </c:pt>
            </c:strLit>
          </c:cat>
          <c:val>
            <c:numLit>
              <c:formatCode>General</c:formatCode>
              <c:ptCount val="2"/>
              <c:pt idx="0">
                <c:v>250</c:v>
              </c:pt>
              <c:pt idx="1">
                <c:v>810</c:v>
              </c:pt>
            </c:numLit>
          </c:val>
          <c:extLst>
            <c:ext xmlns:c16="http://schemas.microsoft.com/office/drawing/2014/chart" uri="{C3380CC4-5D6E-409C-BE32-E72D297353CC}">
              <c16:uniqueId val="{00000006-0C6B-47AA-BFED-1BA12CB18EB7}"/>
            </c:ext>
          </c:extLst>
        </c:ser>
        <c:ser>
          <c:idx val="7"/>
          <c:order val="7"/>
          <c:tx>
            <c:v>Datenreihen8</c:v>
          </c:tx>
          <c:spPr>
            <a:solidFill>
              <a:schemeClr val="accent2">
                <a:lumMod val="60000"/>
              </a:schemeClr>
            </a:solidFill>
            <a:ln>
              <a:noFill/>
            </a:ln>
            <a:effectLst/>
          </c:spPr>
          <c:invertIfNegative val="0"/>
          <c:cat>
            <c:strLit>
              <c:ptCount val="2"/>
              <c:pt idx="0">
                <c:v>Ausgaben</c:v>
              </c:pt>
              <c:pt idx="1">
                <c:v>Umsatz</c:v>
              </c:pt>
            </c:strLit>
          </c:cat>
          <c:val>
            <c:numLit>
              <c:formatCode>General</c:formatCode>
              <c:ptCount val="2"/>
              <c:pt idx="0">
                <c:v>320</c:v>
              </c:pt>
              <c:pt idx="1">
                <c:v>921</c:v>
              </c:pt>
            </c:numLit>
          </c:val>
          <c:extLst>
            <c:ext xmlns:c16="http://schemas.microsoft.com/office/drawing/2014/chart" uri="{C3380CC4-5D6E-409C-BE32-E72D297353CC}">
              <c16:uniqueId val="{00000007-0C6B-47AA-BFED-1BA12CB18EB7}"/>
            </c:ext>
          </c:extLst>
        </c:ser>
        <c:ser>
          <c:idx val="8"/>
          <c:order val="8"/>
          <c:tx>
            <c:v>Datenreihen9</c:v>
          </c:tx>
          <c:spPr>
            <a:solidFill>
              <a:schemeClr val="accent3">
                <a:lumMod val="60000"/>
              </a:schemeClr>
            </a:solidFill>
            <a:ln>
              <a:noFill/>
            </a:ln>
            <a:effectLst/>
          </c:spPr>
          <c:invertIfNegative val="0"/>
          <c:cat>
            <c:strLit>
              <c:ptCount val="2"/>
              <c:pt idx="0">
                <c:v>Ausgaben</c:v>
              </c:pt>
              <c:pt idx="1">
                <c:v>Umsatz</c:v>
              </c:pt>
            </c:strLit>
          </c:cat>
          <c:val>
            <c:numLit>
              <c:formatCode>General</c:formatCode>
              <c:ptCount val="2"/>
              <c:pt idx="0">
                <c:v>630</c:v>
              </c:pt>
              <c:pt idx="1">
                <c:v>1799</c:v>
              </c:pt>
            </c:numLit>
          </c:val>
          <c:extLst>
            <c:ext xmlns:c16="http://schemas.microsoft.com/office/drawing/2014/chart" uri="{C3380CC4-5D6E-409C-BE32-E72D297353CC}">
              <c16:uniqueId val="{00000008-0C6B-47AA-BFED-1BA12CB18EB7}"/>
            </c:ext>
          </c:extLst>
        </c:ser>
        <c:ser>
          <c:idx val="9"/>
          <c:order val="9"/>
          <c:tx>
            <c:v>Datenreihen10</c:v>
          </c:tx>
          <c:spPr>
            <a:solidFill>
              <a:schemeClr val="accent4">
                <a:lumMod val="60000"/>
              </a:schemeClr>
            </a:solidFill>
            <a:ln>
              <a:noFill/>
            </a:ln>
            <a:effectLst/>
          </c:spPr>
          <c:invertIfNegative val="0"/>
          <c:cat>
            <c:strLit>
              <c:ptCount val="2"/>
              <c:pt idx="0">
                <c:v>Ausgaben</c:v>
              </c:pt>
              <c:pt idx="1">
                <c:v>Umsatz</c:v>
              </c:pt>
            </c:strLit>
          </c:cat>
          <c:val>
            <c:numLit>
              <c:formatCode>General</c:formatCode>
              <c:ptCount val="2"/>
              <c:pt idx="0">
                <c:v>589</c:v>
              </c:pt>
              <c:pt idx="1">
                <c:v>3100</c:v>
              </c:pt>
            </c:numLit>
          </c:val>
          <c:extLst>
            <c:ext xmlns:c16="http://schemas.microsoft.com/office/drawing/2014/chart" uri="{C3380CC4-5D6E-409C-BE32-E72D297353CC}">
              <c16:uniqueId val="{00000009-0C6B-47AA-BFED-1BA12CB18EB7}"/>
            </c:ext>
          </c:extLst>
        </c:ser>
        <c:ser>
          <c:idx val="10"/>
          <c:order val="10"/>
          <c:tx>
            <c:v>Datenreihen11</c:v>
          </c:tx>
          <c:spPr>
            <a:solidFill>
              <a:schemeClr val="accent5">
                <a:lumMod val="60000"/>
              </a:schemeClr>
            </a:solidFill>
            <a:ln>
              <a:noFill/>
            </a:ln>
            <a:effectLst/>
          </c:spPr>
          <c:invertIfNegative val="0"/>
          <c:cat>
            <c:strLit>
              <c:ptCount val="2"/>
              <c:pt idx="0">
                <c:v>Ausgaben</c:v>
              </c:pt>
              <c:pt idx="1">
                <c:v>Umsatz</c:v>
              </c:pt>
            </c:strLit>
          </c:cat>
          <c:val>
            <c:numLit>
              <c:formatCode>General</c:formatCode>
              <c:ptCount val="2"/>
              <c:pt idx="0">
                <c:v>500</c:v>
              </c:pt>
              <c:pt idx="1">
                <c:v>3600</c:v>
              </c:pt>
            </c:numLit>
          </c:val>
          <c:extLst>
            <c:ext xmlns:c16="http://schemas.microsoft.com/office/drawing/2014/chart" uri="{C3380CC4-5D6E-409C-BE32-E72D297353CC}">
              <c16:uniqueId val="{0000000A-0C6B-47AA-BFED-1BA12CB18EB7}"/>
            </c:ext>
          </c:extLst>
        </c:ser>
        <c:ser>
          <c:idx val="11"/>
          <c:order val="11"/>
          <c:tx>
            <c:v>Datenreihen12</c:v>
          </c:tx>
          <c:spPr>
            <a:solidFill>
              <a:schemeClr val="accent6">
                <a:lumMod val="60000"/>
              </a:schemeClr>
            </a:solidFill>
            <a:ln>
              <a:noFill/>
            </a:ln>
            <a:effectLst/>
          </c:spPr>
          <c:invertIfNegative val="0"/>
          <c:cat>
            <c:strLit>
              <c:ptCount val="2"/>
              <c:pt idx="0">
                <c:v>Ausgaben</c:v>
              </c:pt>
              <c:pt idx="1">
                <c:v>Umsatz</c:v>
              </c:pt>
            </c:strLit>
          </c:cat>
          <c:val>
            <c:numLit>
              <c:formatCode>General</c:formatCode>
              <c:ptCount val="2"/>
              <c:pt idx="0">
                <c:v>390</c:v>
              </c:pt>
              <c:pt idx="1">
                <c:v>2799</c:v>
              </c:pt>
            </c:numLit>
          </c:val>
          <c:extLst>
            <c:ext xmlns:c16="http://schemas.microsoft.com/office/drawing/2014/chart" uri="{C3380CC4-5D6E-409C-BE32-E72D297353CC}">
              <c16:uniqueId val="{0000000B-0C6B-47AA-BFED-1BA12CB18EB7}"/>
            </c:ext>
          </c:extLst>
        </c:ser>
        <c:ser>
          <c:idx val="12"/>
          <c:order val="12"/>
          <c:tx>
            <c:v>Datenreihen13</c:v>
          </c:tx>
          <c:spPr>
            <a:solidFill>
              <a:schemeClr val="accent1">
                <a:lumMod val="80000"/>
                <a:lumOff val="20000"/>
              </a:schemeClr>
            </a:solidFill>
            <a:ln>
              <a:noFill/>
            </a:ln>
            <a:effectLst/>
          </c:spPr>
          <c:invertIfNegative val="0"/>
          <c:cat>
            <c:strLit>
              <c:ptCount val="2"/>
              <c:pt idx="0">
                <c:v>Ausgaben</c:v>
              </c:pt>
              <c:pt idx="1">
                <c:v>Umsatz</c:v>
              </c:pt>
            </c:strLit>
          </c:cat>
          <c:val>
            <c:numLit>
              <c:formatCode>General</c:formatCode>
              <c:ptCount val="2"/>
              <c:pt idx="0">
                <c:v>540</c:v>
              </c:pt>
              <c:pt idx="1">
                <c:v>4300</c:v>
              </c:pt>
            </c:numLit>
          </c:val>
          <c:extLst>
            <c:ext xmlns:c16="http://schemas.microsoft.com/office/drawing/2014/chart" uri="{C3380CC4-5D6E-409C-BE32-E72D297353CC}">
              <c16:uniqueId val="{0000000C-0C6B-47AA-BFED-1BA12CB18EB7}"/>
            </c:ext>
          </c:extLst>
        </c:ser>
        <c:ser>
          <c:idx val="13"/>
          <c:order val="13"/>
          <c:tx>
            <c:v>Datenreihen14</c:v>
          </c:tx>
          <c:spPr>
            <a:solidFill>
              <a:schemeClr val="accent2">
                <a:lumMod val="80000"/>
                <a:lumOff val="20000"/>
              </a:schemeClr>
            </a:solidFill>
            <a:ln>
              <a:noFill/>
            </a:ln>
            <a:effectLst/>
          </c:spPr>
          <c:invertIfNegative val="0"/>
          <c:cat>
            <c:strLit>
              <c:ptCount val="2"/>
              <c:pt idx="0">
                <c:v>Ausgaben</c:v>
              </c:pt>
              <c:pt idx="1">
                <c:v>Umsatz</c:v>
              </c:pt>
            </c:strLit>
          </c:cat>
          <c:val>
            <c:numLit>
              <c:formatCode>General</c:formatCode>
              <c:ptCount val="2"/>
              <c:pt idx="0">
                <c:v>680</c:v>
              </c:pt>
              <c:pt idx="1">
                <c:v>6700</c:v>
              </c:pt>
            </c:numLit>
          </c:val>
          <c:extLst>
            <c:ext xmlns:c16="http://schemas.microsoft.com/office/drawing/2014/chart" uri="{C3380CC4-5D6E-409C-BE32-E72D297353CC}">
              <c16:uniqueId val="{0000000D-0C6B-47AA-BFED-1BA12CB18EB7}"/>
            </c:ext>
          </c:extLst>
        </c:ser>
        <c:dLbls>
          <c:showLegendKey val="0"/>
          <c:showVal val="0"/>
          <c:showCatName val="0"/>
          <c:showSerName val="0"/>
          <c:showPercent val="0"/>
          <c:showBubbleSize val="0"/>
        </c:dLbls>
        <c:gapWidth val="219"/>
        <c:overlap val="-27"/>
        <c:axId val="1290133199"/>
        <c:axId val="251561103"/>
      </c:barChart>
      <c:catAx>
        <c:axId val="1290133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251561103"/>
        <c:crosses val="autoZero"/>
        <c:auto val="1"/>
        <c:lblAlgn val="ctr"/>
        <c:lblOffset val="100"/>
        <c:noMultiLvlLbl val="0"/>
      </c:catAx>
      <c:valAx>
        <c:axId val="2515611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290133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alpha val="74000"/>
      </a:schemeClr>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Einkommen</cx:v>
        </cx:txData>
      </cx:tx>
      <cx:txPr>
        <a:bodyPr spcFirstLastPara="1" vertOverflow="ellipsis" horzOverflow="overflow" wrap="square" lIns="0" tIns="0" rIns="0" bIns="0" anchor="ctr" anchorCtr="1"/>
        <a:lstStyle/>
        <a:p>
          <a:pPr algn="ctr" rtl="0">
            <a:defRPr/>
          </a:pPr>
          <a:r>
            <a:rPr lang="de-DE" sz="1400" b="0" i="0" u="none" strike="noStrike" baseline="0">
              <a:solidFill>
                <a:srgbClr val="262626">
                  <a:lumMod val="65000"/>
                  <a:lumOff val="35000"/>
                </a:srgbClr>
              </a:solidFill>
              <a:latin typeface="Trebuchet MS" panose="020B0603020202020204"/>
            </a:rPr>
            <a:t>Einkommen</a:t>
          </a:r>
        </a:p>
      </cx:txPr>
    </cx:title>
    <cx:plotArea>
      <cx:plotAreaRegion>
        <cx:series layoutId="boxWhisker" uniqueId="{CCB998BF-8DF6-4395-AC9B-639A5030A91E}">
          <cx:dataId val="0"/>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chartData>
  <cx:chart>
    <cx:title pos="t" align="ctr" overlay="0">
      <cx:tx>
        <cx:txData>
          <cx:v>Durschnittseinkommen</cx:v>
        </cx:txData>
      </cx:tx>
      <cx:txPr>
        <a:bodyPr spcFirstLastPara="1" vertOverflow="ellipsis" horzOverflow="overflow" wrap="square" lIns="0" tIns="0" rIns="0" bIns="0" anchor="ctr" anchorCtr="1"/>
        <a:lstStyle/>
        <a:p>
          <a:pPr algn="ctr" rtl="0">
            <a:defRPr/>
          </a:pPr>
          <a:r>
            <a:rPr lang="de-DE" sz="1400" b="0" i="0" u="none" strike="noStrike" baseline="0">
              <a:solidFill>
                <a:sysClr val="windowText" lastClr="000000">
                  <a:lumMod val="65000"/>
                  <a:lumOff val="35000"/>
                </a:sysClr>
              </a:solidFill>
              <a:latin typeface="Trebuchet MS" panose="020B0603020202020204"/>
            </a:rPr>
            <a:t>Durschnittseinkommen</a:t>
          </a:r>
        </a:p>
      </cx:txPr>
    </cx:title>
    <cx:plotArea>
      <cx:plotAreaRegion>
        <cx:series layoutId="boxWhisker" uniqueId="{A784C23D-8B9B-4FF0-9FF4-244A3D0B5AE1}">
          <cx:tx>
            <cx:txData>
              <cx:f>_xlchart.v1.1</cx:f>
              <cx:v>Einkommen</cx:v>
            </cx:txData>
          </cx:tx>
          <cx:spPr>
            <a:solidFill>
              <a:schemeClr val="accent6">
                <a:lumMod val="75000"/>
                <a:alpha val="63000"/>
              </a:schemeClr>
            </a:solidFill>
            <a:ln>
              <a:solidFill>
                <a:schemeClr val="accent1">
                  <a:shade val="50000"/>
                  <a:alpha val="64000"/>
                </a:schemeClr>
              </a:solidFill>
            </a:ln>
          </cx:spPr>
          <cx:dataLabels>
            <cx:visibility seriesName="0" categoryName="0" value="1"/>
          </cx:dataLabels>
          <cx:dataId val="0"/>
          <cx:layoutPr>
            <cx:visibility meanLine="0" meanMarker="1" nonoutliers="0" outliers="1"/>
            <cx:statistics quartileMethod="inclusive"/>
          </cx:layoutPr>
        </cx:series>
      </cx:plotAreaRegion>
      <cx:axis id="0">
        <cx:catScaling gapWidth="1"/>
        <cx:title/>
        <cx:tickLabels/>
      </cx:axis>
      <cx:axis id="1">
        <cx:valScaling/>
        <cx:title/>
        <cx:majorGridlines/>
        <cx:tickLabels/>
      </cx:axis>
    </cx:plotArea>
    <cx:legend pos="t" align="ctr" overlay="0"/>
  </cx:chart>
  <cx:spPr>
    <a:solidFill>
      <a:schemeClr val="accent6">
        <a:lumMod val="20000"/>
        <a:lumOff val="80000"/>
        <a:alpha val="71000"/>
      </a:schemeClr>
    </a:solidFill>
    <a:ln>
      <a:solidFill>
        <a:schemeClr val="accent1">
          <a:shade val="50000"/>
          <a:alpha val="61000"/>
        </a:schemeClr>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2" Type="http://schemas.openxmlformats.org/officeDocument/2006/relationships/image" Target="../media/image4.svg"/><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microsoft.com/office/2014/relationships/chartEx" Target="../charts/chartEx1.xml"/></Relationships>
</file>

<file path=xl/drawings/_rels/drawing8.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9.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_rels/drawing10.xml.rels><?xml version="1.0" encoding="UTF-8" standalone="yes"?>
<Relationships xmlns="http://schemas.openxmlformats.org/package/2006/relationships"><Relationship Id="rId1" Type="http://schemas.openxmlformats.org/officeDocument/2006/relationships/image" Target="../media/image5.png"/></Relationships>
</file>

<file path=xl/drawings/_rels/drawing11.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image" Target="../media/image6.jpeg"/><Relationship Id="rId5" Type="http://schemas.openxmlformats.org/officeDocument/2006/relationships/chart" Target="../charts/chart8.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31</xdr:col>
      <xdr:colOff>523874</xdr:colOff>
      <xdr:row>52</xdr:row>
      <xdr:rowOff>167640</xdr:rowOff>
    </xdr:to>
    <xdr:pic>
      <xdr:nvPicPr>
        <xdr:cNvPr id="4" name="Grafik 3">
          <a:extLst>
            <a:ext uri="{FF2B5EF4-FFF2-40B4-BE49-F238E27FC236}">
              <a16:creationId xmlns:a16="http://schemas.microsoft.com/office/drawing/2014/main" id="{6E58F552-1180-444D-829B-418F799FA1E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6508074" cy="11064240"/>
        </a:xfrm>
        <a:prstGeom prst="rect">
          <a:avLst/>
        </a:prstGeom>
      </xdr:spPr>
    </xdr:pic>
    <xdr:clientData/>
  </xdr:twoCellAnchor>
  <xdr:twoCellAnchor>
    <xdr:from>
      <xdr:col>3</xdr:col>
      <xdr:colOff>258403</xdr:colOff>
      <xdr:row>3</xdr:row>
      <xdr:rowOff>91439</xdr:rowOff>
    </xdr:from>
    <xdr:to>
      <xdr:col>18</xdr:col>
      <xdr:colOff>438150</xdr:colOff>
      <xdr:row>15</xdr:row>
      <xdr:rowOff>66675</xdr:rowOff>
    </xdr:to>
    <xdr:sp macro="" textlink="">
      <xdr:nvSpPr>
        <xdr:cNvPr id="2" name="Rechteck 1">
          <a:extLst>
            <a:ext uri="{FF2B5EF4-FFF2-40B4-BE49-F238E27FC236}">
              <a16:creationId xmlns:a16="http://schemas.microsoft.com/office/drawing/2014/main" id="{BAB085AC-042D-4B69-BE34-76945C322484}"/>
            </a:ext>
          </a:extLst>
        </xdr:cNvPr>
        <xdr:cNvSpPr/>
      </xdr:nvSpPr>
      <xdr:spPr>
        <a:xfrm>
          <a:off x="2773003" y="720089"/>
          <a:ext cx="12752747" cy="2489836"/>
        </a:xfrm>
        <a:prstGeom prst="rect">
          <a:avLst/>
        </a:prstGeom>
        <a:solidFill>
          <a:schemeClr val="bg1">
            <a:lumMod val="95000"/>
            <a:alpha val="29000"/>
          </a:schemeClr>
        </a:solidFill>
        <a:ln>
          <a:solidFill>
            <a:schemeClr val="tx1">
              <a:lumMod val="75000"/>
              <a:lumOff val="25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ctr"/>
          <a:r>
            <a:rPr lang="de-DE" sz="5400" baseline="0">
              <a:solidFill>
                <a:schemeClr val="bg1"/>
              </a:solidFill>
            </a:rPr>
            <a:t>EXCEL -Grundlagen für DATA SCIENCE</a:t>
          </a:r>
        </a:p>
        <a:p>
          <a:pPr lvl="1" algn="l"/>
          <a:endParaRPr lang="de-DE" sz="3200" baseline="0">
            <a:solidFill>
              <a:schemeClr val="bg1"/>
            </a:solidFill>
          </a:endParaRPr>
        </a:p>
        <a:p>
          <a:pPr lvl="1" algn="l"/>
          <a:r>
            <a:rPr lang="de-DE" sz="3200" baseline="0">
              <a:solidFill>
                <a:schemeClr val="bg1"/>
              </a:solidFill>
            </a:rPr>
            <a:t>Boris Dittberner </a:t>
          </a:r>
        </a:p>
        <a:p>
          <a:pPr lvl="1" algn="l"/>
          <a:r>
            <a:rPr lang="de-DE" sz="3200" baseline="0">
              <a:solidFill>
                <a:schemeClr val="bg1"/>
              </a:solidFill>
            </a:rPr>
            <a:t>info@borisdittberner.de 		BTA-Business Trends Academy</a:t>
          </a:r>
        </a:p>
        <a:p>
          <a:pPr algn="ctr"/>
          <a:endParaRPr lang="de-DE" sz="3200" baseline="0">
            <a:solidFill>
              <a:schemeClr val="bg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342900</xdr:colOff>
      <xdr:row>14</xdr:row>
      <xdr:rowOff>22860</xdr:rowOff>
    </xdr:from>
    <xdr:to>
      <xdr:col>1</xdr:col>
      <xdr:colOff>388619</xdr:colOff>
      <xdr:row>17</xdr:row>
      <xdr:rowOff>30480</xdr:rowOff>
    </xdr:to>
    <xdr:sp macro="" textlink="">
      <xdr:nvSpPr>
        <xdr:cNvPr id="2" name="Pfeil: nach unten 1">
          <a:extLst>
            <a:ext uri="{FF2B5EF4-FFF2-40B4-BE49-F238E27FC236}">
              <a16:creationId xmlns:a16="http://schemas.microsoft.com/office/drawing/2014/main" id="{F9E3FB91-2CB6-4671-AED7-8CBD29DDF6F1}"/>
            </a:ext>
          </a:extLst>
        </xdr:cNvPr>
        <xdr:cNvSpPr/>
      </xdr:nvSpPr>
      <xdr:spPr>
        <a:xfrm>
          <a:off x="952500" y="2712720"/>
          <a:ext cx="45719" cy="55626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de-DE" sz="1100"/>
            <a:t>6{</a:t>
          </a:r>
        </a:p>
      </xdr:txBody>
    </xdr:sp>
    <xdr:clientData/>
  </xdr:twoCellAnchor>
  <xdr:twoCellAnchor>
    <xdr:from>
      <xdr:col>3</xdr:col>
      <xdr:colOff>274320</xdr:colOff>
      <xdr:row>17</xdr:row>
      <xdr:rowOff>83820</xdr:rowOff>
    </xdr:from>
    <xdr:to>
      <xdr:col>5</xdr:col>
      <xdr:colOff>228600</xdr:colOff>
      <xdr:row>17</xdr:row>
      <xdr:rowOff>129539</xdr:rowOff>
    </xdr:to>
    <xdr:sp macro="" textlink="">
      <xdr:nvSpPr>
        <xdr:cNvPr id="3" name="Pfeil: nach rechts 2">
          <a:extLst>
            <a:ext uri="{FF2B5EF4-FFF2-40B4-BE49-F238E27FC236}">
              <a16:creationId xmlns:a16="http://schemas.microsoft.com/office/drawing/2014/main" id="{C39DD257-C59A-46A2-8FD4-E310F181F320}"/>
            </a:ext>
          </a:extLst>
        </xdr:cNvPr>
        <xdr:cNvSpPr/>
      </xdr:nvSpPr>
      <xdr:spPr>
        <a:xfrm>
          <a:off x="2103120" y="3322320"/>
          <a:ext cx="1546860"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228600</xdr:colOff>
      <xdr:row>0</xdr:row>
      <xdr:rowOff>114301</xdr:rowOff>
    </xdr:from>
    <xdr:to>
      <xdr:col>5</xdr:col>
      <xdr:colOff>419100</xdr:colOff>
      <xdr:row>0</xdr:row>
      <xdr:rowOff>213361</xdr:rowOff>
    </xdr:to>
    <xdr:sp macro="" textlink="">
      <xdr:nvSpPr>
        <xdr:cNvPr id="4" name="Pfeil: nach links und rechts 3">
          <a:extLst>
            <a:ext uri="{FF2B5EF4-FFF2-40B4-BE49-F238E27FC236}">
              <a16:creationId xmlns:a16="http://schemas.microsoft.com/office/drawing/2014/main" id="{85C73265-37DD-42D1-BFC3-1C0A53383B9E}"/>
            </a:ext>
          </a:extLst>
        </xdr:cNvPr>
        <xdr:cNvSpPr/>
      </xdr:nvSpPr>
      <xdr:spPr>
        <a:xfrm>
          <a:off x="2057400" y="114301"/>
          <a:ext cx="1783080" cy="9906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0</xdr:col>
      <xdr:colOff>220980</xdr:colOff>
      <xdr:row>3</xdr:row>
      <xdr:rowOff>137160</xdr:rowOff>
    </xdr:from>
    <xdr:to>
      <xdr:col>0</xdr:col>
      <xdr:colOff>304800</xdr:colOff>
      <xdr:row>8</xdr:row>
      <xdr:rowOff>114300</xdr:rowOff>
    </xdr:to>
    <xdr:sp macro="" textlink="">
      <xdr:nvSpPr>
        <xdr:cNvPr id="5" name="Pfeil: nach oben und unten 4">
          <a:extLst>
            <a:ext uri="{FF2B5EF4-FFF2-40B4-BE49-F238E27FC236}">
              <a16:creationId xmlns:a16="http://schemas.microsoft.com/office/drawing/2014/main" id="{BC44D77E-A14F-4447-8CCD-A20B6A86FA6C}"/>
            </a:ext>
          </a:extLst>
        </xdr:cNvPr>
        <xdr:cNvSpPr/>
      </xdr:nvSpPr>
      <xdr:spPr>
        <a:xfrm>
          <a:off x="220980" y="815340"/>
          <a:ext cx="83820" cy="891540"/>
        </a:xfrm>
        <a:prstGeom prst="up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136072</xdr:colOff>
      <xdr:row>4</xdr:row>
      <xdr:rowOff>30238</xdr:rowOff>
    </xdr:from>
    <xdr:to>
      <xdr:col>7</xdr:col>
      <xdr:colOff>400654</xdr:colOff>
      <xdr:row>4</xdr:row>
      <xdr:rowOff>181429</xdr:rowOff>
    </xdr:to>
    <xdr:sp macro="" textlink="">
      <xdr:nvSpPr>
        <xdr:cNvPr id="6" name="Pfeil: nach links 5">
          <a:extLst>
            <a:ext uri="{FF2B5EF4-FFF2-40B4-BE49-F238E27FC236}">
              <a16:creationId xmlns:a16="http://schemas.microsoft.com/office/drawing/2014/main" id="{B44765D6-7EE2-4A8C-8CF8-38EA974D2E24}"/>
            </a:ext>
          </a:extLst>
        </xdr:cNvPr>
        <xdr:cNvSpPr/>
      </xdr:nvSpPr>
      <xdr:spPr>
        <a:xfrm>
          <a:off x="2827262" y="967619"/>
          <a:ext cx="2706309" cy="151191"/>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45356</xdr:colOff>
      <xdr:row>2</xdr:row>
      <xdr:rowOff>7559</xdr:rowOff>
    </xdr:from>
    <xdr:to>
      <xdr:col>5</xdr:col>
      <xdr:colOff>672797</xdr:colOff>
      <xdr:row>3</xdr:row>
      <xdr:rowOff>98274</xdr:rowOff>
    </xdr:to>
    <xdr:sp macro="" textlink="">
      <xdr:nvSpPr>
        <xdr:cNvPr id="7" name="Textfeld 6">
          <a:extLst>
            <a:ext uri="{FF2B5EF4-FFF2-40B4-BE49-F238E27FC236}">
              <a16:creationId xmlns:a16="http://schemas.microsoft.com/office/drawing/2014/main" id="{811E9863-BA04-4442-BD0F-9176FF823107}"/>
            </a:ext>
          </a:extLst>
        </xdr:cNvPr>
        <xdr:cNvSpPr txBox="1"/>
      </xdr:nvSpPr>
      <xdr:spPr>
        <a:xfrm>
          <a:off x="1390951" y="521607"/>
          <a:ext cx="3069167" cy="3023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a:t>Mit der Tab-Taste wechseln wir die Spalten.</a:t>
          </a:r>
        </a:p>
      </xdr:txBody>
    </xdr:sp>
    <xdr:clientData/>
  </xdr:twoCellAnchor>
  <xdr:twoCellAnchor>
    <xdr:from>
      <xdr:col>2</xdr:col>
      <xdr:colOff>54125</xdr:colOff>
      <xdr:row>6</xdr:row>
      <xdr:rowOff>175078</xdr:rowOff>
    </xdr:from>
    <xdr:to>
      <xdr:col>6</xdr:col>
      <xdr:colOff>498929</xdr:colOff>
      <xdr:row>8</xdr:row>
      <xdr:rowOff>54125</xdr:rowOff>
    </xdr:to>
    <xdr:sp macro="" textlink="">
      <xdr:nvSpPr>
        <xdr:cNvPr id="8" name="Textfeld 7">
          <a:extLst>
            <a:ext uri="{FF2B5EF4-FFF2-40B4-BE49-F238E27FC236}">
              <a16:creationId xmlns:a16="http://schemas.microsoft.com/office/drawing/2014/main" id="{837396AE-3092-47C5-A8AE-AA415962EB4B}"/>
            </a:ext>
          </a:extLst>
        </xdr:cNvPr>
        <xdr:cNvSpPr txBox="1"/>
      </xdr:nvSpPr>
      <xdr:spPr>
        <a:xfrm>
          <a:off x="1399720" y="1535792"/>
          <a:ext cx="3559328" cy="3023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a:t>Mit der Enter-Taste springen wir in die nächste Zeile.</a:t>
          </a:r>
          <a:r>
            <a:rPr lang="de-DE" sz="1100" baseline="0"/>
            <a:t> </a:t>
          </a:r>
          <a:endParaRPr lang="de-DE" sz="1100"/>
        </a:p>
      </xdr:txBody>
    </xdr:sp>
    <xdr:clientData/>
  </xdr:twoCellAnchor>
  <xdr:twoCellAnchor>
    <xdr:from>
      <xdr:col>7</xdr:col>
      <xdr:colOff>468690</xdr:colOff>
      <xdr:row>0</xdr:row>
      <xdr:rowOff>158750</xdr:rowOff>
    </xdr:from>
    <xdr:to>
      <xdr:col>7</xdr:col>
      <xdr:colOff>612321</xdr:colOff>
      <xdr:row>8</xdr:row>
      <xdr:rowOff>136071</xdr:rowOff>
    </xdr:to>
    <xdr:sp macro="" textlink="">
      <xdr:nvSpPr>
        <xdr:cNvPr id="9" name="Geschweifte Klammer links 8">
          <a:extLst>
            <a:ext uri="{FF2B5EF4-FFF2-40B4-BE49-F238E27FC236}">
              <a16:creationId xmlns:a16="http://schemas.microsoft.com/office/drawing/2014/main" id="{E783C474-AE44-4EA6-9B1D-6E46B1DB6681}"/>
            </a:ext>
          </a:extLst>
        </xdr:cNvPr>
        <xdr:cNvSpPr/>
      </xdr:nvSpPr>
      <xdr:spPr>
        <a:xfrm>
          <a:off x="5601607" y="158750"/>
          <a:ext cx="143631" cy="1761369"/>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de-DE"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180975</xdr:colOff>
      <xdr:row>10</xdr:row>
      <xdr:rowOff>180975</xdr:rowOff>
    </xdr:from>
    <xdr:to>
      <xdr:col>7</xdr:col>
      <xdr:colOff>781050</xdr:colOff>
      <xdr:row>13</xdr:row>
      <xdr:rowOff>161925</xdr:rowOff>
    </xdr:to>
    <xdr:sp macro="" textlink="">
      <xdr:nvSpPr>
        <xdr:cNvPr id="2" name="Pfeil: nach oben gebogen 1">
          <a:extLst>
            <a:ext uri="{FF2B5EF4-FFF2-40B4-BE49-F238E27FC236}">
              <a16:creationId xmlns:a16="http://schemas.microsoft.com/office/drawing/2014/main" id="{7061DFE1-C4B6-4460-B877-47A4FB529530}"/>
            </a:ext>
          </a:extLst>
        </xdr:cNvPr>
        <xdr:cNvSpPr/>
      </xdr:nvSpPr>
      <xdr:spPr>
        <a:xfrm>
          <a:off x="3800475" y="2362200"/>
          <a:ext cx="3114675" cy="638175"/>
        </a:xfrm>
        <a:prstGeom prst="bentUpArrow">
          <a:avLst>
            <a:gd name="adj1" fmla="val 5952"/>
            <a:gd name="adj2" fmla="val 25000"/>
            <a:gd name="adj3" fmla="val 25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1495425</xdr:colOff>
      <xdr:row>24</xdr:row>
      <xdr:rowOff>190500</xdr:rowOff>
    </xdr:from>
    <xdr:to>
      <xdr:col>8</xdr:col>
      <xdr:colOff>752475</xdr:colOff>
      <xdr:row>29</xdr:row>
      <xdr:rowOff>28575</xdr:rowOff>
    </xdr:to>
    <xdr:pic>
      <xdr:nvPicPr>
        <xdr:cNvPr id="3" name="Grafik 2" descr="Lupe">
          <a:extLst>
            <a:ext uri="{FF2B5EF4-FFF2-40B4-BE49-F238E27FC236}">
              <a16:creationId xmlns:a16="http://schemas.microsoft.com/office/drawing/2014/main" id="{5EFAFB8F-E3F5-4B57-828F-AB238FC9D7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62825" y="5486400"/>
          <a:ext cx="914400" cy="914400"/>
        </a:xfrm>
        <a:prstGeom prst="rect">
          <a:avLst/>
        </a:prstGeom>
      </xdr:spPr>
    </xdr:pic>
    <xdr:clientData/>
  </xdr:twoCellAnchor>
  <xdr:twoCellAnchor>
    <xdr:from>
      <xdr:col>13</xdr:col>
      <xdr:colOff>733425</xdr:colOff>
      <xdr:row>30</xdr:row>
      <xdr:rowOff>38100</xdr:rowOff>
    </xdr:from>
    <xdr:to>
      <xdr:col>15</xdr:col>
      <xdr:colOff>695325</xdr:colOff>
      <xdr:row>31</xdr:row>
      <xdr:rowOff>123825</xdr:rowOff>
    </xdr:to>
    <xdr:sp macro="" textlink="">
      <xdr:nvSpPr>
        <xdr:cNvPr id="4" name="Pfeil: nach rechts 3">
          <a:extLst>
            <a:ext uri="{FF2B5EF4-FFF2-40B4-BE49-F238E27FC236}">
              <a16:creationId xmlns:a16="http://schemas.microsoft.com/office/drawing/2014/main" id="{566A9440-E6BE-47FD-9E35-E50444025AD2}"/>
            </a:ext>
          </a:extLst>
        </xdr:cNvPr>
        <xdr:cNvSpPr/>
      </xdr:nvSpPr>
      <xdr:spPr>
        <a:xfrm>
          <a:off x="12839700" y="6619875"/>
          <a:ext cx="1962150" cy="295275"/>
        </a:xfrm>
        <a:prstGeom prst="rightArrow">
          <a:avLst>
            <a:gd name="adj1" fmla="val 43548"/>
            <a:gd name="adj2" fmla="val 6612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171450</xdr:colOff>
      <xdr:row>23</xdr:row>
      <xdr:rowOff>114300</xdr:rowOff>
    </xdr:from>
    <xdr:to>
      <xdr:col>13</xdr:col>
      <xdr:colOff>628650</xdr:colOff>
      <xdr:row>31</xdr:row>
      <xdr:rowOff>76200</xdr:rowOff>
    </xdr:to>
    <xdr:sp macro="" textlink="">
      <xdr:nvSpPr>
        <xdr:cNvPr id="5" name="Pfeil: nach unten 4">
          <a:extLst>
            <a:ext uri="{FF2B5EF4-FFF2-40B4-BE49-F238E27FC236}">
              <a16:creationId xmlns:a16="http://schemas.microsoft.com/office/drawing/2014/main" id="{D58D468C-3E0A-4092-A5BB-9792CE30F5B2}"/>
            </a:ext>
          </a:extLst>
        </xdr:cNvPr>
        <xdr:cNvSpPr/>
      </xdr:nvSpPr>
      <xdr:spPr>
        <a:xfrm>
          <a:off x="12277725" y="5200650"/>
          <a:ext cx="457200" cy="1666875"/>
        </a:xfrm>
        <a:prstGeom prst="downArrow">
          <a:avLst>
            <a:gd name="adj1" fmla="val 25000"/>
            <a:gd name="adj2" fmla="val 41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14</xdr:col>
      <xdr:colOff>0</xdr:colOff>
      <xdr:row>41</xdr:row>
      <xdr:rowOff>0</xdr:rowOff>
    </xdr:from>
    <xdr:to>
      <xdr:col>16</xdr:col>
      <xdr:colOff>171450</xdr:colOff>
      <xdr:row>42</xdr:row>
      <xdr:rowOff>85725</xdr:rowOff>
    </xdr:to>
    <xdr:sp macro="" textlink="">
      <xdr:nvSpPr>
        <xdr:cNvPr id="6" name="Pfeil: nach rechts 5">
          <a:extLst>
            <a:ext uri="{FF2B5EF4-FFF2-40B4-BE49-F238E27FC236}">
              <a16:creationId xmlns:a16="http://schemas.microsoft.com/office/drawing/2014/main" id="{44E263F7-C15C-485A-9AB7-02B4045065A3}"/>
            </a:ext>
          </a:extLst>
        </xdr:cNvPr>
        <xdr:cNvSpPr/>
      </xdr:nvSpPr>
      <xdr:spPr>
        <a:xfrm>
          <a:off x="13154025" y="8991600"/>
          <a:ext cx="1962150" cy="295275"/>
        </a:xfrm>
        <a:prstGeom prst="rightArrow">
          <a:avLst>
            <a:gd name="adj1" fmla="val 43548"/>
            <a:gd name="adj2" fmla="val 6612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16</xdr:col>
      <xdr:colOff>361950</xdr:colOff>
      <xdr:row>42</xdr:row>
      <xdr:rowOff>200025</xdr:rowOff>
    </xdr:from>
    <xdr:to>
      <xdr:col>16</xdr:col>
      <xdr:colOff>819150</xdr:colOff>
      <xdr:row>50</xdr:row>
      <xdr:rowOff>190500</xdr:rowOff>
    </xdr:to>
    <xdr:sp macro="" textlink="">
      <xdr:nvSpPr>
        <xdr:cNvPr id="7" name="Pfeil: nach unten 6">
          <a:extLst>
            <a:ext uri="{FF2B5EF4-FFF2-40B4-BE49-F238E27FC236}">
              <a16:creationId xmlns:a16="http://schemas.microsoft.com/office/drawing/2014/main" id="{36E58EF9-6A6B-49EE-BA02-4437233A8F1C}"/>
            </a:ext>
          </a:extLst>
        </xdr:cNvPr>
        <xdr:cNvSpPr/>
      </xdr:nvSpPr>
      <xdr:spPr>
        <a:xfrm>
          <a:off x="15306675" y="9401175"/>
          <a:ext cx="457200" cy="1666875"/>
        </a:xfrm>
        <a:prstGeom prst="downArrow">
          <a:avLst>
            <a:gd name="adj1" fmla="val 25000"/>
            <a:gd name="adj2" fmla="val 41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373380</xdr:colOff>
      <xdr:row>5</xdr:row>
      <xdr:rowOff>106680</xdr:rowOff>
    </xdr:from>
    <xdr:to>
      <xdr:col>4</xdr:col>
      <xdr:colOff>518160</xdr:colOff>
      <xdr:row>13</xdr:row>
      <xdr:rowOff>106680</xdr:rowOff>
    </xdr:to>
    <xdr:sp macro="" textlink="">
      <xdr:nvSpPr>
        <xdr:cNvPr id="2" name="Pfeil: nach oben 1">
          <a:extLst>
            <a:ext uri="{FF2B5EF4-FFF2-40B4-BE49-F238E27FC236}">
              <a16:creationId xmlns:a16="http://schemas.microsoft.com/office/drawing/2014/main" id="{481F55FD-89BF-4440-B9D3-C0A177E2DA90}"/>
            </a:ext>
          </a:extLst>
        </xdr:cNvPr>
        <xdr:cNvSpPr/>
      </xdr:nvSpPr>
      <xdr:spPr>
        <a:xfrm>
          <a:off x="3695700" y="1021080"/>
          <a:ext cx="144780" cy="146304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7</xdr:col>
      <xdr:colOff>182880</xdr:colOff>
      <xdr:row>3</xdr:row>
      <xdr:rowOff>45720</xdr:rowOff>
    </xdr:from>
    <xdr:to>
      <xdr:col>9</xdr:col>
      <xdr:colOff>548640</xdr:colOff>
      <xdr:row>3</xdr:row>
      <xdr:rowOff>137160</xdr:rowOff>
    </xdr:to>
    <xdr:sp macro="" textlink="">
      <xdr:nvSpPr>
        <xdr:cNvPr id="3" name="Pfeil: nach links 2">
          <a:extLst>
            <a:ext uri="{FF2B5EF4-FFF2-40B4-BE49-F238E27FC236}">
              <a16:creationId xmlns:a16="http://schemas.microsoft.com/office/drawing/2014/main" id="{1DA9D034-8127-4508-97AB-97B1F46BCCDE}"/>
            </a:ext>
          </a:extLst>
        </xdr:cNvPr>
        <xdr:cNvSpPr/>
      </xdr:nvSpPr>
      <xdr:spPr>
        <a:xfrm>
          <a:off x="5996940" y="594360"/>
          <a:ext cx="1950720" cy="9144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11</xdr:col>
      <xdr:colOff>0</xdr:colOff>
      <xdr:row>1</xdr:row>
      <xdr:rowOff>19051</xdr:rowOff>
    </xdr:from>
    <xdr:to>
      <xdr:col>16</xdr:col>
      <xdr:colOff>219075</xdr:colOff>
      <xdr:row>5</xdr:row>
      <xdr:rowOff>171451</xdr:rowOff>
    </xdr:to>
    <xdr:sp macro="" textlink="">
      <xdr:nvSpPr>
        <xdr:cNvPr id="2" name="Textfeld 1">
          <a:extLst>
            <a:ext uri="{FF2B5EF4-FFF2-40B4-BE49-F238E27FC236}">
              <a16:creationId xmlns:a16="http://schemas.microsoft.com/office/drawing/2014/main" id="{838DBEAF-AB90-4062-9591-87314BB4CCD4}"/>
            </a:ext>
          </a:extLst>
        </xdr:cNvPr>
        <xdr:cNvSpPr txBox="1"/>
      </xdr:nvSpPr>
      <xdr:spPr>
        <a:xfrm>
          <a:off x="9401175" y="228601"/>
          <a:ext cx="4410075" cy="990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i="0">
              <a:solidFill>
                <a:schemeClr val="dk1"/>
              </a:solidFill>
              <a:effectLst/>
              <a:latin typeface="+mn-lt"/>
              <a:ea typeface="+mn-ea"/>
              <a:cs typeface="+mn-cs"/>
            </a:rPr>
            <a:t>Quartile</a:t>
          </a:r>
          <a:r>
            <a:rPr lang="de-DE" sz="1100" b="0" i="0">
              <a:solidFill>
                <a:schemeClr val="dk1"/>
              </a:solidFill>
              <a:effectLst/>
              <a:latin typeface="+mn-lt"/>
              <a:ea typeface="+mn-ea"/>
              <a:cs typeface="+mn-cs"/>
            </a:rPr>
            <a:t> (lat. "Viertelwerte") sind die </a:t>
          </a:r>
          <a:r>
            <a:rPr lang="de-DE" sz="1100" b="1" i="0">
              <a:solidFill>
                <a:schemeClr val="dk1"/>
              </a:solidFill>
              <a:effectLst/>
              <a:latin typeface="+mn-lt"/>
              <a:ea typeface="+mn-ea"/>
              <a:cs typeface="+mn-cs"/>
            </a:rPr>
            <a:t>Quantile</a:t>
          </a:r>
          <a:r>
            <a:rPr lang="de-DE" sz="1100" b="0" i="0">
              <a:solidFill>
                <a:schemeClr val="dk1"/>
              </a:solidFill>
              <a:effectLst/>
              <a:latin typeface="+mn-lt"/>
              <a:ea typeface="+mn-ea"/>
              <a:cs typeface="+mn-cs"/>
            </a:rPr>
            <a:t> bei 25%, 50% und 75%. Das </a:t>
          </a:r>
          <a:r>
            <a:rPr lang="de-DE" sz="1100" b="1" i="0">
              <a:solidFill>
                <a:schemeClr val="dk1"/>
              </a:solidFill>
              <a:effectLst/>
              <a:latin typeface="+mn-lt"/>
              <a:ea typeface="+mn-ea"/>
              <a:cs typeface="+mn-cs"/>
            </a:rPr>
            <a:t>Quartil</a:t>
          </a:r>
          <a:r>
            <a:rPr lang="de-DE" sz="1100" b="0" i="0">
              <a:solidFill>
                <a:schemeClr val="dk1"/>
              </a:solidFill>
              <a:effectLst/>
              <a:latin typeface="+mn-lt"/>
              <a:ea typeface="+mn-ea"/>
              <a:cs typeface="+mn-cs"/>
            </a:rPr>
            <a:t> bei 25% wird auch als Q1 ("unteres </a:t>
          </a:r>
          <a:r>
            <a:rPr lang="de-DE" sz="1100" b="1" i="0">
              <a:solidFill>
                <a:schemeClr val="dk1"/>
              </a:solidFill>
              <a:effectLst/>
              <a:latin typeface="+mn-lt"/>
              <a:ea typeface="+mn-ea"/>
              <a:cs typeface="+mn-cs"/>
            </a:rPr>
            <a:t>Quartil</a:t>
          </a:r>
          <a:r>
            <a:rPr lang="de-DE" sz="1100" b="0" i="0">
              <a:solidFill>
                <a:schemeClr val="dk1"/>
              </a:solidFill>
              <a:effectLst/>
              <a:latin typeface="+mn-lt"/>
              <a:ea typeface="+mn-ea"/>
              <a:cs typeface="+mn-cs"/>
            </a:rPr>
            <a:t>"), das bei 50% als Q2 ("mittleres </a:t>
          </a:r>
          <a:r>
            <a:rPr lang="de-DE" sz="1100" b="1" i="0">
              <a:solidFill>
                <a:schemeClr val="dk1"/>
              </a:solidFill>
              <a:effectLst/>
              <a:latin typeface="+mn-lt"/>
              <a:ea typeface="+mn-ea"/>
              <a:cs typeface="+mn-cs"/>
            </a:rPr>
            <a:t>Quartil</a:t>
          </a:r>
          <a:r>
            <a:rPr lang="de-DE" sz="1100" b="0" i="0">
              <a:solidFill>
                <a:schemeClr val="dk1"/>
              </a:solidFill>
              <a:effectLst/>
              <a:latin typeface="+mn-lt"/>
              <a:ea typeface="+mn-ea"/>
              <a:cs typeface="+mn-cs"/>
            </a:rPr>
            <a:t>" = "Median") und das bei 75% als Q3 ("oberes </a:t>
          </a:r>
          <a:r>
            <a:rPr lang="de-DE" sz="1100" b="1" i="0">
              <a:solidFill>
                <a:schemeClr val="dk1"/>
              </a:solidFill>
              <a:effectLst/>
              <a:latin typeface="+mn-lt"/>
              <a:ea typeface="+mn-ea"/>
              <a:cs typeface="+mn-cs"/>
            </a:rPr>
            <a:t>Quartil</a:t>
          </a:r>
          <a:r>
            <a:rPr lang="de-DE" sz="1100" b="0" i="0">
              <a:solidFill>
                <a:schemeClr val="dk1"/>
              </a:solidFill>
              <a:effectLst/>
              <a:latin typeface="+mn-lt"/>
              <a:ea typeface="+mn-ea"/>
              <a:cs typeface="+mn-cs"/>
            </a:rPr>
            <a:t>") bezeichnet. Sie sind die in der Statistik mit am häufigsten verwendete Form der </a:t>
          </a:r>
          <a:r>
            <a:rPr lang="de-DE" sz="1100" b="1" i="0">
              <a:solidFill>
                <a:schemeClr val="dk1"/>
              </a:solidFill>
              <a:effectLst/>
              <a:latin typeface="+mn-lt"/>
              <a:ea typeface="+mn-ea"/>
              <a:cs typeface="+mn-cs"/>
            </a:rPr>
            <a:t>Quantile</a:t>
          </a:r>
          <a:r>
            <a:rPr lang="de-DE" sz="1100" b="0" i="0">
              <a:solidFill>
                <a:schemeClr val="dk1"/>
              </a:solidFill>
              <a:effectLst/>
              <a:latin typeface="+mn-lt"/>
              <a:ea typeface="+mn-ea"/>
              <a:cs typeface="+mn-cs"/>
            </a:rPr>
            <a:t>.</a:t>
          </a:r>
        </a:p>
        <a:p>
          <a:br>
            <a:rPr lang="de-DE" sz="1100" b="0" i="0">
              <a:solidFill>
                <a:schemeClr val="dk1"/>
              </a:solidFill>
              <a:effectLst/>
              <a:latin typeface="+mn-lt"/>
              <a:ea typeface="+mn-ea"/>
              <a:cs typeface="+mn-cs"/>
            </a:rPr>
          </a:br>
          <a:endParaRPr lang="de-DE" sz="1100"/>
        </a:p>
      </xdr:txBody>
    </xdr:sp>
    <xdr:clientData/>
  </xdr:twoCellAnchor>
  <xdr:twoCellAnchor>
    <xdr:from>
      <xdr:col>5</xdr:col>
      <xdr:colOff>176212</xdr:colOff>
      <xdr:row>0</xdr:row>
      <xdr:rowOff>119062</xdr:rowOff>
    </xdr:from>
    <xdr:to>
      <xdr:col>10</xdr:col>
      <xdr:colOff>447675</xdr:colOff>
      <xdr:row>14</xdr:row>
      <xdr:rowOff>38100</xdr:rowOff>
    </xdr:to>
    <mc:AlternateContent xmlns:mc="http://schemas.openxmlformats.org/markup-compatibility/2006">
      <mc:Choice xmlns:cx1="http://schemas.microsoft.com/office/drawing/2015/9/8/chartex" Requires="cx1">
        <xdr:graphicFrame macro="">
          <xdr:nvGraphicFramePr>
            <xdr:cNvPr id="3" name="Diagramm 2">
              <a:extLst>
                <a:ext uri="{FF2B5EF4-FFF2-40B4-BE49-F238E27FC236}">
                  <a16:creationId xmlns:a16="http://schemas.microsoft.com/office/drawing/2014/main" id="{3964D693-ADB0-40B5-B62E-244E5C48FF3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48187" y="119062"/>
              <a:ext cx="4643438" cy="2852738"/>
            </a:xfrm>
            <a:prstGeom prst="rect">
              <a:avLst/>
            </a:prstGeom>
            <a:solidFill>
              <a:prstClr val="white"/>
            </a:solidFill>
            <a:ln w="1">
              <a:solidFill>
                <a:prstClr val="green"/>
              </a:solidFill>
            </a:ln>
          </xdr:spPr>
          <xdr:txBody>
            <a:bodyPr vertOverflow="clip" horzOverflow="clip"/>
            <a:lstStyle/>
            <a:p>
              <a:r>
                <a:rPr lang="de-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95250</xdr:colOff>
      <xdr:row>11</xdr:row>
      <xdr:rowOff>133350</xdr:rowOff>
    </xdr:from>
    <xdr:to>
      <xdr:col>10</xdr:col>
      <xdr:colOff>504825</xdr:colOff>
      <xdr:row>13</xdr:row>
      <xdr:rowOff>85725</xdr:rowOff>
    </xdr:to>
    <xdr:sp macro="" textlink="">
      <xdr:nvSpPr>
        <xdr:cNvPr id="4" name="Pfeil: nach links 3">
          <a:extLst>
            <a:ext uri="{FF2B5EF4-FFF2-40B4-BE49-F238E27FC236}">
              <a16:creationId xmlns:a16="http://schemas.microsoft.com/office/drawing/2014/main" id="{9B58D185-1A62-4CA7-885F-F6958B74AC09}"/>
            </a:ext>
          </a:extLst>
        </xdr:cNvPr>
        <xdr:cNvSpPr/>
      </xdr:nvSpPr>
      <xdr:spPr>
        <a:xfrm>
          <a:off x="7410450" y="2438400"/>
          <a:ext cx="1247775" cy="37147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oneCellAnchor>
    <xdr:from>
      <xdr:col>9</xdr:col>
      <xdr:colOff>376237</xdr:colOff>
      <xdr:row>15</xdr:row>
      <xdr:rowOff>23812</xdr:rowOff>
    </xdr:from>
    <xdr:ext cx="1904046" cy="165366"/>
    <mc:AlternateContent xmlns:mc="http://schemas.openxmlformats.org/markup-compatibility/2006" xmlns:a14="http://schemas.microsoft.com/office/drawing/2010/main">
      <mc:Choice Requires="a14">
        <xdr:sp macro="" textlink="">
          <xdr:nvSpPr>
            <xdr:cNvPr id="5" name="Textfeld 4">
              <a:extLst>
                <a:ext uri="{FF2B5EF4-FFF2-40B4-BE49-F238E27FC236}">
                  <a16:creationId xmlns:a16="http://schemas.microsoft.com/office/drawing/2014/main" id="{03ECC07D-8C5D-45D5-9F45-8269E647FF09}"/>
                </a:ext>
              </a:extLst>
            </xdr:cNvPr>
            <xdr:cNvSpPr txBox="1"/>
          </xdr:nvSpPr>
          <xdr:spPr>
            <a:xfrm>
              <a:off x="7891462" y="3167062"/>
              <a:ext cx="1904046"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a:fld id="{825F15A7-03F4-43D7-82C5-3E23DA2F108C}" type="mathplaceholder">
                      <a:rPr lang="de-DE" sz="1100" i="1">
                        <a:latin typeface="Cambria Math" panose="02040503050406030204" pitchFamily="18" charset="0"/>
                      </a:rPr>
                      <a:t>Geben Sie hier eine Formel ein.</a:t>
                    </a:fld>
                  </m:oMath>
                </m:oMathPara>
              </a14:m>
              <a:endParaRPr lang="de-DE" sz="1100"/>
            </a:p>
          </xdr:txBody>
        </xdr:sp>
      </mc:Choice>
      <mc:Fallback xmlns="">
        <xdr:sp macro="" textlink="">
          <xdr:nvSpPr>
            <xdr:cNvPr id="5" name="Textfeld 4">
              <a:extLst>
                <a:ext uri="{FF2B5EF4-FFF2-40B4-BE49-F238E27FC236}">
                  <a16:creationId xmlns:a16="http://schemas.microsoft.com/office/drawing/2014/main" id="{03ECC07D-8C5D-45D5-9F45-8269E647FF09}"/>
                </a:ext>
              </a:extLst>
            </xdr:cNvPr>
            <xdr:cNvSpPr txBox="1"/>
          </xdr:nvSpPr>
          <xdr:spPr>
            <a:xfrm>
              <a:off x="7891462" y="3167062"/>
              <a:ext cx="1904046"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de-DE" sz="1100" i="0">
                  <a:latin typeface="Cambria Math" panose="02040503050406030204" pitchFamily="18" charset="0"/>
                </a:rPr>
                <a:t>"Geben Sie hier eine Formel ein."</a:t>
              </a:r>
              <a:endParaRPr lang="de-DE" sz="1100"/>
            </a:p>
          </xdr:txBody>
        </xdr:sp>
      </mc:Fallback>
    </mc:AlternateContent>
    <xdr:clientData/>
  </xdr:oneCellAnchor>
</xdr:wsDr>
</file>

<file path=xl/drawings/drawing8.xml><?xml version="1.0" encoding="utf-8"?>
<xdr:wsDr xmlns:xdr="http://schemas.openxmlformats.org/drawingml/2006/spreadsheetDrawing" xmlns:a="http://schemas.openxmlformats.org/drawingml/2006/main">
  <xdr:twoCellAnchor>
    <xdr:from>
      <xdr:col>7</xdr:col>
      <xdr:colOff>733425</xdr:colOff>
      <xdr:row>1</xdr:row>
      <xdr:rowOff>176212</xdr:rowOff>
    </xdr:from>
    <xdr:to>
      <xdr:col>13</xdr:col>
      <xdr:colOff>733425</xdr:colOff>
      <xdr:row>16</xdr:row>
      <xdr:rowOff>61912</xdr:rowOff>
    </xdr:to>
    <xdr:graphicFrame macro="">
      <xdr:nvGraphicFramePr>
        <xdr:cNvPr id="2" name="Diagramm 1">
          <a:extLst>
            <a:ext uri="{FF2B5EF4-FFF2-40B4-BE49-F238E27FC236}">
              <a16:creationId xmlns:a16="http://schemas.microsoft.com/office/drawing/2014/main" id="{F3132652-DB0D-445D-B4D5-7011B460F3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247650</xdr:colOff>
      <xdr:row>1</xdr:row>
      <xdr:rowOff>185737</xdr:rowOff>
    </xdr:from>
    <xdr:to>
      <xdr:col>20</xdr:col>
      <xdr:colOff>247650</xdr:colOff>
      <xdr:row>16</xdr:row>
      <xdr:rowOff>71437</xdr:rowOff>
    </xdr:to>
    <xdr:graphicFrame macro="">
      <xdr:nvGraphicFramePr>
        <xdr:cNvPr id="3" name="Diagramm 2">
          <a:extLst>
            <a:ext uri="{FF2B5EF4-FFF2-40B4-BE49-F238E27FC236}">
              <a16:creationId xmlns:a16="http://schemas.microsoft.com/office/drawing/2014/main" id="{11A9F9E8-AF9B-4E19-AAFE-2AE2D8BB7B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0</xdr:col>
      <xdr:colOff>114300</xdr:colOff>
      <xdr:row>11</xdr:row>
      <xdr:rowOff>128587</xdr:rowOff>
    </xdr:from>
    <xdr:ext cx="3530838" cy="656846"/>
    <mc:AlternateContent xmlns:mc="http://schemas.openxmlformats.org/markup-compatibility/2006" xmlns:a14="http://schemas.microsoft.com/office/drawing/2010/main">
      <mc:Choice Requires="a14">
        <xdr:sp macro="" textlink="">
          <xdr:nvSpPr>
            <xdr:cNvPr id="4" name="Textfeld 3">
              <a:extLst>
                <a:ext uri="{FF2B5EF4-FFF2-40B4-BE49-F238E27FC236}">
                  <a16:creationId xmlns:a16="http://schemas.microsoft.com/office/drawing/2014/main" id="{823EFFA9-E003-4DC2-9FD8-FE472545265A}"/>
                </a:ext>
              </a:extLst>
            </xdr:cNvPr>
            <xdr:cNvSpPr txBox="1"/>
          </xdr:nvSpPr>
          <xdr:spPr>
            <a:xfrm>
              <a:off x="114300" y="2224087"/>
              <a:ext cx="3530838" cy="6568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de-DE" sz="1800" i="1">
                            <a:latin typeface="Cambria Math" panose="02040503050406030204" pitchFamily="18" charset="0"/>
                          </a:rPr>
                        </m:ctrlPr>
                      </m:sSubPr>
                      <m:e>
                        <m:r>
                          <a:rPr lang="de-DE" sz="1800" i="1">
                            <a:latin typeface="Cambria Math" panose="02040503050406030204" pitchFamily="18" charset="0"/>
                          </a:rPr>
                          <m:t>𝑟</m:t>
                        </m:r>
                      </m:e>
                      <m:sub>
                        <m:r>
                          <a:rPr lang="de-DE" sz="1800" i="1">
                            <a:latin typeface="Cambria Math" panose="02040503050406030204" pitchFamily="18" charset="0"/>
                          </a:rPr>
                          <m:t>𝑥𝑦</m:t>
                        </m:r>
                      </m:sub>
                    </m:sSub>
                    <m:r>
                      <a:rPr lang="de-DE" sz="1800" i="0">
                        <a:latin typeface="Cambria Math" panose="02040503050406030204" pitchFamily="18" charset="0"/>
                      </a:rPr>
                      <m:t>=</m:t>
                    </m:r>
                    <m:f>
                      <m:fPr>
                        <m:ctrlPr>
                          <a:rPr lang="de-DE" sz="1800" i="1">
                            <a:latin typeface="Cambria Math" panose="02040503050406030204" pitchFamily="18" charset="0"/>
                          </a:rPr>
                        </m:ctrlPr>
                      </m:fPr>
                      <m:num>
                        <m:nary>
                          <m:naryPr>
                            <m:chr m:val="∑"/>
                            <m:limLoc m:val="undOvr"/>
                            <m:grow m:val="on"/>
                            <m:ctrlPr>
                              <a:rPr lang="de-DE" sz="1800" i="1">
                                <a:latin typeface="Cambria Math" panose="02040503050406030204" pitchFamily="18" charset="0"/>
                              </a:rPr>
                            </m:ctrlPr>
                          </m:naryPr>
                          <m:sub>
                            <m:r>
                              <a:rPr lang="de-DE" sz="1800" i="1">
                                <a:latin typeface="Cambria Math" panose="02040503050406030204" pitchFamily="18" charset="0"/>
                              </a:rPr>
                              <m:t>𝑗</m:t>
                            </m:r>
                            <m:r>
                              <a:rPr lang="de-DE" sz="1800" i="0">
                                <a:latin typeface="Cambria Math" panose="02040503050406030204" pitchFamily="18" charset="0"/>
                              </a:rPr>
                              <m:t>−1</m:t>
                            </m:r>
                          </m:sub>
                          <m:sup>
                            <m:r>
                              <a:rPr lang="de-DE" sz="1800" i="1">
                                <a:latin typeface="Cambria Math" panose="02040503050406030204" pitchFamily="18" charset="0"/>
                              </a:rPr>
                              <m:t>𝑛</m:t>
                            </m:r>
                          </m:sup>
                          <m:e>
                            <m:d>
                              <m:dPr>
                                <m:ctrlPr>
                                  <a:rPr lang="de-DE" sz="1800" i="1">
                                    <a:latin typeface="Cambria Math" panose="02040503050406030204" pitchFamily="18" charset="0"/>
                                  </a:rPr>
                                </m:ctrlPr>
                              </m:dPr>
                              <m:e>
                                <m:sSub>
                                  <m:sSubPr>
                                    <m:ctrlPr>
                                      <a:rPr lang="de-DE" sz="1800" i="1">
                                        <a:latin typeface="Cambria Math" panose="02040503050406030204" pitchFamily="18" charset="0"/>
                                      </a:rPr>
                                    </m:ctrlPr>
                                  </m:sSubPr>
                                  <m:e>
                                    <m:r>
                                      <a:rPr lang="de-DE" sz="1800" i="1">
                                        <a:latin typeface="Cambria Math" panose="02040503050406030204" pitchFamily="18" charset="0"/>
                                      </a:rPr>
                                      <m:t>𝑥</m:t>
                                    </m:r>
                                  </m:e>
                                  <m:sub>
                                    <m:r>
                                      <a:rPr lang="de-DE" sz="1800" i="1">
                                        <a:latin typeface="Cambria Math" panose="02040503050406030204" pitchFamily="18" charset="0"/>
                                      </a:rPr>
                                      <m:t>𝑖</m:t>
                                    </m:r>
                                  </m:sub>
                                </m:sSub>
                                <m:r>
                                  <a:rPr lang="de-DE" sz="1800" i="0">
                                    <a:latin typeface="Cambria Math" panose="02040503050406030204" pitchFamily="18" charset="0"/>
                                  </a:rPr>
                                  <m:t>−</m:t>
                                </m:r>
                                <m:acc>
                                  <m:accPr>
                                    <m:chr m:val="̅"/>
                                    <m:ctrlPr>
                                      <a:rPr lang="de-DE" sz="1800" i="1">
                                        <a:latin typeface="Cambria Math" panose="02040503050406030204" pitchFamily="18" charset="0"/>
                                      </a:rPr>
                                    </m:ctrlPr>
                                  </m:accPr>
                                  <m:e>
                                    <m:r>
                                      <a:rPr lang="de-DE" sz="1800" i="1">
                                        <a:latin typeface="Cambria Math" panose="02040503050406030204" pitchFamily="18" charset="0"/>
                                      </a:rPr>
                                      <m:t>𝑥</m:t>
                                    </m:r>
                                  </m:e>
                                </m:acc>
                              </m:e>
                            </m:d>
                          </m:e>
                        </m:nary>
                        <m:r>
                          <a:rPr lang="de-DE" sz="1800" i="0">
                            <a:latin typeface="Cambria Math" panose="02040503050406030204" pitchFamily="18" charset="0"/>
                          </a:rPr>
                          <m:t>⋅</m:t>
                        </m:r>
                        <m:d>
                          <m:dPr>
                            <m:ctrlPr>
                              <a:rPr lang="de-DE" sz="1800" i="1">
                                <a:latin typeface="Cambria Math" panose="02040503050406030204" pitchFamily="18" charset="0"/>
                              </a:rPr>
                            </m:ctrlPr>
                          </m:dPr>
                          <m:e>
                            <m:sSub>
                              <m:sSubPr>
                                <m:ctrlPr>
                                  <a:rPr lang="de-DE" sz="1800" i="1">
                                    <a:latin typeface="Cambria Math" panose="02040503050406030204" pitchFamily="18" charset="0"/>
                                  </a:rPr>
                                </m:ctrlPr>
                              </m:sSubPr>
                              <m:e>
                                <m:r>
                                  <a:rPr lang="de-DE" sz="1800" i="1">
                                    <a:latin typeface="Cambria Math" panose="02040503050406030204" pitchFamily="18" charset="0"/>
                                  </a:rPr>
                                  <m:t>𝑦</m:t>
                                </m:r>
                              </m:e>
                              <m:sub>
                                <m:r>
                                  <a:rPr lang="de-DE" sz="1800" i="1">
                                    <a:latin typeface="Cambria Math" panose="02040503050406030204" pitchFamily="18" charset="0"/>
                                  </a:rPr>
                                  <m:t>𝑖</m:t>
                                </m:r>
                              </m:sub>
                            </m:sSub>
                            <m:r>
                              <a:rPr lang="de-DE" sz="1800" i="0">
                                <a:latin typeface="Cambria Math" panose="02040503050406030204" pitchFamily="18" charset="0"/>
                              </a:rPr>
                              <m:t>−</m:t>
                            </m:r>
                            <m:acc>
                              <m:accPr>
                                <m:chr m:val="̅"/>
                                <m:ctrlPr>
                                  <a:rPr lang="de-DE" sz="1800" i="1">
                                    <a:latin typeface="Cambria Math" panose="02040503050406030204" pitchFamily="18" charset="0"/>
                                  </a:rPr>
                                </m:ctrlPr>
                              </m:accPr>
                              <m:e>
                                <m:r>
                                  <a:rPr lang="de-DE" sz="1800" i="1">
                                    <a:latin typeface="Cambria Math" panose="02040503050406030204" pitchFamily="18" charset="0"/>
                                  </a:rPr>
                                  <m:t>𝑦</m:t>
                                </m:r>
                              </m:e>
                            </m:acc>
                          </m:e>
                        </m:d>
                      </m:num>
                      <m:den>
                        <m:nary>
                          <m:naryPr>
                            <m:chr m:val="∑"/>
                            <m:limLoc m:val="undOvr"/>
                            <m:grow m:val="on"/>
                            <m:ctrlPr>
                              <a:rPr lang="de-DE" sz="1800" i="1">
                                <a:latin typeface="Cambria Math" panose="02040503050406030204" pitchFamily="18" charset="0"/>
                              </a:rPr>
                            </m:ctrlPr>
                          </m:naryPr>
                          <m:sub>
                            <m:r>
                              <a:rPr lang="de-DE" sz="1800" i="1">
                                <a:latin typeface="Cambria Math" panose="02040503050406030204" pitchFamily="18" charset="0"/>
                              </a:rPr>
                              <m:t>𝑖</m:t>
                            </m:r>
                            <m:r>
                              <a:rPr lang="de-DE" sz="1800" i="0">
                                <a:latin typeface="Cambria Math" panose="02040503050406030204" pitchFamily="18" charset="0"/>
                              </a:rPr>
                              <m:t>−1</m:t>
                            </m:r>
                          </m:sub>
                          <m:sup>
                            <m:r>
                              <a:rPr lang="de-DE" sz="1800" i="1">
                                <a:latin typeface="Cambria Math" panose="02040503050406030204" pitchFamily="18" charset="0"/>
                              </a:rPr>
                              <m:t>𝑛</m:t>
                            </m:r>
                          </m:sup>
                          <m:e>
                            <m:sSup>
                              <m:sSupPr>
                                <m:ctrlPr>
                                  <a:rPr lang="de-DE" sz="1800" i="1">
                                    <a:latin typeface="Cambria Math" panose="02040503050406030204" pitchFamily="18" charset="0"/>
                                  </a:rPr>
                                </m:ctrlPr>
                              </m:sSupPr>
                              <m:e>
                                <m:d>
                                  <m:dPr>
                                    <m:ctrlPr>
                                      <a:rPr lang="de-DE" sz="1800" i="1">
                                        <a:latin typeface="Cambria Math" panose="02040503050406030204" pitchFamily="18" charset="0"/>
                                      </a:rPr>
                                    </m:ctrlPr>
                                  </m:dPr>
                                  <m:e>
                                    <m:sSub>
                                      <m:sSubPr>
                                        <m:ctrlPr>
                                          <a:rPr lang="de-DE" sz="1800" i="1">
                                            <a:latin typeface="Cambria Math" panose="02040503050406030204" pitchFamily="18" charset="0"/>
                                          </a:rPr>
                                        </m:ctrlPr>
                                      </m:sSubPr>
                                      <m:e>
                                        <m:r>
                                          <a:rPr lang="de-DE" sz="1800" i="1">
                                            <a:latin typeface="Cambria Math" panose="02040503050406030204" pitchFamily="18" charset="0"/>
                                          </a:rPr>
                                          <m:t>𝑥</m:t>
                                        </m:r>
                                      </m:e>
                                      <m:sub>
                                        <m:r>
                                          <a:rPr lang="de-DE" sz="1800" i="1">
                                            <a:latin typeface="Cambria Math" panose="02040503050406030204" pitchFamily="18" charset="0"/>
                                          </a:rPr>
                                          <m:t>𝑖</m:t>
                                        </m:r>
                                      </m:sub>
                                    </m:sSub>
                                    <m:r>
                                      <a:rPr lang="de-DE" sz="1800" i="0">
                                        <a:latin typeface="Cambria Math" panose="02040503050406030204" pitchFamily="18" charset="0"/>
                                      </a:rPr>
                                      <m:t>−</m:t>
                                    </m:r>
                                    <m:acc>
                                      <m:accPr>
                                        <m:chr m:val="̅"/>
                                        <m:ctrlPr>
                                          <a:rPr lang="de-DE" sz="1800" i="1">
                                            <a:latin typeface="Cambria Math" panose="02040503050406030204" pitchFamily="18" charset="0"/>
                                          </a:rPr>
                                        </m:ctrlPr>
                                      </m:accPr>
                                      <m:e>
                                        <m:r>
                                          <a:rPr lang="de-DE" sz="1800" i="1">
                                            <a:latin typeface="Cambria Math" panose="02040503050406030204" pitchFamily="18" charset="0"/>
                                          </a:rPr>
                                          <m:t>𝑥</m:t>
                                        </m:r>
                                      </m:e>
                                    </m:acc>
                                  </m:e>
                                </m:d>
                              </m:e>
                              <m:sup>
                                <m:r>
                                  <a:rPr lang="de-DE" sz="1800" b="0" i="0">
                                    <a:latin typeface="Cambria Math" panose="02040503050406030204" pitchFamily="18" charset="0"/>
                                  </a:rPr>
                                  <m:t>2</m:t>
                                </m:r>
                              </m:sup>
                            </m:sSup>
                          </m:e>
                        </m:nary>
                        <m:r>
                          <a:rPr lang="de-DE" sz="1800" i="0">
                            <a:latin typeface="Cambria Math" panose="02040503050406030204" pitchFamily="18" charset="0"/>
                          </a:rPr>
                          <m:t>⋅</m:t>
                        </m:r>
                        <m:nary>
                          <m:naryPr>
                            <m:chr m:val="∑"/>
                            <m:limLoc m:val="undOvr"/>
                            <m:grow m:val="on"/>
                            <m:ctrlPr>
                              <a:rPr lang="de-DE" sz="1800" i="1">
                                <a:latin typeface="Cambria Math" panose="02040503050406030204" pitchFamily="18" charset="0"/>
                              </a:rPr>
                            </m:ctrlPr>
                          </m:naryPr>
                          <m:sub>
                            <m:r>
                              <a:rPr lang="de-DE" sz="1800" i="1">
                                <a:latin typeface="Cambria Math" panose="02040503050406030204" pitchFamily="18" charset="0"/>
                              </a:rPr>
                              <m:t>𝑗</m:t>
                            </m:r>
                            <m:r>
                              <a:rPr lang="de-DE" sz="1800" i="0">
                                <a:latin typeface="Cambria Math" panose="02040503050406030204" pitchFamily="18" charset="0"/>
                              </a:rPr>
                              <m:t>−1</m:t>
                            </m:r>
                          </m:sub>
                          <m:sup>
                            <m:r>
                              <a:rPr lang="de-DE" sz="1800" i="1">
                                <a:latin typeface="Cambria Math" panose="02040503050406030204" pitchFamily="18" charset="0"/>
                              </a:rPr>
                              <m:t>𝑛</m:t>
                            </m:r>
                          </m:sup>
                          <m:e>
                            <m:sSup>
                              <m:sSupPr>
                                <m:ctrlPr>
                                  <a:rPr lang="de-DE" sz="1800" i="1">
                                    <a:latin typeface="Cambria Math" panose="02040503050406030204" pitchFamily="18" charset="0"/>
                                  </a:rPr>
                                </m:ctrlPr>
                              </m:sSupPr>
                              <m:e>
                                <m:d>
                                  <m:dPr>
                                    <m:ctrlPr>
                                      <a:rPr lang="de-DE" sz="1800" i="1">
                                        <a:latin typeface="Cambria Math" panose="02040503050406030204" pitchFamily="18" charset="0"/>
                                      </a:rPr>
                                    </m:ctrlPr>
                                  </m:dPr>
                                  <m:e>
                                    <m:sSub>
                                      <m:sSubPr>
                                        <m:ctrlPr>
                                          <a:rPr lang="de-DE" sz="1800" i="1">
                                            <a:latin typeface="Cambria Math" panose="02040503050406030204" pitchFamily="18" charset="0"/>
                                          </a:rPr>
                                        </m:ctrlPr>
                                      </m:sSubPr>
                                      <m:e>
                                        <m:r>
                                          <a:rPr lang="de-DE" sz="1800" i="1">
                                            <a:latin typeface="Cambria Math" panose="02040503050406030204" pitchFamily="18" charset="0"/>
                                          </a:rPr>
                                          <m:t>𝑦</m:t>
                                        </m:r>
                                      </m:e>
                                      <m:sub>
                                        <m:r>
                                          <a:rPr lang="de-DE" sz="1800" i="1">
                                            <a:latin typeface="Cambria Math" panose="02040503050406030204" pitchFamily="18" charset="0"/>
                                          </a:rPr>
                                          <m:t>𝑖</m:t>
                                        </m:r>
                                      </m:sub>
                                    </m:sSub>
                                    <m:r>
                                      <a:rPr lang="de-DE" sz="1800" i="0">
                                        <a:latin typeface="Cambria Math" panose="02040503050406030204" pitchFamily="18" charset="0"/>
                                      </a:rPr>
                                      <m:t>−</m:t>
                                    </m:r>
                                    <m:acc>
                                      <m:accPr>
                                        <m:chr m:val="̅"/>
                                        <m:ctrlPr>
                                          <a:rPr lang="de-DE" sz="1800" i="1">
                                            <a:latin typeface="Cambria Math" panose="02040503050406030204" pitchFamily="18" charset="0"/>
                                          </a:rPr>
                                        </m:ctrlPr>
                                      </m:accPr>
                                      <m:e>
                                        <m:r>
                                          <a:rPr lang="de-DE" sz="1800" i="1">
                                            <a:latin typeface="Cambria Math" panose="02040503050406030204" pitchFamily="18" charset="0"/>
                                          </a:rPr>
                                          <m:t>𝑦</m:t>
                                        </m:r>
                                      </m:e>
                                    </m:acc>
                                  </m:e>
                                </m:d>
                              </m:e>
                              <m:sup>
                                <m:r>
                                  <a:rPr lang="de-DE" sz="1800" i="0">
                                    <a:latin typeface="Cambria Math" panose="02040503050406030204" pitchFamily="18" charset="0"/>
                                  </a:rPr>
                                  <m:t>2</m:t>
                                </m:r>
                              </m:sup>
                            </m:sSup>
                          </m:e>
                        </m:nary>
                      </m:den>
                    </m:f>
                  </m:oMath>
                </m:oMathPara>
              </a14:m>
              <a:endParaRPr lang="de-DE" sz="1800"/>
            </a:p>
          </xdr:txBody>
        </xdr:sp>
      </mc:Choice>
      <mc:Fallback xmlns="">
        <xdr:sp macro="" textlink="">
          <xdr:nvSpPr>
            <xdr:cNvPr id="4" name="Textfeld 3">
              <a:extLst>
                <a:ext uri="{FF2B5EF4-FFF2-40B4-BE49-F238E27FC236}">
                  <a16:creationId xmlns:a16="http://schemas.microsoft.com/office/drawing/2014/main" id="{823EFFA9-E003-4DC2-9FD8-FE472545265A}"/>
                </a:ext>
              </a:extLst>
            </xdr:cNvPr>
            <xdr:cNvSpPr txBox="1"/>
          </xdr:nvSpPr>
          <xdr:spPr>
            <a:xfrm>
              <a:off x="114300" y="2224087"/>
              <a:ext cx="3530838" cy="6568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de-DE" sz="1800" i="0">
                  <a:latin typeface="Cambria Math" panose="02040503050406030204" pitchFamily="18" charset="0"/>
                </a:rPr>
                <a:t>𝑟_𝑥𝑦=(∑129_(𝑗−1)^𝑛▒(𝑥_𝑖−𝑥 ̅ ) ⋅(𝑦_𝑖−𝑦 ̅ ))/(∑129_(𝑖−1)^𝑛▒(𝑥_𝑖−𝑥 ̅ )^</a:t>
              </a:r>
              <a:r>
                <a:rPr lang="de-DE" sz="1800" b="0" i="0">
                  <a:latin typeface="Cambria Math" panose="02040503050406030204" pitchFamily="18" charset="0"/>
                </a:rPr>
                <a:t>2 </a:t>
              </a:r>
              <a:r>
                <a:rPr lang="de-DE" sz="1800" i="0">
                  <a:latin typeface="Cambria Math" panose="02040503050406030204" pitchFamily="18" charset="0"/>
                </a:rPr>
                <a:t>⋅∑129_(𝑗−1)^𝑛▒(𝑦_𝑖−𝑦 ̅ )^2 )</a:t>
              </a:r>
              <a:endParaRPr lang="de-DE" sz="1800"/>
            </a:p>
          </xdr:txBody>
        </xdr:sp>
      </mc:Fallback>
    </mc:AlternateContent>
    <xdr:clientData/>
  </xdr:oneCellAnchor>
  <xdr:oneCellAnchor>
    <xdr:from>
      <xdr:col>0</xdr:col>
      <xdr:colOff>133350</xdr:colOff>
      <xdr:row>32</xdr:row>
      <xdr:rowOff>176212</xdr:rowOff>
    </xdr:from>
    <xdr:ext cx="3246851" cy="754694"/>
    <mc:AlternateContent xmlns:mc="http://schemas.openxmlformats.org/markup-compatibility/2006" xmlns:a14="http://schemas.microsoft.com/office/drawing/2010/main">
      <mc:Choice Requires="a14">
        <xdr:sp macro="" textlink="">
          <xdr:nvSpPr>
            <xdr:cNvPr id="5" name="Textfeld 4">
              <a:extLst>
                <a:ext uri="{FF2B5EF4-FFF2-40B4-BE49-F238E27FC236}">
                  <a16:creationId xmlns:a16="http://schemas.microsoft.com/office/drawing/2014/main" id="{950319F3-5C41-412A-8409-9C9A44B97A64}"/>
                </a:ext>
              </a:extLst>
            </xdr:cNvPr>
            <xdr:cNvSpPr txBox="1"/>
          </xdr:nvSpPr>
          <xdr:spPr>
            <a:xfrm>
              <a:off x="133350" y="6338887"/>
              <a:ext cx="3246851" cy="7546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acc>
                      <m:accPr>
                        <m:chr m:val="̅"/>
                        <m:ctrlPr>
                          <a:rPr lang="de-DE" sz="1800" i="1">
                            <a:latin typeface="Cambria Math" panose="02040503050406030204" pitchFamily="18" charset="0"/>
                          </a:rPr>
                        </m:ctrlPr>
                      </m:accPr>
                      <m:e>
                        <m:r>
                          <a:rPr lang="de-DE" sz="1800" i="1">
                            <a:latin typeface="Cambria Math" panose="02040503050406030204" pitchFamily="18" charset="0"/>
                          </a:rPr>
                          <m:t>𝑥</m:t>
                        </m:r>
                      </m:e>
                    </m:acc>
                    <m:r>
                      <a:rPr lang="de-DE" sz="1800" i="0">
                        <a:latin typeface="Cambria Math" panose="02040503050406030204" pitchFamily="18" charset="0"/>
                      </a:rPr>
                      <m:t>=</m:t>
                    </m:r>
                    <m:f>
                      <m:fPr>
                        <m:ctrlPr>
                          <a:rPr lang="de-DE" sz="1800" i="1">
                            <a:latin typeface="Cambria Math" panose="02040503050406030204" pitchFamily="18" charset="0"/>
                          </a:rPr>
                        </m:ctrlPr>
                      </m:fPr>
                      <m:num>
                        <m:r>
                          <a:rPr lang="de-DE" sz="1800" i="0">
                            <a:latin typeface="Cambria Math" panose="02040503050406030204" pitchFamily="18" charset="0"/>
                          </a:rPr>
                          <m:t>1</m:t>
                        </m:r>
                      </m:num>
                      <m:den>
                        <m:r>
                          <a:rPr lang="de-DE" sz="1800" i="1">
                            <a:latin typeface="Cambria Math" panose="02040503050406030204" pitchFamily="18" charset="0"/>
                          </a:rPr>
                          <m:t>𝑛</m:t>
                        </m:r>
                      </m:den>
                    </m:f>
                    <m:nary>
                      <m:naryPr>
                        <m:chr m:val="∑"/>
                        <m:limLoc m:val="undOvr"/>
                        <m:grow m:val="on"/>
                        <m:ctrlPr>
                          <a:rPr lang="de-DE" sz="1800" i="1">
                            <a:latin typeface="Cambria Math" panose="02040503050406030204" pitchFamily="18" charset="0"/>
                          </a:rPr>
                        </m:ctrlPr>
                      </m:naryPr>
                      <m:sub>
                        <m:r>
                          <a:rPr lang="de-DE" sz="1800" i="0">
                            <a:latin typeface="Cambria Math" panose="02040503050406030204" pitchFamily="18" charset="0"/>
                          </a:rPr>
                          <m:t>1−1</m:t>
                        </m:r>
                      </m:sub>
                      <m:sup>
                        <m:r>
                          <a:rPr lang="de-DE" sz="1800" i="1">
                            <a:latin typeface="Cambria Math" panose="02040503050406030204" pitchFamily="18" charset="0"/>
                          </a:rPr>
                          <m:t>𝑛</m:t>
                        </m:r>
                      </m:sup>
                      <m:e>
                        <m:sSub>
                          <m:sSubPr>
                            <m:ctrlPr>
                              <a:rPr lang="de-DE" sz="1800" i="1">
                                <a:latin typeface="Cambria Math" panose="02040503050406030204" pitchFamily="18" charset="0"/>
                              </a:rPr>
                            </m:ctrlPr>
                          </m:sSubPr>
                          <m:e>
                            <m:r>
                              <a:rPr lang="de-DE" sz="1800" i="1">
                                <a:latin typeface="Cambria Math" panose="02040503050406030204" pitchFamily="18" charset="0"/>
                              </a:rPr>
                              <m:t>𝑥</m:t>
                            </m:r>
                          </m:e>
                          <m:sub>
                            <m:r>
                              <a:rPr lang="de-DE" sz="1800" i="1">
                                <a:latin typeface="Cambria Math" panose="02040503050406030204" pitchFamily="18" charset="0"/>
                              </a:rPr>
                              <m:t>𝑖</m:t>
                            </m:r>
                          </m:sub>
                        </m:sSub>
                      </m:e>
                    </m:nary>
                    <m:r>
                      <a:rPr lang="de-DE" sz="1800" i="0">
                        <a:latin typeface="Cambria Math" panose="02040503050406030204" pitchFamily="18" charset="0"/>
                      </a:rPr>
                      <m:t>=</m:t>
                    </m:r>
                    <m:f>
                      <m:fPr>
                        <m:ctrlPr>
                          <a:rPr lang="de-DE" sz="1800" i="1">
                            <a:latin typeface="Cambria Math" panose="02040503050406030204" pitchFamily="18" charset="0"/>
                          </a:rPr>
                        </m:ctrlPr>
                      </m:fPr>
                      <m:num>
                        <m:sSub>
                          <m:sSubPr>
                            <m:ctrlPr>
                              <a:rPr lang="de-DE" sz="1800" i="1">
                                <a:latin typeface="Cambria Math" panose="02040503050406030204" pitchFamily="18" charset="0"/>
                              </a:rPr>
                            </m:ctrlPr>
                          </m:sSubPr>
                          <m:e>
                            <m:r>
                              <a:rPr lang="de-DE" sz="1800" i="1">
                                <a:latin typeface="Cambria Math" panose="02040503050406030204" pitchFamily="18" charset="0"/>
                              </a:rPr>
                              <m:t>𝑥</m:t>
                            </m:r>
                          </m:e>
                          <m:sub>
                            <m:r>
                              <a:rPr lang="de-DE" sz="1800" i="0">
                                <a:latin typeface="Cambria Math" panose="02040503050406030204" pitchFamily="18" charset="0"/>
                              </a:rPr>
                              <m:t>1</m:t>
                            </m:r>
                          </m:sub>
                        </m:sSub>
                        <m:r>
                          <a:rPr lang="de-DE" sz="1800" i="0">
                            <a:latin typeface="Cambria Math" panose="02040503050406030204" pitchFamily="18" charset="0"/>
                          </a:rPr>
                          <m:t>+</m:t>
                        </m:r>
                        <m:sSub>
                          <m:sSubPr>
                            <m:ctrlPr>
                              <a:rPr lang="de-DE" sz="1800" i="1">
                                <a:latin typeface="Cambria Math" panose="02040503050406030204" pitchFamily="18" charset="0"/>
                              </a:rPr>
                            </m:ctrlPr>
                          </m:sSubPr>
                          <m:e>
                            <m:r>
                              <a:rPr lang="de-DE" sz="1800" i="1">
                                <a:latin typeface="Cambria Math" panose="02040503050406030204" pitchFamily="18" charset="0"/>
                              </a:rPr>
                              <m:t>𝑥</m:t>
                            </m:r>
                          </m:e>
                          <m:sub>
                            <m:r>
                              <a:rPr lang="de-DE" sz="1800" i="0">
                                <a:latin typeface="Cambria Math" panose="02040503050406030204" pitchFamily="18" charset="0"/>
                              </a:rPr>
                              <m:t>2</m:t>
                            </m:r>
                          </m:sub>
                        </m:sSub>
                        <m:r>
                          <a:rPr lang="de-DE" sz="1800" i="0">
                            <a:latin typeface="Cambria Math" panose="02040503050406030204" pitchFamily="18" charset="0"/>
                          </a:rPr>
                          <m:t>+</m:t>
                        </m:r>
                        <m:sSub>
                          <m:sSubPr>
                            <m:ctrlPr>
                              <a:rPr lang="de-DE" sz="1800" i="1">
                                <a:latin typeface="Cambria Math" panose="02040503050406030204" pitchFamily="18" charset="0"/>
                              </a:rPr>
                            </m:ctrlPr>
                          </m:sSubPr>
                          <m:e>
                            <m:r>
                              <a:rPr lang="de-DE" sz="1800" i="1">
                                <a:latin typeface="Cambria Math" panose="02040503050406030204" pitchFamily="18" charset="0"/>
                              </a:rPr>
                              <m:t>𝑥</m:t>
                            </m:r>
                          </m:e>
                          <m:sub>
                            <m:r>
                              <a:rPr lang="de-DE" sz="1800" i="0">
                                <a:latin typeface="Cambria Math" panose="02040503050406030204" pitchFamily="18" charset="0"/>
                              </a:rPr>
                              <m:t>3</m:t>
                            </m:r>
                          </m:sub>
                        </m:sSub>
                        <m:r>
                          <a:rPr lang="de-DE" sz="1800" i="0">
                            <a:latin typeface="Cambria Math" panose="02040503050406030204" pitchFamily="18" charset="0"/>
                          </a:rPr>
                          <m:t>…</m:t>
                        </m:r>
                        <m:r>
                          <a:rPr lang="de-DE" sz="1800" i="1">
                            <a:latin typeface="Cambria Math" panose="02040503050406030204" pitchFamily="18" charset="0"/>
                          </a:rPr>
                          <m:t>𝑥𝑛</m:t>
                        </m:r>
                      </m:num>
                      <m:den>
                        <m:r>
                          <a:rPr lang="de-DE" sz="1800" i="1">
                            <a:latin typeface="Cambria Math" panose="02040503050406030204" pitchFamily="18" charset="0"/>
                          </a:rPr>
                          <m:t>𝑛</m:t>
                        </m:r>
                      </m:den>
                    </m:f>
                  </m:oMath>
                </m:oMathPara>
              </a14:m>
              <a:endParaRPr lang="de-DE" sz="1800"/>
            </a:p>
          </xdr:txBody>
        </xdr:sp>
      </mc:Choice>
      <mc:Fallback xmlns="">
        <xdr:sp macro="" textlink="">
          <xdr:nvSpPr>
            <xdr:cNvPr id="5" name="Textfeld 4">
              <a:extLst>
                <a:ext uri="{FF2B5EF4-FFF2-40B4-BE49-F238E27FC236}">
                  <a16:creationId xmlns:a16="http://schemas.microsoft.com/office/drawing/2014/main" id="{950319F3-5C41-412A-8409-9C9A44B97A64}"/>
                </a:ext>
              </a:extLst>
            </xdr:cNvPr>
            <xdr:cNvSpPr txBox="1"/>
          </xdr:nvSpPr>
          <xdr:spPr>
            <a:xfrm>
              <a:off x="133350" y="6338887"/>
              <a:ext cx="3246851" cy="7546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de-DE" sz="1800" i="0">
                  <a:latin typeface="Cambria Math" panose="02040503050406030204" pitchFamily="18" charset="0"/>
                </a:rPr>
                <a:t>𝑥 ̅=1/𝑛 ∑129_(1−1)^𝑛▒𝑥_𝑖 =(𝑥_1+𝑥_2+𝑥_3…𝑥𝑛)/𝑛</a:t>
              </a:r>
              <a:endParaRPr lang="de-DE" sz="1800"/>
            </a:p>
          </xdr:txBody>
        </xdr:sp>
      </mc:Fallback>
    </mc:AlternateContent>
    <xdr:clientData/>
  </xdr:oneCellAnchor>
  <xdr:oneCellAnchor>
    <xdr:from>
      <xdr:col>13</xdr:col>
      <xdr:colOff>371475</xdr:colOff>
      <xdr:row>23</xdr:row>
      <xdr:rowOff>23812</xdr:rowOff>
    </xdr:from>
    <xdr:ext cx="2145459" cy="754887"/>
    <mc:AlternateContent xmlns:mc="http://schemas.openxmlformats.org/markup-compatibility/2006">
      <mc:Choice xmlns:a14="http://schemas.microsoft.com/office/drawing/2010/main" Requires="a14">
        <xdr:sp macro="" textlink="">
          <xdr:nvSpPr>
            <xdr:cNvPr id="6" name="Textfeld 5">
              <a:extLst>
                <a:ext uri="{FF2B5EF4-FFF2-40B4-BE49-F238E27FC236}">
                  <a16:creationId xmlns:a16="http://schemas.microsoft.com/office/drawing/2014/main" id="{0656C22D-5E24-445E-81E7-C28D9B934DE6}"/>
                </a:ext>
              </a:extLst>
            </xdr:cNvPr>
            <xdr:cNvSpPr txBox="1"/>
          </xdr:nvSpPr>
          <xdr:spPr>
            <a:xfrm>
              <a:off x="11277600" y="4872037"/>
              <a:ext cx="2145459" cy="7548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lang="de-DE" sz="1800" b="1" i="1">
                            <a:latin typeface="Cambria Math" panose="02040503050406030204" pitchFamily="18" charset="0"/>
                          </a:rPr>
                        </m:ctrlPr>
                      </m:naryPr>
                      <m:sub>
                        <m:r>
                          <a:rPr lang="de-DE" sz="1800" b="1" i="1">
                            <a:latin typeface="Cambria Math" panose="02040503050406030204" pitchFamily="18" charset="0"/>
                          </a:rPr>
                          <m:t>𝒊</m:t>
                        </m:r>
                        <m:r>
                          <a:rPr lang="de-DE" sz="1800" b="1" i="0">
                            <a:latin typeface="Cambria Math" panose="02040503050406030204" pitchFamily="18" charset="0"/>
                          </a:rPr>
                          <m:t>−</m:t>
                        </m:r>
                        <m:r>
                          <a:rPr lang="de-DE" sz="1800" b="1" i="0">
                            <a:latin typeface="Cambria Math" panose="02040503050406030204" pitchFamily="18" charset="0"/>
                          </a:rPr>
                          <m:t>𝟏</m:t>
                        </m:r>
                      </m:sub>
                      <m:sup>
                        <m:r>
                          <a:rPr lang="de-DE" sz="1800" b="1" i="1">
                            <a:latin typeface="Cambria Math" panose="02040503050406030204" pitchFamily="18" charset="0"/>
                          </a:rPr>
                          <m:t>𝒏</m:t>
                        </m:r>
                      </m:sup>
                      <m:e>
                        <m:d>
                          <m:dPr>
                            <m:ctrlPr>
                              <a:rPr lang="de-DE" sz="1800" b="1" i="1">
                                <a:latin typeface="Cambria Math" panose="02040503050406030204" pitchFamily="18" charset="0"/>
                              </a:rPr>
                            </m:ctrlPr>
                          </m:dPr>
                          <m:e>
                            <m:sSub>
                              <m:sSubPr>
                                <m:ctrlPr>
                                  <a:rPr lang="de-DE" sz="1800" b="1" i="1">
                                    <a:latin typeface="Cambria Math" panose="02040503050406030204" pitchFamily="18" charset="0"/>
                                  </a:rPr>
                                </m:ctrlPr>
                              </m:sSubPr>
                              <m:e>
                                <m:r>
                                  <a:rPr lang="de-DE" sz="1800" b="1" i="1">
                                    <a:latin typeface="Cambria Math" panose="02040503050406030204" pitchFamily="18" charset="0"/>
                                  </a:rPr>
                                  <m:t>𝒙</m:t>
                                </m:r>
                              </m:e>
                              <m:sub>
                                <m:r>
                                  <a:rPr lang="de-DE" sz="1800" b="1" i="1">
                                    <a:latin typeface="Cambria Math" panose="02040503050406030204" pitchFamily="18" charset="0"/>
                                  </a:rPr>
                                  <m:t>𝒊</m:t>
                                </m:r>
                              </m:sub>
                            </m:sSub>
                            <m:r>
                              <a:rPr lang="de-DE" sz="1800" b="1" i="0">
                                <a:latin typeface="Cambria Math" panose="02040503050406030204" pitchFamily="18" charset="0"/>
                              </a:rPr>
                              <m:t>−</m:t>
                            </m:r>
                            <m:acc>
                              <m:accPr>
                                <m:chr m:val="̅"/>
                                <m:ctrlPr>
                                  <a:rPr lang="de-DE" sz="1800" b="1" i="1">
                                    <a:latin typeface="Cambria Math" panose="02040503050406030204" pitchFamily="18" charset="0"/>
                                  </a:rPr>
                                </m:ctrlPr>
                              </m:accPr>
                              <m:e>
                                <m:r>
                                  <a:rPr lang="de-DE" sz="1800" b="1" i="1">
                                    <a:latin typeface="Cambria Math" panose="02040503050406030204" pitchFamily="18" charset="0"/>
                                  </a:rPr>
                                  <m:t>𝒙</m:t>
                                </m:r>
                              </m:e>
                            </m:acc>
                          </m:e>
                        </m:d>
                      </m:e>
                    </m:nary>
                    <m:r>
                      <a:rPr lang="de-DE" sz="1800" b="1" i="0">
                        <a:latin typeface="Cambria Math" panose="02040503050406030204" pitchFamily="18" charset="0"/>
                      </a:rPr>
                      <m:t>⋅</m:t>
                    </m:r>
                    <m:d>
                      <m:dPr>
                        <m:ctrlPr>
                          <a:rPr lang="de-DE" sz="1800" b="1" i="1">
                            <a:latin typeface="Cambria Math" panose="02040503050406030204" pitchFamily="18" charset="0"/>
                          </a:rPr>
                        </m:ctrlPr>
                      </m:dPr>
                      <m:e>
                        <m:sSub>
                          <m:sSubPr>
                            <m:ctrlPr>
                              <a:rPr lang="de-DE" sz="1800" b="1" i="1">
                                <a:latin typeface="Cambria Math" panose="02040503050406030204" pitchFamily="18" charset="0"/>
                              </a:rPr>
                            </m:ctrlPr>
                          </m:sSubPr>
                          <m:e>
                            <m:r>
                              <a:rPr lang="de-DE" sz="1800" b="1" i="1">
                                <a:latin typeface="Cambria Math" panose="02040503050406030204" pitchFamily="18" charset="0"/>
                              </a:rPr>
                              <m:t>𝒚</m:t>
                            </m:r>
                          </m:e>
                          <m:sub>
                            <m:r>
                              <a:rPr lang="de-DE" sz="1800" b="1" i="1">
                                <a:latin typeface="Cambria Math" panose="02040503050406030204" pitchFamily="18" charset="0"/>
                              </a:rPr>
                              <m:t>𝒊</m:t>
                            </m:r>
                          </m:sub>
                        </m:sSub>
                        <m:r>
                          <a:rPr lang="de-DE" sz="1800" b="1" i="0">
                            <a:latin typeface="Cambria Math" panose="02040503050406030204" pitchFamily="18" charset="0"/>
                          </a:rPr>
                          <m:t>−</m:t>
                        </m:r>
                        <m:acc>
                          <m:accPr>
                            <m:chr m:val="̅"/>
                            <m:ctrlPr>
                              <a:rPr lang="de-DE" sz="1800" b="1" i="1">
                                <a:latin typeface="Cambria Math" panose="02040503050406030204" pitchFamily="18" charset="0"/>
                              </a:rPr>
                            </m:ctrlPr>
                          </m:accPr>
                          <m:e>
                            <m:r>
                              <a:rPr lang="de-DE" sz="1800" b="1" i="1">
                                <a:latin typeface="Cambria Math" panose="02040503050406030204" pitchFamily="18" charset="0"/>
                              </a:rPr>
                              <m:t>𝒚</m:t>
                            </m:r>
                          </m:e>
                        </m:acc>
                      </m:e>
                    </m:d>
                  </m:oMath>
                </m:oMathPara>
              </a14:m>
              <a:endParaRPr lang="de-DE" sz="1600" b="1"/>
            </a:p>
          </xdr:txBody>
        </xdr:sp>
      </mc:Choice>
      <mc:Fallback>
        <xdr:sp macro="" textlink="">
          <xdr:nvSpPr>
            <xdr:cNvPr id="6" name="Textfeld 5">
              <a:extLst>
                <a:ext uri="{FF2B5EF4-FFF2-40B4-BE49-F238E27FC236}">
                  <a16:creationId xmlns:a16="http://schemas.microsoft.com/office/drawing/2014/main" id="{0656C22D-5E24-445E-81E7-C28D9B934DE6}"/>
                </a:ext>
              </a:extLst>
            </xdr:cNvPr>
            <xdr:cNvSpPr txBox="1"/>
          </xdr:nvSpPr>
          <xdr:spPr>
            <a:xfrm>
              <a:off x="11277600" y="4872037"/>
              <a:ext cx="2145459" cy="7548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de-DE" sz="1800" b="1" i="0">
                  <a:latin typeface="Cambria Math" panose="02040503050406030204" pitchFamily="18" charset="0"/>
                </a:rPr>
                <a:t>∑129_(𝒊−𝟏)^𝒏▒(𝒙_𝒊−𝒙 ̅ ) ⋅(𝒚_𝒊−𝒚 ̅ )</a:t>
              </a:r>
              <a:endParaRPr lang="de-DE" sz="1600" b="1"/>
            </a:p>
          </xdr:txBody>
        </xdr:sp>
      </mc:Fallback>
    </mc:AlternateContent>
    <xdr:clientData/>
  </xdr:oneCellAnchor>
  <xdr:oneCellAnchor>
    <xdr:from>
      <xdr:col>0</xdr:col>
      <xdr:colOff>0</xdr:colOff>
      <xdr:row>43</xdr:row>
      <xdr:rowOff>0</xdr:rowOff>
    </xdr:from>
    <xdr:ext cx="3530838" cy="656846"/>
    <mc:AlternateContent xmlns:mc="http://schemas.openxmlformats.org/markup-compatibility/2006" xmlns:a14="http://schemas.microsoft.com/office/drawing/2010/main">
      <mc:Choice Requires="a14">
        <xdr:sp macro="" textlink="">
          <xdr:nvSpPr>
            <xdr:cNvPr id="7" name="Textfeld 6">
              <a:extLst>
                <a:ext uri="{FF2B5EF4-FFF2-40B4-BE49-F238E27FC236}">
                  <a16:creationId xmlns:a16="http://schemas.microsoft.com/office/drawing/2014/main" id="{EF1359E2-7C39-4E52-82CB-A365D0A40760}"/>
                </a:ext>
              </a:extLst>
            </xdr:cNvPr>
            <xdr:cNvSpPr txBox="1"/>
          </xdr:nvSpPr>
          <xdr:spPr>
            <a:xfrm>
              <a:off x="0" y="8258175"/>
              <a:ext cx="3530838" cy="6568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de-DE" sz="1800" i="1">
                            <a:latin typeface="Cambria Math" panose="02040503050406030204" pitchFamily="18" charset="0"/>
                          </a:rPr>
                        </m:ctrlPr>
                      </m:sSubPr>
                      <m:e>
                        <m:r>
                          <a:rPr lang="de-DE" sz="1800" i="1">
                            <a:latin typeface="Cambria Math" panose="02040503050406030204" pitchFamily="18" charset="0"/>
                          </a:rPr>
                          <m:t>𝑟</m:t>
                        </m:r>
                      </m:e>
                      <m:sub>
                        <m:r>
                          <a:rPr lang="de-DE" sz="1800" i="1">
                            <a:latin typeface="Cambria Math" panose="02040503050406030204" pitchFamily="18" charset="0"/>
                          </a:rPr>
                          <m:t>𝑥𝑦</m:t>
                        </m:r>
                      </m:sub>
                    </m:sSub>
                    <m:r>
                      <a:rPr lang="de-DE" sz="1800" i="0">
                        <a:latin typeface="Cambria Math" panose="02040503050406030204" pitchFamily="18" charset="0"/>
                      </a:rPr>
                      <m:t>=</m:t>
                    </m:r>
                    <m:f>
                      <m:fPr>
                        <m:ctrlPr>
                          <a:rPr lang="de-DE" sz="1800" i="1">
                            <a:latin typeface="Cambria Math" panose="02040503050406030204" pitchFamily="18" charset="0"/>
                          </a:rPr>
                        </m:ctrlPr>
                      </m:fPr>
                      <m:num>
                        <m:nary>
                          <m:naryPr>
                            <m:chr m:val="∑"/>
                            <m:limLoc m:val="undOvr"/>
                            <m:grow m:val="on"/>
                            <m:ctrlPr>
                              <a:rPr lang="de-DE" sz="1800" i="1">
                                <a:latin typeface="Cambria Math" panose="02040503050406030204" pitchFamily="18" charset="0"/>
                              </a:rPr>
                            </m:ctrlPr>
                          </m:naryPr>
                          <m:sub>
                            <m:r>
                              <a:rPr lang="de-DE" sz="1800" i="1">
                                <a:latin typeface="Cambria Math" panose="02040503050406030204" pitchFamily="18" charset="0"/>
                              </a:rPr>
                              <m:t>𝑗</m:t>
                            </m:r>
                            <m:r>
                              <a:rPr lang="de-DE" sz="1800" i="0">
                                <a:latin typeface="Cambria Math" panose="02040503050406030204" pitchFamily="18" charset="0"/>
                              </a:rPr>
                              <m:t>−1</m:t>
                            </m:r>
                          </m:sub>
                          <m:sup>
                            <m:r>
                              <a:rPr lang="de-DE" sz="1800" i="1">
                                <a:latin typeface="Cambria Math" panose="02040503050406030204" pitchFamily="18" charset="0"/>
                              </a:rPr>
                              <m:t>𝑛</m:t>
                            </m:r>
                          </m:sup>
                          <m:e>
                            <m:d>
                              <m:dPr>
                                <m:ctrlPr>
                                  <a:rPr lang="de-DE" sz="1800" i="1">
                                    <a:latin typeface="Cambria Math" panose="02040503050406030204" pitchFamily="18" charset="0"/>
                                  </a:rPr>
                                </m:ctrlPr>
                              </m:dPr>
                              <m:e>
                                <m:sSub>
                                  <m:sSubPr>
                                    <m:ctrlPr>
                                      <a:rPr lang="de-DE" sz="1800" i="1">
                                        <a:latin typeface="Cambria Math" panose="02040503050406030204" pitchFamily="18" charset="0"/>
                                      </a:rPr>
                                    </m:ctrlPr>
                                  </m:sSubPr>
                                  <m:e>
                                    <m:r>
                                      <a:rPr lang="de-DE" sz="1800" i="1">
                                        <a:latin typeface="Cambria Math" panose="02040503050406030204" pitchFamily="18" charset="0"/>
                                      </a:rPr>
                                      <m:t>𝑥</m:t>
                                    </m:r>
                                  </m:e>
                                  <m:sub>
                                    <m:r>
                                      <a:rPr lang="de-DE" sz="1800" i="1">
                                        <a:latin typeface="Cambria Math" panose="02040503050406030204" pitchFamily="18" charset="0"/>
                                      </a:rPr>
                                      <m:t>𝑖</m:t>
                                    </m:r>
                                  </m:sub>
                                </m:sSub>
                                <m:r>
                                  <a:rPr lang="de-DE" sz="1800" i="0">
                                    <a:latin typeface="Cambria Math" panose="02040503050406030204" pitchFamily="18" charset="0"/>
                                  </a:rPr>
                                  <m:t>−</m:t>
                                </m:r>
                                <m:acc>
                                  <m:accPr>
                                    <m:chr m:val="̅"/>
                                    <m:ctrlPr>
                                      <a:rPr lang="de-DE" sz="1800" i="1">
                                        <a:latin typeface="Cambria Math" panose="02040503050406030204" pitchFamily="18" charset="0"/>
                                      </a:rPr>
                                    </m:ctrlPr>
                                  </m:accPr>
                                  <m:e>
                                    <m:r>
                                      <a:rPr lang="de-DE" sz="1800" i="1">
                                        <a:latin typeface="Cambria Math" panose="02040503050406030204" pitchFamily="18" charset="0"/>
                                      </a:rPr>
                                      <m:t>𝑥</m:t>
                                    </m:r>
                                  </m:e>
                                </m:acc>
                              </m:e>
                            </m:d>
                          </m:e>
                        </m:nary>
                        <m:r>
                          <a:rPr lang="de-DE" sz="1800" i="0">
                            <a:latin typeface="Cambria Math" panose="02040503050406030204" pitchFamily="18" charset="0"/>
                          </a:rPr>
                          <m:t>⋅</m:t>
                        </m:r>
                        <m:d>
                          <m:dPr>
                            <m:ctrlPr>
                              <a:rPr lang="de-DE" sz="1800" i="1">
                                <a:latin typeface="Cambria Math" panose="02040503050406030204" pitchFamily="18" charset="0"/>
                              </a:rPr>
                            </m:ctrlPr>
                          </m:dPr>
                          <m:e>
                            <m:sSub>
                              <m:sSubPr>
                                <m:ctrlPr>
                                  <a:rPr lang="de-DE" sz="1800" i="1">
                                    <a:latin typeface="Cambria Math" panose="02040503050406030204" pitchFamily="18" charset="0"/>
                                  </a:rPr>
                                </m:ctrlPr>
                              </m:sSubPr>
                              <m:e>
                                <m:r>
                                  <a:rPr lang="de-DE" sz="1800" i="1">
                                    <a:latin typeface="Cambria Math" panose="02040503050406030204" pitchFamily="18" charset="0"/>
                                  </a:rPr>
                                  <m:t>𝑦</m:t>
                                </m:r>
                              </m:e>
                              <m:sub>
                                <m:r>
                                  <a:rPr lang="de-DE" sz="1800" i="1">
                                    <a:latin typeface="Cambria Math" panose="02040503050406030204" pitchFamily="18" charset="0"/>
                                  </a:rPr>
                                  <m:t>𝑖</m:t>
                                </m:r>
                              </m:sub>
                            </m:sSub>
                            <m:r>
                              <a:rPr lang="de-DE" sz="1800" i="0">
                                <a:latin typeface="Cambria Math" panose="02040503050406030204" pitchFamily="18" charset="0"/>
                              </a:rPr>
                              <m:t>−</m:t>
                            </m:r>
                            <m:acc>
                              <m:accPr>
                                <m:chr m:val="̅"/>
                                <m:ctrlPr>
                                  <a:rPr lang="de-DE" sz="1800" i="1">
                                    <a:latin typeface="Cambria Math" panose="02040503050406030204" pitchFamily="18" charset="0"/>
                                  </a:rPr>
                                </m:ctrlPr>
                              </m:accPr>
                              <m:e>
                                <m:r>
                                  <a:rPr lang="de-DE" sz="1800" i="1">
                                    <a:latin typeface="Cambria Math" panose="02040503050406030204" pitchFamily="18" charset="0"/>
                                  </a:rPr>
                                  <m:t>𝑦</m:t>
                                </m:r>
                              </m:e>
                            </m:acc>
                          </m:e>
                        </m:d>
                      </m:num>
                      <m:den>
                        <m:nary>
                          <m:naryPr>
                            <m:chr m:val="∑"/>
                            <m:limLoc m:val="undOvr"/>
                            <m:grow m:val="on"/>
                            <m:ctrlPr>
                              <a:rPr lang="de-DE" sz="1800" i="1">
                                <a:latin typeface="Cambria Math" panose="02040503050406030204" pitchFamily="18" charset="0"/>
                              </a:rPr>
                            </m:ctrlPr>
                          </m:naryPr>
                          <m:sub>
                            <m:r>
                              <a:rPr lang="de-DE" sz="1800" i="1">
                                <a:latin typeface="Cambria Math" panose="02040503050406030204" pitchFamily="18" charset="0"/>
                              </a:rPr>
                              <m:t>𝑖</m:t>
                            </m:r>
                            <m:r>
                              <a:rPr lang="de-DE" sz="1800" i="0">
                                <a:latin typeface="Cambria Math" panose="02040503050406030204" pitchFamily="18" charset="0"/>
                              </a:rPr>
                              <m:t>−1</m:t>
                            </m:r>
                          </m:sub>
                          <m:sup>
                            <m:r>
                              <a:rPr lang="de-DE" sz="1800" i="1">
                                <a:latin typeface="Cambria Math" panose="02040503050406030204" pitchFamily="18" charset="0"/>
                              </a:rPr>
                              <m:t>𝑛</m:t>
                            </m:r>
                          </m:sup>
                          <m:e>
                            <m:sSup>
                              <m:sSupPr>
                                <m:ctrlPr>
                                  <a:rPr lang="de-DE" sz="1800" i="1">
                                    <a:latin typeface="Cambria Math" panose="02040503050406030204" pitchFamily="18" charset="0"/>
                                  </a:rPr>
                                </m:ctrlPr>
                              </m:sSupPr>
                              <m:e>
                                <m:d>
                                  <m:dPr>
                                    <m:ctrlPr>
                                      <a:rPr lang="de-DE" sz="1800" i="1">
                                        <a:latin typeface="Cambria Math" panose="02040503050406030204" pitchFamily="18" charset="0"/>
                                      </a:rPr>
                                    </m:ctrlPr>
                                  </m:dPr>
                                  <m:e>
                                    <m:sSub>
                                      <m:sSubPr>
                                        <m:ctrlPr>
                                          <a:rPr lang="de-DE" sz="1800" i="1">
                                            <a:latin typeface="Cambria Math" panose="02040503050406030204" pitchFamily="18" charset="0"/>
                                          </a:rPr>
                                        </m:ctrlPr>
                                      </m:sSubPr>
                                      <m:e>
                                        <m:r>
                                          <a:rPr lang="de-DE" sz="1800" i="1">
                                            <a:latin typeface="Cambria Math" panose="02040503050406030204" pitchFamily="18" charset="0"/>
                                          </a:rPr>
                                          <m:t>𝑥</m:t>
                                        </m:r>
                                      </m:e>
                                      <m:sub>
                                        <m:r>
                                          <a:rPr lang="de-DE" sz="1800" i="1">
                                            <a:latin typeface="Cambria Math" panose="02040503050406030204" pitchFamily="18" charset="0"/>
                                          </a:rPr>
                                          <m:t>𝑖</m:t>
                                        </m:r>
                                      </m:sub>
                                    </m:sSub>
                                    <m:r>
                                      <a:rPr lang="de-DE" sz="1800" i="0">
                                        <a:latin typeface="Cambria Math" panose="02040503050406030204" pitchFamily="18" charset="0"/>
                                      </a:rPr>
                                      <m:t>−</m:t>
                                    </m:r>
                                    <m:acc>
                                      <m:accPr>
                                        <m:chr m:val="̅"/>
                                        <m:ctrlPr>
                                          <a:rPr lang="de-DE" sz="1800" i="1">
                                            <a:latin typeface="Cambria Math" panose="02040503050406030204" pitchFamily="18" charset="0"/>
                                          </a:rPr>
                                        </m:ctrlPr>
                                      </m:accPr>
                                      <m:e>
                                        <m:r>
                                          <a:rPr lang="de-DE" sz="1800" i="1">
                                            <a:latin typeface="Cambria Math" panose="02040503050406030204" pitchFamily="18" charset="0"/>
                                          </a:rPr>
                                          <m:t>𝑥</m:t>
                                        </m:r>
                                      </m:e>
                                    </m:acc>
                                  </m:e>
                                </m:d>
                              </m:e>
                              <m:sup>
                                <m:r>
                                  <a:rPr lang="de-DE" sz="1800" b="0" i="0">
                                    <a:latin typeface="Cambria Math" panose="02040503050406030204" pitchFamily="18" charset="0"/>
                                  </a:rPr>
                                  <m:t>2</m:t>
                                </m:r>
                              </m:sup>
                            </m:sSup>
                          </m:e>
                        </m:nary>
                        <m:r>
                          <a:rPr lang="de-DE" sz="1800" i="0">
                            <a:latin typeface="Cambria Math" panose="02040503050406030204" pitchFamily="18" charset="0"/>
                          </a:rPr>
                          <m:t>⋅</m:t>
                        </m:r>
                        <m:nary>
                          <m:naryPr>
                            <m:chr m:val="∑"/>
                            <m:limLoc m:val="undOvr"/>
                            <m:grow m:val="on"/>
                            <m:ctrlPr>
                              <a:rPr lang="de-DE" sz="1800" i="1">
                                <a:latin typeface="Cambria Math" panose="02040503050406030204" pitchFamily="18" charset="0"/>
                              </a:rPr>
                            </m:ctrlPr>
                          </m:naryPr>
                          <m:sub>
                            <m:r>
                              <a:rPr lang="de-DE" sz="1800" i="1">
                                <a:latin typeface="Cambria Math" panose="02040503050406030204" pitchFamily="18" charset="0"/>
                              </a:rPr>
                              <m:t>𝑗</m:t>
                            </m:r>
                            <m:r>
                              <a:rPr lang="de-DE" sz="1800" i="0">
                                <a:latin typeface="Cambria Math" panose="02040503050406030204" pitchFamily="18" charset="0"/>
                              </a:rPr>
                              <m:t>−1</m:t>
                            </m:r>
                          </m:sub>
                          <m:sup>
                            <m:r>
                              <a:rPr lang="de-DE" sz="1800" i="1">
                                <a:latin typeface="Cambria Math" panose="02040503050406030204" pitchFamily="18" charset="0"/>
                              </a:rPr>
                              <m:t>𝑛</m:t>
                            </m:r>
                          </m:sup>
                          <m:e>
                            <m:sSup>
                              <m:sSupPr>
                                <m:ctrlPr>
                                  <a:rPr lang="de-DE" sz="1800" i="1">
                                    <a:latin typeface="Cambria Math" panose="02040503050406030204" pitchFamily="18" charset="0"/>
                                  </a:rPr>
                                </m:ctrlPr>
                              </m:sSupPr>
                              <m:e>
                                <m:d>
                                  <m:dPr>
                                    <m:ctrlPr>
                                      <a:rPr lang="de-DE" sz="1800" i="1">
                                        <a:latin typeface="Cambria Math" panose="02040503050406030204" pitchFamily="18" charset="0"/>
                                      </a:rPr>
                                    </m:ctrlPr>
                                  </m:dPr>
                                  <m:e>
                                    <m:sSub>
                                      <m:sSubPr>
                                        <m:ctrlPr>
                                          <a:rPr lang="de-DE" sz="1800" i="1">
                                            <a:latin typeface="Cambria Math" panose="02040503050406030204" pitchFamily="18" charset="0"/>
                                          </a:rPr>
                                        </m:ctrlPr>
                                      </m:sSubPr>
                                      <m:e>
                                        <m:r>
                                          <a:rPr lang="de-DE" sz="1800" i="1">
                                            <a:latin typeface="Cambria Math" panose="02040503050406030204" pitchFamily="18" charset="0"/>
                                          </a:rPr>
                                          <m:t>𝑦</m:t>
                                        </m:r>
                                      </m:e>
                                      <m:sub>
                                        <m:r>
                                          <a:rPr lang="de-DE" sz="1800" i="1">
                                            <a:latin typeface="Cambria Math" panose="02040503050406030204" pitchFamily="18" charset="0"/>
                                          </a:rPr>
                                          <m:t>𝑖</m:t>
                                        </m:r>
                                      </m:sub>
                                    </m:sSub>
                                    <m:r>
                                      <a:rPr lang="de-DE" sz="1800" i="0">
                                        <a:latin typeface="Cambria Math" panose="02040503050406030204" pitchFamily="18" charset="0"/>
                                      </a:rPr>
                                      <m:t>−</m:t>
                                    </m:r>
                                    <m:acc>
                                      <m:accPr>
                                        <m:chr m:val="̅"/>
                                        <m:ctrlPr>
                                          <a:rPr lang="de-DE" sz="1800" i="1">
                                            <a:latin typeface="Cambria Math" panose="02040503050406030204" pitchFamily="18" charset="0"/>
                                          </a:rPr>
                                        </m:ctrlPr>
                                      </m:accPr>
                                      <m:e>
                                        <m:r>
                                          <a:rPr lang="de-DE" sz="1800" i="1">
                                            <a:latin typeface="Cambria Math" panose="02040503050406030204" pitchFamily="18" charset="0"/>
                                          </a:rPr>
                                          <m:t>𝑦</m:t>
                                        </m:r>
                                      </m:e>
                                    </m:acc>
                                  </m:e>
                                </m:d>
                              </m:e>
                              <m:sup>
                                <m:r>
                                  <a:rPr lang="de-DE" sz="1800" i="0">
                                    <a:latin typeface="Cambria Math" panose="02040503050406030204" pitchFamily="18" charset="0"/>
                                  </a:rPr>
                                  <m:t>2</m:t>
                                </m:r>
                              </m:sup>
                            </m:sSup>
                          </m:e>
                        </m:nary>
                      </m:den>
                    </m:f>
                  </m:oMath>
                </m:oMathPara>
              </a14:m>
              <a:endParaRPr lang="de-DE" sz="1800"/>
            </a:p>
          </xdr:txBody>
        </xdr:sp>
      </mc:Choice>
      <mc:Fallback xmlns="">
        <xdr:sp macro="" textlink="">
          <xdr:nvSpPr>
            <xdr:cNvPr id="7" name="Textfeld 6">
              <a:extLst>
                <a:ext uri="{FF2B5EF4-FFF2-40B4-BE49-F238E27FC236}">
                  <a16:creationId xmlns:a16="http://schemas.microsoft.com/office/drawing/2014/main" id="{EF1359E2-7C39-4E52-82CB-A365D0A40760}"/>
                </a:ext>
              </a:extLst>
            </xdr:cNvPr>
            <xdr:cNvSpPr txBox="1"/>
          </xdr:nvSpPr>
          <xdr:spPr>
            <a:xfrm>
              <a:off x="0" y="8258175"/>
              <a:ext cx="3530838" cy="6568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de-DE" sz="1800" i="0">
                  <a:latin typeface="Cambria Math" panose="02040503050406030204" pitchFamily="18" charset="0"/>
                </a:rPr>
                <a:t>𝑟_𝑥𝑦=(∑129_(𝑗−1)^𝑛▒(𝑥_𝑖−𝑥 ̅ ) ⋅(𝑦_𝑖−𝑦 ̅ ))/(∑129_(𝑖−1)^𝑛▒(𝑥_𝑖−𝑥 ̅ )^</a:t>
              </a:r>
              <a:r>
                <a:rPr lang="de-DE" sz="1800" b="0" i="0">
                  <a:latin typeface="Cambria Math" panose="02040503050406030204" pitchFamily="18" charset="0"/>
                </a:rPr>
                <a:t>2 </a:t>
              </a:r>
              <a:r>
                <a:rPr lang="de-DE" sz="1800" i="0">
                  <a:latin typeface="Cambria Math" panose="02040503050406030204" pitchFamily="18" charset="0"/>
                </a:rPr>
                <a:t>⋅∑129_(𝑗−1)^𝑛▒(𝑦_𝑖−𝑦 ̅ )^2 )</a:t>
              </a:r>
              <a:endParaRPr lang="de-DE" sz="1800"/>
            </a:p>
          </xdr:txBody>
        </xdr:sp>
      </mc:Fallback>
    </mc:AlternateContent>
    <xdr:clientData/>
  </xdr:oneCellAnchor>
</xdr:wsDr>
</file>

<file path=xl/drawings/drawing9.xml><?xml version="1.0" encoding="utf-8"?>
<xdr:wsDr xmlns:xdr="http://schemas.openxmlformats.org/drawingml/2006/spreadsheetDrawing" xmlns:a="http://schemas.openxmlformats.org/drawingml/2006/main">
  <xdr:twoCellAnchor>
    <xdr:from>
      <xdr:col>8</xdr:col>
      <xdr:colOff>19050</xdr:colOff>
      <xdr:row>2</xdr:row>
      <xdr:rowOff>180975</xdr:rowOff>
    </xdr:from>
    <xdr:to>
      <xdr:col>14</xdr:col>
      <xdr:colOff>19050</xdr:colOff>
      <xdr:row>17</xdr:row>
      <xdr:rowOff>66675</xdr:rowOff>
    </xdr:to>
    <xdr:graphicFrame macro="">
      <xdr:nvGraphicFramePr>
        <xdr:cNvPr id="2" name="Diagramm 1">
          <a:extLst>
            <a:ext uri="{FF2B5EF4-FFF2-40B4-BE49-F238E27FC236}">
              <a16:creationId xmlns:a16="http://schemas.microsoft.com/office/drawing/2014/main" id="{35494D0F-2CC6-4855-87E1-AA19E1B22B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19050</xdr:colOff>
      <xdr:row>17</xdr:row>
      <xdr:rowOff>180975</xdr:rowOff>
    </xdr:from>
    <xdr:to>
      <xdr:col>14</xdr:col>
      <xdr:colOff>19050</xdr:colOff>
      <xdr:row>32</xdr:row>
      <xdr:rowOff>66675</xdr:rowOff>
    </xdr:to>
    <xdr:graphicFrame macro="">
      <xdr:nvGraphicFramePr>
        <xdr:cNvPr id="3" name="Diagramm 2">
          <a:extLst>
            <a:ext uri="{FF2B5EF4-FFF2-40B4-BE49-F238E27FC236}">
              <a16:creationId xmlns:a16="http://schemas.microsoft.com/office/drawing/2014/main" id="{C770ABE3-1187-48F6-891E-D912CCCCD5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32</xdr:row>
      <xdr:rowOff>85725</xdr:rowOff>
    </xdr:from>
    <xdr:to>
      <xdr:col>14</xdr:col>
      <xdr:colOff>0</xdr:colOff>
      <xdr:row>46</xdr:row>
      <xdr:rowOff>161925</xdr:rowOff>
    </xdr:to>
    <xdr:graphicFrame macro="">
      <xdr:nvGraphicFramePr>
        <xdr:cNvPr id="4" name="Diagramm 3">
          <a:extLst>
            <a:ext uri="{FF2B5EF4-FFF2-40B4-BE49-F238E27FC236}">
              <a16:creationId xmlns:a16="http://schemas.microsoft.com/office/drawing/2014/main" id="{2D324E58-5256-4C7B-8BCB-35EA342407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8</xdr:col>
      <xdr:colOff>778099</xdr:colOff>
      <xdr:row>10</xdr:row>
      <xdr:rowOff>6976</xdr:rowOff>
    </xdr:from>
    <xdr:to>
      <xdr:col>16</xdr:col>
      <xdr:colOff>555938</xdr:colOff>
      <xdr:row>29</xdr:row>
      <xdr:rowOff>121276</xdr:rowOff>
    </xdr:to>
    <xdr:pic>
      <xdr:nvPicPr>
        <xdr:cNvPr id="2" name="Grafik 1">
          <a:extLst>
            <a:ext uri="{FF2B5EF4-FFF2-40B4-BE49-F238E27FC236}">
              <a16:creationId xmlns:a16="http://schemas.microsoft.com/office/drawing/2014/main" id="{46A2222A-B9A5-480F-84E1-0C4D2F43A1BC}"/>
            </a:ext>
          </a:extLst>
        </xdr:cNvPr>
        <xdr:cNvPicPr>
          <a:picLocks noChangeAspect="1"/>
        </xdr:cNvPicPr>
      </xdr:nvPicPr>
      <xdr:blipFill rotWithShape="1">
        <a:blip xmlns:r="http://schemas.openxmlformats.org/officeDocument/2006/relationships" r:embed="rId1"/>
        <a:srcRect l="20003" t="19279" r="61106" b="33899"/>
        <a:stretch/>
      </xdr:blipFill>
      <xdr:spPr>
        <a:xfrm>
          <a:off x="12073944" y="2421765"/>
          <a:ext cx="6431924" cy="470239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548640</xdr:colOff>
      <xdr:row>36</xdr:row>
      <xdr:rowOff>120962</xdr:rowOff>
    </xdr:to>
    <xdr:pic>
      <xdr:nvPicPr>
        <xdr:cNvPr id="3" name="Grafik 2">
          <a:extLst>
            <a:ext uri="{FF2B5EF4-FFF2-40B4-BE49-F238E27FC236}">
              <a16:creationId xmlns:a16="http://schemas.microsoft.com/office/drawing/2014/main" id="{C3A1B59A-C2F8-4ED5-9D0B-E9343A810C2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058400" cy="6704642"/>
        </a:xfrm>
        <a:prstGeom prst="rect">
          <a:avLst/>
        </a:prstGeom>
      </xdr:spPr>
    </xdr:pic>
    <xdr:clientData/>
  </xdr:twoCellAnchor>
  <xdr:twoCellAnchor>
    <xdr:from>
      <xdr:col>0</xdr:col>
      <xdr:colOff>0</xdr:colOff>
      <xdr:row>0</xdr:row>
      <xdr:rowOff>0</xdr:rowOff>
    </xdr:from>
    <xdr:to>
      <xdr:col>28</xdr:col>
      <xdr:colOff>221511</xdr:colOff>
      <xdr:row>39</xdr:row>
      <xdr:rowOff>99680</xdr:rowOff>
    </xdr:to>
    <xdr:sp macro="" textlink="">
      <xdr:nvSpPr>
        <xdr:cNvPr id="2" name="Rechteck 1">
          <a:extLst>
            <a:ext uri="{FF2B5EF4-FFF2-40B4-BE49-F238E27FC236}">
              <a16:creationId xmlns:a16="http://schemas.microsoft.com/office/drawing/2014/main" id="{000973F7-72A2-407F-ABD5-35C758630FB6}"/>
            </a:ext>
          </a:extLst>
        </xdr:cNvPr>
        <xdr:cNvSpPr/>
      </xdr:nvSpPr>
      <xdr:spPr>
        <a:xfrm>
          <a:off x="0" y="0"/>
          <a:ext cx="23790348" cy="8306686"/>
        </a:xfrm>
        <a:prstGeom prst="rect">
          <a:avLst/>
        </a:prstGeom>
        <a:solidFill>
          <a:schemeClr val="accent5">
            <a:lumMod val="50000"/>
            <a:alpha val="67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0</xdr:col>
      <xdr:colOff>0</xdr:colOff>
      <xdr:row>0</xdr:row>
      <xdr:rowOff>0</xdr:rowOff>
    </xdr:from>
    <xdr:to>
      <xdr:col>4</xdr:col>
      <xdr:colOff>777240</xdr:colOff>
      <xdr:row>12</xdr:row>
      <xdr:rowOff>114300</xdr:rowOff>
    </xdr:to>
    <xdr:graphicFrame macro="">
      <xdr:nvGraphicFramePr>
        <xdr:cNvPr id="4" name="Diagramm 3">
          <a:extLst>
            <a:ext uri="{FF2B5EF4-FFF2-40B4-BE49-F238E27FC236}">
              <a16:creationId xmlns:a16="http://schemas.microsoft.com/office/drawing/2014/main" id="{9C6349AE-584C-4925-8F8B-49AFE8498B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489585</xdr:colOff>
      <xdr:row>0</xdr:row>
      <xdr:rowOff>19049</xdr:rowOff>
    </xdr:from>
    <xdr:to>
      <xdr:col>12</xdr:col>
      <xdr:colOff>561975</xdr:colOff>
      <xdr:row>12</xdr:row>
      <xdr:rowOff>161924</xdr:rowOff>
    </xdr:to>
    <xdr:graphicFrame macro="">
      <xdr:nvGraphicFramePr>
        <xdr:cNvPr id="8" name="Diagramm 7">
          <a:extLst>
            <a:ext uri="{FF2B5EF4-FFF2-40B4-BE49-F238E27FC236}">
              <a16:creationId xmlns:a16="http://schemas.microsoft.com/office/drawing/2014/main" id="{1374FD8D-0683-4319-8BBA-A79B6705CA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6</xdr:col>
      <xdr:colOff>579120</xdr:colOff>
      <xdr:row>0</xdr:row>
      <xdr:rowOff>7621</xdr:rowOff>
    </xdr:from>
    <xdr:to>
      <xdr:col>8</xdr:col>
      <xdr:colOff>487680</xdr:colOff>
      <xdr:row>12</xdr:row>
      <xdr:rowOff>144780</xdr:rowOff>
    </xdr:to>
    <mc:AlternateContent xmlns:mc="http://schemas.openxmlformats.org/markup-compatibility/2006" xmlns:a14="http://schemas.microsoft.com/office/drawing/2010/main">
      <mc:Choice Requires="a14">
        <xdr:graphicFrame macro="">
          <xdr:nvGraphicFramePr>
            <xdr:cNvPr id="5" name="Name">
              <a:extLst>
                <a:ext uri="{FF2B5EF4-FFF2-40B4-BE49-F238E27FC236}">
                  <a16:creationId xmlns:a16="http://schemas.microsoft.com/office/drawing/2014/main" id="{9A29FA21-B6D1-423A-A995-0F781EF1B359}"/>
                </a:ext>
              </a:extLst>
            </xdr:cNvPr>
            <xdr:cNvGraphicFramePr/>
          </xdr:nvGraphicFramePr>
          <xdr:xfrm>
            <a:off x="0" y="0"/>
            <a:ext cx="0" cy="0"/>
          </xdr:xfrm>
          <a:graphic>
            <a:graphicData uri="http://schemas.microsoft.com/office/drawing/2010/slicer">
              <sle:slicer xmlns:sle="http://schemas.microsoft.com/office/drawing/2010/slicer" name="Name"/>
            </a:graphicData>
          </a:graphic>
        </xdr:graphicFrame>
      </mc:Choice>
      <mc:Fallback xmlns="">
        <xdr:sp macro="" textlink="">
          <xdr:nvSpPr>
            <xdr:cNvPr id="0" name=""/>
            <xdr:cNvSpPr>
              <a:spLocks noTextEdit="1"/>
            </xdr:cNvSpPr>
          </xdr:nvSpPr>
          <xdr:spPr>
            <a:xfrm>
              <a:off x="5334000" y="7621"/>
              <a:ext cx="1493520" cy="2331719"/>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xdr:clientData/>
  </xdr:twoCellAnchor>
  <xdr:twoCellAnchor>
    <xdr:from>
      <xdr:col>0</xdr:col>
      <xdr:colOff>0</xdr:colOff>
      <xdr:row>12</xdr:row>
      <xdr:rowOff>121920</xdr:rowOff>
    </xdr:from>
    <xdr:to>
      <xdr:col>5</xdr:col>
      <xdr:colOff>609600</xdr:colOff>
      <xdr:row>27</xdr:row>
      <xdr:rowOff>121920</xdr:rowOff>
    </xdr:to>
    <mc:AlternateContent xmlns:mc="http://schemas.openxmlformats.org/markup-compatibility/2006">
      <mc:Choice xmlns:cx1="http://schemas.microsoft.com/office/drawing/2015/9/8/chartex" Requires="cx1">
        <xdr:graphicFrame macro="">
          <xdr:nvGraphicFramePr>
            <xdr:cNvPr id="7" name="Diagramm 6">
              <a:extLst>
                <a:ext uri="{FF2B5EF4-FFF2-40B4-BE49-F238E27FC236}">
                  <a16:creationId xmlns:a16="http://schemas.microsoft.com/office/drawing/2014/main" id="{04F46313-6942-4A72-B803-F7B2792ECE3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0" y="2636520"/>
              <a:ext cx="4800600" cy="3143250"/>
            </a:xfrm>
            <a:prstGeom prst="rect">
              <a:avLst/>
            </a:prstGeom>
            <a:solidFill>
              <a:prstClr val="white"/>
            </a:solidFill>
            <a:ln w="1">
              <a:solidFill>
                <a:prstClr val="green"/>
              </a:solidFill>
            </a:ln>
          </xdr:spPr>
          <xdr:txBody>
            <a:bodyPr vertOverflow="clip" horzOverflow="clip"/>
            <a:lstStyle/>
            <a:p>
              <a:r>
                <a:rPr lang="de-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4</xdr:col>
      <xdr:colOff>784860</xdr:colOff>
      <xdr:row>0</xdr:row>
      <xdr:rowOff>0</xdr:rowOff>
    </xdr:from>
    <xdr:to>
      <xdr:col>6</xdr:col>
      <xdr:colOff>586740</xdr:colOff>
      <xdr:row>12</xdr:row>
      <xdr:rowOff>137159</xdr:rowOff>
    </xdr:to>
    <mc:AlternateContent xmlns:mc="http://schemas.openxmlformats.org/markup-compatibility/2006" xmlns:a14="http://schemas.microsoft.com/office/drawing/2010/main">
      <mc:Choice Requires="a14">
        <xdr:graphicFrame macro="">
          <xdr:nvGraphicFramePr>
            <xdr:cNvPr id="6" name="Einkommen">
              <a:extLst>
                <a:ext uri="{FF2B5EF4-FFF2-40B4-BE49-F238E27FC236}">
                  <a16:creationId xmlns:a16="http://schemas.microsoft.com/office/drawing/2014/main" id="{2D65707B-84FD-410F-9467-4732C68655AF}"/>
                </a:ext>
              </a:extLst>
            </xdr:cNvPr>
            <xdr:cNvGraphicFramePr/>
          </xdr:nvGraphicFramePr>
          <xdr:xfrm>
            <a:off x="0" y="0"/>
            <a:ext cx="0" cy="0"/>
          </xdr:xfrm>
          <a:graphic>
            <a:graphicData uri="http://schemas.microsoft.com/office/drawing/2010/slicer">
              <sle:slicer xmlns:sle="http://schemas.microsoft.com/office/drawing/2010/slicer" name="Einkommen"/>
            </a:graphicData>
          </a:graphic>
        </xdr:graphicFrame>
      </mc:Choice>
      <mc:Fallback xmlns="">
        <xdr:sp macro="" textlink="">
          <xdr:nvSpPr>
            <xdr:cNvPr id="0" name=""/>
            <xdr:cNvSpPr>
              <a:spLocks noTextEdit="1"/>
            </xdr:cNvSpPr>
          </xdr:nvSpPr>
          <xdr:spPr>
            <a:xfrm>
              <a:off x="3954780" y="0"/>
              <a:ext cx="1386840" cy="2331719"/>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xdr:clientData/>
  </xdr:twoCellAnchor>
  <xdr:twoCellAnchor>
    <xdr:from>
      <xdr:col>5</xdr:col>
      <xdr:colOff>609600</xdr:colOff>
      <xdr:row>12</xdr:row>
      <xdr:rowOff>129540</xdr:rowOff>
    </xdr:from>
    <xdr:to>
      <xdr:col>11</xdr:col>
      <xdr:colOff>426720</xdr:colOff>
      <xdr:row>27</xdr:row>
      <xdr:rowOff>129540</xdr:rowOff>
    </xdr:to>
    <xdr:graphicFrame macro="">
      <xdr:nvGraphicFramePr>
        <xdr:cNvPr id="10" name="Diagramm 9">
          <a:extLst>
            <a:ext uri="{FF2B5EF4-FFF2-40B4-BE49-F238E27FC236}">
              <a16:creationId xmlns:a16="http://schemas.microsoft.com/office/drawing/2014/main" id="{D86F4862-2CE5-4D23-B3AF-879858676F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11</xdr:col>
      <xdr:colOff>426720</xdr:colOff>
      <xdr:row>12</xdr:row>
      <xdr:rowOff>114301</xdr:rowOff>
    </xdr:from>
    <xdr:to>
      <xdr:col>12</xdr:col>
      <xdr:colOff>533400</xdr:colOff>
      <xdr:row>18</xdr:row>
      <xdr:rowOff>152401</xdr:rowOff>
    </xdr:to>
    <mc:AlternateContent xmlns:mc="http://schemas.openxmlformats.org/markup-compatibility/2006" xmlns:a14="http://schemas.microsoft.com/office/drawing/2010/main">
      <mc:Choice Requires="a14">
        <xdr:graphicFrame macro="">
          <xdr:nvGraphicFramePr>
            <xdr:cNvPr id="14" name="Jahr">
              <a:extLst>
                <a:ext uri="{FF2B5EF4-FFF2-40B4-BE49-F238E27FC236}">
                  <a16:creationId xmlns:a16="http://schemas.microsoft.com/office/drawing/2014/main" id="{D33F622C-AA73-493B-BB29-2AF881FAAB72}"/>
                </a:ext>
              </a:extLst>
            </xdr:cNvPr>
            <xdr:cNvGraphicFramePr/>
          </xdr:nvGraphicFramePr>
          <xdr:xfrm>
            <a:off x="0" y="0"/>
            <a:ext cx="0" cy="0"/>
          </xdr:xfrm>
          <a:graphic>
            <a:graphicData uri="http://schemas.microsoft.com/office/drawing/2010/slicer">
              <sle:slicer xmlns:sle="http://schemas.microsoft.com/office/drawing/2010/slicer" name="Jahr"/>
            </a:graphicData>
          </a:graphic>
        </xdr:graphicFrame>
      </mc:Choice>
      <mc:Fallback xmlns="">
        <xdr:sp macro="" textlink="">
          <xdr:nvSpPr>
            <xdr:cNvPr id="0" name=""/>
            <xdr:cNvSpPr>
              <a:spLocks noTextEdit="1"/>
            </xdr:cNvSpPr>
          </xdr:nvSpPr>
          <xdr:spPr>
            <a:xfrm>
              <a:off x="9144000" y="2308861"/>
              <a:ext cx="899160" cy="1135380"/>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oris Dittberner" refreshedDate="43699.855529050925" createdVersion="6" refreshedVersion="6" minRefreshableVersion="3" recordCount="13" xr:uid="{64C73109-CEDA-4E08-B16C-66BCD9DD6D3B}">
  <cacheSource type="worksheet">
    <worksheetSource name="Tabelle3"/>
  </cacheSource>
  <cacheFields count="5">
    <cacheField name="Name" numFmtId="0">
      <sharedItems count="13">
        <s v="Steffan"/>
        <s v="Peter"/>
        <s v="Hannes"/>
        <s v="Nicole"/>
        <s v="Klaus"/>
        <s v="Thomas"/>
        <s v="Sabine"/>
        <s v="Jana"/>
        <s v="Ulrike"/>
        <s v="Nadine"/>
        <s v="Maike"/>
        <s v="Jens"/>
        <s v="Jenni"/>
      </sharedItems>
    </cacheField>
    <cacheField name="Alter" numFmtId="0">
      <sharedItems containsSemiMixedTypes="0" containsString="0" containsNumber="1" containsInteger="1" minValue="27" maxValue="57" count="12">
        <n v="29"/>
        <n v="32"/>
        <n v="38"/>
        <n v="55"/>
        <n v="31"/>
        <n v="28"/>
        <n v="41"/>
        <n v="57"/>
        <n v="34"/>
        <n v="27"/>
        <n v="42"/>
        <n v="39"/>
      </sharedItems>
    </cacheField>
    <cacheField name="Wohnort" numFmtId="0">
      <sharedItems count="4">
        <s v="Berlin"/>
        <s v="Hamburg"/>
        <s v="Potsdam"/>
        <s v="München"/>
      </sharedItems>
    </cacheField>
    <cacheField name="Einkommen" numFmtId="44">
      <sharedItems containsSemiMixedTypes="0" containsString="0" containsNumber="1" containsInteger="1" minValue="15000" maxValue="63000" count="12">
        <n v="15000"/>
        <n v="32000"/>
        <n v="26000"/>
        <n v="63000"/>
        <n v="54000"/>
        <n v="28000"/>
        <n v="25000"/>
        <n v="27000"/>
        <n v="35000"/>
        <n v="33000"/>
        <n v="45000"/>
        <n v="44000"/>
      </sharedItems>
    </cacheField>
    <cacheField name="Kundenid" numFmtId="0">
      <sharedItems count="5">
        <s v="AA"/>
        <s v="AC"/>
        <s v="BB"/>
        <s v="CB"/>
        <s v="CC"/>
      </sharedItems>
    </cacheField>
  </cacheFields>
  <extLst>
    <ext xmlns:x14="http://schemas.microsoft.com/office/spreadsheetml/2009/9/main" uri="{725AE2AE-9491-48be-B2B4-4EB974FC3084}">
      <x14:pivotCacheDefinition pivotCacheId="147446257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oris Dittberner" refreshedDate="43699.909876388891" createdVersion="6" refreshedVersion="6" minRefreshableVersion="3" recordCount="2" xr:uid="{9D44A051-9C80-47DD-987E-E98A0BD81ED2}">
  <cacheSource type="worksheet">
    <worksheetSource name="UmsätzeCSV"/>
  </cacheSource>
  <cacheFields count="17">
    <cacheField name="Jahr" numFmtId="0">
      <sharedItems count="2">
        <s v="Umsatz"/>
        <s v="Ausgaben"/>
      </sharedItems>
    </cacheField>
    <cacheField name="2004" numFmtId="0">
      <sharedItems containsSemiMixedTypes="0" containsString="0" containsNumber="1" containsInteger="1" minValue="200" maxValue="400"/>
    </cacheField>
    <cacheField name="2005" numFmtId="0">
      <sharedItems containsSemiMixedTypes="0" containsString="0" containsNumber="1" containsInteger="1" minValue="230" maxValue="440"/>
    </cacheField>
    <cacheField name="2006" numFmtId="0">
      <sharedItems containsSemiMixedTypes="0" containsString="0" containsNumber="1" containsInteger="1" minValue="320" maxValue="490"/>
    </cacheField>
    <cacheField name="2007" numFmtId="0">
      <sharedItems containsSemiMixedTypes="0" containsString="0" containsNumber="1" containsInteger="1" minValue="280" maxValue="569"/>
    </cacheField>
    <cacheField name="2008" numFmtId="0">
      <sharedItems containsSemiMixedTypes="0" containsString="0" containsNumber="1" containsInteger="1" minValue="210" maxValue="419"/>
    </cacheField>
    <cacheField name="2009" numFmtId="0">
      <sharedItems containsSemiMixedTypes="0" containsString="0" containsNumber="1" containsInteger="1" minValue="310" maxValue="700"/>
    </cacheField>
    <cacheField name="2010" numFmtId="0">
      <sharedItems containsSemiMixedTypes="0" containsString="0" containsNumber="1" containsInteger="1" minValue="250" maxValue="810"/>
    </cacheField>
    <cacheField name="2011" numFmtId="0">
      <sharedItems containsSemiMixedTypes="0" containsString="0" containsNumber="1" containsInteger="1" minValue="320" maxValue="921"/>
    </cacheField>
    <cacheField name="2012" numFmtId="0">
      <sharedItems containsSemiMixedTypes="0" containsString="0" containsNumber="1" containsInteger="1" minValue="630" maxValue="1799"/>
    </cacheField>
    <cacheField name="2013" numFmtId="0">
      <sharedItems containsSemiMixedTypes="0" containsString="0" containsNumber="1" containsInteger="1" minValue="589" maxValue="3100"/>
    </cacheField>
    <cacheField name="2014" numFmtId="0">
      <sharedItems containsSemiMixedTypes="0" containsString="0" containsNumber="1" containsInteger="1" minValue="390" maxValue="2799"/>
    </cacheField>
    <cacheField name="2015" numFmtId="0">
      <sharedItems containsSemiMixedTypes="0" containsString="0" containsNumber="1" containsInteger="1" minValue="500" maxValue="3600"/>
    </cacheField>
    <cacheField name="2016" numFmtId="0">
      <sharedItems containsSemiMixedTypes="0" containsString="0" containsNumber="1" containsInteger="1" minValue="540" maxValue="4300"/>
    </cacheField>
    <cacheField name="2017" numFmtId="0">
      <sharedItems containsSemiMixedTypes="0" containsString="0" containsNumber="1" containsInteger="1" minValue="680" maxValue="6700"/>
    </cacheField>
    <cacheField name="2018" numFmtId="0">
      <sharedItems containsSemiMixedTypes="0" containsString="0" containsNumber="1" containsInteger="1" minValue="780" maxValue="7230"/>
    </cacheField>
    <cacheField name="2019" numFmtId="0">
      <sharedItems containsSemiMixedTypes="0" containsString="0" containsNumber="1" containsInteger="1" minValue="1900" maxValue="8000"/>
    </cacheField>
  </cacheFields>
  <extLst>
    <ext xmlns:x14="http://schemas.microsoft.com/office/spreadsheetml/2009/9/main" uri="{725AE2AE-9491-48be-B2B4-4EB974FC3084}">
      <x14:pivotCacheDefinition pivotCacheId="8271597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
  <r>
    <x v="0"/>
    <x v="0"/>
    <x v="0"/>
    <x v="0"/>
    <x v="0"/>
  </r>
  <r>
    <x v="1"/>
    <x v="1"/>
    <x v="0"/>
    <x v="1"/>
    <x v="0"/>
  </r>
  <r>
    <x v="2"/>
    <x v="0"/>
    <x v="0"/>
    <x v="2"/>
    <x v="0"/>
  </r>
  <r>
    <x v="3"/>
    <x v="2"/>
    <x v="0"/>
    <x v="3"/>
    <x v="1"/>
  </r>
  <r>
    <x v="4"/>
    <x v="3"/>
    <x v="1"/>
    <x v="4"/>
    <x v="1"/>
  </r>
  <r>
    <x v="5"/>
    <x v="4"/>
    <x v="2"/>
    <x v="5"/>
    <x v="2"/>
  </r>
  <r>
    <x v="6"/>
    <x v="5"/>
    <x v="0"/>
    <x v="6"/>
    <x v="2"/>
  </r>
  <r>
    <x v="7"/>
    <x v="6"/>
    <x v="3"/>
    <x v="7"/>
    <x v="2"/>
  </r>
  <r>
    <x v="8"/>
    <x v="7"/>
    <x v="1"/>
    <x v="8"/>
    <x v="3"/>
  </r>
  <r>
    <x v="9"/>
    <x v="8"/>
    <x v="2"/>
    <x v="9"/>
    <x v="3"/>
  </r>
  <r>
    <x v="10"/>
    <x v="9"/>
    <x v="3"/>
    <x v="10"/>
    <x v="4"/>
  </r>
  <r>
    <x v="11"/>
    <x v="10"/>
    <x v="2"/>
    <x v="5"/>
    <x v="4"/>
  </r>
  <r>
    <x v="12"/>
    <x v="11"/>
    <x v="1"/>
    <x v="11"/>
    <x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
  <r>
    <x v="0"/>
    <n v="400"/>
    <n v="440"/>
    <n v="490"/>
    <n v="569"/>
    <n v="419"/>
    <n v="700"/>
    <n v="810"/>
    <n v="921"/>
    <n v="1799"/>
    <n v="3100"/>
    <n v="2799"/>
    <n v="3600"/>
    <n v="4300"/>
    <n v="6700"/>
    <n v="7230"/>
    <n v="8000"/>
  </r>
  <r>
    <x v="1"/>
    <n v="200"/>
    <n v="230"/>
    <n v="320"/>
    <n v="280"/>
    <n v="210"/>
    <n v="310"/>
    <n v="250"/>
    <n v="320"/>
    <n v="630"/>
    <n v="589"/>
    <n v="390"/>
    <n v="500"/>
    <n v="540"/>
    <n v="680"/>
    <n v="780"/>
    <n v="1900"/>
  </r>
</pivotCacheRecord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1" connectionId="5" xr16:uid="{42C1E4B0-9851-4932-A49B-ED6D98412BE3}" autoFormatId="16" applyNumberFormats="0" applyBorderFormats="0" applyFontFormats="0" applyPatternFormats="0" applyAlignmentFormats="0" applyWidthHeightFormats="0">
  <queryTableRefresh nextId="3">
    <queryTableFields count="2">
      <queryTableField id="1" name="Quadratmeter" tableColumnId="1"/>
      <queryTableField id="2" name="Verkaufspreis"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eDaten_1" connectionId="1" xr16:uid="{AD2ECBCB-6A6E-46A9-AA34-2DE7C7F4CE43}" autoFormatId="16" applyNumberFormats="0" applyBorderFormats="0" applyFontFormats="0" applyPatternFormats="0" applyAlignmentFormats="0" applyWidthHeightFormats="0">
  <queryTableRefresh nextId="9">
    <queryTableFields count="8">
      <queryTableField id="1" name="x1" tableColumnId="1"/>
      <queryTableField id="2" name="y1" tableColumnId="2"/>
      <queryTableField id="3" name="x2" tableColumnId="3"/>
      <queryTableField id="4" name="y2" tableColumnId="4"/>
      <queryTableField id="5" name="x3" tableColumnId="5"/>
      <queryTableField id="6" name="y3" tableColumnId="6"/>
      <queryTableField id="7" name="x4" tableColumnId="7"/>
      <queryTableField id="8" name="y4"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eDaten_1" connectionId="3" xr16:uid="{4455B144-22FE-4846-A193-44ADC8F5F1E2}" autoFormatId="16" applyNumberFormats="0" applyBorderFormats="0" applyFontFormats="0" applyPatternFormats="0" applyAlignmentFormats="0" applyWidthHeightFormats="0">
  <queryTableRefresh nextId="6">
    <queryTableFields count="5">
      <queryTableField id="1" name="sepal_length" tableColumnId="1"/>
      <queryTableField id="2" name="sepal_width" tableColumnId="2"/>
      <queryTableField id="3" name="petal_length" tableColumnId="3"/>
      <queryTableField id="4" name="petal_width" tableColumnId="4"/>
      <queryTableField id="5" name="species"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eDaten_1" connectionId="2" xr16:uid="{56B3D69A-7D0A-4A5C-9F95-673247C25E8B}" autoFormatId="16" applyNumberFormats="0" applyBorderFormats="0" applyFontFormats="0" applyPatternFormats="0" applyAlignmentFormats="0" applyWidthHeightFormats="0">
  <queryTableRefresh nextId="9">
    <queryTableFields count="8">
      <queryTableField id="1" name="ID" tableColumnId="1"/>
      <queryTableField id="2" name="Personen Gruppe " tableColumnId="2"/>
      <queryTableField id="3" name="Income" tableColumnId="3"/>
      <queryTableField id="4" name="Alter" tableColumnId="4"/>
      <queryTableField id="5" name="Gewicht" tableColumnId="5"/>
      <queryTableField id="6" name="Datum" tableColumnId="6"/>
      <queryTableField id="7" name="Produkt" tableColumnId="7"/>
      <queryTableField id="8" name="ZUSATZVERKAUF" tableColumnId="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Name" xr10:uid="{1415AA75-A1C0-4528-933D-2CA241495B89}" sourceName="Name">
  <data>
    <tabular pivotCacheId="1474462572">
      <items count="13">
        <i x="7" s="1"/>
        <i x="2" s="1" nd="1"/>
        <i x="12" s="1" nd="1"/>
        <i x="11" s="1" nd="1"/>
        <i x="4" s="1" nd="1"/>
        <i x="10" s="1" nd="1"/>
        <i x="9" s="1" nd="1"/>
        <i x="3" s="1" nd="1"/>
        <i x="1" s="1" nd="1"/>
        <i x="6" s="1" nd="1"/>
        <i x="0" s="1" nd="1"/>
        <i x="5" s="1" nd="1"/>
        <i x="8"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Einkommen" xr10:uid="{BEE9F971-FF10-414C-818D-B38CDF424DAF}" sourceName="Einkommen">
  <data>
    <tabular pivotCacheId="1474462572">
      <items count="12">
        <i x="0"/>
        <i x="6"/>
        <i x="2"/>
        <i x="7" s="1"/>
        <i x="5"/>
        <i x="1"/>
        <i x="9"/>
        <i x="8"/>
        <i x="11"/>
        <i x="10"/>
        <i x="4"/>
        <i x="3"/>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Jahr" xr10:uid="{9A86DC91-EB34-4518-A1CF-78FCCF63B119}" sourceName="Jahr">
  <data>
    <tabular pivotCacheId="827159755">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xr10:uid="{E6F39011-83E6-498B-B143-D00D7809A75C}" cache="Datenschnitt_Name" caption="Name" style="SlicerStyleLight5" rowHeight="247650"/>
  <slicer name="Einkommen" xr10:uid="{03C35F7B-0C3D-42AB-92E7-EBA6B20C7AA5}" cache="Datenschnitt_Einkommen" caption="Einkommen" style="SlicerStyleLight3" rowHeight="247650"/>
  <slicer name="Jahr" xr10:uid="{291164AB-2C61-4941-82A2-6B732DE3E703}" cache="Datenschnitt_Jahr" caption="Jahr" rowHeight="247650"/>
</slicers>
</file>

<file path=xl/tables/_rels/table5.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7E29528-1FF7-4A65-B219-D9F0545ECC10}" name="Tabelle3" displayName="Tabelle3" ref="G15:K28" totalsRowShown="0">
  <autoFilter ref="G15:K28" xr:uid="{B7CB8E23-C59F-4EED-B55B-BD568BF67D74}"/>
  <sortState xmlns:xlrd2="http://schemas.microsoft.com/office/spreadsheetml/2017/richdata2" ref="G16:K28">
    <sortCondition ref="J15:J28"/>
  </sortState>
  <tableColumns count="5">
    <tableColumn id="1" xr3:uid="{64D08BC3-056B-47FD-840E-B7EB23918C3A}" name="Name" dataDxfId="40"/>
    <tableColumn id="2" xr3:uid="{50EAF15C-6E76-41C1-AF99-C09985261EA4}" name="Alter" dataDxfId="39"/>
    <tableColumn id="3" xr3:uid="{2826945D-7354-4693-B895-A886C7892C6D}" name="Wohnort" dataDxfId="38"/>
    <tableColumn id="4" xr3:uid="{2543CF71-6233-4CDF-8D89-5CA5E71BA4BD}" name="Einkommen" dataDxfId="37" dataCellStyle="Währung"/>
    <tableColumn id="5" xr3:uid="{B68FCD26-CD56-4CA1-A72F-ED8D11E5955E}" name="Kundenid" dataDxfId="3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83B1219-9653-4A7B-BD06-1DEFB4D07E4B}" name="Tabelle5" displayName="Tabelle5" ref="M1:Q4" totalsRowShown="0" headerRowDxfId="35" dataDxfId="34" dataCellStyle="Währung">
  <autoFilter ref="M1:Q4" xr:uid="{341F4197-3774-40D9-B539-5AF44D27D403}"/>
  <tableColumns count="5">
    <tableColumn id="1" xr3:uid="{5DA107BA-D439-4099-8E7B-D0F4BB8F4B0F}" name="Jahr" dataDxfId="33"/>
    <tableColumn id="2" xr3:uid="{D9450822-5495-4163-80A3-3D091AC7B578}" name="2015" dataDxfId="32" dataCellStyle="Währung"/>
    <tableColumn id="3" xr3:uid="{4ECDB50D-0A96-4F5B-9DD2-848EB025BD7F}" name="2016" dataDxfId="31" dataCellStyle="Währung"/>
    <tableColumn id="4" xr3:uid="{B8431904-0E75-477D-A931-B46BB0A2064A}" name="2017" dataDxfId="30" dataCellStyle="Währung"/>
    <tableColumn id="5" xr3:uid="{F5526742-E509-4DA5-8270-67F22B78E6F1}" name="2018" dataDxfId="29" dataCellStyle="Währung"/>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0C48637-EA8B-4205-A216-6B4A16EC1EFF}" name="Tabelle47" displayName="Tabelle47" ref="M15:Q28" totalsRowShown="0" headerRowDxfId="28">
  <autoFilter ref="M15:Q28" xr:uid="{36C7C678-DAF5-4464-B521-6F0CAC05381A}"/>
  <tableColumns count="5">
    <tableColumn id="1" xr3:uid="{80A7213F-DFF0-4B73-B140-D21D3BD64627}" name="Name"/>
    <tableColumn id="2" xr3:uid="{F826BDCF-4784-491C-ABFA-6A063E48E0D8}" name="Alter"/>
    <tableColumn id="3" xr3:uid="{73016AA4-7EE6-4466-AC3C-DAD86C3B2FB3}" name="Wohnort"/>
    <tableColumn id="4" xr3:uid="{06B4D508-5EC1-4163-83C9-5F32DF167C73}" name="Einkommen" dataDxfId="27" dataCellStyle="Währung"/>
    <tableColumn id="5" xr3:uid="{202FDFC1-901B-4F1D-93A7-0B2EEC7BB103}" name="Kundenid"/>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A1B3453-90C7-44EA-AEC2-A5C2278389EE}" name="Tabelle472" displayName="Tabelle472" ref="A1:E14" totalsRowShown="0" headerRowDxfId="26">
  <autoFilter ref="A1:E14" xr:uid="{47F0490A-3A97-47A0-898B-291E614EEE9D}"/>
  <tableColumns count="5">
    <tableColumn id="1" xr3:uid="{FC708B22-92A6-44D0-A085-92BE923D9B70}" name="Name"/>
    <tableColumn id="2" xr3:uid="{CA9AB43D-70C2-4ADC-98B2-BAC07AE78A2D}" name="Alter"/>
    <tableColumn id="3" xr3:uid="{2DC9DDE2-F51A-4DD9-A39A-FA724A95BD3C}" name="Wohnort"/>
    <tableColumn id="4" xr3:uid="{E18C6221-A9C1-4422-990B-0B0144BCDFB8}" name="Einkommen" dataDxfId="25" dataCellStyle="Währung"/>
    <tableColumn id="5" xr3:uid="{BCFEDBCC-3AC4-4976-93C2-5C2A37923F35}" name="Kundenid"/>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1601F1BE-4E1D-4986-9A51-CE462538A9B2}" name="wohnungspreise" displayName="wohnungspreise" ref="A1:B51" tableType="queryTable" totalsRowShown="0">
  <autoFilter ref="A1:B51" xr:uid="{21E820CF-5DA7-4230-87EB-7AD244B0ABFC}"/>
  <tableColumns count="2">
    <tableColumn id="1" xr3:uid="{D2A8D7CF-B0D3-48D7-9789-3D5215AD5F35}" uniqueName="1" name="Quadratmeter" queryTableFieldId="1"/>
    <tableColumn id="2" xr3:uid="{740751D0-41C9-49E8-A2E9-94E2BD7F2D34}" uniqueName="2" name="Verkaufspreis" queryTableFieldId="2"/>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97D8991-D1AD-4A95-B1C8-FB7189417099}" name="Anscombe_Quartett" displayName="Anscombe_Quartett" ref="B1:I13" tableType="queryTable" totalsRowCount="1" headerRowDxfId="24" dataDxfId="23">
  <autoFilter ref="B1:I12" xr:uid="{36A05E73-7EC1-40A9-8FFD-A7AD23769F25}"/>
  <tableColumns count="8">
    <tableColumn id="1" xr3:uid="{8444F5F9-AEFA-4096-A3FD-7B908CF04FFD}" uniqueName="1" name="x1" totalsRowFunction="count" queryTableFieldId="1" dataDxfId="22" totalsRowDxfId="3"/>
    <tableColumn id="2" xr3:uid="{3841BD0A-35C4-4759-A3CF-C5C70CB61D6F}" uniqueName="2" name="y1" queryTableFieldId="2" dataDxfId="21" totalsRowDxfId="10"/>
    <tableColumn id="3" xr3:uid="{3E981255-396A-482F-88A0-8AE04B93A51B}" uniqueName="3" name="x2" queryTableFieldId="3" dataDxfId="20" totalsRowDxfId="9"/>
    <tableColumn id="4" xr3:uid="{36BE3FE4-DE55-413D-9BFE-C14DB99C217A}" uniqueName="4" name="y2" queryTableFieldId="4" dataDxfId="19" totalsRowDxfId="8"/>
    <tableColumn id="5" xr3:uid="{60742BD9-F824-4523-87CF-D863835CA499}" uniqueName="5" name="x3" queryTableFieldId="5" dataDxfId="18" totalsRowDxfId="7"/>
    <tableColumn id="6" xr3:uid="{A3B913FB-1E84-4BDB-B868-31A542667FC0}" uniqueName="6" name="y3" queryTableFieldId="6" dataDxfId="17" totalsRowDxfId="6"/>
    <tableColumn id="7" xr3:uid="{D296553F-6954-4EA3-9AFF-FBCE165EFDD7}" uniqueName="7" name="x4" queryTableFieldId="7" dataDxfId="16" totalsRowDxfId="5"/>
    <tableColumn id="8" xr3:uid="{37906E8C-A015-4594-8291-9DCE58B34934}" uniqueName="8" name="y4" queryTableFieldId="8" dataDxfId="15" totalsRowDxfId="4"/>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8AC3148-FAE3-4E48-BF03-0857413020A9}" name="tableconvert_2020_02_17_120831" displayName="tableconvert_2020_02_17_120831" ref="A1:E151" tableType="queryTable" totalsRowShown="0">
  <autoFilter ref="A1:E151" xr:uid="{19E4455E-6534-467A-BB2A-49DCF7402F35}"/>
  <tableColumns count="5">
    <tableColumn id="1" xr3:uid="{76A50E8D-8B06-48E6-BFF9-702FACB23744}" uniqueName="1" name="sepal_length" queryTableFieldId="1"/>
    <tableColumn id="2" xr3:uid="{76132284-71DA-4720-B756-6B5DD330E169}" uniqueName="2" name="sepal_width" queryTableFieldId="2"/>
    <tableColumn id="3" xr3:uid="{2314DC13-68FB-4666-ADDA-824CA126EEB7}" uniqueName="3" name="petal_length" queryTableFieldId="3"/>
    <tableColumn id="4" xr3:uid="{CC6091D5-4417-4EC4-A20E-99E4BA720A2C}" uniqueName="4" name="petal_width" queryTableFieldId="4"/>
    <tableColumn id="5" xr3:uid="{2A735EC4-ECFD-4971-8FEA-6942C34AF93E}" uniqueName="5" name="species" queryTableFieldId="5" dataDxfId="11"/>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4B3FC1C-9A8D-4957-B519-1814C346DFBF}" name="beispiel" displayName="beispiel" ref="A1:H96" tableType="queryTable" totalsRowShown="0" headerRowDxfId="0">
  <autoFilter ref="A1:H96" xr:uid="{BB971DAB-2ED4-42B8-9436-C4F91AA67836}"/>
  <tableColumns count="8">
    <tableColumn id="1" xr3:uid="{66D31321-9F55-4E92-912B-C1AEA6E0745D}" uniqueName="1" name="ID" queryTableFieldId="1" dataDxfId="14"/>
    <tableColumn id="2" xr3:uid="{95D6644F-D486-4B03-B00D-32A56470DA65}" uniqueName="2" name="Personen Gruppe " queryTableFieldId="2" dataDxfId="13"/>
    <tableColumn id="3" xr3:uid="{4F3A8A43-4F70-4240-9DF3-4907AFD78C39}" uniqueName="3" name="Income" queryTableFieldId="3" dataCellStyle="Währung"/>
    <tableColumn id="4" xr3:uid="{F2170304-801F-4AE1-BD28-FBDB74FDE8B3}" uniqueName="4" name="Alter" queryTableFieldId="4"/>
    <tableColumn id="5" xr3:uid="{055B837B-AC7C-45A8-AB2B-265981EB031D}" uniqueName="5" name="Gewicht" queryTableFieldId="5"/>
    <tableColumn id="6" xr3:uid="{8E71867F-5C18-4F0E-9BB7-3EB46F20BEB3}" uniqueName="6" name="Verkauf" queryTableFieldId="6" dataDxfId="1"/>
    <tableColumn id="7" xr3:uid="{D4A7E6A8-C490-4315-8165-C2B7C10BC9D0}" uniqueName="7" name="Produkt" queryTableFieldId="7" dataDxfId="2"/>
    <tableColumn id="8" xr3:uid="{63F3056D-E8B3-4BB6-BBEF-4F223C151866}" uniqueName="8" name="ZUSATZVERKAUF" queryTableFieldId="8" dataDxfId="12"/>
  </tableColumns>
  <tableStyleInfo name="TableStyleMedium7" showFirstColumn="0" showLastColumn="0" showRowStripes="1" showColumnStripes="0"/>
</table>
</file>

<file path=xl/theme/theme1.xml><?xml version="1.0" encoding="utf-8"?>
<a:theme xmlns:a="http://schemas.openxmlformats.org/drawingml/2006/main" name="Facette">
  <a:themeElements>
    <a:clrScheme name="Benutzerdefiniert 2">
      <a:dk1>
        <a:srgbClr val="262626"/>
      </a:dk1>
      <a:lt1>
        <a:sysClr val="window" lastClr="FFFFFF"/>
      </a:lt1>
      <a:dk2>
        <a:srgbClr val="D8D8D8"/>
      </a:dk2>
      <a:lt2>
        <a:srgbClr val="DBEFF9"/>
      </a:lt2>
      <a:accent1>
        <a:srgbClr val="3ECCB4"/>
      </a:accent1>
      <a:accent2>
        <a:srgbClr val="4FCEFF"/>
      </a:accent2>
      <a:accent3>
        <a:srgbClr val="5FF2CA"/>
      </a:accent3>
      <a:accent4>
        <a:srgbClr val="90C6F6"/>
      </a:accent4>
      <a:accent5>
        <a:srgbClr val="82B1E4"/>
      </a:accent5>
      <a:accent6>
        <a:srgbClr val="3ECCB4"/>
      </a:accent6>
      <a:hlink>
        <a:srgbClr val="248D7B"/>
      </a:hlink>
      <a:folHlink>
        <a:srgbClr val="85DFD0"/>
      </a:folHlink>
    </a:clrScheme>
    <a:fontScheme name="Facette">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Facet" id="{C0C680CD-088A-49FC-A102-D699147F32B2}" vid="{CFBC31BA-B70F-4F30-BCAA-4F3011E16C4D}"/>
    </a:ext>
  </a:extLst>
</a:theme>
</file>

<file path=xl/worksheets/_rels/sheet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6.bin"/><Relationship Id="rId4" Type="http://schemas.openxmlformats.org/officeDocument/2006/relationships/table" Target="../tables/table3.xml"/></Relationships>
</file>

<file path=xl/worksheets/_rels/sheet7.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7.xml"/><Relationship Id="rId1" Type="http://schemas.openxmlformats.org/officeDocument/2006/relationships/hyperlink" Target="https://www.lineare-regression.de/anscombe"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9.xml"/><Relationship Id="rId1" Type="http://schemas.openxmlformats.org/officeDocument/2006/relationships/hyperlink" Target="https://en.wikipedia.org/wiki/Iris_flower_data_set" TargetMode="External"/></Relationships>
</file>

<file path=xl/worksheets/_rels/sheet14.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drawing" Target="../drawings/drawing10.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5D2D7-7B38-4CC0-885F-27EF3B551CAC}">
  <sheetPr published="0" codeName="Tabelle1">
    <tabColor rgb="FF7030A0"/>
    <pageSetUpPr fitToPage="1"/>
  </sheetPr>
  <dimension ref="A1"/>
  <sheetViews>
    <sheetView showGridLines="0" showRowColHeaders="0" zoomScaleNormal="100" workbookViewId="0">
      <selection activeCell="B4" sqref="B4:D4"/>
    </sheetView>
  </sheetViews>
  <sheetFormatPr baseColWidth="10" defaultRowHeight="16.5" x14ac:dyDescent="0.3"/>
  <sheetData/>
  <pageMargins left="0.23622047244094491" right="0.23622047244094491" top="0.74803149606299213" bottom="0.74803149606299213" header="0.31496062992125984" footer="0.31496062992125984"/>
  <pageSetup paperSize="9" scale="61" orientation="landscape" r:id="rId1"/>
  <headerFooter>
    <oddHeader>&amp;F</oddHeader>
    <oddFooter>&amp;LBoris Dittberner
info@borisdittberner.de
www.borisdittberner.de&amp;RBuisness Trends Academy
sekretariat@bta-weiterbildung.de</oddFooter>
  </headerFooter>
  <drawing r:id="rId2"/>
  <picture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ublished="0" codeName="Tabelle4">
    <tabColor rgb="FF002060"/>
    <pageSetUpPr fitToPage="1"/>
  </sheetPr>
  <dimension ref="A1:P38"/>
  <sheetViews>
    <sheetView zoomScale="126" workbookViewId="0">
      <selection activeCell="J15" sqref="J15"/>
    </sheetView>
  </sheetViews>
  <sheetFormatPr baseColWidth="10" defaultColWidth="8.875" defaultRowHeight="16.5" x14ac:dyDescent="0.3"/>
  <cols>
    <col min="5" max="5" width="14.375" customWidth="1"/>
    <col min="9" max="9" width="26" bestFit="1" customWidth="1"/>
  </cols>
  <sheetData>
    <row r="1" spans="1:16" ht="24.6" customHeight="1" x14ac:dyDescent="0.3">
      <c r="A1" s="198"/>
      <c r="B1" s="192"/>
      <c r="C1" s="192" t="s">
        <v>0</v>
      </c>
      <c r="D1" s="192"/>
      <c r="E1" s="192"/>
      <c r="F1" s="192"/>
      <c r="G1" s="182"/>
      <c r="H1" s="182"/>
      <c r="I1" s="17" t="s">
        <v>3</v>
      </c>
    </row>
    <row r="2" spans="1:16" x14ac:dyDescent="0.3">
      <c r="A2" s="199"/>
      <c r="B2" s="171"/>
      <c r="C2" s="169"/>
      <c r="D2" s="169"/>
      <c r="E2" s="169"/>
      <c r="F2" s="170"/>
      <c r="G2" s="183"/>
      <c r="H2" s="183"/>
      <c r="I2" s="249" t="s">
        <v>4</v>
      </c>
    </row>
    <row r="3" spans="1:16" x14ac:dyDescent="0.3">
      <c r="A3" s="199" t="s">
        <v>1</v>
      </c>
      <c r="B3" s="172"/>
      <c r="C3" s="183"/>
      <c r="D3" s="183"/>
      <c r="E3" s="183"/>
      <c r="F3" s="183"/>
      <c r="G3" s="183"/>
      <c r="H3" s="183"/>
      <c r="I3" s="18"/>
    </row>
    <row r="4" spans="1:16" x14ac:dyDescent="0.3">
      <c r="A4" s="199"/>
      <c r="B4" s="172"/>
      <c r="C4" s="183"/>
      <c r="D4" s="183"/>
      <c r="E4" s="183"/>
      <c r="F4" s="183"/>
      <c r="G4" s="183"/>
      <c r="H4" s="183"/>
      <c r="I4" s="19" t="s">
        <v>5</v>
      </c>
      <c r="K4" s="181" t="s">
        <v>303</v>
      </c>
      <c r="L4" s="29"/>
      <c r="M4" s="29"/>
      <c r="N4" s="30"/>
      <c r="O4" s="30"/>
      <c r="P4" s="30"/>
    </row>
    <row r="5" spans="1:16" x14ac:dyDescent="0.3">
      <c r="A5" s="199"/>
      <c r="B5" s="172"/>
      <c r="C5" s="183"/>
      <c r="D5" s="200" t="s">
        <v>2</v>
      </c>
      <c r="E5" s="183"/>
      <c r="F5" s="183"/>
      <c r="G5" s="183"/>
      <c r="H5" s="183"/>
      <c r="I5" s="250">
        <v>123</v>
      </c>
      <c r="K5" s="61"/>
      <c r="L5" s="61"/>
      <c r="M5" s="61"/>
      <c r="N5" s="61"/>
      <c r="O5" s="61"/>
      <c r="P5" s="61"/>
    </row>
    <row r="6" spans="1:16" x14ac:dyDescent="0.3">
      <c r="A6" s="199"/>
      <c r="B6" s="172"/>
      <c r="C6" s="183"/>
      <c r="D6" s="183"/>
      <c r="E6" s="183"/>
      <c r="F6" s="183"/>
      <c r="G6" s="183"/>
      <c r="H6" s="183"/>
      <c r="I6" s="16"/>
      <c r="K6" s="61"/>
      <c r="L6" s="61"/>
      <c r="M6" s="61"/>
      <c r="N6" s="61"/>
      <c r="O6" s="61"/>
      <c r="P6" s="61"/>
    </row>
    <row r="7" spans="1:16" x14ac:dyDescent="0.3">
      <c r="A7" s="199"/>
      <c r="B7" s="172"/>
      <c r="C7" s="183"/>
      <c r="D7" s="183"/>
      <c r="E7" s="183"/>
      <c r="F7" s="183"/>
      <c r="G7" s="183"/>
      <c r="H7" s="183"/>
      <c r="I7" s="20" t="s">
        <v>6</v>
      </c>
      <c r="K7" s="61"/>
      <c r="L7" s="61"/>
      <c r="M7" s="61"/>
      <c r="N7" s="61"/>
      <c r="O7" s="61"/>
      <c r="P7" s="61"/>
    </row>
    <row r="8" spans="1:16" x14ac:dyDescent="0.3">
      <c r="A8" s="199"/>
      <c r="B8" s="172"/>
      <c r="C8" s="183"/>
      <c r="D8" s="183"/>
      <c r="E8" s="183"/>
      <c r="F8" s="183"/>
      <c r="G8" s="183"/>
      <c r="H8" s="183"/>
      <c r="I8" s="251" t="b">
        <v>0</v>
      </c>
      <c r="K8" s="61"/>
      <c r="L8" s="61"/>
      <c r="M8" s="61"/>
      <c r="N8" s="61"/>
      <c r="O8" s="61"/>
      <c r="P8" s="61"/>
    </row>
    <row r="9" spans="1:16" x14ac:dyDescent="0.3">
      <c r="A9" s="201"/>
      <c r="B9" s="173"/>
      <c r="C9" s="184"/>
      <c r="D9" s="184"/>
      <c r="E9" s="184"/>
      <c r="F9" s="184"/>
      <c r="G9" s="184"/>
      <c r="H9" s="184"/>
      <c r="I9" s="21"/>
      <c r="K9" s="61"/>
      <c r="L9" s="61"/>
      <c r="M9" s="61"/>
      <c r="N9" s="61"/>
      <c r="O9" s="61"/>
      <c r="P9" s="61"/>
    </row>
    <row r="14" spans="1:16" x14ac:dyDescent="0.3">
      <c r="A14" s="191"/>
      <c r="B14" s="192"/>
      <c r="C14" s="192"/>
      <c r="D14" s="192"/>
      <c r="E14" s="192"/>
      <c r="F14" s="192"/>
      <c r="G14" s="192"/>
      <c r="H14" s="193"/>
    </row>
    <row r="15" spans="1:16" x14ac:dyDescent="0.3">
      <c r="A15" s="14" t="s">
        <v>33</v>
      </c>
      <c r="B15" s="194"/>
      <c r="C15" s="194" t="s">
        <v>36</v>
      </c>
      <c r="D15" s="194"/>
      <c r="E15" s="194"/>
      <c r="F15" s="200">
        <v>1</v>
      </c>
      <c r="G15" s="241">
        <f>F15*2</f>
        <v>2</v>
      </c>
      <c r="H15" s="243">
        <f>$F$15*G15</f>
        <v>2</v>
      </c>
    </row>
    <row r="16" spans="1:16" x14ac:dyDescent="0.3">
      <c r="A16" s="15" t="s">
        <v>34</v>
      </c>
      <c r="B16" s="194"/>
      <c r="C16" s="194"/>
      <c r="D16" s="194"/>
      <c r="E16" s="194"/>
      <c r="F16" s="200">
        <v>2</v>
      </c>
      <c r="G16" s="241">
        <f>F16*2</f>
        <v>4</v>
      </c>
      <c r="H16" s="243">
        <f t="shared" ref="H16:H20" si="0">$F$15*G16</f>
        <v>4</v>
      </c>
    </row>
    <row r="17" spans="1:8" x14ac:dyDescent="0.3">
      <c r="A17" s="16" t="s">
        <v>35</v>
      </c>
      <c r="B17" s="194"/>
      <c r="C17" s="194"/>
      <c r="D17" s="194" t="s">
        <v>37</v>
      </c>
      <c r="E17" s="194"/>
      <c r="F17" s="200">
        <v>3</v>
      </c>
      <c r="G17" s="241">
        <f>F17*2</f>
        <v>6</v>
      </c>
      <c r="H17" s="243">
        <f t="shared" si="0"/>
        <v>6</v>
      </c>
    </row>
    <row r="18" spans="1:8" x14ac:dyDescent="0.3">
      <c r="A18" s="195"/>
      <c r="B18" s="194"/>
      <c r="C18" s="194"/>
      <c r="D18" s="194"/>
      <c r="E18" s="194"/>
      <c r="F18" s="200"/>
      <c r="G18" s="241">
        <f>F18*2</f>
        <v>0</v>
      </c>
      <c r="H18" s="243">
        <f t="shared" si="0"/>
        <v>0</v>
      </c>
    </row>
    <row r="19" spans="1:8" x14ac:dyDescent="0.3">
      <c r="A19" s="195"/>
      <c r="B19" s="194"/>
      <c r="C19" s="194"/>
      <c r="D19" s="194"/>
      <c r="E19" s="194"/>
      <c r="F19" s="200"/>
      <c r="G19" s="241"/>
      <c r="H19" s="243">
        <f t="shared" si="0"/>
        <v>0</v>
      </c>
    </row>
    <row r="20" spans="1:8" x14ac:dyDescent="0.3">
      <c r="A20" s="196"/>
      <c r="B20" s="197"/>
      <c r="C20" s="197"/>
      <c r="D20" s="197"/>
      <c r="E20" s="197"/>
      <c r="F20" s="240"/>
      <c r="G20" s="242"/>
      <c r="H20" s="244"/>
    </row>
    <row r="23" spans="1:8" x14ac:dyDescent="0.3">
      <c r="A23" s="185" t="s">
        <v>38</v>
      </c>
      <c r="B23" s="137"/>
      <c r="C23" s="137"/>
      <c r="D23" s="137"/>
      <c r="E23" s="137"/>
      <c r="F23" s="138"/>
    </row>
    <row r="24" spans="1:8" x14ac:dyDescent="0.3">
      <c r="A24" s="186" t="s">
        <v>39</v>
      </c>
      <c r="B24" s="190" t="s">
        <v>41</v>
      </c>
      <c r="C24" s="190"/>
      <c r="D24" s="190"/>
      <c r="E24" s="190"/>
      <c r="F24" s="187"/>
    </row>
    <row r="25" spans="1:8" x14ac:dyDescent="0.3">
      <c r="A25" s="186" t="s">
        <v>40</v>
      </c>
      <c r="B25" s="190" t="s">
        <v>184</v>
      </c>
      <c r="C25" s="190"/>
      <c r="D25" s="190"/>
      <c r="E25" s="190"/>
      <c r="F25" s="187"/>
    </row>
    <row r="26" spans="1:8" x14ac:dyDescent="0.3">
      <c r="A26" s="186" t="s">
        <v>75</v>
      </c>
      <c r="B26" s="190" t="s">
        <v>114</v>
      </c>
      <c r="C26" s="190"/>
      <c r="D26" s="190"/>
      <c r="E26" s="190"/>
      <c r="F26" s="187"/>
    </row>
    <row r="27" spans="1:8" x14ac:dyDescent="0.3">
      <c r="A27" s="186" t="s">
        <v>178</v>
      </c>
      <c r="B27" s="190" t="s">
        <v>185</v>
      </c>
      <c r="C27" s="190"/>
      <c r="D27" s="190"/>
      <c r="E27" s="190"/>
      <c r="F27" s="187"/>
    </row>
    <row r="28" spans="1:8" x14ac:dyDescent="0.3">
      <c r="A28" s="188" t="s">
        <v>179</v>
      </c>
      <c r="B28" s="190" t="s">
        <v>80</v>
      </c>
      <c r="C28" s="190"/>
      <c r="D28" s="190"/>
      <c r="E28" s="190"/>
      <c r="F28" s="187"/>
    </row>
    <row r="29" spans="1:8" x14ac:dyDescent="0.3">
      <c r="A29" s="189" t="s">
        <v>181</v>
      </c>
      <c r="B29" s="140" t="s">
        <v>180</v>
      </c>
      <c r="C29" s="140"/>
      <c r="D29" s="140"/>
      <c r="E29" s="140"/>
      <c r="F29" s="141"/>
    </row>
    <row r="31" spans="1:8" x14ac:dyDescent="0.3">
      <c r="A31" s="221" t="s">
        <v>429</v>
      </c>
      <c r="B31" s="222"/>
      <c r="C31" s="223" t="s">
        <v>430</v>
      </c>
      <c r="D31" s="223"/>
      <c r="E31" s="248"/>
      <c r="F31" s="224" t="s">
        <v>431</v>
      </c>
    </row>
    <row r="32" spans="1:8" x14ac:dyDescent="0.3">
      <c r="A32" s="245"/>
      <c r="B32" s="233"/>
      <c r="C32" s="233"/>
      <c r="D32" s="233"/>
      <c r="E32" s="233"/>
      <c r="F32" s="225"/>
    </row>
    <row r="33" spans="1:6" x14ac:dyDescent="0.3">
      <c r="A33" s="227" t="s">
        <v>432</v>
      </c>
      <c r="B33" s="228"/>
      <c r="C33" s="228"/>
      <c r="D33" s="228"/>
      <c r="E33" s="233"/>
      <c r="F33" s="225"/>
    </row>
    <row r="34" spans="1:6" x14ac:dyDescent="0.3">
      <c r="A34" s="227"/>
      <c r="B34" s="228"/>
      <c r="C34" s="228"/>
      <c r="D34" s="228"/>
      <c r="E34" s="233"/>
      <c r="F34" s="225"/>
    </row>
    <row r="35" spans="1:6" x14ac:dyDescent="0.3">
      <c r="A35" s="245"/>
      <c r="B35" s="233"/>
      <c r="C35" s="233"/>
      <c r="D35" s="233"/>
      <c r="E35" s="233"/>
      <c r="F35" s="225"/>
    </row>
    <row r="36" spans="1:6" x14ac:dyDescent="0.3">
      <c r="A36" s="245"/>
      <c r="B36" s="233"/>
      <c r="C36" s="233"/>
      <c r="D36" s="233"/>
      <c r="E36" s="233"/>
      <c r="F36" s="225"/>
    </row>
    <row r="37" spans="1:6" x14ac:dyDescent="0.3">
      <c r="A37" s="245"/>
      <c r="B37" s="233"/>
      <c r="C37" s="233"/>
      <c r="D37" s="233"/>
      <c r="E37" s="233"/>
      <c r="F37" s="225"/>
    </row>
    <row r="38" spans="1:6" x14ac:dyDescent="0.3">
      <c r="A38" s="246"/>
      <c r="B38" s="247"/>
      <c r="C38" s="247"/>
      <c r="D38" s="247"/>
      <c r="E38" s="247"/>
      <c r="F38" s="226"/>
    </row>
  </sheetData>
  <mergeCells count="4">
    <mergeCell ref="A31:B31"/>
    <mergeCell ref="C31:D31"/>
    <mergeCell ref="F31:F38"/>
    <mergeCell ref="A33:D34"/>
  </mergeCells>
  <pageMargins left="0.23622047244094491" right="0.23622047244094491" top="0.74803149606299213" bottom="0.74803149606299213" header="0.31496062992125984" footer="0.31496062992125984"/>
  <pageSetup paperSize="9" scale="84" orientation="landscape" r:id="rId1"/>
  <headerFooter>
    <oddHeader>&amp;F</oddHeader>
    <oddFooter>&amp;LBoris Dittberner
info@borisdittberner.de
www.borisdittberner.de&amp;RBuisness Trends Academy
sekretariat@bta-weiterbildung.de</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97CD5-F1AB-495C-BFD3-57D43455EEA2}">
  <sheetPr published="0" codeName="Tabelle5">
    <tabColor rgb="FF0070C0"/>
    <pageSetUpPr fitToPage="1"/>
  </sheetPr>
  <dimension ref="A1:M44"/>
  <sheetViews>
    <sheetView showGridLines="0" workbookViewId="0">
      <selection activeCell="C5" sqref="C5"/>
    </sheetView>
  </sheetViews>
  <sheetFormatPr baseColWidth="10" defaultRowHeight="16.5" x14ac:dyDescent="0.3"/>
  <cols>
    <col min="1" max="1" width="14.5" bestFit="1" customWidth="1"/>
    <col min="10" max="10" width="12.5" bestFit="1" customWidth="1"/>
    <col min="12" max="12" width="11.5" bestFit="1" customWidth="1"/>
    <col min="13" max="13" width="16" bestFit="1" customWidth="1"/>
  </cols>
  <sheetData>
    <row r="1" spans="1:8" ht="23.25" customHeight="1" x14ac:dyDescent="0.35">
      <c r="A1" s="202" t="s">
        <v>310</v>
      </c>
      <c r="B1" s="203"/>
      <c r="C1" s="203"/>
      <c r="D1" s="203"/>
      <c r="E1" s="203"/>
      <c r="F1" s="203"/>
      <c r="G1" s="203"/>
      <c r="H1" s="204"/>
    </row>
    <row r="2" spans="1:8" ht="12" customHeight="1" x14ac:dyDescent="0.3">
      <c r="A2" s="205"/>
      <c r="B2" s="206"/>
      <c r="C2" s="206"/>
      <c r="D2" s="206"/>
      <c r="E2" s="206"/>
      <c r="F2" s="206"/>
      <c r="G2" s="206"/>
      <c r="H2" s="207"/>
    </row>
    <row r="3" spans="1:8" x14ac:dyDescent="0.3">
      <c r="A3" s="252" t="s">
        <v>99</v>
      </c>
      <c r="B3" s="208" t="s">
        <v>105</v>
      </c>
      <c r="C3" s="208"/>
      <c r="D3" s="183"/>
      <c r="E3" s="209" t="s">
        <v>117</v>
      </c>
      <c r="F3" s="194">
        <f>1+1</f>
        <v>2</v>
      </c>
      <c r="G3" s="183"/>
      <c r="H3" s="210">
        <v>1</v>
      </c>
    </row>
    <row r="4" spans="1:8" x14ac:dyDescent="0.3">
      <c r="A4" s="252" t="s">
        <v>100</v>
      </c>
      <c r="B4" s="208" t="s">
        <v>106</v>
      </c>
      <c r="C4" s="208"/>
      <c r="D4" s="183"/>
      <c r="E4" s="211" t="s">
        <v>118</v>
      </c>
      <c r="F4" s="212">
        <f>2-1</f>
        <v>1</v>
      </c>
      <c r="G4" s="183"/>
      <c r="H4" s="213">
        <f>1-1</f>
        <v>0</v>
      </c>
    </row>
    <row r="5" spans="1:8" x14ac:dyDescent="0.3">
      <c r="A5" s="252" t="s">
        <v>101</v>
      </c>
      <c r="B5" s="208" t="s">
        <v>107</v>
      </c>
      <c r="C5" s="208"/>
      <c r="D5" s="183"/>
      <c r="E5" s="194" t="s">
        <v>119</v>
      </c>
      <c r="F5" s="194">
        <f>2*2</f>
        <v>4</v>
      </c>
      <c r="G5" s="183"/>
      <c r="H5" s="214">
        <f>2*2</f>
        <v>4</v>
      </c>
    </row>
    <row r="6" spans="1:8" x14ac:dyDescent="0.3">
      <c r="A6" s="252" t="s">
        <v>102</v>
      </c>
      <c r="B6" s="208" t="s">
        <v>108</v>
      </c>
      <c r="C6" s="208"/>
      <c r="D6" s="183"/>
      <c r="E6" s="215" t="s">
        <v>120</v>
      </c>
      <c r="F6" s="194">
        <f>8/2</f>
        <v>4</v>
      </c>
      <c r="G6" s="183"/>
      <c r="H6" s="214" t="s">
        <v>119</v>
      </c>
    </row>
    <row r="7" spans="1:8" x14ac:dyDescent="0.3">
      <c r="A7" s="252" t="s">
        <v>103</v>
      </c>
      <c r="B7" s="208" t="s">
        <v>110</v>
      </c>
      <c r="C7" s="208"/>
      <c r="D7" s="183"/>
      <c r="E7" s="194"/>
      <c r="F7" s="194"/>
      <c r="G7" s="183"/>
      <c r="H7" s="216">
        <v>43831</v>
      </c>
    </row>
    <row r="8" spans="1:8" x14ac:dyDescent="0.3">
      <c r="A8" s="252" t="s">
        <v>83</v>
      </c>
      <c r="B8" s="208" t="s">
        <v>109</v>
      </c>
      <c r="C8" s="208"/>
      <c r="D8" s="183"/>
      <c r="E8" s="194"/>
      <c r="F8" s="194"/>
      <c r="G8" s="183"/>
      <c r="H8" s="214"/>
    </row>
    <row r="9" spans="1:8" x14ac:dyDescent="0.3">
      <c r="A9" s="252" t="s">
        <v>104</v>
      </c>
      <c r="B9" s="208" t="s">
        <v>111</v>
      </c>
      <c r="C9" s="208"/>
      <c r="D9" s="183"/>
      <c r="E9" s="194"/>
      <c r="F9" s="194"/>
      <c r="G9" s="183"/>
      <c r="H9" s="214"/>
    </row>
    <row r="10" spans="1:8" x14ac:dyDescent="0.3">
      <c r="A10" s="253" t="s">
        <v>115</v>
      </c>
      <c r="B10" s="217" t="s">
        <v>116</v>
      </c>
      <c r="C10" s="217"/>
      <c r="D10" s="184"/>
      <c r="E10" s="218">
        <v>0.05</v>
      </c>
      <c r="F10" s="219">
        <v>0.05</v>
      </c>
      <c r="G10" s="184"/>
      <c r="H10" s="220"/>
    </row>
    <row r="13" spans="1:8" ht="18.75" x14ac:dyDescent="0.3">
      <c r="A13" s="33" t="s">
        <v>38</v>
      </c>
      <c r="B13" s="1"/>
      <c r="C13" s="1"/>
    </row>
    <row r="14" spans="1:8" x14ac:dyDescent="0.3">
      <c r="A14" s="1" t="s">
        <v>433</v>
      </c>
      <c r="B14" s="1"/>
      <c r="C14" s="1"/>
    </row>
    <row r="15" spans="1:8" x14ac:dyDescent="0.3">
      <c r="A15" s="55" t="s">
        <v>192</v>
      </c>
      <c r="B15" s="32" t="s">
        <v>191</v>
      </c>
      <c r="C15" t="s">
        <v>193</v>
      </c>
    </row>
    <row r="16" spans="1:8" x14ac:dyDescent="0.3">
      <c r="A16" s="34"/>
      <c r="B16" s="34"/>
      <c r="C16" s="34"/>
    </row>
    <row r="20" spans="1:13" x14ac:dyDescent="0.3">
      <c r="A20" s="2" t="s">
        <v>65</v>
      </c>
      <c r="D20" t="s">
        <v>65</v>
      </c>
      <c r="H20" s="62" t="s">
        <v>186</v>
      </c>
      <c r="I20" s="62" t="s">
        <v>42</v>
      </c>
      <c r="J20" s="62" t="s">
        <v>187</v>
      </c>
      <c r="L20" s="62" t="s">
        <v>29</v>
      </c>
      <c r="M20" s="166" t="s">
        <v>309</v>
      </c>
    </row>
    <row r="21" spans="1:13" x14ac:dyDescent="0.3">
      <c r="A21" t="s">
        <v>7</v>
      </c>
      <c r="B21" t="s">
        <v>306</v>
      </c>
      <c r="H21" s="62">
        <v>1</v>
      </c>
      <c r="I21" s="62" t="s">
        <v>25</v>
      </c>
      <c r="J21" s="63">
        <v>35000</v>
      </c>
      <c r="L21" s="167">
        <f>J21*5%</f>
        <v>1750</v>
      </c>
      <c r="M21" s="168">
        <f>J21+L21</f>
        <v>36750</v>
      </c>
    </row>
    <row r="22" spans="1:13" x14ac:dyDescent="0.3">
      <c r="A22" t="s">
        <v>8</v>
      </c>
      <c r="B22" t="s">
        <v>9</v>
      </c>
      <c r="H22" s="62">
        <v>2</v>
      </c>
      <c r="I22" s="62" t="s">
        <v>48</v>
      </c>
      <c r="J22" s="63">
        <v>34000</v>
      </c>
      <c r="L22" s="167">
        <f>J22*5%</f>
        <v>1700</v>
      </c>
      <c r="M22" s="168">
        <f t="shared" ref="M22:M26" si="0">J22+L22</f>
        <v>35700</v>
      </c>
    </row>
    <row r="23" spans="1:13" x14ac:dyDescent="0.3">
      <c r="A23" t="s">
        <v>10</v>
      </c>
      <c r="B23" t="s">
        <v>11</v>
      </c>
      <c r="H23" s="62">
        <v>3</v>
      </c>
      <c r="I23" s="62" t="s">
        <v>54</v>
      </c>
      <c r="J23" s="63">
        <v>44000</v>
      </c>
      <c r="L23" s="167">
        <f t="shared" ref="L23:L25" si="1">J23*5%</f>
        <v>2200</v>
      </c>
      <c r="M23" s="168"/>
    </row>
    <row r="24" spans="1:13" x14ac:dyDescent="0.3">
      <c r="A24" t="s">
        <v>13</v>
      </c>
      <c r="B24" t="s">
        <v>12</v>
      </c>
      <c r="H24" s="62">
        <v>4</v>
      </c>
      <c r="I24" s="62" t="s">
        <v>188</v>
      </c>
      <c r="J24" s="63">
        <v>55000</v>
      </c>
      <c r="L24" s="167">
        <f t="shared" si="1"/>
        <v>2750</v>
      </c>
      <c r="M24" s="168">
        <f t="shared" si="0"/>
        <v>57750</v>
      </c>
    </row>
    <row r="25" spans="1:13" x14ac:dyDescent="0.3">
      <c r="A25" t="s">
        <v>15</v>
      </c>
      <c r="B25" t="s">
        <v>16</v>
      </c>
      <c r="H25" s="62">
        <v>5</v>
      </c>
      <c r="I25" s="62" t="s">
        <v>189</v>
      </c>
      <c r="J25" s="63">
        <v>66600</v>
      </c>
      <c r="L25" s="167">
        <f t="shared" si="1"/>
        <v>3330</v>
      </c>
      <c r="M25" s="168"/>
    </row>
    <row r="26" spans="1:13" x14ac:dyDescent="0.3">
      <c r="A26" t="s">
        <v>14</v>
      </c>
      <c r="B26" t="s">
        <v>17</v>
      </c>
      <c r="H26" s="62">
        <v>6</v>
      </c>
      <c r="I26" s="62" t="s">
        <v>190</v>
      </c>
      <c r="J26" s="63">
        <v>42000</v>
      </c>
      <c r="L26" s="167">
        <f>J26*5%</f>
        <v>2100</v>
      </c>
      <c r="M26" s="168">
        <f t="shared" si="0"/>
        <v>44100</v>
      </c>
    </row>
    <row r="27" spans="1:13" x14ac:dyDescent="0.3">
      <c r="A27" t="s">
        <v>18</v>
      </c>
      <c r="B27" t="s">
        <v>19</v>
      </c>
      <c r="H27" s="59"/>
      <c r="I27" s="59"/>
      <c r="J27" s="59"/>
    </row>
    <row r="28" spans="1:13" x14ac:dyDescent="0.3">
      <c r="A28" t="s">
        <v>20</v>
      </c>
      <c r="B28" t="s">
        <v>21</v>
      </c>
    </row>
    <row r="29" spans="1:13" x14ac:dyDescent="0.3">
      <c r="A29" t="s">
        <v>307</v>
      </c>
      <c r="B29" t="s">
        <v>308</v>
      </c>
      <c r="H29" t="s">
        <v>304</v>
      </c>
    </row>
    <row r="30" spans="1:13" x14ac:dyDescent="0.3">
      <c r="D30" t="s">
        <v>98</v>
      </c>
      <c r="H30" t="s">
        <v>305</v>
      </c>
    </row>
    <row r="31" spans="1:13" x14ac:dyDescent="0.3">
      <c r="A31" t="s">
        <v>70</v>
      </c>
      <c r="B31" t="s">
        <v>67</v>
      </c>
    </row>
    <row r="32" spans="1:13" x14ac:dyDescent="0.3">
      <c r="A32" t="s">
        <v>66</v>
      </c>
      <c r="B32" t="s">
        <v>68</v>
      </c>
    </row>
    <row r="33" spans="1:2" x14ac:dyDescent="0.3">
      <c r="A33" t="s">
        <v>65</v>
      </c>
      <c r="B33" t="s">
        <v>69</v>
      </c>
    </row>
    <row r="34" spans="1:2" x14ac:dyDescent="0.3">
      <c r="B34" t="s">
        <v>98</v>
      </c>
    </row>
    <row r="36" spans="1:2" x14ac:dyDescent="0.3">
      <c r="A36" t="s">
        <v>71</v>
      </c>
      <c r="B36" t="s">
        <v>72</v>
      </c>
    </row>
    <row r="37" spans="1:2" x14ac:dyDescent="0.3">
      <c r="A37" t="s">
        <v>73</v>
      </c>
      <c r="B37" t="s">
        <v>74</v>
      </c>
    </row>
    <row r="39" spans="1:2" x14ac:dyDescent="0.3">
      <c r="A39" t="s">
        <v>425</v>
      </c>
      <c r="B39" t="s">
        <v>426</v>
      </c>
    </row>
    <row r="40" spans="1:2" x14ac:dyDescent="0.3">
      <c r="A40" t="s">
        <v>427</v>
      </c>
      <c r="B40" t="s">
        <v>428</v>
      </c>
    </row>
    <row r="43" spans="1:2" x14ac:dyDescent="0.3">
      <c r="A43" t="s">
        <v>78</v>
      </c>
      <c r="B43" t="s">
        <v>79</v>
      </c>
    </row>
    <row r="44" spans="1:2" x14ac:dyDescent="0.3">
      <c r="A44" t="s">
        <v>76</v>
      </c>
      <c r="B44" t="s">
        <v>77</v>
      </c>
    </row>
  </sheetData>
  <pageMargins left="0.23622047244094491" right="0.23622047244094491" top="0.74803149606299213" bottom="0.74803149606299213" header="0.31496062992125984" footer="0.31496062992125984"/>
  <pageSetup paperSize="9" orientation="landscape" r:id="rId1"/>
  <headerFooter>
    <oddHeader>&amp;F</oddHeader>
    <oddFooter>&amp;LBoris Dittberner
info@borisdittberner.de
www.borisdittberner.de&amp;RBuisness Trends Academy
sekretariat@bta-weiterbildung.de</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61D3A5-BFE1-4790-9ACA-0E43AD668E14}">
  <sheetPr published="0" codeName="Tabelle7">
    <tabColor rgb="FF00B050"/>
  </sheetPr>
  <dimension ref="A1:Z88"/>
  <sheetViews>
    <sheetView showGridLines="0" showRowColHeaders="0" workbookViewId="0">
      <selection activeCell="D12" sqref="D12"/>
    </sheetView>
  </sheetViews>
  <sheetFormatPr baseColWidth="10" defaultRowHeight="16.5" x14ac:dyDescent="0.3"/>
  <cols>
    <col min="8" max="8" width="21.75" customWidth="1"/>
    <col min="9" max="9" width="12.875" customWidth="1"/>
    <col min="10" max="10" width="12.5" bestFit="1" customWidth="1"/>
    <col min="11" max="11" width="12.75" customWidth="1"/>
    <col min="14" max="14" width="13.75" customWidth="1"/>
    <col min="15" max="15" width="12.5" customWidth="1"/>
    <col min="21" max="21" width="16.375" bestFit="1" customWidth="1"/>
    <col min="22" max="22" width="15.25" bestFit="1" customWidth="1"/>
    <col min="23" max="23" width="12.5" bestFit="1" customWidth="1"/>
    <col min="24" max="24" width="13.5" bestFit="1" customWidth="1"/>
  </cols>
  <sheetData>
    <row r="1" spans="1:26" ht="23.25" x14ac:dyDescent="0.35">
      <c r="A1" s="165" t="s">
        <v>89</v>
      </c>
      <c r="B1" s="54"/>
      <c r="C1" s="54"/>
      <c r="D1" s="54"/>
      <c r="E1" s="54"/>
      <c r="F1" s="54"/>
      <c r="G1" s="54"/>
      <c r="H1" s="54"/>
      <c r="I1" s="54"/>
      <c r="J1" s="54"/>
      <c r="K1" s="54"/>
      <c r="L1" s="54"/>
      <c r="M1" s="54"/>
      <c r="N1" s="54"/>
      <c r="O1" s="54"/>
      <c r="P1" s="54"/>
      <c r="Q1" s="54"/>
      <c r="R1" s="54"/>
      <c r="S1" s="54"/>
      <c r="T1" s="54"/>
      <c r="U1" s="54"/>
      <c r="V1" s="54"/>
      <c r="W1" s="54"/>
      <c r="X1" s="54"/>
      <c r="Y1" s="54"/>
      <c r="Z1" s="54"/>
    </row>
    <row r="3" spans="1:26" ht="23.25" x14ac:dyDescent="0.35">
      <c r="A3" s="254" t="s">
        <v>90</v>
      </c>
      <c r="B3" s="31"/>
      <c r="G3" s="42" t="s">
        <v>42</v>
      </c>
      <c r="H3" s="41" t="s">
        <v>43</v>
      </c>
      <c r="I3" s="39" t="s">
        <v>44</v>
      </c>
      <c r="J3" s="38" t="s">
        <v>45</v>
      </c>
      <c r="K3" s="37" t="s">
        <v>46</v>
      </c>
      <c r="N3" s="54" t="s">
        <v>45</v>
      </c>
      <c r="O3" s="54" t="s">
        <v>45</v>
      </c>
      <c r="P3" s="163" t="s">
        <v>44</v>
      </c>
      <c r="Q3" s="163" t="s">
        <v>43</v>
      </c>
      <c r="S3" s="25" t="s">
        <v>32</v>
      </c>
      <c r="U3" s="160" t="s">
        <v>121</v>
      </c>
      <c r="V3" s="161" t="s">
        <v>204</v>
      </c>
      <c r="W3" s="162" t="s">
        <v>205</v>
      </c>
      <c r="X3" s="160" t="s">
        <v>149</v>
      </c>
    </row>
    <row r="4" spans="1:26" x14ac:dyDescent="0.3">
      <c r="A4" s="254" t="s">
        <v>91</v>
      </c>
      <c r="B4" s="31"/>
      <c r="G4" s="28" t="s">
        <v>49</v>
      </c>
      <c r="H4" s="40">
        <v>29</v>
      </c>
      <c r="I4" s="1" t="s">
        <v>56</v>
      </c>
      <c r="J4" s="35">
        <v>15000</v>
      </c>
      <c r="K4" s="36" t="s">
        <v>60</v>
      </c>
      <c r="M4" s="2" t="s">
        <v>194</v>
      </c>
      <c r="N4" s="45">
        <f>MIN(J4:J16)</f>
        <v>15000</v>
      </c>
      <c r="O4" s="45"/>
      <c r="P4" s="164"/>
      <c r="Q4" s="45"/>
      <c r="T4" s="49">
        <v>2011</v>
      </c>
      <c r="U4" s="45">
        <v>126783</v>
      </c>
      <c r="V4" s="164">
        <f>U4+(U4*0.1)</f>
        <v>139461.29999999999</v>
      </c>
      <c r="W4" s="45">
        <f>U4*0.1</f>
        <v>12678.300000000001</v>
      </c>
      <c r="X4" s="164">
        <f>V4-W4</f>
        <v>126782.99999999999</v>
      </c>
    </row>
    <row r="5" spans="1:26" x14ac:dyDescent="0.3">
      <c r="A5" s="254" t="s">
        <v>434</v>
      </c>
      <c r="B5" s="31"/>
      <c r="G5" s="28" t="s">
        <v>25</v>
      </c>
      <c r="H5" s="40">
        <v>32</v>
      </c>
      <c r="I5" s="1" t="s">
        <v>56</v>
      </c>
      <c r="J5" s="35">
        <v>32000</v>
      </c>
      <c r="K5" s="36" t="s">
        <v>60</v>
      </c>
      <c r="M5" s="2" t="s">
        <v>195</v>
      </c>
      <c r="N5" s="45">
        <f>MAX(J4:J16)</f>
        <v>63000</v>
      </c>
      <c r="O5" s="45"/>
      <c r="P5" s="164"/>
      <c r="Q5" s="45"/>
      <c r="T5" s="49">
        <v>2012</v>
      </c>
      <c r="U5" s="45">
        <v>8236187</v>
      </c>
      <c r="V5" s="164">
        <f t="shared" ref="V5:V12" si="0">U5</f>
        <v>8236187</v>
      </c>
      <c r="W5" s="45"/>
      <c r="X5" s="164"/>
    </row>
    <row r="6" spans="1:26" x14ac:dyDescent="0.3">
      <c r="A6" s="254" t="s">
        <v>92</v>
      </c>
      <c r="B6" s="31"/>
      <c r="G6" s="28" t="s">
        <v>53</v>
      </c>
      <c r="H6" s="40">
        <v>29</v>
      </c>
      <c r="I6" s="1" t="s">
        <v>56</v>
      </c>
      <c r="J6" s="35">
        <v>26000</v>
      </c>
      <c r="K6" s="36" t="s">
        <v>60</v>
      </c>
      <c r="M6" s="2" t="s">
        <v>94</v>
      </c>
      <c r="N6" s="45">
        <f>AVERAGE(J4:J16)</f>
        <v>35000</v>
      </c>
      <c r="O6" s="45"/>
      <c r="P6" s="164"/>
      <c r="Q6" s="45"/>
      <c r="T6" s="49">
        <v>2013</v>
      </c>
      <c r="U6" s="45">
        <v>6452678</v>
      </c>
      <c r="V6" s="164">
        <f t="shared" si="0"/>
        <v>6452678</v>
      </c>
      <c r="W6" s="45"/>
      <c r="X6" s="164"/>
    </row>
    <row r="7" spans="1:26" x14ac:dyDescent="0.3">
      <c r="A7" s="254" t="s">
        <v>93</v>
      </c>
      <c r="B7" s="31"/>
      <c r="G7" s="28" t="s">
        <v>51</v>
      </c>
      <c r="H7" s="40">
        <v>38</v>
      </c>
      <c r="I7" s="1" t="s">
        <v>56</v>
      </c>
      <c r="J7" s="35">
        <v>63000</v>
      </c>
      <c r="K7" s="36" t="s">
        <v>63</v>
      </c>
      <c r="M7" s="2" t="s">
        <v>94</v>
      </c>
      <c r="N7" s="45">
        <f>MEDIAN(J4:J16)</f>
        <v>32000</v>
      </c>
      <c r="O7" s="45"/>
      <c r="P7" s="164"/>
      <c r="Q7" s="45"/>
      <c r="T7" s="49">
        <v>2014</v>
      </c>
      <c r="U7" s="45">
        <v>2468964</v>
      </c>
      <c r="V7" s="164">
        <f t="shared" si="0"/>
        <v>2468964</v>
      </c>
      <c r="W7" s="45"/>
      <c r="X7" s="164"/>
    </row>
    <row r="8" spans="1:26" x14ac:dyDescent="0.3">
      <c r="A8" s="254" t="s">
        <v>94</v>
      </c>
      <c r="B8" s="31"/>
      <c r="G8" s="28" t="s">
        <v>48</v>
      </c>
      <c r="H8" s="40">
        <v>55</v>
      </c>
      <c r="I8" s="1" t="s">
        <v>58</v>
      </c>
      <c r="J8" s="35">
        <v>54000</v>
      </c>
      <c r="K8" s="36" t="s">
        <v>63</v>
      </c>
      <c r="M8" s="2" t="s">
        <v>32</v>
      </c>
      <c r="N8" s="45">
        <f>SUM(J4:J16)</f>
        <v>455000</v>
      </c>
      <c r="O8" s="45"/>
      <c r="P8" s="164"/>
      <c r="Q8" s="45"/>
      <c r="T8" s="49">
        <v>2015</v>
      </c>
      <c r="U8" s="45">
        <v>8928748</v>
      </c>
      <c r="V8" s="164">
        <f t="shared" si="0"/>
        <v>8928748</v>
      </c>
      <c r="W8" s="45"/>
      <c r="X8" s="164"/>
    </row>
    <row r="9" spans="1:26" x14ac:dyDescent="0.3">
      <c r="A9" s="254" t="s">
        <v>95</v>
      </c>
      <c r="B9" s="31"/>
      <c r="G9" s="28" t="s">
        <v>27</v>
      </c>
      <c r="H9" s="40">
        <v>31</v>
      </c>
      <c r="I9" s="1" t="s">
        <v>57</v>
      </c>
      <c r="J9" s="35">
        <v>28000</v>
      </c>
      <c r="K9" s="36" t="s">
        <v>61</v>
      </c>
      <c r="M9" s="2" t="s">
        <v>196</v>
      </c>
      <c r="N9" s="45">
        <f>SMALL(J4:J16,1)</f>
        <v>15000</v>
      </c>
      <c r="O9" s="45"/>
      <c r="P9" s="164"/>
      <c r="Q9" s="45"/>
      <c r="T9" s="49">
        <v>2016</v>
      </c>
      <c r="U9" s="45">
        <v>867648</v>
      </c>
      <c r="V9" s="164">
        <f t="shared" si="0"/>
        <v>867648</v>
      </c>
      <c r="W9" s="45"/>
      <c r="X9" s="164"/>
    </row>
    <row r="10" spans="1:26" x14ac:dyDescent="0.3">
      <c r="A10" s="254" t="s">
        <v>96</v>
      </c>
      <c r="B10" s="31"/>
      <c r="G10" s="28" t="s">
        <v>28</v>
      </c>
      <c r="H10" s="40">
        <v>28</v>
      </c>
      <c r="I10" s="1" t="s">
        <v>56</v>
      </c>
      <c r="J10" s="35">
        <v>25000</v>
      </c>
      <c r="K10" s="36" t="s">
        <v>61</v>
      </c>
      <c r="M10" s="2" t="s">
        <v>197</v>
      </c>
      <c r="N10" s="45">
        <f>LARGE(J4:J16,1)</f>
        <v>63000</v>
      </c>
      <c r="O10" s="45"/>
      <c r="P10" s="164"/>
      <c r="Q10" s="45"/>
      <c r="T10" s="49">
        <v>2017</v>
      </c>
      <c r="U10" s="45">
        <v>2678648</v>
      </c>
      <c r="V10" s="164">
        <f t="shared" si="0"/>
        <v>2678648</v>
      </c>
      <c r="W10" s="45"/>
      <c r="X10" s="164"/>
    </row>
    <row r="11" spans="1:26" x14ac:dyDescent="0.3">
      <c r="A11" s="254" t="s">
        <v>32</v>
      </c>
      <c r="B11" s="31"/>
      <c r="G11" s="28" t="s">
        <v>55</v>
      </c>
      <c r="H11" s="40">
        <v>41</v>
      </c>
      <c r="I11" s="1" t="s">
        <v>59</v>
      </c>
      <c r="J11" s="35">
        <v>27000</v>
      </c>
      <c r="K11" s="36" t="s">
        <v>61</v>
      </c>
      <c r="M11" s="2" t="s">
        <v>95</v>
      </c>
      <c r="N11" s="45">
        <f>COUNT(J4:J16)</f>
        <v>13</v>
      </c>
      <c r="O11" s="45"/>
      <c r="P11" s="164"/>
      <c r="Q11" s="45"/>
      <c r="T11" s="49">
        <v>2018</v>
      </c>
      <c r="U11" s="45">
        <v>4278947</v>
      </c>
      <c r="V11" s="164">
        <f t="shared" si="0"/>
        <v>4278947</v>
      </c>
      <c r="W11" s="45"/>
      <c r="X11" s="164"/>
    </row>
    <row r="12" spans="1:26" x14ac:dyDescent="0.3">
      <c r="A12" s="254" t="s">
        <v>435</v>
      </c>
      <c r="B12" s="31"/>
      <c r="G12" s="28" t="s">
        <v>26</v>
      </c>
      <c r="H12" s="40">
        <v>57</v>
      </c>
      <c r="I12" s="1" t="s">
        <v>58</v>
      </c>
      <c r="J12" s="35">
        <v>35000</v>
      </c>
      <c r="K12" s="36" t="s">
        <v>64</v>
      </c>
      <c r="M12" s="2"/>
      <c r="N12" s="234"/>
      <c r="O12" s="234"/>
      <c r="P12" s="235"/>
      <c r="Q12" s="234"/>
      <c r="T12" s="49">
        <v>2019</v>
      </c>
      <c r="U12" s="45">
        <v>247946</v>
      </c>
      <c r="V12" s="164">
        <f t="shared" si="0"/>
        <v>247946</v>
      </c>
      <c r="W12" s="45"/>
      <c r="X12" s="164"/>
    </row>
    <row r="13" spans="1:26" x14ac:dyDescent="0.3">
      <c r="A13" s="254" t="s">
        <v>198</v>
      </c>
      <c r="B13" s="31"/>
      <c r="G13" s="28" t="s">
        <v>52</v>
      </c>
      <c r="H13" s="40">
        <v>34</v>
      </c>
      <c r="I13" s="1" t="s">
        <v>57</v>
      </c>
      <c r="J13" s="35">
        <v>33000</v>
      </c>
      <c r="K13" s="36" t="s">
        <v>64</v>
      </c>
      <c r="T13" t="s">
        <v>32</v>
      </c>
      <c r="U13" s="50">
        <f>SUM(U4:U12)</f>
        <v>34286549</v>
      </c>
      <c r="V13" s="50"/>
      <c r="W13" s="50"/>
      <c r="X13" s="50"/>
    </row>
    <row r="14" spans="1:26" x14ac:dyDescent="0.3">
      <c r="A14" s="254" t="s">
        <v>436</v>
      </c>
      <c r="B14" s="31"/>
      <c r="G14" s="28" t="s">
        <v>50</v>
      </c>
      <c r="H14" s="40">
        <v>27</v>
      </c>
      <c r="I14" s="1" t="s">
        <v>59</v>
      </c>
      <c r="J14" s="35">
        <v>45000</v>
      </c>
      <c r="K14" s="36" t="s">
        <v>62</v>
      </c>
    </row>
    <row r="15" spans="1:26" x14ac:dyDescent="0.3">
      <c r="A15" s="28"/>
      <c r="B15" s="31"/>
      <c r="G15" s="28" t="s">
        <v>47</v>
      </c>
      <c r="H15" s="40">
        <v>42</v>
      </c>
      <c r="I15" s="1" t="s">
        <v>57</v>
      </c>
      <c r="J15" s="35">
        <v>28000</v>
      </c>
      <c r="K15" s="36" t="s">
        <v>62</v>
      </c>
    </row>
    <row r="16" spans="1:26" x14ac:dyDescent="0.3">
      <c r="A16" s="28"/>
      <c r="B16" s="31"/>
      <c r="G16" s="28" t="s">
        <v>54</v>
      </c>
      <c r="H16" s="40">
        <v>39</v>
      </c>
      <c r="I16" s="1" t="s">
        <v>58</v>
      </c>
      <c r="J16" s="35">
        <v>44000</v>
      </c>
      <c r="K16" s="36" t="s">
        <v>62</v>
      </c>
    </row>
    <row r="17" spans="1:19" ht="17.25" thickBot="1" x14ac:dyDescent="0.35"/>
    <row r="18" spans="1:19" x14ac:dyDescent="0.3">
      <c r="G18" s="65"/>
      <c r="H18" s="66"/>
      <c r="I18" s="66"/>
      <c r="J18" s="66"/>
      <c r="K18" s="66"/>
      <c r="L18" s="66"/>
      <c r="M18" s="66"/>
      <c r="N18" s="66"/>
      <c r="O18" s="66"/>
      <c r="P18" s="66"/>
      <c r="Q18" s="66"/>
      <c r="R18" s="66"/>
      <c r="S18" s="67"/>
    </row>
    <row r="19" spans="1:19" ht="23.25" x14ac:dyDescent="0.35">
      <c r="G19" s="68" t="s">
        <v>90</v>
      </c>
      <c r="H19" s="69"/>
      <c r="I19" s="69"/>
      <c r="J19" s="70" t="s">
        <v>90</v>
      </c>
      <c r="K19" s="69"/>
      <c r="L19" s="69"/>
      <c r="M19" s="69"/>
      <c r="N19" s="69"/>
      <c r="O19" s="69"/>
      <c r="P19" s="69"/>
      <c r="Q19" s="69"/>
      <c r="R19" s="69"/>
      <c r="S19" s="71"/>
    </row>
    <row r="20" spans="1:19" x14ac:dyDescent="0.3">
      <c r="G20" s="72"/>
      <c r="H20" s="69"/>
      <c r="I20" s="69"/>
      <c r="J20" s="69" t="s">
        <v>122</v>
      </c>
      <c r="K20" s="73" t="s">
        <v>127</v>
      </c>
      <c r="L20" s="69"/>
      <c r="M20" s="69"/>
      <c r="N20" s="69"/>
      <c r="O20" s="69" t="s">
        <v>129</v>
      </c>
      <c r="P20" s="69"/>
      <c r="Q20" s="69"/>
      <c r="R20" s="69"/>
      <c r="S20" s="71"/>
    </row>
    <row r="21" spans="1:19" x14ac:dyDescent="0.3">
      <c r="G21" s="74" t="s">
        <v>42</v>
      </c>
      <c r="H21" s="232" t="s">
        <v>27</v>
      </c>
      <c r="I21" s="69"/>
      <c r="J21" s="69" t="s">
        <v>123</v>
      </c>
      <c r="K21" s="73" t="s">
        <v>124</v>
      </c>
      <c r="L21" s="69"/>
      <c r="M21" s="69"/>
      <c r="N21" s="69"/>
      <c r="O21" s="69" t="s">
        <v>128</v>
      </c>
      <c r="P21" s="69"/>
      <c r="Q21" s="69"/>
      <c r="R21" s="69"/>
      <c r="S21" s="71"/>
    </row>
    <row r="22" spans="1:19" x14ac:dyDescent="0.3">
      <c r="G22" s="72" t="s">
        <v>46</v>
      </c>
      <c r="H22" s="69" t="str">
        <f>VLOOKUP(H21,G4:K16,5,0)</f>
        <v>BB</v>
      </c>
      <c r="I22" s="69"/>
      <c r="J22" s="69" t="s">
        <v>125</v>
      </c>
      <c r="K22" s="73" t="s">
        <v>126</v>
      </c>
      <c r="L22" s="69"/>
      <c r="M22" s="69"/>
      <c r="N22" s="69"/>
      <c r="O22" s="69" t="s">
        <v>130</v>
      </c>
      <c r="P22" s="69"/>
      <c r="Q22" s="69"/>
      <c r="R22" s="69"/>
      <c r="S22" s="71"/>
    </row>
    <row r="23" spans="1:19" x14ac:dyDescent="0.3">
      <c r="G23" s="72"/>
      <c r="H23" s="69"/>
      <c r="I23" s="69"/>
      <c r="J23" s="69"/>
      <c r="K23" s="69"/>
      <c r="L23" s="69"/>
      <c r="M23" s="69"/>
      <c r="N23" s="69"/>
      <c r="O23" s="69"/>
      <c r="P23" s="69"/>
      <c r="Q23" s="69"/>
      <c r="R23" s="69"/>
      <c r="S23" s="71"/>
    </row>
    <row r="24" spans="1:19" x14ac:dyDescent="0.3">
      <c r="G24" s="72"/>
      <c r="H24" s="69"/>
      <c r="I24" s="69"/>
      <c r="J24" s="69" t="s">
        <v>59</v>
      </c>
      <c r="K24" s="69"/>
      <c r="L24" s="69"/>
      <c r="M24" s="69"/>
      <c r="N24" s="69"/>
      <c r="O24" s="69"/>
      <c r="P24" s="69"/>
      <c r="Q24" s="69"/>
      <c r="R24" s="69"/>
      <c r="S24" s="71"/>
    </row>
    <row r="25" spans="1:19" ht="18.75" x14ac:dyDescent="0.3">
      <c r="A25" s="26" t="s">
        <v>38</v>
      </c>
      <c r="B25" s="27"/>
      <c r="C25" s="27"/>
      <c r="D25" s="27"/>
      <c r="E25" s="27"/>
      <c r="G25" s="72" t="s">
        <v>139</v>
      </c>
      <c r="H25" s="69" t="s">
        <v>143</v>
      </c>
      <c r="I25" s="69"/>
      <c r="J25" s="69"/>
      <c r="K25" s="69"/>
      <c r="L25" s="69"/>
      <c r="M25" s="69"/>
      <c r="N25" s="69"/>
      <c r="O25" s="69"/>
      <c r="P25" s="69"/>
      <c r="Q25" s="69"/>
      <c r="R25" s="69"/>
      <c r="S25" s="71"/>
    </row>
    <row r="26" spans="1:19" x14ac:dyDescent="0.3">
      <c r="A26" s="27" t="s">
        <v>112</v>
      </c>
      <c r="B26" s="27"/>
      <c r="C26" s="27"/>
      <c r="D26" s="27"/>
      <c r="E26" s="27"/>
      <c r="G26" s="74" t="s">
        <v>144</v>
      </c>
      <c r="H26" s="233" t="s">
        <v>47</v>
      </c>
      <c r="I26" s="69"/>
      <c r="J26" s="69"/>
      <c r="K26" s="69"/>
      <c r="L26" s="69"/>
      <c r="M26" s="69"/>
      <c r="N26" s="69"/>
      <c r="O26" s="69"/>
      <c r="P26" s="69"/>
      <c r="Q26" s="69"/>
      <c r="R26" s="69"/>
      <c r="S26" s="71"/>
    </row>
    <row r="27" spans="1:19" x14ac:dyDescent="0.3">
      <c r="A27" s="27" t="s">
        <v>113</v>
      </c>
      <c r="B27" s="27"/>
      <c r="C27" s="27"/>
      <c r="D27" s="27"/>
      <c r="E27" s="27"/>
      <c r="G27" s="72" t="s">
        <v>44</v>
      </c>
      <c r="H27" s="69" t="str">
        <f>VLOOKUP(H26,G4:I16,3,0)</f>
        <v>Potsdam</v>
      </c>
      <c r="I27" s="69" t="str">
        <f>VLOOKUP(H26,G4:J16,3)</f>
        <v>Berlin</v>
      </c>
      <c r="J27" s="69"/>
      <c r="K27" s="69"/>
      <c r="L27" s="69"/>
      <c r="M27" s="69" t="s">
        <v>456</v>
      </c>
      <c r="N27" s="69"/>
      <c r="O27" s="69"/>
      <c r="P27" s="69"/>
      <c r="Q27" s="69"/>
      <c r="R27" s="69"/>
      <c r="S27" s="71"/>
    </row>
    <row r="28" spans="1:19" x14ac:dyDescent="0.3">
      <c r="G28" s="72"/>
      <c r="H28" s="69"/>
      <c r="I28" s="69"/>
      <c r="J28" s="69"/>
      <c r="K28" s="69"/>
      <c r="L28" s="69"/>
      <c r="M28" s="69"/>
      <c r="N28" s="69"/>
      <c r="O28" s="69"/>
      <c r="P28" s="69"/>
      <c r="Q28" s="69"/>
      <c r="R28" s="69"/>
      <c r="S28" s="71"/>
    </row>
    <row r="29" spans="1:19" x14ac:dyDescent="0.3">
      <c r="G29" s="72"/>
      <c r="H29" s="69"/>
      <c r="I29" s="69"/>
      <c r="J29" s="69"/>
      <c r="K29" s="69"/>
      <c r="L29" s="69"/>
      <c r="M29" s="69"/>
      <c r="N29" s="69"/>
      <c r="O29" s="69"/>
      <c r="P29" s="69"/>
      <c r="Q29" s="69"/>
      <c r="R29" s="69"/>
      <c r="S29" s="71"/>
    </row>
    <row r="30" spans="1:19" x14ac:dyDescent="0.3">
      <c r="G30" s="72"/>
      <c r="H30" s="69"/>
      <c r="I30" s="69"/>
      <c r="J30" s="69"/>
      <c r="K30" s="69"/>
      <c r="L30" s="69"/>
      <c r="M30" s="69"/>
      <c r="N30" s="69"/>
      <c r="O30" s="69" t="s">
        <v>220</v>
      </c>
      <c r="P30" s="69"/>
      <c r="Q30" s="69"/>
      <c r="R30" s="69"/>
      <c r="S30" s="71"/>
    </row>
    <row r="31" spans="1:19" x14ac:dyDescent="0.3">
      <c r="G31" s="72" t="s">
        <v>145</v>
      </c>
      <c r="H31" s="69"/>
      <c r="I31" s="69"/>
      <c r="J31" s="69"/>
      <c r="K31" s="69"/>
      <c r="L31" s="69"/>
      <c r="M31" s="69"/>
      <c r="N31" s="69"/>
      <c r="O31" s="69"/>
      <c r="P31" s="69"/>
      <c r="Q31" s="69"/>
      <c r="R31" s="69"/>
      <c r="S31" s="71"/>
    </row>
    <row r="32" spans="1:19" x14ac:dyDescent="0.3">
      <c r="G32" s="72" t="s">
        <v>146</v>
      </c>
      <c r="H32" s="75"/>
      <c r="I32" s="69"/>
      <c r="J32" s="69" t="s">
        <v>455</v>
      </c>
      <c r="K32" s="69"/>
      <c r="L32" s="69"/>
      <c r="M32" s="69"/>
      <c r="N32" s="69"/>
      <c r="O32" s="69"/>
      <c r="P32" s="69"/>
      <c r="Q32" s="69"/>
      <c r="R32" s="69"/>
      <c r="S32" s="71"/>
    </row>
    <row r="33" spans="7:19" ht="17.25" thickBot="1" x14ac:dyDescent="0.35">
      <c r="G33" s="76"/>
      <c r="H33" s="77"/>
      <c r="I33" s="77"/>
      <c r="J33" s="77"/>
      <c r="K33" s="77"/>
      <c r="L33" s="77"/>
      <c r="M33" s="77"/>
      <c r="N33" s="77"/>
      <c r="O33" s="77"/>
      <c r="P33" s="77"/>
      <c r="Q33" s="77"/>
      <c r="R33" s="77"/>
      <c r="S33" s="78"/>
    </row>
    <row r="34" spans="7:19" x14ac:dyDescent="0.3">
      <c r="N34" t="s">
        <v>65</v>
      </c>
    </row>
    <row r="36" spans="7:19" ht="17.25" thickBot="1" x14ac:dyDescent="0.35"/>
    <row r="37" spans="7:19" x14ac:dyDescent="0.3">
      <c r="G37" s="79"/>
      <c r="H37" s="80"/>
      <c r="I37" s="80"/>
      <c r="J37" s="80"/>
      <c r="K37" s="80"/>
      <c r="L37" s="80"/>
      <c r="M37" s="80"/>
      <c r="N37" s="80"/>
      <c r="O37" s="80"/>
      <c r="P37" s="80"/>
      <c r="Q37" s="80"/>
      <c r="R37" s="80"/>
      <c r="S37" s="81"/>
    </row>
    <row r="38" spans="7:19" ht="23.25" x14ac:dyDescent="0.35">
      <c r="G38" s="82" t="s">
        <v>91</v>
      </c>
      <c r="H38" s="64"/>
      <c r="I38" s="64"/>
      <c r="J38" s="64"/>
      <c r="K38" s="64"/>
      <c r="L38" s="64"/>
      <c r="M38" s="64"/>
      <c r="N38" s="64"/>
      <c r="O38" s="64"/>
      <c r="P38" s="64"/>
      <c r="Q38" s="64"/>
      <c r="R38" s="64"/>
      <c r="S38" s="83"/>
    </row>
    <row r="39" spans="7:19" x14ac:dyDescent="0.3">
      <c r="G39" s="84"/>
      <c r="H39" s="64"/>
      <c r="I39" s="64"/>
      <c r="J39" s="64"/>
      <c r="K39" s="64"/>
      <c r="L39" s="64"/>
      <c r="M39" s="64"/>
      <c r="N39" s="64"/>
      <c r="O39" s="64"/>
      <c r="P39" s="64"/>
      <c r="Q39" s="64"/>
      <c r="R39" s="64"/>
      <c r="S39" s="83"/>
    </row>
    <row r="40" spans="7:19" x14ac:dyDescent="0.3">
      <c r="G40" s="84" t="s">
        <v>135</v>
      </c>
      <c r="H40" s="64">
        <v>2015</v>
      </c>
      <c r="I40" s="64">
        <v>2016</v>
      </c>
      <c r="J40" s="64">
        <v>2017</v>
      </c>
      <c r="K40" s="64">
        <v>2018</v>
      </c>
      <c r="L40" s="64"/>
      <c r="M40" s="64"/>
      <c r="N40" s="64"/>
      <c r="O40" s="64"/>
      <c r="P40" s="64"/>
      <c r="Q40" s="64"/>
      <c r="R40" s="64"/>
      <c r="S40" s="83"/>
    </row>
    <row r="41" spans="7:19" x14ac:dyDescent="0.3">
      <c r="G41" s="84" t="s">
        <v>136</v>
      </c>
      <c r="H41" s="85">
        <v>30000</v>
      </c>
      <c r="I41" s="85">
        <v>35000</v>
      </c>
      <c r="J41" s="85">
        <v>40000</v>
      </c>
      <c r="K41" s="85">
        <v>45000</v>
      </c>
      <c r="L41" s="64"/>
      <c r="M41" s="64"/>
      <c r="N41" s="64"/>
      <c r="O41" s="64"/>
      <c r="P41" s="64"/>
      <c r="Q41" s="64"/>
      <c r="R41" s="64"/>
      <c r="S41" s="83"/>
    </row>
    <row r="42" spans="7:19" x14ac:dyDescent="0.3">
      <c r="G42" s="84" t="s">
        <v>137</v>
      </c>
      <c r="H42" s="85">
        <v>7500</v>
      </c>
      <c r="I42" s="85">
        <v>8750</v>
      </c>
      <c r="J42" s="85">
        <v>10000</v>
      </c>
      <c r="K42" s="85">
        <v>11250</v>
      </c>
      <c r="L42" s="64"/>
      <c r="M42" s="64"/>
      <c r="N42" s="64" t="s">
        <v>456</v>
      </c>
      <c r="O42" s="64"/>
      <c r="P42" s="64"/>
      <c r="Q42" s="64"/>
      <c r="R42" s="64"/>
      <c r="S42" s="83"/>
    </row>
    <row r="43" spans="7:19" x14ac:dyDescent="0.3">
      <c r="G43" s="84" t="s">
        <v>138</v>
      </c>
      <c r="H43" s="85">
        <v>75</v>
      </c>
      <c r="I43" s="85">
        <v>87.5</v>
      </c>
      <c r="J43" s="85">
        <v>100</v>
      </c>
      <c r="K43" s="85">
        <v>112.5</v>
      </c>
      <c r="L43" s="64"/>
      <c r="M43" s="64"/>
      <c r="N43" s="64"/>
      <c r="O43" s="64"/>
      <c r="P43" s="64"/>
      <c r="Q43" s="64"/>
      <c r="R43" s="64"/>
      <c r="S43" s="83"/>
    </row>
    <row r="44" spans="7:19" x14ac:dyDescent="0.3">
      <c r="G44" s="84"/>
      <c r="H44" s="64"/>
      <c r="I44" s="64"/>
      <c r="J44" s="64"/>
      <c r="K44" s="64"/>
      <c r="L44" s="64"/>
      <c r="M44" s="64"/>
      <c r="N44" s="64"/>
      <c r="O44" s="64"/>
      <c r="P44" s="64"/>
      <c r="Q44" s="64"/>
      <c r="R44" s="64"/>
      <c r="S44" s="83"/>
    </row>
    <row r="45" spans="7:19" x14ac:dyDescent="0.3">
      <c r="G45" s="84"/>
      <c r="H45" s="64"/>
      <c r="I45" s="64"/>
      <c r="J45" s="64"/>
      <c r="K45" s="64"/>
      <c r="L45" s="64"/>
      <c r="M45" s="64"/>
      <c r="N45" s="64"/>
      <c r="O45" s="64"/>
      <c r="P45" s="64"/>
      <c r="Q45" s="64"/>
      <c r="R45" s="64"/>
      <c r="S45" s="83"/>
    </row>
    <row r="46" spans="7:19" x14ac:dyDescent="0.3">
      <c r="G46" s="84"/>
      <c r="H46" s="64"/>
      <c r="I46" s="64"/>
      <c r="J46" s="64"/>
      <c r="K46" s="64"/>
      <c r="L46" s="64"/>
      <c r="M46" s="64"/>
      <c r="N46" s="64"/>
      <c r="O46" s="64"/>
      <c r="P46" s="64"/>
      <c r="Q46" s="64"/>
      <c r="R46" s="64"/>
      <c r="S46" s="83"/>
    </row>
    <row r="47" spans="7:19" x14ac:dyDescent="0.3">
      <c r="G47" s="84" t="s">
        <v>135</v>
      </c>
      <c r="H47" s="64" t="s">
        <v>141</v>
      </c>
      <c r="I47" s="64"/>
      <c r="J47" s="64"/>
      <c r="K47" s="64"/>
      <c r="L47" s="64"/>
      <c r="M47" s="64"/>
      <c r="N47" s="64"/>
      <c r="O47" s="64"/>
      <c r="P47" s="64"/>
      <c r="Q47" s="64"/>
      <c r="R47" s="64"/>
      <c r="S47" s="83"/>
    </row>
    <row r="48" spans="7:19" x14ac:dyDescent="0.3">
      <c r="G48" s="236">
        <v>2016</v>
      </c>
      <c r="H48" s="85">
        <f>HLOOKUP(G48,G40:K43,2,0)</f>
        <v>35000</v>
      </c>
      <c r="I48" s="64" t="s">
        <v>136</v>
      </c>
      <c r="J48" s="64"/>
      <c r="K48" s="64"/>
      <c r="L48" s="64"/>
      <c r="M48" s="64"/>
      <c r="N48" s="64"/>
      <c r="O48" s="64"/>
      <c r="P48" s="64"/>
      <c r="Q48" s="64"/>
      <c r="R48" s="64" t="s">
        <v>220</v>
      </c>
      <c r="S48" s="83"/>
    </row>
    <row r="49" spans="7:19" x14ac:dyDescent="0.3">
      <c r="G49" s="84"/>
      <c r="H49" s="85">
        <f>HLOOKUP(G48,G40:K43,3,0)</f>
        <v>8750</v>
      </c>
      <c r="I49" s="64" t="s">
        <v>137</v>
      </c>
      <c r="J49" s="64"/>
      <c r="K49" s="64"/>
      <c r="L49" s="64"/>
      <c r="M49" s="64"/>
      <c r="N49" s="64"/>
      <c r="O49" s="64"/>
      <c r="P49" s="64"/>
      <c r="Q49" s="64"/>
      <c r="R49" s="64"/>
      <c r="S49" s="83"/>
    </row>
    <row r="50" spans="7:19" x14ac:dyDescent="0.3">
      <c r="G50" s="84"/>
      <c r="H50" s="85">
        <f>HLOOKUP(G48,G40:K43,4,5)</f>
        <v>87.5</v>
      </c>
      <c r="I50" s="64" t="s">
        <v>138</v>
      </c>
      <c r="J50" s="64"/>
      <c r="K50" s="64"/>
      <c r="L50" s="64"/>
      <c r="M50" s="64"/>
      <c r="N50" s="64"/>
      <c r="O50" s="64"/>
      <c r="P50" s="64"/>
      <c r="Q50" s="64"/>
      <c r="R50" s="64"/>
      <c r="S50" s="83"/>
    </row>
    <row r="51" spans="7:19" x14ac:dyDescent="0.3">
      <c r="G51" s="84"/>
      <c r="H51" s="64"/>
      <c r="I51" s="64"/>
      <c r="J51" s="64"/>
      <c r="K51" s="64"/>
      <c r="L51" s="64"/>
      <c r="M51" s="64"/>
      <c r="N51" s="64"/>
      <c r="O51" s="64"/>
      <c r="P51" s="64"/>
      <c r="Q51" s="64"/>
      <c r="R51" s="64"/>
      <c r="S51" s="83"/>
    </row>
    <row r="52" spans="7:19" x14ac:dyDescent="0.3">
      <c r="G52" s="84"/>
      <c r="H52" s="64"/>
      <c r="I52" s="64"/>
      <c r="J52" s="64"/>
      <c r="K52" s="64"/>
      <c r="L52" s="64"/>
      <c r="M52" s="64"/>
      <c r="N52" s="64"/>
      <c r="O52" s="64"/>
      <c r="P52" s="64"/>
      <c r="Q52" s="64"/>
      <c r="R52" s="64"/>
      <c r="S52" s="83"/>
    </row>
    <row r="53" spans="7:19" x14ac:dyDescent="0.3">
      <c r="G53" s="84"/>
      <c r="H53" s="64"/>
      <c r="I53" s="64"/>
      <c r="J53" s="64"/>
      <c r="K53" s="86" t="s">
        <v>91</v>
      </c>
      <c r="L53" s="64"/>
      <c r="M53" s="64"/>
      <c r="N53" s="64"/>
      <c r="O53" s="64"/>
      <c r="P53" s="64"/>
      <c r="Q53" s="64"/>
      <c r="R53" s="64"/>
      <c r="S53" s="83"/>
    </row>
    <row r="54" spans="7:19" x14ac:dyDescent="0.3">
      <c r="G54" s="84" t="s">
        <v>139</v>
      </c>
      <c r="H54" s="64" t="s">
        <v>140</v>
      </c>
      <c r="I54" s="64"/>
      <c r="J54" s="64"/>
      <c r="K54" s="64" t="s">
        <v>122</v>
      </c>
      <c r="L54" s="87" t="s">
        <v>182</v>
      </c>
      <c r="M54" s="64"/>
      <c r="N54" s="64"/>
      <c r="O54" s="64"/>
      <c r="P54" s="64" t="s">
        <v>129</v>
      </c>
      <c r="Q54" s="64"/>
      <c r="R54" s="64"/>
      <c r="S54" s="83"/>
    </row>
    <row r="55" spans="7:19" x14ac:dyDescent="0.3">
      <c r="G55" s="84"/>
      <c r="H55" s="64"/>
      <c r="I55" s="64"/>
      <c r="J55" s="64"/>
      <c r="K55" s="64" t="s">
        <v>123</v>
      </c>
      <c r="L55" s="87" t="s">
        <v>124</v>
      </c>
      <c r="M55" s="64"/>
      <c r="N55" s="64"/>
      <c r="O55" s="64"/>
      <c r="P55" s="64" t="s">
        <v>128</v>
      </c>
      <c r="Q55" s="64"/>
      <c r="R55" s="64"/>
      <c r="S55" s="83"/>
    </row>
    <row r="56" spans="7:19" x14ac:dyDescent="0.3">
      <c r="G56" s="84" t="s">
        <v>135</v>
      </c>
      <c r="H56" s="64" t="s">
        <v>141</v>
      </c>
      <c r="I56" s="64"/>
      <c r="J56" s="64"/>
      <c r="K56" s="88" t="s">
        <v>183</v>
      </c>
      <c r="L56" s="87" t="s">
        <v>126</v>
      </c>
      <c r="M56" s="64"/>
      <c r="N56" s="64"/>
      <c r="O56" s="64"/>
      <c r="P56" s="64" t="s">
        <v>147</v>
      </c>
      <c r="Q56" s="64"/>
      <c r="R56" s="64"/>
      <c r="S56" s="83"/>
    </row>
    <row r="57" spans="7:19" x14ac:dyDescent="0.3">
      <c r="G57" s="236"/>
      <c r="H57" s="237" t="s">
        <v>457</v>
      </c>
      <c r="I57" s="64" t="s">
        <v>142</v>
      </c>
      <c r="J57" s="64"/>
      <c r="K57" s="64"/>
      <c r="L57" s="64"/>
      <c r="M57" s="64"/>
      <c r="N57" s="64"/>
      <c r="O57" s="64"/>
      <c r="P57" s="64"/>
      <c r="Q57" s="64"/>
      <c r="R57" s="64"/>
      <c r="S57" s="83"/>
    </row>
    <row r="58" spans="7:19" x14ac:dyDescent="0.3">
      <c r="G58" s="84"/>
      <c r="H58" s="237" t="s">
        <v>457</v>
      </c>
      <c r="I58" s="64" t="s">
        <v>137</v>
      </c>
      <c r="J58" s="64"/>
      <c r="K58" s="64"/>
      <c r="L58" s="64"/>
      <c r="M58" s="64"/>
      <c r="N58" s="64"/>
      <c r="O58" s="64"/>
      <c r="P58" s="64"/>
      <c r="Q58" s="64"/>
      <c r="R58" s="64"/>
      <c r="S58" s="83"/>
    </row>
    <row r="59" spans="7:19" x14ac:dyDescent="0.3">
      <c r="G59" s="84"/>
      <c r="H59" s="237" t="s">
        <v>457</v>
      </c>
      <c r="I59" s="64" t="s">
        <v>138</v>
      </c>
      <c r="J59" s="64"/>
      <c r="K59" s="64"/>
      <c r="L59" s="64"/>
      <c r="M59" s="64"/>
      <c r="N59" s="64"/>
      <c r="O59" s="64"/>
      <c r="P59" s="64"/>
      <c r="Q59" s="64"/>
      <c r="R59" s="64"/>
      <c r="S59" s="83"/>
    </row>
    <row r="60" spans="7:19" x14ac:dyDescent="0.3">
      <c r="G60" s="84"/>
      <c r="H60" s="64"/>
      <c r="I60" s="64"/>
      <c r="J60" s="64"/>
      <c r="K60" s="64"/>
      <c r="L60" s="64"/>
      <c r="M60" s="64"/>
      <c r="N60" s="64"/>
      <c r="O60" s="64"/>
      <c r="P60" s="64"/>
      <c r="Q60" s="64"/>
      <c r="R60" s="64"/>
      <c r="S60" s="83"/>
    </row>
    <row r="61" spans="7:19" x14ac:dyDescent="0.3">
      <c r="G61" s="84"/>
      <c r="H61" s="64"/>
      <c r="I61" s="64"/>
      <c r="J61" s="64"/>
      <c r="K61" s="64"/>
      <c r="L61" s="64"/>
      <c r="M61" s="64"/>
      <c r="N61" s="64"/>
      <c r="O61" s="64"/>
      <c r="P61" s="64"/>
      <c r="Q61" s="64"/>
      <c r="R61" s="64"/>
      <c r="S61" s="83"/>
    </row>
    <row r="62" spans="7:19" ht="17.25" thickBot="1" x14ac:dyDescent="0.35">
      <c r="G62" s="89"/>
      <c r="H62" s="90"/>
      <c r="I62" s="90"/>
      <c r="J62" s="90"/>
      <c r="K62" s="90"/>
      <c r="L62" s="90"/>
      <c r="M62" s="90"/>
      <c r="N62" s="90"/>
      <c r="O62" s="90"/>
      <c r="P62" s="90"/>
      <c r="Q62" s="90"/>
      <c r="R62" s="90"/>
      <c r="S62" s="91"/>
    </row>
    <row r="65" spans="7:19" ht="17.25" thickBot="1" x14ac:dyDescent="0.35"/>
    <row r="66" spans="7:19" x14ac:dyDescent="0.3">
      <c r="G66" s="93"/>
      <c r="H66" s="94"/>
      <c r="I66" s="94"/>
      <c r="J66" s="94"/>
      <c r="K66" s="94"/>
      <c r="L66" s="94"/>
      <c r="M66" s="94"/>
      <c r="N66" s="94"/>
      <c r="O66" s="94"/>
      <c r="P66" s="94"/>
      <c r="Q66" s="94"/>
      <c r="R66" s="94"/>
      <c r="S66" s="95"/>
    </row>
    <row r="67" spans="7:19" ht="23.25" x14ac:dyDescent="0.35">
      <c r="G67" s="92" t="s">
        <v>198</v>
      </c>
      <c r="H67" s="96"/>
      <c r="I67" s="97" t="s">
        <v>200</v>
      </c>
      <c r="J67" s="97"/>
      <c r="K67" s="97"/>
      <c r="L67" s="96"/>
      <c r="M67" s="96"/>
      <c r="N67" s="96"/>
      <c r="O67" s="96"/>
      <c r="P67" s="96"/>
      <c r="Q67" s="96"/>
      <c r="R67" s="96"/>
      <c r="S67" s="98"/>
    </row>
    <row r="68" spans="7:19" x14ac:dyDescent="0.3">
      <c r="G68" s="99"/>
      <c r="H68" s="96"/>
      <c r="I68" s="96"/>
      <c r="J68" s="96"/>
      <c r="K68" s="96"/>
      <c r="L68" s="96"/>
      <c r="M68" s="96"/>
      <c r="N68" s="96"/>
      <c r="O68" s="96"/>
      <c r="P68" s="96"/>
      <c r="Q68" s="96"/>
      <c r="R68" s="96"/>
      <c r="S68" s="98"/>
    </row>
    <row r="69" spans="7:19" x14ac:dyDescent="0.3">
      <c r="G69" s="100" t="s">
        <v>42</v>
      </c>
      <c r="H69" s="101" t="s">
        <v>44</v>
      </c>
      <c r="I69" s="96"/>
      <c r="J69" s="101" t="s">
        <v>202</v>
      </c>
      <c r="K69" s="96"/>
      <c r="L69" s="96"/>
      <c r="M69" s="101" t="s">
        <v>203</v>
      </c>
      <c r="N69" s="96"/>
      <c r="O69" s="96"/>
      <c r="P69" s="96"/>
      <c r="Q69" s="96"/>
      <c r="R69" s="96"/>
      <c r="S69" s="98"/>
    </row>
    <row r="70" spans="7:19" x14ac:dyDescent="0.3">
      <c r="G70" s="99" t="s">
        <v>49</v>
      </c>
      <c r="H70" s="96" t="s">
        <v>56</v>
      </c>
      <c r="I70" s="96"/>
      <c r="J70" s="96" t="s">
        <v>56</v>
      </c>
      <c r="K70" s="96">
        <f>COUNTIF($H$70:$H$82,J70)</f>
        <v>5</v>
      </c>
      <c r="L70" s="96"/>
      <c r="M70" s="96" t="s">
        <v>56</v>
      </c>
      <c r="N70" s="108"/>
      <c r="O70" s="96"/>
      <c r="P70" s="96"/>
      <c r="Q70" s="96"/>
      <c r="R70" s="96"/>
      <c r="S70" s="98"/>
    </row>
    <row r="71" spans="7:19" x14ac:dyDescent="0.3">
      <c r="G71" s="99" t="s">
        <v>25</v>
      </c>
      <c r="H71" s="96" t="s">
        <v>56</v>
      </c>
      <c r="I71" s="96"/>
      <c r="J71" s="96" t="s">
        <v>58</v>
      </c>
      <c r="K71" s="96">
        <f>COUNTIF($H$70:$H$82,J71)</f>
        <v>3</v>
      </c>
      <c r="L71" s="96"/>
      <c r="M71" s="96" t="s">
        <v>58</v>
      </c>
      <c r="N71" s="108"/>
      <c r="O71" s="96"/>
      <c r="P71" s="96"/>
      <c r="Q71" s="96"/>
      <c r="R71" s="96"/>
      <c r="S71" s="98"/>
    </row>
    <row r="72" spans="7:19" x14ac:dyDescent="0.3">
      <c r="G72" s="99" t="s">
        <v>53</v>
      </c>
      <c r="H72" s="96" t="s">
        <v>56</v>
      </c>
      <c r="I72" s="96"/>
      <c r="J72" s="96" t="s">
        <v>57</v>
      </c>
      <c r="K72" s="96">
        <f>COUNTIF($H$70:$H$82,J72)</f>
        <v>3</v>
      </c>
      <c r="L72" s="96"/>
      <c r="M72" s="96" t="s">
        <v>57</v>
      </c>
      <c r="N72" s="108"/>
      <c r="O72" s="96"/>
      <c r="P72" s="96"/>
      <c r="Q72" s="96"/>
      <c r="R72" s="96"/>
      <c r="S72" s="98"/>
    </row>
    <row r="73" spans="7:19" ht="17.25" thickBot="1" x14ac:dyDescent="0.35">
      <c r="G73" s="99" t="s">
        <v>51</v>
      </c>
      <c r="H73" s="96" t="s">
        <v>56</v>
      </c>
      <c r="I73" s="96"/>
      <c r="J73" s="96" t="s">
        <v>59</v>
      </c>
      <c r="K73" s="96">
        <f>COUNTIF($H$70:$H$82,J73)</f>
        <v>2</v>
      </c>
      <c r="L73" s="96"/>
      <c r="M73" s="96" t="s">
        <v>59</v>
      </c>
      <c r="N73" s="109"/>
      <c r="O73" s="96"/>
      <c r="P73" s="96"/>
      <c r="Q73" s="96"/>
      <c r="R73" s="96"/>
      <c r="S73" s="98"/>
    </row>
    <row r="74" spans="7:19" ht="17.25" thickBot="1" x14ac:dyDescent="0.35">
      <c r="G74" s="99" t="s">
        <v>48</v>
      </c>
      <c r="H74" s="96" t="s">
        <v>58</v>
      </c>
      <c r="I74" s="96"/>
      <c r="J74" s="101" t="s">
        <v>32</v>
      </c>
      <c r="K74" s="101">
        <f>SUM(K70:K73)</f>
        <v>13</v>
      </c>
      <c r="L74" s="101"/>
      <c r="M74" s="101" t="s">
        <v>32</v>
      </c>
      <c r="N74" s="110"/>
      <c r="O74" s="96"/>
      <c r="P74" s="96"/>
      <c r="Q74" s="96"/>
      <c r="R74" s="96"/>
      <c r="S74" s="98"/>
    </row>
    <row r="75" spans="7:19" x14ac:dyDescent="0.3">
      <c r="G75" s="99" t="s">
        <v>27</v>
      </c>
      <c r="H75" s="96" t="s">
        <v>57</v>
      </c>
      <c r="I75" s="96"/>
      <c r="J75" s="96"/>
      <c r="K75" s="102"/>
      <c r="L75" s="96"/>
      <c r="M75" s="96"/>
      <c r="N75" s="96"/>
      <c r="O75" s="96"/>
      <c r="P75" s="96"/>
      <c r="Q75" s="96"/>
      <c r="R75" s="96"/>
      <c r="S75" s="98"/>
    </row>
    <row r="76" spans="7:19" x14ac:dyDescent="0.3">
      <c r="G76" s="99" t="s">
        <v>28</v>
      </c>
      <c r="H76" s="96" t="s">
        <v>56</v>
      </c>
      <c r="I76" s="96"/>
      <c r="J76" s="101" t="s">
        <v>199</v>
      </c>
      <c r="K76" s="96"/>
      <c r="L76" s="96"/>
      <c r="M76" s="101" t="s">
        <v>199</v>
      </c>
      <c r="N76" s="96"/>
      <c r="O76" s="96"/>
      <c r="P76" s="96"/>
      <c r="Q76" s="96"/>
      <c r="R76" s="96"/>
      <c r="S76" s="98"/>
    </row>
    <row r="77" spans="7:19" x14ac:dyDescent="0.3">
      <c r="G77" s="99" t="s">
        <v>55</v>
      </c>
      <c r="H77" s="96" t="s">
        <v>59</v>
      </c>
      <c r="I77" s="96"/>
      <c r="J77" s="96" t="s">
        <v>56</v>
      </c>
      <c r="K77" s="103">
        <f>K70/$K$74</f>
        <v>0.38461538461538464</v>
      </c>
      <c r="L77" s="96"/>
      <c r="M77" s="96" t="s">
        <v>56</v>
      </c>
      <c r="N77" s="108"/>
      <c r="O77" s="96"/>
      <c r="P77" s="96"/>
      <c r="Q77" s="96"/>
      <c r="R77" s="96"/>
      <c r="S77" s="98"/>
    </row>
    <row r="78" spans="7:19" x14ac:dyDescent="0.3">
      <c r="G78" s="99" t="s">
        <v>26</v>
      </c>
      <c r="H78" s="96" t="s">
        <v>58</v>
      </c>
      <c r="I78" s="96"/>
      <c r="J78" s="96" t="s">
        <v>58</v>
      </c>
      <c r="K78" s="103">
        <f t="shared" ref="K78:K80" si="1">K71/$K$74</f>
        <v>0.23076923076923078</v>
      </c>
      <c r="L78" s="96"/>
      <c r="M78" s="96" t="s">
        <v>58</v>
      </c>
      <c r="N78" s="108"/>
      <c r="O78" s="96"/>
      <c r="P78" s="96"/>
      <c r="Q78" s="96"/>
      <c r="R78" s="96"/>
      <c r="S78" s="98"/>
    </row>
    <row r="79" spans="7:19" x14ac:dyDescent="0.3">
      <c r="G79" s="99" t="s">
        <v>52</v>
      </c>
      <c r="H79" s="96" t="s">
        <v>57</v>
      </c>
      <c r="I79" s="96"/>
      <c r="J79" s="96" t="s">
        <v>57</v>
      </c>
      <c r="K79" s="103">
        <f t="shared" si="1"/>
        <v>0.23076923076923078</v>
      </c>
      <c r="L79" s="96"/>
      <c r="M79" s="96" t="s">
        <v>57</v>
      </c>
      <c r="N79" s="108"/>
      <c r="O79" s="96"/>
      <c r="P79" s="96"/>
      <c r="Q79" s="96"/>
      <c r="R79" s="96"/>
      <c r="S79" s="98"/>
    </row>
    <row r="80" spans="7:19" ht="17.25" thickBot="1" x14ac:dyDescent="0.35">
      <c r="G80" s="99" t="s">
        <v>50</v>
      </c>
      <c r="H80" s="96" t="s">
        <v>59</v>
      </c>
      <c r="I80" s="96"/>
      <c r="J80" s="96" t="s">
        <v>59</v>
      </c>
      <c r="K80" s="103">
        <f t="shared" si="1"/>
        <v>0.15384615384615385</v>
      </c>
      <c r="L80" s="96"/>
      <c r="M80" s="96" t="s">
        <v>59</v>
      </c>
      <c r="N80" s="109"/>
      <c r="O80" s="96"/>
      <c r="P80" s="96"/>
      <c r="Q80" s="96"/>
      <c r="R80" s="96"/>
      <c r="S80" s="98"/>
    </row>
    <row r="81" spans="7:19" ht="17.25" thickBot="1" x14ac:dyDescent="0.35">
      <c r="G81" s="99" t="s">
        <v>47</v>
      </c>
      <c r="H81" s="96" t="s">
        <v>57</v>
      </c>
      <c r="I81" s="96"/>
      <c r="J81" s="101" t="s">
        <v>32</v>
      </c>
      <c r="K81" s="107">
        <f>SUM(K77:K80)</f>
        <v>1</v>
      </c>
      <c r="L81" s="101"/>
      <c r="M81" s="101" t="s">
        <v>32</v>
      </c>
      <c r="N81" s="111"/>
      <c r="O81" s="96"/>
      <c r="P81" s="96"/>
      <c r="Q81" s="96"/>
      <c r="R81" s="96"/>
      <c r="S81" s="98"/>
    </row>
    <row r="82" spans="7:19" x14ac:dyDescent="0.3">
      <c r="G82" s="99" t="s">
        <v>54</v>
      </c>
      <c r="H82" s="96" t="s">
        <v>58</v>
      </c>
      <c r="I82" s="96"/>
      <c r="J82" s="96"/>
      <c r="K82" s="96"/>
      <c r="L82" s="96"/>
      <c r="M82" s="96"/>
      <c r="N82" s="96"/>
      <c r="O82" s="96"/>
      <c r="P82" s="96"/>
      <c r="Q82" s="96"/>
      <c r="R82" s="96"/>
      <c r="S82" s="98"/>
    </row>
    <row r="83" spans="7:19" x14ac:dyDescent="0.3">
      <c r="G83" s="99"/>
      <c r="H83" s="96"/>
      <c r="I83" s="96"/>
      <c r="J83" s="96"/>
      <c r="K83" s="96"/>
      <c r="L83" s="96"/>
      <c r="M83" s="96"/>
      <c r="N83" s="96"/>
      <c r="O83" s="96"/>
      <c r="P83" s="96"/>
      <c r="Q83" s="96"/>
      <c r="R83" s="96"/>
      <c r="S83" s="98"/>
    </row>
    <row r="84" spans="7:19" x14ac:dyDescent="0.3">
      <c r="G84" s="99"/>
      <c r="H84" s="96"/>
      <c r="I84" s="96"/>
      <c r="J84" s="96"/>
      <c r="K84" s="96"/>
      <c r="L84" s="96"/>
      <c r="M84" s="96"/>
      <c r="N84" s="96"/>
      <c r="O84" s="96"/>
      <c r="P84" s="96"/>
      <c r="Q84" s="96"/>
      <c r="R84" s="96"/>
      <c r="S84" s="98"/>
    </row>
    <row r="85" spans="7:19" x14ac:dyDescent="0.3">
      <c r="G85" s="238" t="s">
        <v>139</v>
      </c>
      <c r="H85" s="239" t="s">
        <v>201</v>
      </c>
      <c r="I85" s="239"/>
      <c r="J85" s="96"/>
      <c r="K85" s="96"/>
      <c r="L85" s="96"/>
      <c r="M85" s="96"/>
      <c r="N85" s="96"/>
      <c r="O85" s="96"/>
      <c r="P85" s="96"/>
      <c r="Q85" s="96"/>
      <c r="R85" s="96"/>
      <c r="S85" s="98"/>
    </row>
    <row r="86" spans="7:19" x14ac:dyDescent="0.3">
      <c r="G86" s="99"/>
      <c r="H86" s="96"/>
      <c r="I86" s="96"/>
      <c r="J86" s="96"/>
      <c r="K86" s="96"/>
      <c r="L86" s="96"/>
      <c r="M86" s="96"/>
      <c r="N86" s="96"/>
      <c r="O86" s="96"/>
      <c r="P86" s="96"/>
      <c r="Q86" s="96"/>
      <c r="R86" s="96"/>
      <c r="S86" s="98"/>
    </row>
    <row r="87" spans="7:19" x14ac:dyDescent="0.3">
      <c r="G87" s="99"/>
      <c r="H87" s="96"/>
      <c r="I87" s="96"/>
      <c r="J87" s="96"/>
      <c r="K87" s="96"/>
      <c r="L87" s="96"/>
      <c r="M87" s="96"/>
      <c r="N87" s="96"/>
      <c r="O87" s="96"/>
      <c r="P87" s="96"/>
      <c r="Q87" s="96"/>
      <c r="R87" s="96"/>
      <c r="S87" s="98"/>
    </row>
    <row r="88" spans="7:19" ht="17.25" thickBot="1" x14ac:dyDescent="0.35">
      <c r="G88" s="104"/>
      <c r="H88" s="105"/>
      <c r="I88" s="105"/>
      <c r="J88" s="105"/>
      <c r="K88" s="105"/>
      <c r="L88" s="105"/>
      <c r="M88" s="105"/>
      <c r="N88" s="105"/>
      <c r="O88" s="105"/>
      <c r="P88" s="105"/>
      <c r="Q88" s="105"/>
      <c r="R88" s="105"/>
      <c r="S88" s="106"/>
    </row>
  </sheetData>
  <pageMargins left="0.7" right="0.7" top="0.78740157499999996" bottom="0.78740157499999996" header="0.3" footer="0.3"/>
  <pageSetup paperSize="9" orientation="portrait" r:id="rId1"/>
  <cellWatches>
    <cellWatch r="G3"/>
    <cellWatch r="H3"/>
    <cellWatch r="I3"/>
    <cellWatch r="J3"/>
    <cellWatch r="K3"/>
    <cellWatch r="G4"/>
    <cellWatch r="H4"/>
    <cellWatch r="I4"/>
    <cellWatch r="J4"/>
    <cellWatch r="K4"/>
    <cellWatch r="G5"/>
    <cellWatch r="H5"/>
    <cellWatch r="I5"/>
    <cellWatch r="J5"/>
    <cellWatch r="K5"/>
    <cellWatch r="G6"/>
    <cellWatch r="H6"/>
    <cellWatch r="I6"/>
    <cellWatch r="J6"/>
    <cellWatch r="K6"/>
    <cellWatch r="G7"/>
    <cellWatch r="H7"/>
    <cellWatch r="I7"/>
    <cellWatch r="J7"/>
    <cellWatch r="K7"/>
    <cellWatch r="G8"/>
    <cellWatch r="H8"/>
    <cellWatch r="I8"/>
    <cellWatch r="J8"/>
    <cellWatch r="K8"/>
    <cellWatch r="G9"/>
    <cellWatch r="H9"/>
    <cellWatch r="I9"/>
    <cellWatch r="J9"/>
    <cellWatch r="K9"/>
    <cellWatch r="G10"/>
    <cellWatch r="H10"/>
    <cellWatch r="I10"/>
    <cellWatch r="J10"/>
    <cellWatch r="K10"/>
    <cellWatch r="G11"/>
    <cellWatch r="H11"/>
    <cellWatch r="I11"/>
    <cellWatch r="J11"/>
    <cellWatch r="K11"/>
    <cellWatch r="G12"/>
    <cellWatch r="H12"/>
    <cellWatch r="I12"/>
    <cellWatch r="J12"/>
    <cellWatch r="K12"/>
    <cellWatch r="G13"/>
    <cellWatch r="H13"/>
    <cellWatch r="I13"/>
    <cellWatch r="J13"/>
    <cellWatch r="K13"/>
    <cellWatch r="G14"/>
    <cellWatch r="H14"/>
    <cellWatch r="I14"/>
    <cellWatch r="J14"/>
    <cellWatch r="K14"/>
    <cellWatch r="G15"/>
    <cellWatch r="H15"/>
    <cellWatch r="I15"/>
    <cellWatch r="J15"/>
    <cellWatch r="K15"/>
    <cellWatch r="G16"/>
    <cellWatch r="H16"/>
    <cellWatch r="I16"/>
    <cellWatch r="J16"/>
    <cellWatch r="K16"/>
  </cellWatche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D2817-C3F2-41C0-957A-A98BCD8B291C}">
  <sheetPr published="0" codeName="Tabelle10">
    <tabColor rgb="FFFFC000"/>
  </sheetPr>
  <dimension ref="A1:M32"/>
  <sheetViews>
    <sheetView showGridLines="0" showRowColHeaders="0" workbookViewId="0">
      <selection activeCell="E3" sqref="E3"/>
    </sheetView>
  </sheetViews>
  <sheetFormatPr baseColWidth="10" defaultRowHeight="16.5" x14ac:dyDescent="0.3"/>
  <cols>
    <col min="2" max="2" width="12.625" bestFit="1" customWidth="1"/>
    <col min="3" max="3" width="11.5" customWidth="1"/>
    <col min="4" max="4" width="17.5" bestFit="1" customWidth="1"/>
    <col min="5" max="5" width="13.25" customWidth="1"/>
    <col min="7" max="8" width="12.625" bestFit="1" customWidth="1"/>
    <col min="11" max="11" width="33.5" bestFit="1" customWidth="1"/>
    <col min="12" max="12" width="15.5" customWidth="1"/>
  </cols>
  <sheetData>
    <row r="1" spans="1:13" x14ac:dyDescent="0.3">
      <c r="A1" s="6" t="s">
        <v>22</v>
      </c>
      <c r="B1" s="7" t="s">
        <v>23</v>
      </c>
      <c r="C1" s="9" t="s">
        <v>24</v>
      </c>
      <c r="D1" s="4" t="s">
        <v>32</v>
      </c>
      <c r="E1" s="23" t="s">
        <v>148</v>
      </c>
      <c r="F1" s="3" t="s">
        <v>29</v>
      </c>
      <c r="G1" s="11" t="s">
        <v>23</v>
      </c>
    </row>
    <row r="2" spans="1:13" x14ac:dyDescent="0.3">
      <c r="A2" s="6" t="s">
        <v>25</v>
      </c>
      <c r="B2" s="8">
        <v>12500</v>
      </c>
      <c r="C2" s="12">
        <f>IF($B$2:$B$5&gt;$G$4,$F$4,IF($B$2:$B$5&gt;$G$3,$F$3,IF($B$2:$B$5&gt;G2,$F$2,0)))</f>
        <v>0.05</v>
      </c>
      <c r="D2" s="13">
        <f>B2*C2+B2</f>
        <v>13125</v>
      </c>
      <c r="E2" s="22" t="str">
        <f>IF(B2&gt;=$H$9,$F$9,$F$10)</f>
        <v>Schlecht</v>
      </c>
      <c r="F2" s="10">
        <v>0.05</v>
      </c>
      <c r="G2" s="48">
        <v>12000</v>
      </c>
    </row>
    <row r="3" spans="1:13" x14ac:dyDescent="0.3">
      <c r="A3" s="6" t="s">
        <v>26</v>
      </c>
      <c r="B3" s="8">
        <v>17200</v>
      </c>
      <c r="C3" s="12">
        <f>IF($B$2:$B$5&gt;$G$4,$F$4,IF($B$2:$B$5&gt;$G$3,$F$3,IF($B$2:$B$5&gt;G3,$F$2,0)))</f>
        <v>0.15</v>
      </c>
      <c r="D3" s="13">
        <f>B3*C3+B3</f>
        <v>19780</v>
      </c>
      <c r="E3" s="22" t="str">
        <f>IF(B3&gt;=$H$9,$F$9,$F$10)</f>
        <v>Gut</v>
      </c>
      <c r="F3" s="10">
        <v>0.1</v>
      </c>
      <c r="G3" s="48">
        <v>13000</v>
      </c>
    </row>
    <row r="4" spans="1:13" x14ac:dyDescent="0.3">
      <c r="A4" s="6" t="s">
        <v>27</v>
      </c>
      <c r="B4" s="8">
        <v>16500</v>
      </c>
      <c r="C4" s="12">
        <f>IF($B$2:$B$5&gt;$G$4,$F$4,IF($B$2:$B$5&gt;$G$3,$F$3,IF($B$2:$B$5&gt;G4,$F$2,0)))</f>
        <v>0.1</v>
      </c>
      <c r="D4" s="13">
        <f>B4*C4+B4</f>
        <v>18150</v>
      </c>
      <c r="E4" s="22" t="str">
        <f>IF(B4&gt;=$H$9,$F$9,$F$10)</f>
        <v>Gut</v>
      </c>
      <c r="F4" s="10">
        <v>0.15</v>
      </c>
      <c r="G4" s="48">
        <v>16550</v>
      </c>
      <c r="K4" t="s">
        <v>87</v>
      </c>
    </row>
    <row r="5" spans="1:13" x14ac:dyDescent="0.3">
      <c r="A5" s="6" t="s">
        <v>28</v>
      </c>
      <c r="B5" s="8">
        <v>13600</v>
      </c>
      <c r="C5" s="12">
        <f>IF($B$2:$B$5&gt;$G$4,$F$4,IF($B$2:$B$5&gt;$G$3,$F$3,IF($B$2:$B$5&gt;G5,$F$2,0)))</f>
        <v>0.1</v>
      </c>
      <c r="D5" s="13">
        <f>B5*C5+B5</f>
        <v>14960</v>
      </c>
      <c r="E5" s="22" t="str">
        <f>IF(B5&gt;=$H$9,$F$9,$F$10)</f>
        <v>Schlecht</v>
      </c>
    </row>
    <row r="9" spans="1:13" x14ac:dyDescent="0.3">
      <c r="F9" s="46" t="s">
        <v>81</v>
      </c>
      <c r="G9" t="s">
        <v>84</v>
      </c>
      <c r="H9" s="5">
        <v>15000</v>
      </c>
    </row>
    <row r="10" spans="1:13" x14ac:dyDescent="0.3">
      <c r="F10" s="47" t="s">
        <v>82</v>
      </c>
      <c r="G10" t="s">
        <v>83</v>
      </c>
      <c r="H10" s="5">
        <v>15000</v>
      </c>
    </row>
    <row r="12" spans="1:13" x14ac:dyDescent="0.3">
      <c r="A12" s="32"/>
    </row>
    <row r="13" spans="1:13" x14ac:dyDescent="0.3">
      <c r="I13" s="53" t="s">
        <v>151</v>
      </c>
      <c r="J13" s="40"/>
      <c r="K13" s="40"/>
      <c r="L13" s="40"/>
      <c r="M13" s="40"/>
    </row>
    <row r="14" spans="1:13" x14ac:dyDescent="0.3">
      <c r="I14" s="52" t="s">
        <v>150</v>
      </c>
      <c r="J14" s="40"/>
      <c r="K14" s="40"/>
      <c r="L14" s="40"/>
      <c r="M14" s="40"/>
    </row>
    <row r="15" spans="1:13" x14ac:dyDescent="0.3">
      <c r="E15" t="s">
        <v>86</v>
      </c>
      <c r="I15" s="40"/>
      <c r="J15" s="40"/>
      <c r="K15" s="40"/>
      <c r="L15" s="40"/>
      <c r="M15" s="40"/>
    </row>
    <row r="16" spans="1:13" x14ac:dyDescent="0.3">
      <c r="I16" s="7" t="s">
        <v>152</v>
      </c>
      <c r="J16" s="40"/>
      <c r="K16" s="40" t="s">
        <v>153</v>
      </c>
      <c r="L16" s="40" t="s">
        <v>154</v>
      </c>
      <c r="M16" s="40"/>
    </row>
    <row r="17" spans="1:13" x14ac:dyDescent="0.3">
      <c r="I17" s="40" t="s">
        <v>155</v>
      </c>
      <c r="J17" s="40"/>
      <c r="K17" s="40" t="s">
        <v>156</v>
      </c>
      <c r="L17" s="40"/>
      <c r="M17" s="40"/>
    </row>
    <row r="18" spans="1:13" x14ac:dyDescent="0.3">
      <c r="I18" s="40" t="s">
        <v>157</v>
      </c>
      <c r="J18" s="40"/>
      <c r="K18" s="40" t="s">
        <v>158</v>
      </c>
      <c r="L18" s="40" t="s">
        <v>162</v>
      </c>
      <c r="M18" s="40"/>
    </row>
    <row r="19" spans="1:13" x14ac:dyDescent="0.3">
      <c r="E19" t="s">
        <v>30</v>
      </c>
      <c r="I19" s="40" t="s">
        <v>159</v>
      </c>
      <c r="J19" s="40"/>
      <c r="K19" s="40" t="s">
        <v>160</v>
      </c>
      <c r="L19" s="40" t="s">
        <v>161</v>
      </c>
      <c r="M19" s="40"/>
    </row>
    <row r="20" spans="1:13" x14ac:dyDescent="0.3">
      <c r="E20" t="s">
        <v>31</v>
      </c>
    </row>
    <row r="23" spans="1:13" x14ac:dyDescent="0.3">
      <c r="A23" s="6" t="s">
        <v>22</v>
      </c>
      <c r="B23" s="7" t="s">
        <v>23</v>
      </c>
      <c r="C23" s="9" t="s">
        <v>24</v>
      </c>
      <c r="D23" s="4" t="s">
        <v>32</v>
      </c>
      <c r="E23" s="22" t="s">
        <v>85</v>
      </c>
    </row>
    <row r="24" spans="1:13" x14ac:dyDescent="0.3">
      <c r="A24" s="6" t="s">
        <v>25</v>
      </c>
      <c r="B24" s="8">
        <v>16500</v>
      </c>
      <c r="C24" s="12">
        <f>IF($B$23:$B$27&gt;=$G$27,$F$27,IF($B$23:$B$27&gt;=$G$26,$F$26,IF($B$23:$B$27&gt;=$G$25,$F$25,0)))</f>
        <v>0.05</v>
      </c>
      <c r="D24" s="13">
        <f>B24*C24+B24</f>
        <v>17325</v>
      </c>
      <c r="E24" s="22" t="str">
        <f>IF(D23:D27&gt;=G31,"Gut","Schlecht")</f>
        <v>Schlecht</v>
      </c>
      <c r="F24" s="3" t="s">
        <v>29</v>
      </c>
      <c r="G24" s="11" t="s">
        <v>23</v>
      </c>
    </row>
    <row r="25" spans="1:13" x14ac:dyDescent="0.3">
      <c r="A25" s="6" t="s">
        <v>26</v>
      </c>
      <c r="B25" s="8">
        <v>25200</v>
      </c>
      <c r="C25" s="12">
        <f>IF($B$23:$B$27&gt;=$G$27,$F$27,IF($B$23:$B$27&gt;=$G$26,$F$26,IF($B$23:$B$27&gt;=$G$25,$F$25,0)))</f>
        <v>0.1</v>
      </c>
      <c r="D25" s="13">
        <f>B25*C25+B25</f>
        <v>27720</v>
      </c>
      <c r="E25" s="22" t="str">
        <f>IF(D24:D28&gt;=G32,"Gut","Schlecht")</f>
        <v>Gut</v>
      </c>
      <c r="F25" s="10">
        <v>0.05</v>
      </c>
      <c r="G25" s="48">
        <v>16000</v>
      </c>
    </row>
    <row r="26" spans="1:13" x14ac:dyDescent="0.3">
      <c r="A26" s="6" t="s">
        <v>27</v>
      </c>
      <c r="B26" s="8">
        <v>22500</v>
      </c>
      <c r="C26" s="12">
        <f>IF($B$23:$B$27&gt;=$G$27,$F$27,IF($B$23:$B$27&gt;=$G$26,$F$26,IF($B$23:$B$27&gt;=$G$25,$F$25,0)))</f>
        <v>0.05</v>
      </c>
      <c r="D26" s="13">
        <f>B26*C26+B26</f>
        <v>23625</v>
      </c>
      <c r="E26" s="22" t="str">
        <f>IF(D25:D29&gt;=G33,"Gut","Schlecht")</f>
        <v>Gut</v>
      </c>
      <c r="F26" s="10">
        <v>0.1</v>
      </c>
      <c r="G26" s="48">
        <v>25000</v>
      </c>
    </row>
    <row r="27" spans="1:13" x14ac:dyDescent="0.3">
      <c r="A27" s="6" t="s">
        <v>28</v>
      </c>
      <c r="B27" s="8">
        <v>33600</v>
      </c>
      <c r="C27" s="12">
        <f>IF($B$23:$B$27&gt;=$G$27,$F$27,IF($B$23:$B$27&gt;=$G$26,$F$26,IF($B$23:$B$27&gt;=$G$25,$F$25,0)))</f>
        <v>0.15</v>
      </c>
      <c r="D27" s="13">
        <f>B27*C27+B27</f>
        <v>38640</v>
      </c>
      <c r="E27" s="22" t="str">
        <f>IF(D26:D30&gt;=G34,"Gut","Schlecht")</f>
        <v>Gut</v>
      </c>
      <c r="F27" s="10">
        <v>0.15</v>
      </c>
      <c r="G27" s="48">
        <v>30000</v>
      </c>
    </row>
    <row r="31" spans="1:13" x14ac:dyDescent="0.3">
      <c r="D31" s="51"/>
      <c r="F31" s="46" t="s">
        <v>81</v>
      </c>
      <c r="G31" s="5">
        <v>25000</v>
      </c>
    </row>
    <row r="32" spans="1:13" x14ac:dyDescent="0.3">
      <c r="F32" s="47" t="s">
        <v>82</v>
      </c>
      <c r="G32" s="5">
        <v>25000</v>
      </c>
    </row>
  </sheetData>
  <pageMargins left="0.7" right="0.7" top="0.78740157499999996" bottom="0.78740157499999996" header="0.3" footer="0.3"/>
  <pageSetup paperSize="9" orientation="portrait" r:id="rId1"/>
  <cellWatches>
    <cellWatch r="A1"/>
    <cellWatch r="B1"/>
    <cellWatch r="C1"/>
    <cellWatch r="D1"/>
    <cellWatch r="E1"/>
    <cellWatch r="F1"/>
    <cellWatch r="G1"/>
    <cellWatch r="A2"/>
    <cellWatch r="B2"/>
    <cellWatch r="C2"/>
    <cellWatch r="D2"/>
    <cellWatch r="E2"/>
    <cellWatch r="F2"/>
    <cellWatch r="G2"/>
    <cellWatch r="A3"/>
    <cellWatch r="B3"/>
    <cellWatch r="C3"/>
    <cellWatch r="D3"/>
    <cellWatch r="E3"/>
    <cellWatch r="F3"/>
    <cellWatch r="G3"/>
    <cellWatch r="A4"/>
    <cellWatch r="B4"/>
    <cellWatch r="D4"/>
    <cellWatch r="F4"/>
    <cellWatch r="G4"/>
    <cellWatch r="A5"/>
    <cellWatch r="B5"/>
    <cellWatch r="C5"/>
    <cellWatch r="D5"/>
    <cellWatch r="E5"/>
    <cellWatch r="F5"/>
    <cellWatch r="G5"/>
  </cellWatche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E24B79-48B2-400C-A72A-561D4858C1CD}">
  <sheetPr published="0" codeName="Tabelle13">
    <tabColor theme="9" tint="0.79998168889431442"/>
  </sheetPr>
  <dimension ref="A1:Q35"/>
  <sheetViews>
    <sheetView showGridLines="0" topLeftCell="A8" workbookViewId="0">
      <selection activeCell="L20" sqref="L20"/>
    </sheetView>
  </sheetViews>
  <sheetFormatPr baseColWidth="10" defaultRowHeight="16.5" x14ac:dyDescent="0.3"/>
  <cols>
    <col min="2" max="2" width="12.625" bestFit="1" customWidth="1"/>
    <col min="3" max="3" width="10.75" bestFit="1" customWidth="1"/>
    <col min="4" max="4" width="12.625" bestFit="1" customWidth="1"/>
    <col min="7" max="8" width="12.625" bestFit="1" customWidth="1"/>
    <col min="10" max="10" width="13.625" customWidth="1"/>
    <col min="11" max="11" width="11.625" customWidth="1"/>
    <col min="14" max="17" width="12.625" bestFit="1" customWidth="1"/>
  </cols>
  <sheetData>
    <row r="1" spans="1:17" ht="27.75" x14ac:dyDescent="0.45">
      <c r="A1" s="6" t="s">
        <v>22</v>
      </c>
      <c r="B1" s="7" t="s">
        <v>23</v>
      </c>
      <c r="C1" s="9" t="s">
        <v>24</v>
      </c>
      <c r="D1" s="4" t="s">
        <v>32</v>
      </c>
      <c r="E1" s="23" t="s">
        <v>148</v>
      </c>
      <c r="F1" s="3" t="s">
        <v>29</v>
      </c>
      <c r="G1" s="11" t="s">
        <v>23</v>
      </c>
      <c r="I1" s="24" t="s">
        <v>88</v>
      </c>
      <c r="M1" s="36" t="s">
        <v>135</v>
      </c>
      <c r="N1" s="36" t="s">
        <v>131</v>
      </c>
      <c r="O1" s="36" t="s">
        <v>132</v>
      </c>
      <c r="P1" s="36" t="s">
        <v>133</v>
      </c>
      <c r="Q1" s="36" t="s">
        <v>134</v>
      </c>
    </row>
    <row r="2" spans="1:17" x14ac:dyDescent="0.3">
      <c r="A2" s="6" t="s">
        <v>25</v>
      </c>
      <c r="B2" s="8">
        <v>12500</v>
      </c>
      <c r="C2" s="12">
        <f>IF($B$2:$B$5&gt;$G$4,$F$4,IF($B$2:$B$5&gt;$G$3,$F$3,IF($B$2:$B$5&gt;G2,$F$2,0)))</f>
        <v>0.05</v>
      </c>
      <c r="D2" s="13">
        <f>B2*C2+B2</f>
        <v>13125</v>
      </c>
      <c r="E2" s="22" t="str">
        <f>IF(B2&gt;=$H$9,$F$9,$F$10)</f>
        <v>Schlecht</v>
      </c>
      <c r="F2" s="10">
        <v>0.05</v>
      </c>
      <c r="G2" s="48">
        <v>12000</v>
      </c>
      <c r="M2" s="36" t="s">
        <v>136</v>
      </c>
      <c r="N2" s="44">
        <v>30000</v>
      </c>
      <c r="O2" s="44">
        <v>35000</v>
      </c>
      <c r="P2" s="44">
        <v>40000</v>
      </c>
      <c r="Q2" s="44">
        <v>45000</v>
      </c>
    </row>
    <row r="3" spans="1:17" x14ac:dyDescent="0.3">
      <c r="A3" s="6" t="s">
        <v>26</v>
      </c>
      <c r="B3" s="8">
        <v>17200</v>
      </c>
      <c r="C3" s="12">
        <f>IF($B$2:$B$5&gt;$G$4,$F$4,IF($B$2:$B$5&gt;$G$3,$F$3,IF($B$2:$B$5&gt;G3,$F$2,0)))</f>
        <v>0.15</v>
      </c>
      <c r="D3" s="13">
        <f>B3*C3+B3</f>
        <v>19780</v>
      </c>
      <c r="E3" s="22" t="str">
        <f>IF(B3&gt;=$H$9,$F$9,$F$10)</f>
        <v>Gut</v>
      </c>
      <c r="F3" s="10">
        <v>0.1</v>
      </c>
      <c r="G3" s="48">
        <v>13000</v>
      </c>
      <c r="M3" s="36" t="s">
        <v>137</v>
      </c>
      <c r="N3" s="44">
        <v>7500</v>
      </c>
      <c r="O3" s="44">
        <v>8750</v>
      </c>
      <c r="P3" s="44">
        <v>10000</v>
      </c>
      <c r="Q3" s="44">
        <v>11250</v>
      </c>
    </row>
    <row r="4" spans="1:17" x14ac:dyDescent="0.3">
      <c r="A4" s="6" t="s">
        <v>27</v>
      </c>
      <c r="B4" s="8">
        <v>16500</v>
      </c>
      <c r="C4" s="12">
        <f>IF($B$2:$B$5&gt;$G$4,$F$4,IF($B$2:$B$5&gt;$G$3,$F$3,IF($B$2:$B$5&gt;G4,$F$2,0)))</f>
        <v>0.1</v>
      </c>
      <c r="D4" s="13">
        <f>B4*C4+B4</f>
        <v>18150</v>
      </c>
      <c r="E4" s="22" t="str">
        <f>IF(B4&gt;=$H$9,$F$9,$F$10)</f>
        <v>Gut</v>
      </c>
      <c r="F4" s="10">
        <v>0.15</v>
      </c>
      <c r="G4" s="48">
        <v>16550</v>
      </c>
      <c r="M4" s="36" t="s">
        <v>138</v>
      </c>
      <c r="N4" s="44">
        <v>75</v>
      </c>
      <c r="O4" s="44">
        <v>87.5</v>
      </c>
      <c r="P4" s="44">
        <v>100</v>
      </c>
      <c r="Q4" s="44">
        <v>112.5</v>
      </c>
    </row>
    <row r="5" spans="1:17" x14ac:dyDescent="0.3">
      <c r="A5" s="6" t="s">
        <v>28</v>
      </c>
      <c r="B5" s="8">
        <v>13600</v>
      </c>
      <c r="C5" s="12">
        <f>IF($B$2:$B$5&gt;$G$4,$F$4,IF($B$2:$B$5&gt;$G$3,$F$3,IF($B$2:$B$5&gt;G5,$F$2,0)))</f>
        <v>0.1</v>
      </c>
      <c r="D5" s="13">
        <f>B5*C5+B5</f>
        <v>14960</v>
      </c>
      <c r="E5" s="22" t="str">
        <f>IF(B5&gt;=$H$9,$F$9,$F$10)</f>
        <v>Schlecht</v>
      </c>
    </row>
    <row r="9" spans="1:17" x14ac:dyDescent="0.3">
      <c r="F9" s="46" t="s">
        <v>81</v>
      </c>
      <c r="G9" t="s">
        <v>84</v>
      </c>
      <c r="H9" s="5">
        <v>15000</v>
      </c>
    </row>
    <row r="10" spans="1:17" x14ac:dyDescent="0.3">
      <c r="F10" s="47" t="s">
        <v>82</v>
      </c>
      <c r="G10" t="s">
        <v>83</v>
      </c>
      <c r="H10" s="5">
        <v>15000</v>
      </c>
    </row>
    <row r="11" spans="1:17" x14ac:dyDescent="0.3">
      <c r="O11" t="s">
        <v>65</v>
      </c>
    </row>
    <row r="13" spans="1:17" x14ac:dyDescent="0.3">
      <c r="I13" t="s">
        <v>167</v>
      </c>
    </row>
    <row r="15" spans="1:17" x14ac:dyDescent="0.3">
      <c r="A15" s="42" t="s">
        <v>42</v>
      </c>
      <c r="B15" s="41" t="s">
        <v>43</v>
      </c>
      <c r="C15" s="39" t="s">
        <v>44</v>
      </c>
      <c r="D15" s="38" t="s">
        <v>45</v>
      </c>
      <c r="E15" s="37" t="s">
        <v>46</v>
      </c>
      <c r="G15" s="42" t="s">
        <v>42</v>
      </c>
      <c r="H15" s="41" t="s">
        <v>43</v>
      </c>
      <c r="I15" s="39" t="s">
        <v>44</v>
      </c>
      <c r="J15" s="38" t="s">
        <v>45</v>
      </c>
      <c r="K15" s="37" t="s">
        <v>46</v>
      </c>
      <c r="M15" s="2" t="s">
        <v>42</v>
      </c>
      <c r="N15" s="2" t="s">
        <v>43</v>
      </c>
      <c r="O15" s="2" t="s">
        <v>44</v>
      </c>
      <c r="P15" s="2" t="s">
        <v>45</v>
      </c>
      <c r="Q15" s="2" t="s">
        <v>46</v>
      </c>
    </row>
    <row r="16" spans="1:17" x14ac:dyDescent="0.3">
      <c r="A16" s="28" t="s">
        <v>49</v>
      </c>
      <c r="B16" s="40">
        <v>29</v>
      </c>
      <c r="C16" s="1" t="s">
        <v>56</v>
      </c>
      <c r="D16" s="35">
        <v>15000</v>
      </c>
      <c r="E16" s="36" t="s">
        <v>60</v>
      </c>
      <c r="G16" s="28" t="s">
        <v>49</v>
      </c>
      <c r="H16" s="40">
        <v>29</v>
      </c>
      <c r="I16" s="1" t="s">
        <v>56</v>
      </c>
      <c r="J16" s="35">
        <v>15000</v>
      </c>
      <c r="K16" s="36" t="s">
        <v>60</v>
      </c>
      <c r="M16" t="s">
        <v>53</v>
      </c>
      <c r="N16">
        <v>29</v>
      </c>
      <c r="O16" t="s">
        <v>56</v>
      </c>
      <c r="P16" s="5">
        <v>26000</v>
      </c>
      <c r="Q16" t="s">
        <v>60</v>
      </c>
    </row>
    <row r="17" spans="1:17" x14ac:dyDescent="0.3">
      <c r="A17" s="28" t="s">
        <v>25</v>
      </c>
      <c r="B17" s="40">
        <v>32</v>
      </c>
      <c r="C17" s="1" t="s">
        <v>56</v>
      </c>
      <c r="D17" s="35">
        <v>32000</v>
      </c>
      <c r="E17" s="36" t="s">
        <v>60</v>
      </c>
      <c r="G17" s="28" t="s">
        <v>28</v>
      </c>
      <c r="H17" s="40">
        <v>28</v>
      </c>
      <c r="I17" s="1" t="s">
        <v>56</v>
      </c>
      <c r="J17" s="35">
        <v>25000</v>
      </c>
      <c r="K17" s="36" t="s">
        <v>61</v>
      </c>
      <c r="M17" t="s">
        <v>55</v>
      </c>
      <c r="N17">
        <v>41</v>
      </c>
      <c r="O17" t="s">
        <v>59</v>
      </c>
      <c r="P17" s="5">
        <v>27000</v>
      </c>
      <c r="Q17" t="s">
        <v>61</v>
      </c>
    </row>
    <row r="18" spans="1:17" x14ac:dyDescent="0.3">
      <c r="A18" s="28" t="s">
        <v>53</v>
      </c>
      <c r="B18" s="40">
        <v>29</v>
      </c>
      <c r="C18" s="1" t="s">
        <v>56</v>
      </c>
      <c r="D18" s="35">
        <v>26000</v>
      </c>
      <c r="E18" s="36" t="s">
        <v>60</v>
      </c>
      <c r="G18" s="28" t="s">
        <v>53</v>
      </c>
      <c r="H18" s="40">
        <v>29</v>
      </c>
      <c r="I18" s="1" t="s">
        <v>56</v>
      </c>
      <c r="J18" s="35">
        <v>26000</v>
      </c>
      <c r="K18" s="36" t="s">
        <v>60</v>
      </c>
      <c r="M18" t="s">
        <v>54</v>
      </c>
      <c r="N18">
        <v>39</v>
      </c>
      <c r="O18" t="s">
        <v>58</v>
      </c>
      <c r="P18" s="5">
        <v>44000</v>
      </c>
      <c r="Q18" t="s">
        <v>62</v>
      </c>
    </row>
    <row r="19" spans="1:17" x14ac:dyDescent="0.3">
      <c r="A19" s="28" t="s">
        <v>51</v>
      </c>
      <c r="B19" s="40">
        <v>38</v>
      </c>
      <c r="C19" s="1" t="s">
        <v>56</v>
      </c>
      <c r="D19" s="35">
        <v>63000</v>
      </c>
      <c r="E19" s="36" t="s">
        <v>63</v>
      </c>
      <c r="G19" s="28" t="s">
        <v>55</v>
      </c>
      <c r="H19" s="40">
        <v>41</v>
      </c>
      <c r="I19" s="1" t="s">
        <v>59</v>
      </c>
      <c r="J19" s="35">
        <v>27000</v>
      </c>
      <c r="K19" s="36" t="s">
        <v>61</v>
      </c>
      <c r="M19" t="s">
        <v>47</v>
      </c>
      <c r="N19">
        <v>42</v>
      </c>
      <c r="O19" t="s">
        <v>57</v>
      </c>
      <c r="P19" s="5">
        <v>28000</v>
      </c>
      <c r="Q19" t="s">
        <v>62</v>
      </c>
    </row>
    <row r="20" spans="1:17" x14ac:dyDescent="0.3">
      <c r="A20" s="28" t="s">
        <v>48</v>
      </c>
      <c r="B20" s="40">
        <v>55</v>
      </c>
      <c r="C20" s="1" t="s">
        <v>58</v>
      </c>
      <c r="D20" s="35">
        <v>54000</v>
      </c>
      <c r="E20" s="36" t="s">
        <v>63</v>
      </c>
      <c r="G20" s="28" t="s">
        <v>27</v>
      </c>
      <c r="H20" s="40">
        <v>31</v>
      </c>
      <c r="I20" s="1" t="s">
        <v>57</v>
      </c>
      <c r="J20" s="35">
        <v>28000</v>
      </c>
      <c r="K20" s="36" t="s">
        <v>61</v>
      </c>
      <c r="M20" t="s">
        <v>48</v>
      </c>
      <c r="N20">
        <v>55</v>
      </c>
      <c r="O20" t="s">
        <v>58</v>
      </c>
      <c r="P20" s="5">
        <v>54000</v>
      </c>
      <c r="Q20" t="s">
        <v>63</v>
      </c>
    </row>
    <row r="21" spans="1:17" x14ac:dyDescent="0.3">
      <c r="A21" s="28" t="s">
        <v>27</v>
      </c>
      <c r="B21" s="40">
        <v>31</v>
      </c>
      <c r="C21" s="1" t="s">
        <v>57</v>
      </c>
      <c r="D21" s="35">
        <v>28000</v>
      </c>
      <c r="E21" s="36" t="s">
        <v>61</v>
      </c>
      <c r="G21" s="28" t="s">
        <v>47</v>
      </c>
      <c r="H21" s="40">
        <v>42</v>
      </c>
      <c r="I21" s="1" t="s">
        <v>57</v>
      </c>
      <c r="J21" s="35">
        <v>28000</v>
      </c>
      <c r="K21" s="36" t="s">
        <v>62</v>
      </c>
      <c r="M21" t="s">
        <v>50</v>
      </c>
      <c r="N21">
        <v>27</v>
      </c>
      <c r="O21" t="s">
        <v>59</v>
      </c>
      <c r="P21" s="5">
        <v>45000</v>
      </c>
      <c r="Q21" t="s">
        <v>62</v>
      </c>
    </row>
    <row r="22" spans="1:17" x14ac:dyDescent="0.3">
      <c r="A22" s="28" t="s">
        <v>28</v>
      </c>
      <c r="B22" s="40">
        <v>28</v>
      </c>
      <c r="C22" s="1" t="s">
        <v>56</v>
      </c>
      <c r="D22" s="35">
        <v>25000</v>
      </c>
      <c r="E22" s="36" t="s">
        <v>61</v>
      </c>
      <c r="G22" s="28" t="s">
        <v>25</v>
      </c>
      <c r="H22" s="40">
        <v>32</v>
      </c>
      <c r="I22" s="1" t="s">
        <v>56</v>
      </c>
      <c r="J22" s="35">
        <v>32000</v>
      </c>
      <c r="K22" s="36" t="s">
        <v>60</v>
      </c>
      <c r="M22" t="s">
        <v>52</v>
      </c>
      <c r="N22">
        <v>34</v>
      </c>
      <c r="O22" t="s">
        <v>57</v>
      </c>
      <c r="P22" s="5">
        <v>33000</v>
      </c>
      <c r="Q22" t="s">
        <v>64</v>
      </c>
    </row>
    <row r="23" spans="1:17" x14ac:dyDescent="0.3">
      <c r="A23" s="28" t="s">
        <v>55</v>
      </c>
      <c r="B23" s="40">
        <v>41</v>
      </c>
      <c r="C23" s="1" t="s">
        <v>59</v>
      </c>
      <c r="D23" s="35">
        <v>27000</v>
      </c>
      <c r="E23" s="36" t="s">
        <v>61</v>
      </c>
      <c r="G23" s="28" t="s">
        <v>52</v>
      </c>
      <c r="H23" s="40">
        <v>34</v>
      </c>
      <c r="I23" s="1" t="s">
        <v>57</v>
      </c>
      <c r="J23" s="35">
        <v>33000</v>
      </c>
      <c r="K23" s="36" t="s">
        <v>64</v>
      </c>
      <c r="M23" t="s">
        <v>51</v>
      </c>
      <c r="N23">
        <v>38</v>
      </c>
      <c r="O23" t="s">
        <v>56</v>
      </c>
      <c r="P23" s="5">
        <v>63000</v>
      </c>
      <c r="Q23" t="s">
        <v>63</v>
      </c>
    </row>
    <row r="24" spans="1:17" x14ac:dyDescent="0.3">
      <c r="A24" s="28" t="s">
        <v>26</v>
      </c>
      <c r="B24" s="40">
        <v>57</v>
      </c>
      <c r="C24" s="1" t="s">
        <v>58</v>
      </c>
      <c r="D24" s="35">
        <v>35000</v>
      </c>
      <c r="E24" s="36" t="s">
        <v>64</v>
      </c>
      <c r="G24" s="28" t="s">
        <v>26</v>
      </c>
      <c r="H24" s="40">
        <v>57</v>
      </c>
      <c r="I24" s="1" t="s">
        <v>58</v>
      </c>
      <c r="J24" s="35">
        <v>35000</v>
      </c>
      <c r="K24" s="36" t="s">
        <v>64</v>
      </c>
      <c r="M24" t="s">
        <v>25</v>
      </c>
      <c r="N24">
        <v>32</v>
      </c>
      <c r="O24" t="s">
        <v>56</v>
      </c>
      <c r="P24" s="5">
        <v>32000</v>
      </c>
      <c r="Q24" t="s">
        <v>60</v>
      </c>
    </row>
    <row r="25" spans="1:17" x14ac:dyDescent="0.3">
      <c r="A25" s="28" t="s">
        <v>52</v>
      </c>
      <c r="B25" s="40">
        <v>34</v>
      </c>
      <c r="C25" s="1" t="s">
        <v>57</v>
      </c>
      <c r="D25" s="35">
        <v>33000</v>
      </c>
      <c r="E25" s="36" t="s">
        <v>64</v>
      </c>
      <c r="G25" s="28" t="s">
        <v>54</v>
      </c>
      <c r="H25" s="40">
        <v>39</v>
      </c>
      <c r="I25" s="1" t="s">
        <v>58</v>
      </c>
      <c r="J25" s="35">
        <v>44000</v>
      </c>
      <c r="K25" s="36" t="s">
        <v>62</v>
      </c>
      <c r="M25" t="s">
        <v>28</v>
      </c>
      <c r="N25">
        <v>28</v>
      </c>
      <c r="O25" t="s">
        <v>56</v>
      </c>
      <c r="P25" s="5">
        <v>25000</v>
      </c>
      <c r="Q25" t="s">
        <v>61</v>
      </c>
    </row>
    <row r="26" spans="1:17" x14ac:dyDescent="0.3">
      <c r="A26" s="28" t="s">
        <v>50</v>
      </c>
      <c r="B26" s="40">
        <v>27</v>
      </c>
      <c r="C26" s="1" t="s">
        <v>59</v>
      </c>
      <c r="D26" s="35">
        <v>45000</v>
      </c>
      <c r="E26" s="36" t="s">
        <v>62</v>
      </c>
      <c r="G26" s="28" t="s">
        <v>50</v>
      </c>
      <c r="H26" s="40">
        <v>27</v>
      </c>
      <c r="I26" s="1" t="s">
        <v>59</v>
      </c>
      <c r="J26" s="35">
        <v>45000</v>
      </c>
      <c r="K26" s="36" t="s">
        <v>62</v>
      </c>
      <c r="M26" t="s">
        <v>49</v>
      </c>
      <c r="N26">
        <v>29</v>
      </c>
      <c r="O26" t="s">
        <v>56</v>
      </c>
      <c r="P26" s="5">
        <v>15000</v>
      </c>
      <c r="Q26" t="s">
        <v>60</v>
      </c>
    </row>
    <row r="27" spans="1:17" x14ac:dyDescent="0.3">
      <c r="A27" s="28" t="s">
        <v>47</v>
      </c>
      <c r="B27" s="40">
        <v>42</v>
      </c>
      <c r="C27" s="1" t="s">
        <v>57</v>
      </c>
      <c r="D27" s="35">
        <v>28000</v>
      </c>
      <c r="E27" s="36" t="s">
        <v>62</v>
      </c>
      <c r="G27" s="28" t="s">
        <v>48</v>
      </c>
      <c r="H27" s="40">
        <v>55</v>
      </c>
      <c r="I27" s="1" t="s">
        <v>58</v>
      </c>
      <c r="J27" s="35">
        <v>54000</v>
      </c>
      <c r="K27" s="36" t="s">
        <v>63</v>
      </c>
      <c r="M27" t="s">
        <v>27</v>
      </c>
      <c r="N27">
        <v>31</v>
      </c>
      <c r="O27" t="s">
        <v>57</v>
      </c>
      <c r="P27" s="5">
        <v>28000</v>
      </c>
      <c r="Q27" t="s">
        <v>61</v>
      </c>
    </row>
    <row r="28" spans="1:17" x14ac:dyDescent="0.3">
      <c r="A28" s="28" t="s">
        <v>54</v>
      </c>
      <c r="B28" s="40">
        <v>39</v>
      </c>
      <c r="C28" s="1" t="s">
        <v>58</v>
      </c>
      <c r="D28" s="35">
        <v>44000</v>
      </c>
      <c r="E28" s="36" t="s">
        <v>62</v>
      </c>
      <c r="G28" s="28" t="s">
        <v>51</v>
      </c>
      <c r="H28" s="40">
        <v>38</v>
      </c>
      <c r="I28" s="1" t="s">
        <v>56</v>
      </c>
      <c r="J28" s="35">
        <v>63000</v>
      </c>
      <c r="K28" s="36" t="s">
        <v>63</v>
      </c>
      <c r="M28" t="s">
        <v>26</v>
      </c>
      <c r="N28">
        <v>57</v>
      </c>
      <c r="O28" t="s">
        <v>58</v>
      </c>
      <c r="P28" s="5">
        <v>35000</v>
      </c>
      <c r="Q28" t="s">
        <v>64</v>
      </c>
    </row>
    <row r="32" spans="1:17" x14ac:dyDescent="0.3">
      <c r="A32" s="54" t="s">
        <v>163</v>
      </c>
      <c r="B32" s="31"/>
      <c r="C32" s="31"/>
      <c r="D32" s="31"/>
    </row>
    <row r="33" spans="1:4" x14ac:dyDescent="0.3">
      <c r="A33" s="43" t="s">
        <v>164</v>
      </c>
      <c r="B33" s="43"/>
      <c r="C33" s="43"/>
      <c r="D33" s="43"/>
    </row>
    <row r="34" spans="1:4" x14ac:dyDescent="0.3">
      <c r="A34" s="43" t="s">
        <v>165</v>
      </c>
      <c r="B34" s="43"/>
      <c r="C34" s="43"/>
      <c r="D34" s="43"/>
    </row>
    <row r="35" spans="1:4" x14ac:dyDescent="0.3">
      <c r="A35" s="43" t="s">
        <v>166</v>
      </c>
      <c r="B35" s="43"/>
      <c r="C35" s="43"/>
      <c r="D35" s="43"/>
    </row>
  </sheetData>
  <conditionalFormatting sqref="J15:J28">
    <cfRule type="dataBar" priority="2">
      <dataBar>
        <cfvo type="min"/>
        <cfvo type="max"/>
        <color rgb="FF63C384"/>
      </dataBar>
      <extLst>
        <ext xmlns:x14="http://schemas.microsoft.com/office/spreadsheetml/2009/9/main" uri="{B025F937-C7B1-47D3-B67F-A62EFF666E3E}">
          <x14:id>{14F4EFB4-59C6-4DA4-AD73-2B4C5DECC703}</x14:id>
        </ext>
      </extLst>
    </cfRule>
  </conditionalFormatting>
  <conditionalFormatting sqref="H16:H28">
    <cfRule type="colorScale" priority="1">
      <colorScale>
        <cfvo type="min"/>
        <cfvo type="max"/>
        <color rgb="FFFCFCFF"/>
        <color rgb="FF63BE7B"/>
      </colorScale>
    </cfRule>
  </conditionalFormatting>
  <pageMargins left="0.7" right="0.7" top="0.78740157499999996" bottom="0.78740157499999996" header="0.3" footer="0.3"/>
  <pageSetup paperSize="9" orientation="portrait" r:id="rId1"/>
  <tableParts count="3">
    <tablePart r:id="rId2"/>
    <tablePart r:id="rId3"/>
    <tablePart r:id="rId4"/>
  </tableParts>
  <extLst>
    <ext xmlns:x14="http://schemas.microsoft.com/office/spreadsheetml/2009/9/main" uri="{78C0D931-6437-407d-A8EE-F0AAD7539E65}">
      <x14:conditionalFormattings>
        <x14:conditionalFormatting xmlns:xm="http://schemas.microsoft.com/office/excel/2006/main">
          <x14:cfRule type="dataBar" id="{14F4EFB4-59C6-4DA4-AD73-2B4C5DECC703}">
            <x14:dataBar minLength="0" maxLength="100" border="1" negativeBarBorderColorSameAsPositive="0">
              <x14:cfvo type="autoMin"/>
              <x14:cfvo type="autoMax"/>
              <x14:borderColor rgb="FF63C384"/>
              <x14:negativeFillColor rgb="FFFF0000"/>
              <x14:negativeBorderColor rgb="FFFF0000"/>
              <x14:axisColor rgb="FF000000"/>
            </x14:dataBar>
          </x14:cfRule>
          <xm:sqref>J15:J28</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56E64-DDA6-41ED-A975-91404DAA428D}">
  <sheetPr codeName="Tabelle9"/>
  <dimension ref="A1:L16"/>
  <sheetViews>
    <sheetView workbookViewId="0">
      <selection activeCell="B6" sqref="B6"/>
    </sheetView>
  </sheetViews>
  <sheetFormatPr baseColWidth="10" defaultRowHeight="16.5" x14ac:dyDescent="0.3"/>
  <cols>
    <col min="4" max="4" width="13.375" bestFit="1" customWidth="1"/>
    <col min="9" max="9" width="13.375" bestFit="1" customWidth="1"/>
  </cols>
  <sheetData>
    <row r="1" spans="1:12" x14ac:dyDescent="0.3">
      <c r="A1" s="2" t="s">
        <v>42</v>
      </c>
      <c r="B1" s="2" t="s">
        <v>43</v>
      </c>
      <c r="C1" s="2" t="s">
        <v>44</v>
      </c>
      <c r="D1" s="2" t="s">
        <v>45</v>
      </c>
      <c r="E1" s="2" t="s">
        <v>46</v>
      </c>
    </row>
    <row r="2" spans="1:12" x14ac:dyDescent="0.3">
      <c r="A2" t="s">
        <v>53</v>
      </c>
      <c r="B2">
        <v>29</v>
      </c>
      <c r="C2" t="s">
        <v>56</v>
      </c>
      <c r="D2" s="5">
        <v>26000</v>
      </c>
      <c r="E2" t="s">
        <v>60</v>
      </c>
    </row>
    <row r="3" spans="1:12" x14ac:dyDescent="0.3">
      <c r="A3" t="s">
        <v>55</v>
      </c>
      <c r="B3">
        <v>41</v>
      </c>
      <c r="C3" t="s">
        <v>59</v>
      </c>
      <c r="D3" s="5">
        <v>27000</v>
      </c>
      <c r="E3" t="s">
        <v>61</v>
      </c>
    </row>
    <row r="4" spans="1:12" x14ac:dyDescent="0.3">
      <c r="A4" t="s">
        <v>54</v>
      </c>
      <c r="B4">
        <v>39</v>
      </c>
      <c r="C4" t="s">
        <v>58</v>
      </c>
      <c r="D4" s="5">
        <v>44000</v>
      </c>
      <c r="E4" t="s">
        <v>62</v>
      </c>
    </row>
    <row r="5" spans="1:12" x14ac:dyDescent="0.3">
      <c r="A5" t="s">
        <v>47</v>
      </c>
      <c r="B5">
        <v>42</v>
      </c>
      <c r="C5" t="s">
        <v>57</v>
      </c>
      <c r="D5" s="5">
        <v>28000</v>
      </c>
      <c r="E5" t="s">
        <v>62</v>
      </c>
    </row>
    <row r="6" spans="1:12" x14ac:dyDescent="0.3">
      <c r="A6" t="s">
        <v>48</v>
      </c>
      <c r="B6">
        <v>55</v>
      </c>
      <c r="C6" t="s">
        <v>58</v>
      </c>
      <c r="D6" s="5">
        <v>54000</v>
      </c>
      <c r="E6" t="s">
        <v>63</v>
      </c>
    </row>
    <row r="7" spans="1:12" x14ac:dyDescent="0.3">
      <c r="A7" t="s">
        <v>50</v>
      </c>
      <c r="B7">
        <v>27</v>
      </c>
      <c r="C7" t="s">
        <v>59</v>
      </c>
      <c r="D7" s="5">
        <v>45000</v>
      </c>
      <c r="E7" t="s">
        <v>62</v>
      </c>
    </row>
    <row r="8" spans="1:12" x14ac:dyDescent="0.3">
      <c r="A8" t="s">
        <v>52</v>
      </c>
      <c r="B8">
        <v>34</v>
      </c>
      <c r="C8" t="s">
        <v>57</v>
      </c>
      <c r="D8" s="5">
        <v>33000</v>
      </c>
      <c r="E8" t="s">
        <v>64</v>
      </c>
    </row>
    <row r="9" spans="1:12" x14ac:dyDescent="0.3">
      <c r="A9" t="s">
        <v>51</v>
      </c>
      <c r="B9">
        <v>38</v>
      </c>
      <c r="C9" t="s">
        <v>56</v>
      </c>
      <c r="D9" s="5">
        <v>63000</v>
      </c>
      <c r="E9" t="s">
        <v>63</v>
      </c>
    </row>
    <row r="10" spans="1:12" x14ac:dyDescent="0.3">
      <c r="A10" t="s">
        <v>25</v>
      </c>
      <c r="B10">
        <v>32</v>
      </c>
      <c r="C10" t="s">
        <v>56</v>
      </c>
      <c r="D10" s="5">
        <v>32000</v>
      </c>
      <c r="E10" t="s">
        <v>60</v>
      </c>
    </row>
    <row r="11" spans="1:12" x14ac:dyDescent="0.3">
      <c r="A11" t="s">
        <v>28</v>
      </c>
      <c r="B11">
        <v>28</v>
      </c>
      <c r="C11" t="s">
        <v>56</v>
      </c>
      <c r="D11" s="5">
        <v>25000</v>
      </c>
      <c r="E11" t="s">
        <v>61</v>
      </c>
    </row>
    <row r="12" spans="1:12" x14ac:dyDescent="0.3">
      <c r="A12" t="s">
        <v>49</v>
      </c>
      <c r="B12">
        <v>29</v>
      </c>
      <c r="C12" t="s">
        <v>56</v>
      </c>
      <c r="D12" s="5">
        <v>15000</v>
      </c>
      <c r="E12" t="s">
        <v>60</v>
      </c>
    </row>
    <row r="13" spans="1:12" x14ac:dyDescent="0.3">
      <c r="A13" t="s">
        <v>27</v>
      </c>
      <c r="B13">
        <v>31</v>
      </c>
      <c r="C13" t="s">
        <v>57</v>
      </c>
      <c r="D13" s="5">
        <v>28000</v>
      </c>
      <c r="E13" t="s">
        <v>61</v>
      </c>
    </row>
    <row r="14" spans="1:12" x14ac:dyDescent="0.3">
      <c r="A14" t="s">
        <v>26</v>
      </c>
      <c r="B14">
        <v>57</v>
      </c>
      <c r="C14" t="s">
        <v>58</v>
      </c>
      <c r="D14" s="5">
        <v>35000</v>
      </c>
      <c r="E14" t="s">
        <v>64</v>
      </c>
    </row>
    <row r="15" spans="1:12" x14ac:dyDescent="0.3">
      <c r="L15" s="2" t="s">
        <v>454</v>
      </c>
    </row>
    <row r="16" spans="1:12" x14ac:dyDescent="0.3">
      <c r="L16" t="s">
        <v>453</v>
      </c>
    </row>
  </sheetData>
  <pageMargins left="0.7" right="0.7" top="0.78740157499999996" bottom="0.78740157499999996" header="0.3" footer="0.3"/>
  <pageSetup paperSize="9" orientation="portrait" r:id="rId1"/>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F00907-1F31-4BEE-976C-8C6BB72FA929}">
  <sheetPr codeName="Tabelle21"/>
  <dimension ref="A1:Z47"/>
  <sheetViews>
    <sheetView showGridLines="0" showRowColHeaders="0" topLeftCell="A7" workbookViewId="0">
      <selection activeCell="V16" sqref="V16:W26"/>
    </sheetView>
  </sheetViews>
  <sheetFormatPr baseColWidth="10" defaultRowHeight="16.5" x14ac:dyDescent="0.3"/>
  <cols>
    <col min="1" max="1" width="26" customWidth="1"/>
    <col min="2" max="2" width="19" customWidth="1"/>
    <col min="3" max="3" width="15.25" customWidth="1"/>
    <col min="5" max="5" width="15.25" customWidth="1"/>
  </cols>
  <sheetData>
    <row r="1" spans="1:26" ht="28.5" customHeight="1" x14ac:dyDescent="0.35">
      <c r="A1" s="126" t="s">
        <v>237</v>
      </c>
      <c r="B1" s="127"/>
      <c r="C1" s="127"/>
      <c r="D1" s="127"/>
      <c r="E1" s="127"/>
      <c r="F1" s="127"/>
      <c r="G1" s="127"/>
      <c r="H1" s="127"/>
      <c r="I1" s="127"/>
      <c r="J1" s="127"/>
      <c r="K1" s="127"/>
      <c r="L1" s="127"/>
      <c r="M1" s="127"/>
      <c r="N1" s="127"/>
      <c r="O1" s="127"/>
      <c r="P1" s="127"/>
      <c r="Q1" s="127"/>
      <c r="R1" s="127"/>
      <c r="S1" s="127"/>
      <c r="T1" s="127"/>
      <c r="U1" s="127"/>
      <c r="V1" s="127"/>
      <c r="W1" s="127"/>
      <c r="X1" s="127"/>
      <c r="Y1" s="127"/>
      <c r="Z1" s="127"/>
    </row>
    <row r="2" spans="1:26" s="60" customFormat="1" ht="25.5" customHeight="1" x14ac:dyDescent="0.3">
      <c r="A2" s="129" t="s">
        <v>238</v>
      </c>
      <c r="B2" s="128"/>
      <c r="C2" s="128"/>
      <c r="D2" s="128"/>
      <c r="E2" s="128"/>
      <c r="F2" s="128"/>
      <c r="G2" s="128"/>
      <c r="H2" s="128"/>
      <c r="I2" s="128"/>
      <c r="J2" s="128"/>
      <c r="K2" s="128"/>
      <c r="L2" s="128"/>
      <c r="M2" s="128"/>
      <c r="N2" s="128"/>
      <c r="O2" s="128"/>
      <c r="P2" s="128"/>
      <c r="Q2" s="128"/>
      <c r="R2" s="128"/>
      <c r="S2" s="128"/>
      <c r="T2" s="128"/>
      <c r="U2" s="128"/>
      <c r="V2" s="128"/>
      <c r="W2" s="128"/>
      <c r="X2" s="128"/>
      <c r="Y2" s="128"/>
      <c r="Z2" s="128"/>
    </row>
    <row r="6" spans="1:26" ht="19.5" x14ac:dyDescent="0.35">
      <c r="A6" s="130" t="s">
        <v>239</v>
      </c>
      <c r="B6" s="131" t="s">
        <v>240</v>
      </c>
      <c r="C6" s="132" t="s">
        <v>241</v>
      </c>
      <c r="D6" s="133"/>
      <c r="E6" s="133"/>
      <c r="F6" s="133"/>
      <c r="G6" s="133"/>
      <c r="H6" s="133"/>
      <c r="I6" s="133"/>
      <c r="J6" s="134"/>
    </row>
    <row r="7" spans="1:26" x14ac:dyDescent="0.3">
      <c r="C7" t="s">
        <v>242</v>
      </c>
      <c r="D7" t="s">
        <v>243</v>
      </c>
    </row>
    <row r="8" spans="1:26" x14ac:dyDescent="0.3">
      <c r="D8" t="s">
        <v>244</v>
      </c>
    </row>
    <row r="9" spans="1:26" x14ac:dyDescent="0.3">
      <c r="D9" t="s">
        <v>245</v>
      </c>
    </row>
    <row r="10" spans="1:26" x14ac:dyDescent="0.3">
      <c r="D10" t="s">
        <v>246</v>
      </c>
    </row>
    <row r="11" spans="1:26" x14ac:dyDescent="0.3">
      <c r="C11" s="135" t="s">
        <v>247</v>
      </c>
      <c r="D11" s="133"/>
      <c r="E11" s="133"/>
      <c r="F11" s="133" t="s">
        <v>248</v>
      </c>
      <c r="G11" s="133"/>
      <c r="H11" s="133"/>
      <c r="I11" s="133"/>
      <c r="J11" s="133"/>
      <c r="K11" s="133"/>
      <c r="L11" s="134"/>
    </row>
    <row r="12" spans="1:26" x14ac:dyDescent="0.3">
      <c r="D12" t="s">
        <v>249</v>
      </c>
      <c r="E12" t="s">
        <v>250</v>
      </c>
    </row>
    <row r="13" spans="1:26" x14ac:dyDescent="0.3">
      <c r="E13" t="s">
        <v>251</v>
      </c>
    </row>
    <row r="15" spans="1:26" ht="18" x14ac:dyDescent="0.35">
      <c r="B15" s="131" t="s">
        <v>252</v>
      </c>
      <c r="C15" s="135" t="s">
        <v>253</v>
      </c>
      <c r="D15" s="133"/>
      <c r="E15" s="133"/>
      <c r="F15" s="134"/>
      <c r="H15" s="136" t="s">
        <v>254</v>
      </c>
      <c r="I15" s="137"/>
      <c r="J15" s="137"/>
      <c r="K15" s="137"/>
      <c r="L15" s="137"/>
      <c r="M15" s="137"/>
      <c r="N15" s="137"/>
      <c r="O15" s="138"/>
    </row>
    <row r="16" spans="1:26" x14ac:dyDescent="0.3">
      <c r="H16" s="139" t="s">
        <v>255</v>
      </c>
      <c r="I16" s="140"/>
      <c r="J16" s="140"/>
      <c r="K16" s="140"/>
      <c r="L16" s="140"/>
      <c r="M16" s="140"/>
      <c r="N16" s="140"/>
      <c r="O16" s="141"/>
    </row>
    <row r="17" spans="1:13" x14ac:dyDescent="0.3">
      <c r="C17" t="s">
        <v>242</v>
      </c>
      <c r="D17" t="s">
        <v>256</v>
      </c>
    </row>
    <row r="18" spans="1:13" x14ac:dyDescent="0.3">
      <c r="D18" t="s">
        <v>257</v>
      </c>
    </row>
    <row r="19" spans="1:13" x14ac:dyDescent="0.3">
      <c r="D19" t="s">
        <v>258</v>
      </c>
    </row>
    <row r="23" spans="1:13" x14ac:dyDescent="0.3">
      <c r="L23" t="s">
        <v>259</v>
      </c>
    </row>
    <row r="24" spans="1:13" ht="19.5" x14ac:dyDescent="0.35">
      <c r="A24" s="130" t="s">
        <v>260</v>
      </c>
      <c r="B24" s="131" t="s">
        <v>261</v>
      </c>
      <c r="C24" s="135" t="s">
        <v>262</v>
      </c>
      <c r="D24" s="135"/>
      <c r="E24" s="135"/>
      <c r="F24" s="135"/>
      <c r="G24" s="135"/>
      <c r="H24" s="135"/>
      <c r="I24" s="132"/>
      <c r="J24" t="s">
        <v>263</v>
      </c>
      <c r="L24" t="s">
        <v>264</v>
      </c>
      <c r="M24" t="s">
        <v>265</v>
      </c>
    </row>
    <row r="25" spans="1:13" x14ac:dyDescent="0.3">
      <c r="A25" t="s">
        <v>266</v>
      </c>
      <c r="C25" t="s">
        <v>242</v>
      </c>
      <c r="D25" t="s">
        <v>267</v>
      </c>
      <c r="F25" t="s">
        <v>268</v>
      </c>
      <c r="L25" t="s">
        <v>269</v>
      </c>
      <c r="M25" t="s">
        <v>270</v>
      </c>
    </row>
    <row r="26" spans="1:13" x14ac:dyDescent="0.3">
      <c r="A26" t="s">
        <v>271</v>
      </c>
      <c r="D26" t="s">
        <v>272</v>
      </c>
      <c r="F26" t="s">
        <v>273</v>
      </c>
      <c r="L26" t="s">
        <v>274</v>
      </c>
      <c r="M26" t="s">
        <v>275</v>
      </c>
    </row>
    <row r="29" spans="1:13" ht="18" x14ac:dyDescent="0.35">
      <c r="B29" s="131" t="s">
        <v>276</v>
      </c>
      <c r="C29" s="142" t="s">
        <v>277</v>
      </c>
      <c r="D29" s="143"/>
      <c r="E29" s="143"/>
      <c r="F29" s="143"/>
      <c r="G29" s="143"/>
      <c r="H29" s="143"/>
      <c r="I29" s="144"/>
      <c r="L29" t="s">
        <v>278</v>
      </c>
    </row>
    <row r="30" spans="1:13" x14ac:dyDescent="0.3">
      <c r="C30" t="s">
        <v>279</v>
      </c>
      <c r="D30" t="s">
        <v>280</v>
      </c>
    </row>
    <row r="32" spans="1:13" ht="18" x14ac:dyDescent="0.35">
      <c r="B32" s="131" t="s">
        <v>281</v>
      </c>
      <c r="C32" s="142" t="s">
        <v>282</v>
      </c>
      <c r="D32" s="143"/>
      <c r="E32" s="143"/>
      <c r="F32" s="143"/>
      <c r="G32" s="143"/>
      <c r="H32" s="143"/>
      <c r="I32" s="143"/>
      <c r="J32" s="144"/>
    </row>
    <row r="33" spans="1:6" x14ac:dyDescent="0.3">
      <c r="C33" t="s">
        <v>279</v>
      </c>
      <c r="D33" t="s">
        <v>283</v>
      </c>
    </row>
    <row r="34" spans="1:6" x14ac:dyDescent="0.3">
      <c r="D34" t="s">
        <v>284</v>
      </c>
    </row>
    <row r="38" spans="1:6" ht="18.75" x14ac:dyDescent="0.3">
      <c r="B38" s="145" t="s">
        <v>285</v>
      </c>
      <c r="C38" s="146"/>
      <c r="D38" s="147" t="s">
        <v>286</v>
      </c>
      <c r="E38" s="148"/>
    </row>
    <row r="39" spans="1:6" x14ac:dyDescent="0.3">
      <c r="B39" s="149" t="s">
        <v>287</v>
      </c>
      <c r="C39" s="150"/>
      <c r="D39" s="151" t="s">
        <v>288</v>
      </c>
      <c r="E39" s="144"/>
    </row>
    <row r="40" spans="1:6" x14ac:dyDescent="0.3">
      <c r="B40" s="152" t="s">
        <v>289</v>
      </c>
      <c r="C40" s="150"/>
      <c r="D40" s="151" t="s">
        <v>290</v>
      </c>
      <c r="E40" s="144"/>
    </row>
    <row r="41" spans="1:6" x14ac:dyDescent="0.3">
      <c r="B41" s="153"/>
      <c r="C41" s="150" t="s">
        <v>291</v>
      </c>
      <c r="D41" s="151" t="s">
        <v>290</v>
      </c>
      <c r="E41" s="144"/>
    </row>
    <row r="42" spans="1:6" x14ac:dyDescent="0.3">
      <c r="B42" s="154" t="s">
        <v>292</v>
      </c>
      <c r="C42" s="150" t="s">
        <v>293</v>
      </c>
      <c r="D42" s="142" t="s">
        <v>294</v>
      </c>
      <c r="E42" s="144"/>
    </row>
    <row r="43" spans="1:6" x14ac:dyDescent="0.3">
      <c r="B43" s="155"/>
      <c r="C43" s="150" t="s">
        <v>295</v>
      </c>
      <c r="D43" s="142" t="s">
        <v>294</v>
      </c>
      <c r="E43" s="144"/>
      <c r="F43" t="s">
        <v>296</v>
      </c>
    </row>
    <row r="46" spans="1:6" x14ac:dyDescent="0.3">
      <c r="A46" s="156" t="s">
        <v>297</v>
      </c>
      <c r="B46" s="157" t="s">
        <v>298</v>
      </c>
      <c r="C46" s="158"/>
      <c r="D46" s="159"/>
      <c r="E46" s="156" t="s">
        <v>299</v>
      </c>
    </row>
    <row r="47" spans="1:6" x14ac:dyDescent="0.3">
      <c r="A47" s="156" t="s">
        <v>300</v>
      </c>
      <c r="B47" s="157" t="s">
        <v>301</v>
      </c>
      <c r="C47" s="158"/>
      <c r="D47" s="159"/>
      <c r="E47" s="156" t="s">
        <v>302</v>
      </c>
    </row>
  </sheetData>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C0DA9-C21B-46A4-9993-012127458DF2}">
  <dimension ref="A1:B51"/>
  <sheetViews>
    <sheetView workbookViewId="0">
      <selection activeCell="A4" sqref="A4"/>
    </sheetView>
  </sheetViews>
  <sheetFormatPr baseColWidth="10" defaultRowHeight="16.5" x14ac:dyDescent="0.3"/>
  <cols>
    <col min="1" max="1" width="15.625" bestFit="1" customWidth="1"/>
    <col min="2" max="2" width="15" bestFit="1" customWidth="1"/>
  </cols>
  <sheetData>
    <row r="1" spans="1:2" x14ac:dyDescent="0.3">
      <c r="A1" t="s">
        <v>459</v>
      </c>
      <c r="B1" t="s">
        <v>460</v>
      </c>
    </row>
    <row r="2" spans="1:2" x14ac:dyDescent="0.3">
      <c r="A2">
        <v>70</v>
      </c>
      <c r="B2">
        <v>351000</v>
      </c>
    </row>
    <row r="3" spans="1:2" x14ac:dyDescent="0.3">
      <c r="A3">
        <v>72</v>
      </c>
      <c r="B3">
        <v>390000</v>
      </c>
    </row>
    <row r="4" spans="1:2" x14ac:dyDescent="0.3">
      <c r="A4">
        <v>91</v>
      </c>
      <c r="B4">
        <v>473000</v>
      </c>
    </row>
    <row r="5" spans="1:2" x14ac:dyDescent="0.3">
      <c r="A5">
        <v>58</v>
      </c>
      <c r="B5">
        <v>282000</v>
      </c>
    </row>
    <row r="6" spans="1:2" x14ac:dyDescent="0.3">
      <c r="A6">
        <v>49</v>
      </c>
      <c r="B6">
        <v>300000</v>
      </c>
    </row>
    <row r="7" spans="1:2" x14ac:dyDescent="0.3">
      <c r="A7">
        <v>50</v>
      </c>
      <c r="B7">
        <v>286000</v>
      </c>
    </row>
    <row r="8" spans="1:2" x14ac:dyDescent="0.3">
      <c r="A8">
        <v>48</v>
      </c>
      <c r="B8">
        <v>228000</v>
      </c>
    </row>
    <row r="9" spans="1:2" x14ac:dyDescent="0.3">
      <c r="A9">
        <v>33</v>
      </c>
      <c r="B9">
        <v>181000</v>
      </c>
    </row>
    <row r="10" spans="1:2" x14ac:dyDescent="0.3">
      <c r="A10">
        <v>61</v>
      </c>
      <c r="B10">
        <v>308000</v>
      </c>
    </row>
    <row r="11" spans="1:2" x14ac:dyDescent="0.3">
      <c r="A11">
        <v>51</v>
      </c>
      <c r="B11">
        <v>289000</v>
      </c>
    </row>
    <row r="12" spans="1:2" x14ac:dyDescent="0.3">
      <c r="A12">
        <v>78</v>
      </c>
      <c r="B12">
        <v>414000</v>
      </c>
    </row>
    <row r="13" spans="1:2" x14ac:dyDescent="0.3">
      <c r="A13">
        <v>70</v>
      </c>
      <c r="B13">
        <v>358000</v>
      </c>
    </row>
    <row r="14" spans="1:2" x14ac:dyDescent="0.3">
      <c r="A14">
        <v>35</v>
      </c>
      <c r="B14">
        <v>165000</v>
      </c>
    </row>
    <row r="15" spans="1:2" x14ac:dyDescent="0.3">
      <c r="A15">
        <v>81</v>
      </c>
      <c r="B15">
        <v>397000</v>
      </c>
    </row>
    <row r="16" spans="1:2" x14ac:dyDescent="0.3">
      <c r="A16">
        <v>70</v>
      </c>
      <c r="B16">
        <v>352000</v>
      </c>
    </row>
    <row r="17" spans="1:2" x14ac:dyDescent="0.3">
      <c r="A17">
        <v>47</v>
      </c>
      <c r="B17">
        <v>239000</v>
      </c>
    </row>
    <row r="18" spans="1:2" x14ac:dyDescent="0.3">
      <c r="A18">
        <v>55</v>
      </c>
      <c r="B18">
        <v>322000</v>
      </c>
    </row>
    <row r="19" spans="1:2" x14ac:dyDescent="0.3">
      <c r="A19">
        <v>70</v>
      </c>
      <c r="B19">
        <v>376000</v>
      </c>
    </row>
    <row r="20" spans="1:2" x14ac:dyDescent="0.3">
      <c r="A20">
        <v>89</v>
      </c>
      <c r="B20">
        <v>499000</v>
      </c>
    </row>
    <row r="21" spans="1:2" x14ac:dyDescent="0.3">
      <c r="A21">
        <v>68</v>
      </c>
      <c r="B21">
        <v>383000</v>
      </c>
    </row>
    <row r="22" spans="1:2" x14ac:dyDescent="0.3">
      <c r="A22">
        <v>42</v>
      </c>
      <c r="B22">
        <v>229000</v>
      </c>
    </row>
    <row r="23" spans="1:2" x14ac:dyDescent="0.3">
      <c r="A23">
        <v>93</v>
      </c>
      <c r="B23">
        <v>424000</v>
      </c>
    </row>
    <row r="24" spans="1:2" x14ac:dyDescent="0.3">
      <c r="A24">
        <v>54</v>
      </c>
      <c r="B24">
        <v>256000</v>
      </c>
    </row>
    <row r="25" spans="1:2" x14ac:dyDescent="0.3">
      <c r="A25">
        <v>52</v>
      </c>
      <c r="B25">
        <v>256000</v>
      </c>
    </row>
    <row r="26" spans="1:2" x14ac:dyDescent="0.3">
      <c r="A26">
        <v>72</v>
      </c>
      <c r="B26">
        <v>363000</v>
      </c>
    </row>
    <row r="27" spans="1:2" x14ac:dyDescent="0.3">
      <c r="A27">
        <v>62</v>
      </c>
      <c r="B27">
        <v>328000</v>
      </c>
    </row>
    <row r="28" spans="1:2" x14ac:dyDescent="0.3">
      <c r="A28">
        <v>65</v>
      </c>
      <c r="B28">
        <v>331000</v>
      </c>
    </row>
    <row r="29" spans="1:2" x14ac:dyDescent="0.3">
      <c r="A29">
        <v>98</v>
      </c>
      <c r="B29">
        <v>465000</v>
      </c>
    </row>
    <row r="30" spans="1:2" x14ac:dyDescent="0.3">
      <c r="A30">
        <v>39</v>
      </c>
      <c r="B30">
        <v>273000</v>
      </c>
    </row>
    <row r="31" spans="1:2" x14ac:dyDescent="0.3">
      <c r="A31">
        <v>50</v>
      </c>
      <c r="B31">
        <v>215000</v>
      </c>
    </row>
    <row r="32" spans="1:2" x14ac:dyDescent="0.3">
      <c r="A32">
        <v>62</v>
      </c>
      <c r="B32">
        <v>287000</v>
      </c>
    </row>
    <row r="33" spans="1:2" x14ac:dyDescent="0.3">
      <c r="A33">
        <v>45</v>
      </c>
      <c r="B33">
        <v>207000</v>
      </c>
    </row>
    <row r="34" spans="1:2" x14ac:dyDescent="0.3">
      <c r="A34">
        <v>11</v>
      </c>
      <c r="B34">
        <v>7000</v>
      </c>
    </row>
    <row r="35" spans="1:2" x14ac:dyDescent="0.3">
      <c r="A35">
        <v>60</v>
      </c>
      <c r="B35">
        <v>328000</v>
      </c>
    </row>
    <row r="36" spans="1:2" x14ac:dyDescent="0.3">
      <c r="A36">
        <v>60</v>
      </c>
      <c r="B36">
        <v>282000</v>
      </c>
    </row>
    <row r="37" spans="1:2" x14ac:dyDescent="0.3">
      <c r="A37">
        <v>74</v>
      </c>
      <c r="B37">
        <v>322000</v>
      </c>
    </row>
    <row r="38" spans="1:2" x14ac:dyDescent="0.3">
      <c r="A38">
        <v>64</v>
      </c>
      <c r="B38">
        <v>305000</v>
      </c>
    </row>
    <row r="39" spans="1:2" x14ac:dyDescent="0.3">
      <c r="A39">
        <v>56</v>
      </c>
      <c r="B39">
        <v>317000</v>
      </c>
    </row>
    <row r="40" spans="1:2" x14ac:dyDescent="0.3">
      <c r="A40">
        <v>71</v>
      </c>
      <c r="B40">
        <v>406000</v>
      </c>
    </row>
    <row r="41" spans="1:2" x14ac:dyDescent="0.3">
      <c r="A41">
        <v>40</v>
      </c>
      <c r="B41">
        <v>225000</v>
      </c>
    </row>
    <row r="42" spans="1:2" x14ac:dyDescent="0.3">
      <c r="A42">
        <v>76</v>
      </c>
      <c r="B42">
        <v>407000</v>
      </c>
    </row>
    <row r="43" spans="1:2" x14ac:dyDescent="0.3">
      <c r="A43">
        <v>88</v>
      </c>
      <c r="B43">
        <v>443000</v>
      </c>
    </row>
    <row r="44" spans="1:2" x14ac:dyDescent="0.3">
      <c r="A44">
        <v>55</v>
      </c>
      <c r="B44">
        <v>294000</v>
      </c>
    </row>
    <row r="45" spans="1:2" x14ac:dyDescent="0.3">
      <c r="A45">
        <v>60</v>
      </c>
      <c r="B45">
        <v>277000</v>
      </c>
    </row>
    <row r="46" spans="1:2" x14ac:dyDescent="0.3">
      <c r="A46">
        <v>79</v>
      </c>
      <c r="B46">
        <v>393000</v>
      </c>
    </row>
    <row r="47" spans="1:2" x14ac:dyDescent="0.3">
      <c r="A47">
        <v>109</v>
      </c>
      <c r="B47">
        <v>576000</v>
      </c>
    </row>
    <row r="48" spans="1:2" x14ac:dyDescent="0.3">
      <c r="A48">
        <v>51</v>
      </c>
      <c r="B48">
        <v>254000</v>
      </c>
    </row>
    <row r="49" spans="1:2" x14ac:dyDescent="0.3">
      <c r="A49">
        <v>48</v>
      </c>
      <c r="B49">
        <v>263000</v>
      </c>
    </row>
    <row r="50" spans="1:2" x14ac:dyDescent="0.3">
      <c r="A50">
        <v>25</v>
      </c>
      <c r="B50">
        <v>101000</v>
      </c>
    </row>
    <row r="51" spans="1:2" x14ac:dyDescent="0.3">
      <c r="A51">
        <v>88</v>
      </c>
      <c r="B51">
        <v>426000</v>
      </c>
    </row>
  </sheetData>
  <pageMargins left="0.7" right="0.7" top="0.78740157499999996" bottom="0.78740157499999996"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CDB226-2BB6-46DA-8038-6BD335FC357A}">
  <dimension ref="A1"/>
  <sheetViews>
    <sheetView workbookViewId="0"/>
  </sheetViews>
  <sheetFormatPr baseColWidth="10" defaultRowHeight="16.5" x14ac:dyDescent="0.3"/>
  <sheetData/>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BE825A-5AFB-44A4-8873-1C7F28A9C1BA}">
  <sheetPr codeName="Tabelle11"/>
  <dimension ref="A1:N24"/>
  <sheetViews>
    <sheetView workbookViewId="0">
      <selection activeCell="A24" sqref="A24"/>
    </sheetView>
  </sheetViews>
  <sheetFormatPr baseColWidth="10" defaultRowHeight="16.5" x14ac:dyDescent="0.3"/>
  <cols>
    <col min="1" max="7" width="10.625" style="56" customWidth="1"/>
    <col min="8" max="8" width="11.125" style="56" customWidth="1"/>
    <col min="9" max="9" width="11.875" customWidth="1"/>
  </cols>
  <sheetData>
    <row r="1" spans="1:14" x14ac:dyDescent="0.3">
      <c r="B1" s="174" t="s">
        <v>168</v>
      </c>
      <c r="C1" s="175" t="s">
        <v>169</v>
      </c>
      <c r="D1" s="174" t="s">
        <v>170</v>
      </c>
      <c r="E1" s="175" t="s">
        <v>171</v>
      </c>
      <c r="F1" s="174" t="s">
        <v>172</v>
      </c>
      <c r="G1" s="175" t="s">
        <v>173</v>
      </c>
      <c r="H1" s="174" t="s">
        <v>174</v>
      </c>
      <c r="I1" s="175" t="s">
        <v>175</v>
      </c>
      <c r="M1" s="2" t="s">
        <v>437</v>
      </c>
      <c r="N1" s="2" t="s">
        <v>438</v>
      </c>
    </row>
    <row r="2" spans="1:14" x14ac:dyDescent="0.3">
      <c r="B2" s="176">
        <v>100</v>
      </c>
      <c r="C2" s="177">
        <v>804</v>
      </c>
      <c r="D2" s="176">
        <v>100</v>
      </c>
      <c r="E2" s="177">
        <v>914</v>
      </c>
      <c r="F2" s="176">
        <v>100</v>
      </c>
      <c r="G2" s="177">
        <v>746</v>
      </c>
      <c r="H2" s="176">
        <v>80</v>
      </c>
      <c r="I2" s="177">
        <v>658</v>
      </c>
    </row>
    <row r="3" spans="1:14" x14ac:dyDescent="0.3">
      <c r="B3" s="176">
        <v>80</v>
      </c>
      <c r="C3" s="177">
        <v>695</v>
      </c>
      <c r="D3" s="176">
        <v>80</v>
      </c>
      <c r="E3" s="177">
        <v>814</v>
      </c>
      <c r="F3" s="176">
        <v>80</v>
      </c>
      <c r="G3" s="177">
        <v>677</v>
      </c>
      <c r="H3" s="176">
        <v>80</v>
      </c>
      <c r="I3" s="177">
        <v>576</v>
      </c>
    </row>
    <row r="4" spans="1:14" x14ac:dyDescent="0.3">
      <c r="B4" s="176">
        <v>130</v>
      </c>
      <c r="C4" s="177">
        <v>758</v>
      </c>
      <c r="D4" s="176">
        <v>130</v>
      </c>
      <c r="E4" s="177">
        <v>874</v>
      </c>
      <c r="F4" s="176">
        <v>130</v>
      </c>
      <c r="G4" s="177">
        <v>1274</v>
      </c>
      <c r="H4" s="176">
        <v>80</v>
      </c>
      <c r="I4" s="177">
        <v>771</v>
      </c>
    </row>
    <row r="5" spans="1:14" x14ac:dyDescent="0.3">
      <c r="B5" s="176">
        <v>90</v>
      </c>
      <c r="C5" s="177">
        <v>881</v>
      </c>
      <c r="D5" s="176">
        <v>90</v>
      </c>
      <c r="E5" s="177">
        <v>877</v>
      </c>
      <c r="F5" s="176">
        <v>90</v>
      </c>
      <c r="G5" s="177">
        <v>711</v>
      </c>
      <c r="H5" s="176">
        <v>80</v>
      </c>
      <c r="I5" s="177">
        <v>884</v>
      </c>
    </row>
    <row r="6" spans="1:14" x14ac:dyDescent="0.3">
      <c r="B6" s="176">
        <v>110</v>
      </c>
      <c r="C6" s="177">
        <v>833</v>
      </c>
      <c r="D6" s="176">
        <v>110</v>
      </c>
      <c r="E6" s="177">
        <v>926</v>
      </c>
      <c r="F6" s="176">
        <v>110</v>
      </c>
      <c r="G6" s="177">
        <v>781</v>
      </c>
      <c r="H6" s="176">
        <v>80</v>
      </c>
      <c r="I6" s="177">
        <v>847</v>
      </c>
    </row>
    <row r="7" spans="1:14" x14ac:dyDescent="0.3">
      <c r="B7" s="176">
        <v>140</v>
      </c>
      <c r="C7" s="177">
        <v>996</v>
      </c>
      <c r="D7" s="176">
        <v>140</v>
      </c>
      <c r="E7" s="177">
        <v>810</v>
      </c>
      <c r="F7" s="176">
        <v>140</v>
      </c>
      <c r="G7" s="177">
        <v>884</v>
      </c>
      <c r="H7" s="176">
        <v>80</v>
      </c>
      <c r="I7" s="177">
        <v>704</v>
      </c>
    </row>
    <row r="8" spans="1:14" x14ac:dyDescent="0.3">
      <c r="B8" s="176">
        <v>60</v>
      </c>
      <c r="C8" s="177">
        <v>724</v>
      </c>
      <c r="D8" s="176">
        <v>60</v>
      </c>
      <c r="E8" s="177">
        <v>613</v>
      </c>
      <c r="F8" s="176">
        <v>60</v>
      </c>
      <c r="G8" s="177">
        <v>608</v>
      </c>
      <c r="H8" s="176">
        <v>80</v>
      </c>
      <c r="I8" s="177">
        <v>525</v>
      </c>
    </row>
    <row r="9" spans="1:14" x14ac:dyDescent="0.3">
      <c r="B9" s="176">
        <v>40</v>
      </c>
      <c r="C9" s="177">
        <v>426</v>
      </c>
      <c r="D9" s="176">
        <v>40</v>
      </c>
      <c r="E9" s="177">
        <v>310</v>
      </c>
      <c r="F9" s="176">
        <v>40</v>
      </c>
      <c r="G9" s="177">
        <v>539</v>
      </c>
      <c r="H9" s="176">
        <v>190</v>
      </c>
      <c r="I9" s="177">
        <v>1250</v>
      </c>
    </row>
    <row r="10" spans="1:14" x14ac:dyDescent="0.3">
      <c r="B10" s="176">
        <v>120</v>
      </c>
      <c r="C10" s="177">
        <v>1084</v>
      </c>
      <c r="D10" s="176">
        <v>120</v>
      </c>
      <c r="E10" s="177">
        <v>913</v>
      </c>
      <c r="F10" s="176">
        <v>120</v>
      </c>
      <c r="G10" s="177">
        <v>815</v>
      </c>
      <c r="H10" s="176">
        <v>80</v>
      </c>
      <c r="I10" s="177">
        <v>556</v>
      </c>
    </row>
    <row r="11" spans="1:14" x14ac:dyDescent="0.3">
      <c r="B11" s="176">
        <v>70</v>
      </c>
      <c r="C11" s="177">
        <v>482</v>
      </c>
      <c r="D11" s="176">
        <v>70</v>
      </c>
      <c r="E11" s="177">
        <v>726</v>
      </c>
      <c r="F11" s="176">
        <v>70</v>
      </c>
      <c r="G11" s="177">
        <v>642</v>
      </c>
      <c r="H11" s="176">
        <v>80</v>
      </c>
      <c r="I11" s="177">
        <v>791</v>
      </c>
    </row>
    <row r="12" spans="1:14" x14ac:dyDescent="0.3">
      <c r="B12" s="178">
        <v>50</v>
      </c>
      <c r="C12" s="179">
        <v>568</v>
      </c>
      <c r="D12" s="178">
        <v>50</v>
      </c>
      <c r="E12" s="179">
        <v>474</v>
      </c>
      <c r="F12" s="178">
        <v>50</v>
      </c>
      <c r="G12" s="179">
        <v>573</v>
      </c>
      <c r="H12" s="178">
        <v>80</v>
      </c>
      <c r="I12" s="179">
        <v>689</v>
      </c>
    </row>
    <row r="13" spans="1:14" x14ac:dyDescent="0.3">
      <c r="A13" s="55" t="s">
        <v>95</v>
      </c>
      <c r="B13" s="55">
        <f>SUBTOTAL(103,Anscombe_Quartett[x1])</f>
        <v>11</v>
      </c>
      <c r="I13" s="56"/>
    </row>
    <row r="14" spans="1:14" x14ac:dyDescent="0.3">
      <c r="A14" s="55" t="s">
        <v>94</v>
      </c>
      <c r="B14" s="55">
        <f>MEDIAN(Anscombe_Quartett[x1])</f>
        <v>90</v>
      </c>
      <c r="I14" s="56"/>
    </row>
    <row r="15" spans="1:14" x14ac:dyDescent="0.3">
      <c r="A15" s="55" t="s">
        <v>96</v>
      </c>
      <c r="B15" s="229"/>
      <c r="C15" s="58"/>
      <c r="D15" s="58"/>
      <c r="E15" s="58"/>
      <c r="F15" s="58"/>
      <c r="G15" s="58"/>
      <c r="H15" s="58"/>
      <c r="I15" s="58"/>
    </row>
    <row r="16" spans="1:14" x14ac:dyDescent="0.3">
      <c r="A16" s="55" t="s">
        <v>176</v>
      </c>
      <c r="B16" s="230"/>
      <c r="C16" s="57"/>
      <c r="D16" s="57"/>
      <c r="E16" s="57"/>
      <c r="F16" s="57"/>
      <c r="G16" s="57"/>
      <c r="H16" s="57"/>
      <c r="I16" s="57"/>
    </row>
    <row r="17" spans="1:9" x14ac:dyDescent="0.3">
      <c r="A17" s="55" t="s">
        <v>177</v>
      </c>
      <c r="B17" s="55"/>
      <c r="I17" s="56"/>
    </row>
    <row r="18" spans="1:9" x14ac:dyDescent="0.3">
      <c r="A18" s="55" t="s">
        <v>311</v>
      </c>
      <c r="B18" s="55"/>
    </row>
    <row r="19" spans="1:9" x14ac:dyDescent="0.3">
      <c r="A19" s="55" t="s">
        <v>194</v>
      </c>
      <c r="B19" s="55"/>
    </row>
    <row r="20" spans="1:9" x14ac:dyDescent="0.3">
      <c r="A20" s="55" t="s">
        <v>195</v>
      </c>
      <c r="B20" s="55"/>
    </row>
    <row r="21" spans="1:9" x14ac:dyDescent="0.3">
      <c r="A21" s="55"/>
      <c r="B21" s="55"/>
    </row>
    <row r="24" spans="1:9" x14ac:dyDescent="0.3">
      <c r="B24" s="125" t="s">
        <v>458</v>
      </c>
    </row>
  </sheetData>
  <hyperlinks>
    <hyperlink ref="B24" r:id="rId1" xr:uid="{F1D3842D-EBD7-416D-A388-AE1E3F2C517A}"/>
  </hyperlinks>
  <pageMargins left="0.7" right="0.7" top="0.78740157499999996" bottom="0.78740157499999996" header="0.3" footer="0.3"/>
  <drawing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E35919-830F-4E33-838F-CA79B90AED0F}">
  <sheetPr codeName="Tabelle2"/>
  <dimension ref="A1:R45"/>
  <sheetViews>
    <sheetView zoomScale="80" workbookViewId="0">
      <selection activeCell="S33" sqref="S33"/>
    </sheetView>
  </sheetViews>
  <sheetFormatPr baseColWidth="10" defaultRowHeight="16.5" x14ac:dyDescent="0.3"/>
  <cols>
    <col min="11" max="11" width="11.125" bestFit="1" customWidth="1"/>
  </cols>
  <sheetData>
    <row r="1" spans="1:7" x14ac:dyDescent="0.3">
      <c r="A1" t="s">
        <v>206</v>
      </c>
      <c r="D1" t="s">
        <v>207</v>
      </c>
    </row>
    <row r="2" spans="1:7" x14ac:dyDescent="0.3">
      <c r="A2" t="s">
        <v>208</v>
      </c>
      <c r="E2" t="s">
        <v>209</v>
      </c>
      <c r="F2" t="s">
        <v>210</v>
      </c>
      <c r="G2" t="s">
        <v>211</v>
      </c>
    </row>
    <row r="3" spans="1:7" x14ac:dyDescent="0.3">
      <c r="A3" t="s">
        <v>212</v>
      </c>
      <c r="D3" s="112" t="s">
        <v>213</v>
      </c>
      <c r="E3" s="112" t="s">
        <v>214</v>
      </c>
      <c r="F3" s="112" t="s">
        <v>215</v>
      </c>
      <c r="G3" s="112" t="s">
        <v>216</v>
      </c>
    </row>
    <row r="4" spans="1:7" x14ac:dyDescent="0.3">
      <c r="D4" s="2">
        <v>1</v>
      </c>
      <c r="E4" s="113">
        <v>0.52083333333333337</v>
      </c>
      <c r="F4">
        <v>5</v>
      </c>
      <c r="G4">
        <v>105</v>
      </c>
    </row>
    <row r="5" spans="1:7" x14ac:dyDescent="0.3">
      <c r="D5" s="2">
        <v>2</v>
      </c>
      <c r="E5" s="113">
        <v>0.70833333333333337</v>
      </c>
      <c r="F5">
        <v>2</v>
      </c>
      <c r="G5">
        <v>55</v>
      </c>
    </row>
    <row r="6" spans="1:7" x14ac:dyDescent="0.3">
      <c r="D6" s="2">
        <v>3</v>
      </c>
      <c r="E6" s="113">
        <v>0.64583333333333337</v>
      </c>
      <c r="F6">
        <v>1</v>
      </c>
      <c r="G6">
        <v>50</v>
      </c>
    </row>
    <row r="7" spans="1:7" x14ac:dyDescent="0.3">
      <c r="D7" s="2">
        <v>4</v>
      </c>
      <c r="E7" s="113">
        <v>0.5</v>
      </c>
      <c r="F7">
        <v>2</v>
      </c>
      <c r="G7">
        <v>60</v>
      </c>
    </row>
    <row r="8" spans="1:7" x14ac:dyDescent="0.3">
      <c r="D8" s="2">
        <v>5</v>
      </c>
      <c r="E8" s="113">
        <v>0.70833333333333337</v>
      </c>
      <c r="F8">
        <v>4</v>
      </c>
      <c r="G8">
        <v>80</v>
      </c>
    </row>
    <row r="9" spans="1:7" x14ac:dyDescent="0.3">
      <c r="D9" s="2">
        <v>6</v>
      </c>
      <c r="E9" s="113">
        <v>0.66666666666666663</v>
      </c>
      <c r="F9">
        <v>4</v>
      </c>
      <c r="G9">
        <v>70</v>
      </c>
    </row>
    <row r="13" spans="1:7" x14ac:dyDescent="0.3">
      <c r="G13">
        <f>CORREL(F4:F9,G4:G9)</f>
        <v>0.92448623394184037</v>
      </c>
    </row>
    <row r="15" spans="1:7" x14ac:dyDescent="0.3">
      <c r="G15" t="s">
        <v>217</v>
      </c>
    </row>
    <row r="18" spans="1:18" x14ac:dyDescent="0.3">
      <c r="K18" s="2" t="s">
        <v>311</v>
      </c>
      <c r="L18">
        <f>CORREL(E4:E9,G4:G9)</f>
        <v>-0.34581332989619906</v>
      </c>
      <c r="Q18" s="2" t="s">
        <v>311</v>
      </c>
      <c r="R18">
        <f>CORREL(F4:F9,G4:G9)</f>
        <v>0.92448623394184037</v>
      </c>
    </row>
    <row r="19" spans="1:18" x14ac:dyDescent="0.3">
      <c r="A19" t="s">
        <v>218</v>
      </c>
    </row>
    <row r="21" spans="1:18" ht="18.75" x14ac:dyDescent="0.3">
      <c r="A21" s="114" t="s">
        <v>219</v>
      </c>
      <c r="J21" s="114" t="s">
        <v>220</v>
      </c>
      <c r="K21" s="114" t="s">
        <v>221</v>
      </c>
    </row>
    <row r="22" spans="1:18" x14ac:dyDescent="0.3">
      <c r="C22" s="115" t="s">
        <v>214</v>
      </c>
      <c r="D22" s="116" t="s">
        <v>216</v>
      </c>
      <c r="K22" s="117"/>
    </row>
    <row r="23" spans="1:18" x14ac:dyDescent="0.3">
      <c r="B23" s="113">
        <v>0.52083333333333337</v>
      </c>
      <c r="C23" s="118">
        <v>12.5</v>
      </c>
      <c r="D23" s="119">
        <v>105</v>
      </c>
      <c r="K23">
        <f>(C23-$C$29)</f>
        <v>-2.5</v>
      </c>
      <c r="L23">
        <f>D23-$D$29</f>
        <v>35</v>
      </c>
      <c r="M23">
        <f>K23*L23</f>
        <v>-87.5</v>
      </c>
    </row>
    <row r="24" spans="1:18" x14ac:dyDescent="0.3">
      <c r="B24" s="113">
        <v>0.70833333333333337</v>
      </c>
      <c r="C24" s="120">
        <v>17</v>
      </c>
      <c r="D24" s="121">
        <v>55</v>
      </c>
      <c r="K24">
        <f t="shared" ref="K24:K27" si="0">(C24-$C$29)</f>
        <v>2</v>
      </c>
      <c r="L24">
        <f t="shared" ref="L24:L28" si="1">D24-$D$29</f>
        <v>-15</v>
      </c>
      <c r="M24">
        <f t="shared" ref="M24:M28" si="2">K24*L24</f>
        <v>-30</v>
      </c>
    </row>
    <row r="25" spans="1:18" x14ac:dyDescent="0.3">
      <c r="B25" s="113">
        <v>0.64583333333333337</v>
      </c>
      <c r="C25" s="118">
        <v>15.5</v>
      </c>
      <c r="D25" s="119">
        <v>50</v>
      </c>
      <c r="K25">
        <f t="shared" si="0"/>
        <v>0.5</v>
      </c>
      <c r="L25">
        <f t="shared" si="1"/>
        <v>-20</v>
      </c>
      <c r="M25">
        <f t="shared" si="2"/>
        <v>-10</v>
      </c>
    </row>
    <row r="26" spans="1:18" x14ac:dyDescent="0.3">
      <c r="B26" s="113">
        <v>0.5</v>
      </c>
      <c r="C26" s="120">
        <v>12</v>
      </c>
      <c r="D26" s="121">
        <v>60</v>
      </c>
      <c r="K26">
        <f t="shared" si="0"/>
        <v>-3</v>
      </c>
      <c r="L26">
        <f t="shared" si="1"/>
        <v>-10</v>
      </c>
      <c r="M26">
        <f t="shared" si="2"/>
        <v>30</v>
      </c>
    </row>
    <row r="27" spans="1:18" x14ac:dyDescent="0.3">
      <c r="B27" s="113">
        <v>0.70833333333333337</v>
      </c>
      <c r="C27" s="118">
        <v>17</v>
      </c>
      <c r="D27" s="119">
        <v>80</v>
      </c>
      <c r="K27">
        <f t="shared" si="0"/>
        <v>2</v>
      </c>
      <c r="L27">
        <f t="shared" si="1"/>
        <v>10</v>
      </c>
      <c r="M27">
        <f t="shared" si="2"/>
        <v>20</v>
      </c>
    </row>
    <row r="28" spans="1:18" ht="17.25" thickBot="1" x14ac:dyDescent="0.35">
      <c r="B28" s="113">
        <v>0.66666666666666663</v>
      </c>
      <c r="C28" s="120">
        <v>16</v>
      </c>
      <c r="D28" s="122">
        <v>70</v>
      </c>
      <c r="K28">
        <f>(C28-$C$29)</f>
        <v>1</v>
      </c>
      <c r="L28">
        <f t="shared" si="1"/>
        <v>0</v>
      </c>
      <c r="M28">
        <f t="shared" si="2"/>
        <v>0</v>
      </c>
    </row>
    <row r="29" spans="1:18" ht="17.25" thickTop="1" x14ac:dyDescent="0.3">
      <c r="A29" s="2" t="s">
        <v>222</v>
      </c>
      <c r="C29" s="123">
        <f>SUBTOTAL(101,Tabelle9!$C$23:$C$28)</f>
        <v>15</v>
      </c>
      <c r="D29" s="124">
        <v>70</v>
      </c>
      <c r="K29" s="2">
        <f>SUM(K23:K28)</f>
        <v>0</v>
      </c>
      <c r="L29">
        <f>SUM(L23:L28)</f>
        <v>0</v>
      </c>
      <c r="M29">
        <f>SUM(M23:M28)</f>
        <v>-77.5</v>
      </c>
    </row>
    <row r="32" spans="1:18" x14ac:dyDescent="0.3">
      <c r="A32" s="2" t="s">
        <v>223</v>
      </c>
      <c r="C32">
        <f>AVERAGE(G4:G9)</f>
        <v>70</v>
      </c>
      <c r="J32" t="s">
        <v>224</v>
      </c>
      <c r="K32">
        <f>((C23-$C$29)^2)</f>
        <v>6.25</v>
      </c>
      <c r="L32">
        <f>(D23-D29)^2</f>
        <v>1225</v>
      </c>
      <c r="M32" cm="1">
        <f t="array" ref="M32">K32*_xlfn.ANCHORARRAY(L32)</f>
        <v>7656.25</v>
      </c>
    </row>
    <row r="33" spans="6:13" x14ac:dyDescent="0.3">
      <c r="K33">
        <f t="shared" ref="K33:K36" si="3">((C24-$C$29)^2)</f>
        <v>4</v>
      </c>
      <c r="L33">
        <f t="shared" ref="L33:L37" si="4">(D24-D30)^2</f>
        <v>3025</v>
      </c>
      <c r="M33" cm="1">
        <f t="array" ref="M33">K33*_xlfn.ANCHORARRAY(L33)</f>
        <v>12100</v>
      </c>
    </row>
    <row r="34" spans="6:13" x14ac:dyDescent="0.3">
      <c r="K34">
        <f t="shared" si="3"/>
        <v>0.25</v>
      </c>
      <c r="L34">
        <f t="shared" si="4"/>
        <v>2500</v>
      </c>
      <c r="M34" cm="1">
        <f t="array" ref="M34">K34*_xlfn.ANCHORARRAY(L34)</f>
        <v>625</v>
      </c>
    </row>
    <row r="35" spans="6:13" x14ac:dyDescent="0.3">
      <c r="F35" s="32" t="s">
        <v>225</v>
      </c>
      <c r="K35">
        <f t="shared" si="3"/>
        <v>9</v>
      </c>
      <c r="L35">
        <f t="shared" si="4"/>
        <v>3600</v>
      </c>
      <c r="M35" cm="1">
        <f t="array" ref="M35">K35*_xlfn.ANCHORARRAY(L35)</f>
        <v>32400</v>
      </c>
    </row>
    <row r="36" spans="6:13" x14ac:dyDescent="0.3">
      <c r="F36" s="32" t="s">
        <v>226</v>
      </c>
      <c r="K36">
        <f t="shared" si="3"/>
        <v>4</v>
      </c>
      <c r="L36">
        <f t="shared" si="4"/>
        <v>6400</v>
      </c>
      <c r="M36" cm="1">
        <f t="array" ref="M36">K36*_xlfn.ANCHORARRAY(L36)</f>
        <v>25600</v>
      </c>
    </row>
    <row r="37" spans="6:13" x14ac:dyDescent="0.3">
      <c r="K37">
        <f>((C28-$C$29)^2)</f>
        <v>1</v>
      </c>
      <c r="L37">
        <f t="shared" si="4"/>
        <v>4900</v>
      </c>
      <c r="M37" cm="1">
        <f t="array" ref="M37">K37*_xlfn.ANCHORARRAY(L37)</f>
        <v>4900</v>
      </c>
    </row>
    <row r="38" spans="6:13" x14ac:dyDescent="0.3">
      <c r="K38">
        <f>SUM(K32:K37)</f>
        <v>24.5</v>
      </c>
      <c r="L38">
        <f>SUM(L32:L37)</f>
        <v>21650</v>
      </c>
      <c r="M38">
        <f>SUM(M32:M37)</f>
        <v>83281.25</v>
      </c>
    </row>
    <row r="45" spans="6:13" x14ac:dyDescent="0.3">
      <c r="F45">
        <f>CORREL(C23:C28,D23:D28)</f>
        <v>-0.34581332989619912</v>
      </c>
    </row>
  </sheetData>
  <pageMargins left="0.7" right="0.7" top="0.78740157499999996" bottom="0.78740157499999996"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8B8439-EFBC-41A1-B901-1C36B42C1F2A}">
  <sheetPr codeName="Tabelle16"/>
  <dimension ref="A1:K151"/>
  <sheetViews>
    <sheetView workbookViewId="0">
      <selection activeCell="H24" sqref="H24"/>
    </sheetView>
  </sheetViews>
  <sheetFormatPr baseColWidth="10" defaultRowHeight="16.5" x14ac:dyDescent="0.3"/>
  <cols>
    <col min="1" max="1" width="14.375" bestFit="1" customWidth="1"/>
    <col min="2" max="2" width="13.75" bestFit="1" customWidth="1"/>
    <col min="3" max="3" width="14.375" bestFit="1" customWidth="1"/>
    <col min="4" max="4" width="13.75" bestFit="1" customWidth="1"/>
    <col min="5" max="5" width="9.5" bestFit="1" customWidth="1"/>
  </cols>
  <sheetData>
    <row r="1" spans="1:11" x14ac:dyDescent="0.3">
      <c r="A1" t="s">
        <v>227</v>
      </c>
      <c r="B1" t="s">
        <v>228</v>
      </c>
      <c r="C1" t="s">
        <v>229</v>
      </c>
      <c r="D1" t="s">
        <v>230</v>
      </c>
      <c r="E1" t="s">
        <v>231</v>
      </c>
      <c r="K1" t="s">
        <v>232</v>
      </c>
    </row>
    <row r="2" spans="1:11" x14ac:dyDescent="0.3">
      <c r="A2">
        <v>51</v>
      </c>
      <c r="B2">
        <v>35</v>
      </c>
      <c r="C2">
        <v>14</v>
      </c>
      <c r="D2">
        <v>2</v>
      </c>
      <c r="E2" t="s">
        <v>233</v>
      </c>
      <c r="K2" s="125" t="s">
        <v>234</v>
      </c>
    </row>
    <row r="3" spans="1:11" x14ac:dyDescent="0.3">
      <c r="A3">
        <v>49</v>
      </c>
      <c r="B3">
        <v>30</v>
      </c>
      <c r="C3">
        <v>14</v>
      </c>
      <c r="D3">
        <v>2</v>
      </c>
      <c r="E3" t="s">
        <v>233</v>
      </c>
    </row>
    <row r="4" spans="1:11" x14ac:dyDescent="0.3">
      <c r="A4">
        <v>47</v>
      </c>
      <c r="B4">
        <v>32</v>
      </c>
      <c r="C4">
        <v>13</v>
      </c>
      <c r="D4">
        <v>2</v>
      </c>
      <c r="E4" t="s">
        <v>233</v>
      </c>
      <c r="H4">
        <f>CORREL(tableconvert_2020_02_17_120831[sepal_length],tableconvert_2020_02_17_120831[sepal_width])</f>
        <v>-0.10936924995064949</v>
      </c>
    </row>
    <row r="5" spans="1:11" x14ac:dyDescent="0.3">
      <c r="A5">
        <v>46</v>
      </c>
      <c r="B5">
        <v>31</v>
      </c>
      <c r="C5">
        <v>15</v>
      </c>
      <c r="D5">
        <v>2</v>
      </c>
      <c r="E5" t="s">
        <v>233</v>
      </c>
    </row>
    <row r="6" spans="1:11" x14ac:dyDescent="0.3">
      <c r="A6">
        <v>50</v>
      </c>
      <c r="B6">
        <v>36</v>
      </c>
      <c r="C6">
        <v>14</v>
      </c>
      <c r="D6">
        <v>2</v>
      </c>
      <c r="E6" t="s">
        <v>233</v>
      </c>
    </row>
    <row r="7" spans="1:11" x14ac:dyDescent="0.3">
      <c r="A7">
        <v>54</v>
      </c>
      <c r="B7">
        <v>39</v>
      </c>
      <c r="C7">
        <v>17</v>
      </c>
      <c r="D7">
        <v>4</v>
      </c>
      <c r="E7" t="s">
        <v>233</v>
      </c>
    </row>
    <row r="8" spans="1:11" x14ac:dyDescent="0.3">
      <c r="A8">
        <v>46</v>
      </c>
      <c r="B8">
        <v>34</v>
      </c>
      <c r="C8">
        <v>14</v>
      </c>
      <c r="D8">
        <v>3</v>
      </c>
      <c r="E8" t="s">
        <v>233</v>
      </c>
    </row>
    <row r="9" spans="1:11" x14ac:dyDescent="0.3">
      <c r="A9">
        <v>50</v>
      </c>
      <c r="B9">
        <v>34</v>
      </c>
      <c r="C9">
        <v>15</v>
      </c>
      <c r="D9">
        <v>2</v>
      </c>
      <c r="E9" t="s">
        <v>233</v>
      </c>
    </row>
    <row r="10" spans="1:11" x14ac:dyDescent="0.3">
      <c r="A10">
        <v>44</v>
      </c>
      <c r="B10">
        <v>29</v>
      </c>
      <c r="C10">
        <v>14</v>
      </c>
      <c r="D10">
        <v>2</v>
      </c>
      <c r="E10" t="s">
        <v>233</v>
      </c>
    </row>
    <row r="11" spans="1:11" x14ac:dyDescent="0.3">
      <c r="A11">
        <v>49</v>
      </c>
      <c r="B11">
        <v>31</v>
      </c>
      <c r="C11">
        <v>15</v>
      </c>
      <c r="D11">
        <v>1</v>
      </c>
      <c r="E11" t="s">
        <v>233</v>
      </c>
    </row>
    <row r="12" spans="1:11" x14ac:dyDescent="0.3">
      <c r="A12">
        <v>54</v>
      </c>
      <c r="B12">
        <v>37</v>
      </c>
      <c r="C12">
        <v>15</v>
      </c>
      <c r="D12">
        <v>2</v>
      </c>
      <c r="E12" t="s">
        <v>233</v>
      </c>
    </row>
    <row r="13" spans="1:11" x14ac:dyDescent="0.3">
      <c r="A13">
        <v>48</v>
      </c>
      <c r="B13">
        <v>34</v>
      </c>
      <c r="C13">
        <v>16</v>
      </c>
      <c r="D13">
        <v>2</v>
      </c>
      <c r="E13" t="s">
        <v>233</v>
      </c>
    </row>
    <row r="14" spans="1:11" x14ac:dyDescent="0.3">
      <c r="A14">
        <v>48</v>
      </c>
      <c r="B14">
        <v>30</v>
      </c>
      <c r="C14">
        <v>14</v>
      </c>
      <c r="D14">
        <v>1</v>
      </c>
      <c r="E14" t="s">
        <v>233</v>
      </c>
    </row>
    <row r="15" spans="1:11" x14ac:dyDescent="0.3">
      <c r="A15">
        <v>43</v>
      </c>
      <c r="B15">
        <v>30</v>
      </c>
      <c r="C15">
        <v>11</v>
      </c>
      <c r="D15">
        <v>1</v>
      </c>
      <c r="E15" t="s">
        <v>233</v>
      </c>
    </row>
    <row r="16" spans="1:11" x14ac:dyDescent="0.3">
      <c r="A16">
        <v>58</v>
      </c>
      <c r="B16">
        <v>40</v>
      </c>
      <c r="C16">
        <v>12</v>
      </c>
      <c r="D16">
        <v>2</v>
      </c>
      <c r="E16" t="s">
        <v>233</v>
      </c>
    </row>
    <row r="17" spans="1:8" x14ac:dyDescent="0.3">
      <c r="A17">
        <v>57</v>
      </c>
      <c r="B17">
        <v>44</v>
      </c>
      <c r="C17">
        <v>15</v>
      </c>
      <c r="D17">
        <v>4</v>
      </c>
      <c r="E17" t="s">
        <v>233</v>
      </c>
    </row>
    <row r="18" spans="1:8" x14ac:dyDescent="0.3">
      <c r="A18">
        <v>54</v>
      </c>
      <c r="B18">
        <v>39</v>
      </c>
      <c r="C18">
        <v>13</v>
      </c>
      <c r="D18">
        <v>4</v>
      </c>
      <c r="E18" t="s">
        <v>233</v>
      </c>
    </row>
    <row r="19" spans="1:8" x14ac:dyDescent="0.3">
      <c r="A19">
        <v>51</v>
      </c>
      <c r="B19">
        <v>35</v>
      </c>
      <c r="C19">
        <v>14</v>
      </c>
      <c r="D19">
        <v>3</v>
      </c>
      <c r="E19" t="s">
        <v>233</v>
      </c>
      <c r="H19">
        <f>CORREL(tableconvert_2020_02_17_120831[sepal_length],tableconvert_2020_02_17_120831[petal_length])</f>
        <v>0.8717541573048716</v>
      </c>
    </row>
    <row r="20" spans="1:8" x14ac:dyDescent="0.3">
      <c r="A20">
        <v>57</v>
      </c>
      <c r="B20">
        <v>38</v>
      </c>
      <c r="C20">
        <v>17</v>
      </c>
      <c r="D20">
        <v>3</v>
      </c>
      <c r="E20" t="s">
        <v>233</v>
      </c>
    </row>
    <row r="21" spans="1:8" x14ac:dyDescent="0.3">
      <c r="A21">
        <v>51</v>
      </c>
      <c r="B21">
        <v>38</v>
      </c>
      <c r="C21">
        <v>15</v>
      </c>
      <c r="D21">
        <v>3</v>
      </c>
      <c r="E21" t="s">
        <v>233</v>
      </c>
    </row>
    <row r="22" spans="1:8" x14ac:dyDescent="0.3">
      <c r="A22">
        <v>54</v>
      </c>
      <c r="B22">
        <v>34</v>
      </c>
      <c r="C22">
        <v>17</v>
      </c>
      <c r="D22">
        <v>2</v>
      </c>
      <c r="E22" t="s">
        <v>233</v>
      </c>
    </row>
    <row r="23" spans="1:8" x14ac:dyDescent="0.3">
      <c r="A23">
        <v>51</v>
      </c>
      <c r="B23">
        <v>37</v>
      </c>
      <c r="C23">
        <v>15</v>
      </c>
      <c r="D23">
        <v>4</v>
      </c>
      <c r="E23" t="s">
        <v>233</v>
      </c>
    </row>
    <row r="24" spans="1:8" x14ac:dyDescent="0.3">
      <c r="A24">
        <v>46</v>
      </c>
      <c r="B24">
        <v>36</v>
      </c>
      <c r="C24">
        <v>10</v>
      </c>
      <c r="D24">
        <v>2</v>
      </c>
      <c r="E24" t="s">
        <v>233</v>
      </c>
    </row>
    <row r="25" spans="1:8" x14ac:dyDescent="0.3">
      <c r="A25">
        <v>51</v>
      </c>
      <c r="B25">
        <v>33</v>
      </c>
      <c r="C25">
        <v>17</v>
      </c>
      <c r="D25">
        <v>5</v>
      </c>
      <c r="E25" t="s">
        <v>233</v>
      </c>
    </row>
    <row r="26" spans="1:8" x14ac:dyDescent="0.3">
      <c r="A26">
        <v>48</v>
      </c>
      <c r="B26">
        <v>34</v>
      </c>
      <c r="C26">
        <v>19</v>
      </c>
      <c r="D26">
        <v>2</v>
      </c>
      <c r="E26" t="s">
        <v>233</v>
      </c>
    </row>
    <row r="27" spans="1:8" x14ac:dyDescent="0.3">
      <c r="A27">
        <v>50</v>
      </c>
      <c r="B27">
        <v>30</v>
      </c>
      <c r="C27">
        <v>16</v>
      </c>
      <c r="D27">
        <v>2</v>
      </c>
      <c r="E27" t="s">
        <v>233</v>
      </c>
    </row>
    <row r="28" spans="1:8" x14ac:dyDescent="0.3">
      <c r="A28">
        <v>50</v>
      </c>
      <c r="B28">
        <v>34</v>
      </c>
      <c r="C28">
        <v>16</v>
      </c>
      <c r="D28">
        <v>4</v>
      </c>
      <c r="E28" t="s">
        <v>233</v>
      </c>
    </row>
    <row r="29" spans="1:8" x14ac:dyDescent="0.3">
      <c r="A29">
        <v>52</v>
      </c>
      <c r="B29">
        <v>35</v>
      </c>
      <c r="C29">
        <v>15</v>
      </c>
      <c r="D29">
        <v>2</v>
      </c>
      <c r="E29" t="s">
        <v>233</v>
      </c>
    </row>
    <row r="30" spans="1:8" x14ac:dyDescent="0.3">
      <c r="A30">
        <v>52</v>
      </c>
      <c r="B30">
        <v>34</v>
      </c>
      <c r="C30">
        <v>14</v>
      </c>
      <c r="D30">
        <v>2</v>
      </c>
      <c r="E30" t="s">
        <v>233</v>
      </c>
    </row>
    <row r="31" spans="1:8" x14ac:dyDescent="0.3">
      <c r="A31">
        <v>47</v>
      </c>
      <c r="B31">
        <v>32</v>
      </c>
      <c r="C31">
        <v>16</v>
      </c>
      <c r="D31">
        <v>2</v>
      </c>
      <c r="E31" t="s">
        <v>233</v>
      </c>
    </row>
    <row r="32" spans="1:8" x14ac:dyDescent="0.3">
      <c r="A32">
        <v>48</v>
      </c>
      <c r="B32">
        <v>31</v>
      </c>
      <c r="C32">
        <v>16</v>
      </c>
      <c r="D32">
        <v>2</v>
      </c>
      <c r="E32" t="s">
        <v>233</v>
      </c>
    </row>
    <row r="33" spans="1:8" x14ac:dyDescent="0.3">
      <c r="A33">
        <v>54</v>
      </c>
      <c r="B33">
        <v>34</v>
      </c>
      <c r="C33">
        <v>15</v>
      </c>
      <c r="D33">
        <v>4</v>
      </c>
      <c r="E33" t="s">
        <v>233</v>
      </c>
    </row>
    <row r="34" spans="1:8" x14ac:dyDescent="0.3">
      <c r="A34">
        <v>52</v>
      </c>
      <c r="B34">
        <v>41</v>
      </c>
      <c r="C34">
        <v>15</v>
      </c>
      <c r="D34">
        <v>1</v>
      </c>
      <c r="E34" t="s">
        <v>233</v>
      </c>
      <c r="H34">
        <f>CORREL(tableconvert_2020_02_17_120831[sepal_length],tableconvert_2020_02_17_120831[petal_width])</f>
        <v>0.81795363336916382</v>
      </c>
    </row>
    <row r="35" spans="1:8" x14ac:dyDescent="0.3">
      <c r="A35">
        <v>55</v>
      </c>
      <c r="B35">
        <v>42</v>
      </c>
      <c r="C35">
        <v>14</v>
      </c>
      <c r="D35">
        <v>2</v>
      </c>
      <c r="E35" t="s">
        <v>233</v>
      </c>
    </row>
    <row r="36" spans="1:8" x14ac:dyDescent="0.3">
      <c r="A36">
        <v>49</v>
      </c>
      <c r="B36">
        <v>31</v>
      </c>
      <c r="C36">
        <v>15</v>
      </c>
      <c r="D36">
        <v>1</v>
      </c>
      <c r="E36" t="s">
        <v>233</v>
      </c>
    </row>
    <row r="37" spans="1:8" x14ac:dyDescent="0.3">
      <c r="A37">
        <v>50</v>
      </c>
      <c r="B37">
        <v>32</v>
      </c>
      <c r="C37">
        <v>12</v>
      </c>
      <c r="D37">
        <v>2</v>
      </c>
      <c r="E37" t="s">
        <v>233</v>
      </c>
    </row>
    <row r="38" spans="1:8" x14ac:dyDescent="0.3">
      <c r="A38">
        <v>55</v>
      </c>
      <c r="B38">
        <v>35</v>
      </c>
      <c r="C38">
        <v>13</v>
      </c>
      <c r="D38">
        <v>2</v>
      </c>
      <c r="E38" t="s">
        <v>233</v>
      </c>
    </row>
    <row r="39" spans="1:8" x14ac:dyDescent="0.3">
      <c r="A39">
        <v>49</v>
      </c>
      <c r="B39">
        <v>31</v>
      </c>
      <c r="C39">
        <v>15</v>
      </c>
      <c r="D39">
        <v>1</v>
      </c>
      <c r="E39" t="s">
        <v>233</v>
      </c>
    </row>
    <row r="40" spans="1:8" x14ac:dyDescent="0.3">
      <c r="A40">
        <v>44</v>
      </c>
      <c r="B40">
        <v>30</v>
      </c>
      <c r="C40">
        <v>13</v>
      </c>
      <c r="D40">
        <v>2</v>
      </c>
      <c r="E40" t="s">
        <v>233</v>
      </c>
    </row>
    <row r="41" spans="1:8" x14ac:dyDescent="0.3">
      <c r="A41">
        <v>51</v>
      </c>
      <c r="B41">
        <v>34</v>
      </c>
      <c r="C41">
        <v>15</v>
      </c>
      <c r="D41">
        <v>2</v>
      </c>
      <c r="E41" t="s">
        <v>233</v>
      </c>
    </row>
    <row r="42" spans="1:8" x14ac:dyDescent="0.3">
      <c r="A42">
        <v>50</v>
      </c>
      <c r="B42">
        <v>35</v>
      </c>
      <c r="C42">
        <v>13</v>
      </c>
      <c r="D42">
        <v>3</v>
      </c>
      <c r="E42" t="s">
        <v>233</v>
      </c>
    </row>
    <row r="43" spans="1:8" x14ac:dyDescent="0.3">
      <c r="A43">
        <v>45</v>
      </c>
      <c r="B43">
        <v>23</v>
      </c>
      <c r="C43">
        <v>13</v>
      </c>
      <c r="D43">
        <v>3</v>
      </c>
      <c r="E43" t="s">
        <v>233</v>
      </c>
    </row>
    <row r="44" spans="1:8" x14ac:dyDescent="0.3">
      <c r="A44">
        <v>44</v>
      </c>
      <c r="B44">
        <v>32</v>
      </c>
      <c r="C44">
        <v>13</v>
      </c>
      <c r="D44">
        <v>2</v>
      </c>
      <c r="E44" t="s">
        <v>233</v>
      </c>
    </row>
    <row r="45" spans="1:8" x14ac:dyDescent="0.3">
      <c r="A45">
        <v>50</v>
      </c>
      <c r="B45">
        <v>35</v>
      </c>
      <c r="C45">
        <v>16</v>
      </c>
      <c r="D45">
        <v>6</v>
      </c>
      <c r="E45" t="s">
        <v>233</v>
      </c>
    </row>
    <row r="46" spans="1:8" x14ac:dyDescent="0.3">
      <c r="A46">
        <v>51</v>
      </c>
      <c r="B46">
        <v>38</v>
      </c>
      <c r="C46">
        <v>19</v>
      </c>
      <c r="D46">
        <v>4</v>
      </c>
      <c r="E46" t="s">
        <v>233</v>
      </c>
    </row>
    <row r="47" spans="1:8" x14ac:dyDescent="0.3">
      <c r="A47">
        <v>48</v>
      </c>
      <c r="B47">
        <v>30</v>
      </c>
      <c r="C47">
        <v>14</v>
      </c>
      <c r="D47">
        <v>3</v>
      </c>
      <c r="E47" t="s">
        <v>233</v>
      </c>
    </row>
    <row r="48" spans="1:8" x14ac:dyDescent="0.3">
      <c r="A48">
        <v>51</v>
      </c>
      <c r="B48">
        <v>38</v>
      </c>
      <c r="C48">
        <v>16</v>
      </c>
      <c r="D48">
        <v>2</v>
      </c>
      <c r="E48" t="s">
        <v>233</v>
      </c>
    </row>
    <row r="49" spans="1:5" x14ac:dyDescent="0.3">
      <c r="A49">
        <v>46</v>
      </c>
      <c r="B49">
        <v>32</v>
      </c>
      <c r="C49">
        <v>14</v>
      </c>
      <c r="D49">
        <v>2</v>
      </c>
      <c r="E49" t="s">
        <v>233</v>
      </c>
    </row>
    <row r="50" spans="1:5" x14ac:dyDescent="0.3">
      <c r="A50">
        <v>53</v>
      </c>
      <c r="B50">
        <v>37</v>
      </c>
      <c r="C50">
        <v>15</v>
      </c>
      <c r="D50">
        <v>2</v>
      </c>
      <c r="E50" t="s">
        <v>233</v>
      </c>
    </row>
    <row r="51" spans="1:5" x14ac:dyDescent="0.3">
      <c r="A51">
        <v>50</v>
      </c>
      <c r="B51">
        <v>33</v>
      </c>
      <c r="C51">
        <v>14</v>
      </c>
      <c r="D51">
        <v>2</v>
      </c>
      <c r="E51" t="s">
        <v>233</v>
      </c>
    </row>
    <row r="52" spans="1:5" x14ac:dyDescent="0.3">
      <c r="A52">
        <v>70</v>
      </c>
      <c r="B52">
        <v>32</v>
      </c>
      <c r="C52">
        <v>47</v>
      </c>
      <c r="D52">
        <v>14</v>
      </c>
      <c r="E52" t="s">
        <v>235</v>
      </c>
    </row>
    <row r="53" spans="1:5" x14ac:dyDescent="0.3">
      <c r="A53">
        <v>64</v>
      </c>
      <c r="B53">
        <v>32</v>
      </c>
      <c r="C53">
        <v>45</v>
      </c>
      <c r="D53">
        <v>15</v>
      </c>
      <c r="E53" t="s">
        <v>235</v>
      </c>
    </row>
    <row r="54" spans="1:5" x14ac:dyDescent="0.3">
      <c r="A54">
        <v>69</v>
      </c>
      <c r="B54">
        <v>31</v>
      </c>
      <c r="C54">
        <v>49</v>
      </c>
      <c r="D54">
        <v>15</v>
      </c>
      <c r="E54" t="s">
        <v>235</v>
      </c>
    </row>
    <row r="55" spans="1:5" x14ac:dyDescent="0.3">
      <c r="A55">
        <v>55</v>
      </c>
      <c r="B55">
        <v>23</v>
      </c>
      <c r="C55">
        <v>40</v>
      </c>
      <c r="D55">
        <v>13</v>
      </c>
      <c r="E55" t="s">
        <v>235</v>
      </c>
    </row>
    <row r="56" spans="1:5" x14ac:dyDescent="0.3">
      <c r="A56">
        <v>65</v>
      </c>
      <c r="B56">
        <v>28</v>
      </c>
      <c r="C56">
        <v>46</v>
      </c>
      <c r="D56">
        <v>15</v>
      </c>
      <c r="E56" t="s">
        <v>235</v>
      </c>
    </row>
    <row r="57" spans="1:5" x14ac:dyDescent="0.3">
      <c r="A57">
        <v>57</v>
      </c>
      <c r="B57">
        <v>28</v>
      </c>
      <c r="C57">
        <v>45</v>
      </c>
      <c r="D57">
        <v>13</v>
      </c>
      <c r="E57" t="s">
        <v>235</v>
      </c>
    </row>
    <row r="58" spans="1:5" x14ac:dyDescent="0.3">
      <c r="A58">
        <v>63</v>
      </c>
      <c r="B58">
        <v>33</v>
      </c>
      <c r="C58">
        <v>47</v>
      </c>
      <c r="D58">
        <v>16</v>
      </c>
      <c r="E58" t="s">
        <v>235</v>
      </c>
    </row>
    <row r="59" spans="1:5" x14ac:dyDescent="0.3">
      <c r="A59">
        <v>49</v>
      </c>
      <c r="B59">
        <v>24</v>
      </c>
      <c r="C59">
        <v>33</v>
      </c>
      <c r="D59">
        <v>10</v>
      </c>
      <c r="E59" t="s">
        <v>235</v>
      </c>
    </row>
    <row r="60" spans="1:5" x14ac:dyDescent="0.3">
      <c r="A60">
        <v>66</v>
      </c>
      <c r="B60">
        <v>29</v>
      </c>
      <c r="C60">
        <v>46</v>
      </c>
      <c r="D60">
        <v>13</v>
      </c>
      <c r="E60" t="s">
        <v>235</v>
      </c>
    </row>
    <row r="61" spans="1:5" x14ac:dyDescent="0.3">
      <c r="A61">
        <v>52</v>
      </c>
      <c r="B61">
        <v>27</v>
      </c>
      <c r="C61">
        <v>39</v>
      </c>
      <c r="D61">
        <v>14</v>
      </c>
      <c r="E61" t="s">
        <v>235</v>
      </c>
    </row>
    <row r="62" spans="1:5" x14ac:dyDescent="0.3">
      <c r="A62">
        <v>50</v>
      </c>
      <c r="B62">
        <v>20</v>
      </c>
      <c r="C62">
        <v>35</v>
      </c>
      <c r="D62">
        <v>10</v>
      </c>
      <c r="E62" t="s">
        <v>235</v>
      </c>
    </row>
    <row r="63" spans="1:5" x14ac:dyDescent="0.3">
      <c r="A63">
        <v>59</v>
      </c>
      <c r="B63">
        <v>30</v>
      </c>
      <c r="C63">
        <v>42</v>
      </c>
      <c r="D63">
        <v>15</v>
      </c>
      <c r="E63" t="s">
        <v>235</v>
      </c>
    </row>
    <row r="64" spans="1:5" x14ac:dyDescent="0.3">
      <c r="A64">
        <v>60</v>
      </c>
      <c r="B64">
        <v>22</v>
      </c>
      <c r="C64">
        <v>40</v>
      </c>
      <c r="D64">
        <v>10</v>
      </c>
      <c r="E64" t="s">
        <v>235</v>
      </c>
    </row>
    <row r="65" spans="1:5" x14ac:dyDescent="0.3">
      <c r="A65">
        <v>61</v>
      </c>
      <c r="B65">
        <v>29</v>
      </c>
      <c r="C65">
        <v>47</v>
      </c>
      <c r="D65">
        <v>14</v>
      </c>
      <c r="E65" t="s">
        <v>235</v>
      </c>
    </row>
    <row r="66" spans="1:5" x14ac:dyDescent="0.3">
      <c r="A66">
        <v>56</v>
      </c>
      <c r="B66">
        <v>29</v>
      </c>
      <c r="C66">
        <v>36</v>
      </c>
      <c r="D66">
        <v>13</v>
      </c>
      <c r="E66" t="s">
        <v>235</v>
      </c>
    </row>
    <row r="67" spans="1:5" x14ac:dyDescent="0.3">
      <c r="A67">
        <v>67</v>
      </c>
      <c r="B67">
        <v>31</v>
      </c>
      <c r="C67">
        <v>44</v>
      </c>
      <c r="D67">
        <v>14</v>
      </c>
      <c r="E67" t="s">
        <v>235</v>
      </c>
    </row>
    <row r="68" spans="1:5" x14ac:dyDescent="0.3">
      <c r="A68">
        <v>56</v>
      </c>
      <c r="B68">
        <v>30</v>
      </c>
      <c r="C68">
        <v>45</v>
      </c>
      <c r="D68">
        <v>15</v>
      </c>
      <c r="E68" t="s">
        <v>235</v>
      </c>
    </row>
    <row r="69" spans="1:5" x14ac:dyDescent="0.3">
      <c r="A69">
        <v>58</v>
      </c>
      <c r="B69">
        <v>27</v>
      </c>
      <c r="C69">
        <v>41</v>
      </c>
      <c r="D69">
        <v>10</v>
      </c>
      <c r="E69" t="s">
        <v>235</v>
      </c>
    </row>
    <row r="70" spans="1:5" x14ac:dyDescent="0.3">
      <c r="A70">
        <v>62</v>
      </c>
      <c r="B70">
        <v>22</v>
      </c>
      <c r="C70">
        <v>45</v>
      </c>
      <c r="D70">
        <v>15</v>
      </c>
      <c r="E70" t="s">
        <v>235</v>
      </c>
    </row>
    <row r="71" spans="1:5" x14ac:dyDescent="0.3">
      <c r="A71">
        <v>56</v>
      </c>
      <c r="B71">
        <v>25</v>
      </c>
      <c r="C71">
        <v>39</v>
      </c>
      <c r="D71">
        <v>11</v>
      </c>
      <c r="E71" t="s">
        <v>235</v>
      </c>
    </row>
    <row r="72" spans="1:5" x14ac:dyDescent="0.3">
      <c r="A72">
        <v>59</v>
      </c>
      <c r="B72">
        <v>32</v>
      </c>
      <c r="C72">
        <v>48</v>
      </c>
      <c r="D72">
        <v>18</v>
      </c>
      <c r="E72" t="s">
        <v>235</v>
      </c>
    </row>
    <row r="73" spans="1:5" x14ac:dyDescent="0.3">
      <c r="A73">
        <v>61</v>
      </c>
      <c r="B73">
        <v>28</v>
      </c>
      <c r="C73">
        <v>40</v>
      </c>
      <c r="D73">
        <v>13</v>
      </c>
      <c r="E73" t="s">
        <v>235</v>
      </c>
    </row>
    <row r="74" spans="1:5" x14ac:dyDescent="0.3">
      <c r="A74">
        <v>63</v>
      </c>
      <c r="B74">
        <v>25</v>
      </c>
      <c r="C74">
        <v>49</v>
      </c>
      <c r="D74">
        <v>15</v>
      </c>
      <c r="E74" t="s">
        <v>235</v>
      </c>
    </row>
    <row r="75" spans="1:5" x14ac:dyDescent="0.3">
      <c r="A75">
        <v>61</v>
      </c>
      <c r="B75">
        <v>28</v>
      </c>
      <c r="C75">
        <v>47</v>
      </c>
      <c r="D75">
        <v>12</v>
      </c>
      <c r="E75" t="s">
        <v>235</v>
      </c>
    </row>
    <row r="76" spans="1:5" x14ac:dyDescent="0.3">
      <c r="A76">
        <v>64</v>
      </c>
      <c r="B76">
        <v>29</v>
      </c>
      <c r="C76">
        <v>43</v>
      </c>
      <c r="D76">
        <v>13</v>
      </c>
      <c r="E76" t="s">
        <v>235</v>
      </c>
    </row>
    <row r="77" spans="1:5" x14ac:dyDescent="0.3">
      <c r="A77">
        <v>66</v>
      </c>
      <c r="B77">
        <v>30</v>
      </c>
      <c r="C77">
        <v>44</v>
      </c>
      <c r="D77">
        <v>14</v>
      </c>
      <c r="E77" t="s">
        <v>235</v>
      </c>
    </row>
    <row r="78" spans="1:5" x14ac:dyDescent="0.3">
      <c r="A78">
        <v>68</v>
      </c>
      <c r="B78">
        <v>28</v>
      </c>
      <c r="C78">
        <v>48</v>
      </c>
      <c r="D78">
        <v>14</v>
      </c>
      <c r="E78" t="s">
        <v>235</v>
      </c>
    </row>
    <row r="79" spans="1:5" x14ac:dyDescent="0.3">
      <c r="A79">
        <v>67</v>
      </c>
      <c r="B79">
        <v>30</v>
      </c>
      <c r="C79">
        <v>50</v>
      </c>
      <c r="D79">
        <v>17</v>
      </c>
      <c r="E79" t="s">
        <v>235</v>
      </c>
    </row>
    <row r="80" spans="1:5" x14ac:dyDescent="0.3">
      <c r="A80">
        <v>60</v>
      </c>
      <c r="B80">
        <v>29</v>
      </c>
      <c r="C80">
        <v>45</v>
      </c>
      <c r="D80">
        <v>15</v>
      </c>
      <c r="E80" t="s">
        <v>235</v>
      </c>
    </row>
    <row r="81" spans="1:5" x14ac:dyDescent="0.3">
      <c r="A81">
        <v>57</v>
      </c>
      <c r="B81">
        <v>26</v>
      </c>
      <c r="C81">
        <v>35</v>
      </c>
      <c r="D81">
        <v>10</v>
      </c>
      <c r="E81" t="s">
        <v>235</v>
      </c>
    </row>
    <row r="82" spans="1:5" x14ac:dyDescent="0.3">
      <c r="A82">
        <v>55</v>
      </c>
      <c r="B82">
        <v>24</v>
      </c>
      <c r="C82">
        <v>38</v>
      </c>
      <c r="D82">
        <v>11</v>
      </c>
      <c r="E82" t="s">
        <v>235</v>
      </c>
    </row>
    <row r="83" spans="1:5" x14ac:dyDescent="0.3">
      <c r="A83">
        <v>55</v>
      </c>
      <c r="B83">
        <v>24</v>
      </c>
      <c r="C83">
        <v>37</v>
      </c>
      <c r="D83">
        <v>10</v>
      </c>
      <c r="E83" t="s">
        <v>235</v>
      </c>
    </row>
    <row r="84" spans="1:5" x14ac:dyDescent="0.3">
      <c r="A84">
        <v>58</v>
      </c>
      <c r="B84">
        <v>27</v>
      </c>
      <c r="C84">
        <v>39</v>
      </c>
      <c r="D84">
        <v>12</v>
      </c>
      <c r="E84" t="s">
        <v>235</v>
      </c>
    </row>
    <row r="85" spans="1:5" x14ac:dyDescent="0.3">
      <c r="A85">
        <v>60</v>
      </c>
      <c r="B85">
        <v>27</v>
      </c>
      <c r="C85">
        <v>51</v>
      </c>
      <c r="D85">
        <v>16</v>
      </c>
      <c r="E85" t="s">
        <v>235</v>
      </c>
    </row>
    <row r="86" spans="1:5" x14ac:dyDescent="0.3">
      <c r="A86">
        <v>54</v>
      </c>
      <c r="B86">
        <v>30</v>
      </c>
      <c r="C86">
        <v>45</v>
      </c>
      <c r="D86">
        <v>15</v>
      </c>
      <c r="E86" t="s">
        <v>235</v>
      </c>
    </row>
    <row r="87" spans="1:5" x14ac:dyDescent="0.3">
      <c r="A87">
        <v>60</v>
      </c>
      <c r="B87">
        <v>34</v>
      </c>
      <c r="C87">
        <v>45</v>
      </c>
      <c r="D87">
        <v>16</v>
      </c>
      <c r="E87" t="s">
        <v>235</v>
      </c>
    </row>
    <row r="88" spans="1:5" x14ac:dyDescent="0.3">
      <c r="A88">
        <v>67</v>
      </c>
      <c r="B88">
        <v>31</v>
      </c>
      <c r="C88">
        <v>47</v>
      </c>
      <c r="D88">
        <v>15</v>
      </c>
      <c r="E88" t="s">
        <v>235</v>
      </c>
    </row>
    <row r="89" spans="1:5" x14ac:dyDescent="0.3">
      <c r="A89">
        <v>63</v>
      </c>
      <c r="B89">
        <v>23</v>
      </c>
      <c r="C89">
        <v>44</v>
      </c>
      <c r="D89">
        <v>13</v>
      </c>
      <c r="E89" t="s">
        <v>235</v>
      </c>
    </row>
    <row r="90" spans="1:5" x14ac:dyDescent="0.3">
      <c r="A90">
        <v>56</v>
      </c>
      <c r="B90">
        <v>30</v>
      </c>
      <c r="C90">
        <v>41</v>
      </c>
      <c r="D90">
        <v>13</v>
      </c>
      <c r="E90" t="s">
        <v>235</v>
      </c>
    </row>
    <row r="91" spans="1:5" x14ac:dyDescent="0.3">
      <c r="A91">
        <v>55</v>
      </c>
      <c r="B91">
        <v>25</v>
      </c>
      <c r="C91">
        <v>40</v>
      </c>
      <c r="D91">
        <v>13</v>
      </c>
      <c r="E91" t="s">
        <v>235</v>
      </c>
    </row>
    <row r="92" spans="1:5" x14ac:dyDescent="0.3">
      <c r="A92">
        <v>55</v>
      </c>
      <c r="B92">
        <v>26</v>
      </c>
      <c r="C92">
        <v>44</v>
      </c>
      <c r="D92">
        <v>12</v>
      </c>
      <c r="E92" t="s">
        <v>235</v>
      </c>
    </row>
    <row r="93" spans="1:5" x14ac:dyDescent="0.3">
      <c r="A93">
        <v>61</v>
      </c>
      <c r="B93">
        <v>30</v>
      </c>
      <c r="C93">
        <v>46</v>
      </c>
      <c r="D93">
        <v>14</v>
      </c>
      <c r="E93" t="s">
        <v>235</v>
      </c>
    </row>
    <row r="94" spans="1:5" x14ac:dyDescent="0.3">
      <c r="A94">
        <v>58</v>
      </c>
      <c r="B94">
        <v>26</v>
      </c>
      <c r="C94">
        <v>40</v>
      </c>
      <c r="D94">
        <v>12</v>
      </c>
      <c r="E94" t="s">
        <v>235</v>
      </c>
    </row>
    <row r="95" spans="1:5" x14ac:dyDescent="0.3">
      <c r="A95">
        <v>50</v>
      </c>
      <c r="B95">
        <v>23</v>
      </c>
      <c r="C95">
        <v>33</v>
      </c>
      <c r="D95">
        <v>10</v>
      </c>
      <c r="E95" t="s">
        <v>235</v>
      </c>
    </row>
    <row r="96" spans="1:5" x14ac:dyDescent="0.3">
      <c r="A96">
        <v>56</v>
      </c>
      <c r="B96">
        <v>27</v>
      </c>
      <c r="C96">
        <v>42</v>
      </c>
      <c r="D96">
        <v>13</v>
      </c>
      <c r="E96" t="s">
        <v>235</v>
      </c>
    </row>
    <row r="97" spans="1:5" x14ac:dyDescent="0.3">
      <c r="A97">
        <v>57</v>
      </c>
      <c r="B97">
        <v>30</v>
      </c>
      <c r="C97">
        <v>42</v>
      </c>
      <c r="D97">
        <v>12</v>
      </c>
      <c r="E97" t="s">
        <v>235</v>
      </c>
    </row>
    <row r="98" spans="1:5" x14ac:dyDescent="0.3">
      <c r="A98">
        <v>57</v>
      </c>
      <c r="B98">
        <v>29</v>
      </c>
      <c r="C98">
        <v>42</v>
      </c>
      <c r="D98">
        <v>13</v>
      </c>
      <c r="E98" t="s">
        <v>235</v>
      </c>
    </row>
    <row r="99" spans="1:5" x14ac:dyDescent="0.3">
      <c r="A99">
        <v>62</v>
      </c>
      <c r="B99">
        <v>29</v>
      </c>
      <c r="C99">
        <v>43</v>
      </c>
      <c r="D99">
        <v>13</v>
      </c>
      <c r="E99" t="s">
        <v>235</v>
      </c>
    </row>
    <row r="100" spans="1:5" x14ac:dyDescent="0.3">
      <c r="A100">
        <v>51</v>
      </c>
      <c r="B100">
        <v>25</v>
      </c>
      <c r="C100">
        <v>30</v>
      </c>
      <c r="D100">
        <v>11</v>
      </c>
      <c r="E100" t="s">
        <v>235</v>
      </c>
    </row>
    <row r="101" spans="1:5" x14ac:dyDescent="0.3">
      <c r="A101">
        <v>57</v>
      </c>
      <c r="B101">
        <v>28</v>
      </c>
      <c r="C101">
        <v>41</v>
      </c>
      <c r="D101">
        <v>13</v>
      </c>
      <c r="E101" t="s">
        <v>235</v>
      </c>
    </row>
    <row r="102" spans="1:5" x14ac:dyDescent="0.3">
      <c r="A102">
        <v>63</v>
      </c>
      <c r="B102">
        <v>33</v>
      </c>
      <c r="C102">
        <v>60</v>
      </c>
      <c r="D102">
        <v>25</v>
      </c>
      <c r="E102" t="s">
        <v>236</v>
      </c>
    </row>
    <row r="103" spans="1:5" x14ac:dyDescent="0.3">
      <c r="A103">
        <v>58</v>
      </c>
      <c r="B103">
        <v>27</v>
      </c>
      <c r="C103">
        <v>51</v>
      </c>
      <c r="D103">
        <v>19</v>
      </c>
      <c r="E103" t="s">
        <v>236</v>
      </c>
    </row>
    <row r="104" spans="1:5" x14ac:dyDescent="0.3">
      <c r="A104">
        <v>71</v>
      </c>
      <c r="B104">
        <v>30</v>
      </c>
      <c r="C104">
        <v>59</v>
      </c>
      <c r="D104">
        <v>21</v>
      </c>
      <c r="E104" t="s">
        <v>236</v>
      </c>
    </row>
    <row r="105" spans="1:5" x14ac:dyDescent="0.3">
      <c r="A105">
        <v>63</v>
      </c>
      <c r="B105">
        <v>29</v>
      </c>
      <c r="C105">
        <v>56</v>
      </c>
      <c r="D105">
        <v>18</v>
      </c>
      <c r="E105" t="s">
        <v>236</v>
      </c>
    </row>
    <row r="106" spans="1:5" x14ac:dyDescent="0.3">
      <c r="A106">
        <v>65</v>
      </c>
      <c r="B106">
        <v>30</v>
      </c>
      <c r="C106">
        <v>58</v>
      </c>
      <c r="D106">
        <v>22</v>
      </c>
      <c r="E106" t="s">
        <v>236</v>
      </c>
    </row>
    <row r="107" spans="1:5" x14ac:dyDescent="0.3">
      <c r="A107">
        <v>76</v>
      </c>
      <c r="B107">
        <v>30</v>
      </c>
      <c r="C107">
        <v>66</v>
      </c>
      <c r="D107">
        <v>21</v>
      </c>
      <c r="E107" t="s">
        <v>236</v>
      </c>
    </row>
    <row r="108" spans="1:5" x14ac:dyDescent="0.3">
      <c r="A108">
        <v>49</v>
      </c>
      <c r="B108">
        <v>25</v>
      </c>
      <c r="C108">
        <v>45</v>
      </c>
      <c r="D108">
        <v>17</v>
      </c>
      <c r="E108" t="s">
        <v>236</v>
      </c>
    </row>
    <row r="109" spans="1:5" x14ac:dyDescent="0.3">
      <c r="A109">
        <v>73</v>
      </c>
      <c r="B109">
        <v>29</v>
      </c>
      <c r="C109">
        <v>63</v>
      </c>
      <c r="D109">
        <v>18</v>
      </c>
      <c r="E109" t="s">
        <v>236</v>
      </c>
    </row>
    <row r="110" spans="1:5" x14ac:dyDescent="0.3">
      <c r="A110">
        <v>67</v>
      </c>
      <c r="B110">
        <v>25</v>
      </c>
      <c r="C110">
        <v>58</v>
      </c>
      <c r="D110">
        <v>18</v>
      </c>
      <c r="E110" t="s">
        <v>236</v>
      </c>
    </row>
    <row r="111" spans="1:5" x14ac:dyDescent="0.3">
      <c r="A111">
        <v>72</v>
      </c>
      <c r="B111">
        <v>36</v>
      </c>
      <c r="C111">
        <v>61</v>
      </c>
      <c r="D111">
        <v>25</v>
      </c>
      <c r="E111" t="s">
        <v>236</v>
      </c>
    </row>
    <row r="112" spans="1:5" x14ac:dyDescent="0.3">
      <c r="A112">
        <v>65</v>
      </c>
      <c r="B112">
        <v>32</v>
      </c>
      <c r="C112">
        <v>51</v>
      </c>
      <c r="D112">
        <v>20</v>
      </c>
      <c r="E112" t="s">
        <v>236</v>
      </c>
    </row>
    <row r="113" spans="1:5" x14ac:dyDescent="0.3">
      <c r="A113">
        <v>64</v>
      </c>
      <c r="B113">
        <v>27</v>
      </c>
      <c r="C113">
        <v>53</v>
      </c>
      <c r="D113">
        <v>19</v>
      </c>
      <c r="E113" t="s">
        <v>236</v>
      </c>
    </row>
    <row r="114" spans="1:5" x14ac:dyDescent="0.3">
      <c r="A114">
        <v>68</v>
      </c>
      <c r="B114">
        <v>30</v>
      </c>
      <c r="C114">
        <v>55</v>
      </c>
      <c r="D114">
        <v>21</v>
      </c>
      <c r="E114" t="s">
        <v>236</v>
      </c>
    </row>
    <row r="115" spans="1:5" x14ac:dyDescent="0.3">
      <c r="A115">
        <v>57</v>
      </c>
      <c r="B115">
        <v>25</v>
      </c>
      <c r="C115">
        <v>50</v>
      </c>
      <c r="D115">
        <v>20</v>
      </c>
      <c r="E115" t="s">
        <v>236</v>
      </c>
    </row>
    <row r="116" spans="1:5" x14ac:dyDescent="0.3">
      <c r="A116">
        <v>58</v>
      </c>
      <c r="B116">
        <v>28</v>
      </c>
      <c r="C116">
        <v>51</v>
      </c>
      <c r="D116">
        <v>24</v>
      </c>
      <c r="E116" t="s">
        <v>236</v>
      </c>
    </row>
    <row r="117" spans="1:5" x14ac:dyDescent="0.3">
      <c r="A117">
        <v>64</v>
      </c>
      <c r="B117">
        <v>32</v>
      </c>
      <c r="C117">
        <v>53</v>
      </c>
      <c r="D117">
        <v>23</v>
      </c>
      <c r="E117" t="s">
        <v>236</v>
      </c>
    </row>
    <row r="118" spans="1:5" x14ac:dyDescent="0.3">
      <c r="A118">
        <v>65</v>
      </c>
      <c r="B118">
        <v>30</v>
      </c>
      <c r="C118">
        <v>55</v>
      </c>
      <c r="D118">
        <v>18</v>
      </c>
      <c r="E118" t="s">
        <v>236</v>
      </c>
    </row>
    <row r="119" spans="1:5" x14ac:dyDescent="0.3">
      <c r="A119">
        <v>77</v>
      </c>
      <c r="B119">
        <v>38</v>
      </c>
      <c r="C119">
        <v>67</v>
      </c>
      <c r="D119">
        <v>22</v>
      </c>
      <c r="E119" t="s">
        <v>236</v>
      </c>
    </row>
    <row r="120" spans="1:5" x14ac:dyDescent="0.3">
      <c r="A120">
        <v>77</v>
      </c>
      <c r="B120">
        <v>26</v>
      </c>
      <c r="C120">
        <v>69</v>
      </c>
      <c r="D120">
        <v>23</v>
      </c>
      <c r="E120" t="s">
        <v>236</v>
      </c>
    </row>
    <row r="121" spans="1:5" x14ac:dyDescent="0.3">
      <c r="A121">
        <v>60</v>
      </c>
      <c r="B121">
        <v>22</v>
      </c>
      <c r="C121">
        <v>50</v>
      </c>
      <c r="D121">
        <v>15</v>
      </c>
      <c r="E121" t="s">
        <v>236</v>
      </c>
    </row>
    <row r="122" spans="1:5" x14ac:dyDescent="0.3">
      <c r="A122">
        <v>69</v>
      </c>
      <c r="B122">
        <v>32</v>
      </c>
      <c r="C122">
        <v>57</v>
      </c>
      <c r="D122">
        <v>23</v>
      </c>
      <c r="E122" t="s">
        <v>236</v>
      </c>
    </row>
    <row r="123" spans="1:5" x14ac:dyDescent="0.3">
      <c r="A123">
        <v>56</v>
      </c>
      <c r="B123">
        <v>28</v>
      </c>
      <c r="C123">
        <v>49</v>
      </c>
      <c r="D123">
        <v>20</v>
      </c>
      <c r="E123" t="s">
        <v>236</v>
      </c>
    </row>
    <row r="124" spans="1:5" x14ac:dyDescent="0.3">
      <c r="A124">
        <v>77</v>
      </c>
      <c r="B124">
        <v>28</v>
      </c>
      <c r="C124">
        <v>67</v>
      </c>
      <c r="D124">
        <v>20</v>
      </c>
      <c r="E124" t="s">
        <v>236</v>
      </c>
    </row>
    <row r="125" spans="1:5" x14ac:dyDescent="0.3">
      <c r="A125">
        <v>63</v>
      </c>
      <c r="B125">
        <v>27</v>
      </c>
      <c r="C125">
        <v>49</v>
      </c>
      <c r="D125">
        <v>18</v>
      </c>
      <c r="E125" t="s">
        <v>236</v>
      </c>
    </row>
    <row r="126" spans="1:5" x14ac:dyDescent="0.3">
      <c r="A126">
        <v>67</v>
      </c>
      <c r="B126">
        <v>33</v>
      </c>
      <c r="C126">
        <v>57</v>
      </c>
      <c r="D126">
        <v>21</v>
      </c>
      <c r="E126" t="s">
        <v>236</v>
      </c>
    </row>
    <row r="127" spans="1:5" x14ac:dyDescent="0.3">
      <c r="A127">
        <v>72</v>
      </c>
      <c r="B127">
        <v>32</v>
      </c>
      <c r="C127">
        <v>60</v>
      </c>
      <c r="D127">
        <v>18</v>
      </c>
      <c r="E127" t="s">
        <v>236</v>
      </c>
    </row>
    <row r="128" spans="1:5" x14ac:dyDescent="0.3">
      <c r="A128">
        <v>62</v>
      </c>
      <c r="B128">
        <v>28</v>
      </c>
      <c r="C128">
        <v>48</v>
      </c>
      <c r="D128">
        <v>18</v>
      </c>
      <c r="E128" t="s">
        <v>236</v>
      </c>
    </row>
    <row r="129" spans="1:5" x14ac:dyDescent="0.3">
      <c r="A129">
        <v>61</v>
      </c>
      <c r="B129">
        <v>30</v>
      </c>
      <c r="C129">
        <v>49</v>
      </c>
      <c r="D129">
        <v>18</v>
      </c>
      <c r="E129" t="s">
        <v>236</v>
      </c>
    </row>
    <row r="130" spans="1:5" x14ac:dyDescent="0.3">
      <c r="A130">
        <v>64</v>
      </c>
      <c r="B130">
        <v>28</v>
      </c>
      <c r="C130">
        <v>56</v>
      </c>
      <c r="D130">
        <v>21</v>
      </c>
      <c r="E130" t="s">
        <v>236</v>
      </c>
    </row>
    <row r="131" spans="1:5" x14ac:dyDescent="0.3">
      <c r="A131">
        <v>72</v>
      </c>
      <c r="B131">
        <v>30</v>
      </c>
      <c r="C131">
        <v>58</v>
      </c>
      <c r="D131">
        <v>16</v>
      </c>
      <c r="E131" t="s">
        <v>236</v>
      </c>
    </row>
    <row r="132" spans="1:5" x14ac:dyDescent="0.3">
      <c r="A132">
        <v>74</v>
      </c>
      <c r="B132">
        <v>28</v>
      </c>
      <c r="C132">
        <v>61</v>
      </c>
      <c r="D132">
        <v>19</v>
      </c>
      <c r="E132" t="s">
        <v>236</v>
      </c>
    </row>
    <row r="133" spans="1:5" x14ac:dyDescent="0.3">
      <c r="A133">
        <v>79</v>
      </c>
      <c r="B133">
        <v>38</v>
      </c>
      <c r="C133">
        <v>64</v>
      </c>
      <c r="D133">
        <v>20</v>
      </c>
      <c r="E133" t="s">
        <v>236</v>
      </c>
    </row>
    <row r="134" spans="1:5" x14ac:dyDescent="0.3">
      <c r="A134">
        <v>64</v>
      </c>
      <c r="B134">
        <v>28</v>
      </c>
      <c r="C134">
        <v>56</v>
      </c>
      <c r="D134">
        <v>22</v>
      </c>
      <c r="E134" t="s">
        <v>236</v>
      </c>
    </row>
    <row r="135" spans="1:5" x14ac:dyDescent="0.3">
      <c r="A135">
        <v>63</v>
      </c>
      <c r="B135">
        <v>28</v>
      </c>
      <c r="C135">
        <v>51</v>
      </c>
      <c r="D135">
        <v>15</v>
      </c>
      <c r="E135" t="s">
        <v>236</v>
      </c>
    </row>
    <row r="136" spans="1:5" x14ac:dyDescent="0.3">
      <c r="A136">
        <v>61</v>
      </c>
      <c r="B136">
        <v>26</v>
      </c>
      <c r="C136">
        <v>56</v>
      </c>
      <c r="D136">
        <v>14</v>
      </c>
      <c r="E136" t="s">
        <v>236</v>
      </c>
    </row>
    <row r="137" spans="1:5" x14ac:dyDescent="0.3">
      <c r="A137">
        <v>77</v>
      </c>
      <c r="B137">
        <v>30</v>
      </c>
      <c r="C137">
        <v>61</v>
      </c>
      <c r="D137">
        <v>23</v>
      </c>
      <c r="E137" t="s">
        <v>236</v>
      </c>
    </row>
    <row r="138" spans="1:5" x14ac:dyDescent="0.3">
      <c r="A138">
        <v>63</v>
      </c>
      <c r="B138">
        <v>34</v>
      </c>
      <c r="C138">
        <v>56</v>
      </c>
      <c r="D138">
        <v>24</v>
      </c>
      <c r="E138" t="s">
        <v>236</v>
      </c>
    </row>
    <row r="139" spans="1:5" x14ac:dyDescent="0.3">
      <c r="A139">
        <v>64</v>
      </c>
      <c r="B139">
        <v>31</v>
      </c>
      <c r="C139">
        <v>55</v>
      </c>
      <c r="D139">
        <v>18</v>
      </c>
      <c r="E139" t="s">
        <v>236</v>
      </c>
    </row>
    <row r="140" spans="1:5" x14ac:dyDescent="0.3">
      <c r="A140">
        <v>60</v>
      </c>
      <c r="B140">
        <v>30</v>
      </c>
      <c r="C140">
        <v>48</v>
      </c>
      <c r="D140">
        <v>18</v>
      </c>
      <c r="E140" t="s">
        <v>236</v>
      </c>
    </row>
    <row r="141" spans="1:5" x14ac:dyDescent="0.3">
      <c r="A141">
        <v>69</v>
      </c>
      <c r="B141">
        <v>31</v>
      </c>
      <c r="C141">
        <v>54</v>
      </c>
      <c r="D141">
        <v>21</v>
      </c>
      <c r="E141" t="s">
        <v>236</v>
      </c>
    </row>
    <row r="142" spans="1:5" x14ac:dyDescent="0.3">
      <c r="A142">
        <v>67</v>
      </c>
      <c r="B142">
        <v>31</v>
      </c>
      <c r="C142">
        <v>56</v>
      </c>
      <c r="D142">
        <v>24</v>
      </c>
      <c r="E142" t="s">
        <v>236</v>
      </c>
    </row>
    <row r="143" spans="1:5" x14ac:dyDescent="0.3">
      <c r="A143">
        <v>69</v>
      </c>
      <c r="B143">
        <v>31</v>
      </c>
      <c r="C143">
        <v>51</v>
      </c>
      <c r="D143">
        <v>23</v>
      </c>
      <c r="E143" t="s">
        <v>236</v>
      </c>
    </row>
    <row r="144" spans="1:5" x14ac:dyDescent="0.3">
      <c r="A144">
        <v>58</v>
      </c>
      <c r="B144">
        <v>27</v>
      </c>
      <c r="C144">
        <v>51</v>
      </c>
      <c r="D144">
        <v>19</v>
      </c>
      <c r="E144" t="s">
        <v>236</v>
      </c>
    </row>
    <row r="145" spans="1:5" x14ac:dyDescent="0.3">
      <c r="A145">
        <v>68</v>
      </c>
      <c r="B145">
        <v>32</v>
      </c>
      <c r="C145">
        <v>59</v>
      </c>
      <c r="D145">
        <v>23</v>
      </c>
      <c r="E145" t="s">
        <v>236</v>
      </c>
    </row>
    <row r="146" spans="1:5" x14ac:dyDescent="0.3">
      <c r="A146">
        <v>67</v>
      </c>
      <c r="B146">
        <v>33</v>
      </c>
      <c r="C146">
        <v>57</v>
      </c>
      <c r="D146">
        <v>25</v>
      </c>
      <c r="E146" t="s">
        <v>236</v>
      </c>
    </row>
    <row r="147" spans="1:5" x14ac:dyDescent="0.3">
      <c r="A147">
        <v>67</v>
      </c>
      <c r="B147">
        <v>30</v>
      </c>
      <c r="C147">
        <v>52</v>
      </c>
      <c r="D147">
        <v>23</v>
      </c>
      <c r="E147" t="s">
        <v>236</v>
      </c>
    </row>
    <row r="148" spans="1:5" x14ac:dyDescent="0.3">
      <c r="A148">
        <v>63</v>
      </c>
      <c r="B148">
        <v>25</v>
      </c>
      <c r="C148">
        <v>50</v>
      </c>
      <c r="D148">
        <v>19</v>
      </c>
      <c r="E148" t="s">
        <v>236</v>
      </c>
    </row>
    <row r="149" spans="1:5" x14ac:dyDescent="0.3">
      <c r="A149">
        <v>65</v>
      </c>
      <c r="B149">
        <v>30</v>
      </c>
      <c r="C149">
        <v>52</v>
      </c>
      <c r="D149">
        <v>20</v>
      </c>
      <c r="E149" t="s">
        <v>236</v>
      </c>
    </row>
    <row r="150" spans="1:5" x14ac:dyDescent="0.3">
      <c r="A150">
        <v>62</v>
      </c>
      <c r="B150">
        <v>34</v>
      </c>
      <c r="C150">
        <v>54</v>
      </c>
      <c r="D150">
        <v>23</v>
      </c>
      <c r="E150" t="s">
        <v>236</v>
      </c>
    </row>
    <row r="151" spans="1:5" x14ac:dyDescent="0.3">
      <c r="A151">
        <v>59</v>
      </c>
      <c r="B151">
        <v>30</v>
      </c>
      <c r="C151">
        <v>51</v>
      </c>
      <c r="D151">
        <v>18</v>
      </c>
      <c r="E151" t="s">
        <v>236</v>
      </c>
    </row>
  </sheetData>
  <hyperlinks>
    <hyperlink ref="K2" r:id="rId1" location="Data_set" display="https://en.wikipedia.org/wiki/Iris_flower_data_set - Data_set" xr:uid="{CD735AAC-8870-4DE6-BA5B-FC1923AC0F5F}"/>
  </hyperlinks>
  <pageMargins left="0.7" right="0.7" top="0.78740157499999996" bottom="0.78740157499999996" header="0.3" footer="0.3"/>
  <drawing r:id="rId2"/>
  <tableParts count="1">
    <tablePart r:id="rId3"/>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68267-BA50-443C-B08B-69286E5B10CC}">
  <dimension ref="A1:K96"/>
  <sheetViews>
    <sheetView tabSelected="1" topLeftCell="B1" zoomScale="94" workbookViewId="0">
      <selection activeCell="H7" sqref="H7"/>
    </sheetView>
  </sheetViews>
  <sheetFormatPr baseColWidth="10" defaultRowHeight="16.5" x14ac:dyDescent="0.3"/>
  <cols>
    <col min="1" max="2" width="20.625" customWidth="1"/>
    <col min="3" max="3" width="12.625" customWidth="1"/>
    <col min="4" max="5" width="20.625" customWidth="1"/>
    <col min="6" max="6" width="14.625" style="180" customWidth="1"/>
    <col min="7" max="7" width="20.625" customWidth="1"/>
    <col min="8" max="8" width="17.875" bestFit="1" customWidth="1"/>
  </cols>
  <sheetData>
    <row r="1" spans="1:11" ht="20.100000000000001" customHeight="1" x14ac:dyDescent="0.3">
      <c r="A1" s="59" t="s">
        <v>312</v>
      </c>
      <c r="B1" s="59" t="s">
        <v>313</v>
      </c>
      <c r="C1" s="59" t="s">
        <v>314</v>
      </c>
      <c r="D1" s="59" t="s">
        <v>43</v>
      </c>
      <c r="E1" s="59" t="s">
        <v>315</v>
      </c>
      <c r="F1" s="231" t="s">
        <v>452</v>
      </c>
      <c r="G1" s="59" t="s">
        <v>97</v>
      </c>
      <c r="H1" s="59" t="s">
        <v>316</v>
      </c>
      <c r="K1" s="2"/>
    </row>
    <row r="2" spans="1:11" ht="20.100000000000001" customHeight="1" x14ac:dyDescent="0.3">
      <c r="A2" s="180" t="s">
        <v>317</v>
      </c>
      <c r="B2" s="180" t="s">
        <v>318</v>
      </c>
      <c r="C2" s="5">
        <v>78758</v>
      </c>
      <c r="D2">
        <v>29</v>
      </c>
      <c r="E2">
        <v>78.2</v>
      </c>
      <c r="F2" s="180">
        <v>43585</v>
      </c>
      <c r="G2" s="180" t="s">
        <v>319</v>
      </c>
      <c r="H2" s="180" t="s">
        <v>211</v>
      </c>
      <c r="J2" s="2" t="s">
        <v>451</v>
      </c>
      <c r="K2" s="2"/>
    </row>
    <row r="3" spans="1:11" ht="20.100000000000001" customHeight="1" x14ac:dyDescent="0.3">
      <c r="A3" s="180" t="s">
        <v>320</v>
      </c>
      <c r="B3" s="180" t="s">
        <v>318</v>
      </c>
      <c r="C3" s="5">
        <v>117744</v>
      </c>
      <c r="D3">
        <v>31</v>
      </c>
      <c r="E3">
        <v>105</v>
      </c>
      <c r="F3" s="180">
        <v>43555</v>
      </c>
      <c r="G3" s="180" t="s">
        <v>321</v>
      </c>
      <c r="H3" s="180" t="s">
        <v>211</v>
      </c>
    </row>
    <row r="4" spans="1:11" ht="20.100000000000001" customHeight="1" x14ac:dyDescent="0.3">
      <c r="A4" s="180" t="s">
        <v>322</v>
      </c>
      <c r="B4" s="180" t="s">
        <v>445</v>
      </c>
      <c r="C4" s="5">
        <v>68416</v>
      </c>
      <c r="D4">
        <v>31</v>
      </c>
      <c r="E4">
        <v>88.8</v>
      </c>
      <c r="F4" s="180">
        <v>43678</v>
      </c>
      <c r="G4" s="180" t="s">
        <v>323</v>
      </c>
      <c r="H4" s="180" t="s">
        <v>324</v>
      </c>
    </row>
    <row r="5" spans="1:11" ht="20.100000000000001" customHeight="1" x14ac:dyDescent="0.3">
      <c r="A5" s="180" t="s">
        <v>325</v>
      </c>
      <c r="B5" s="180" t="s">
        <v>318</v>
      </c>
      <c r="C5" s="5">
        <v>32000</v>
      </c>
      <c r="D5">
        <v>34</v>
      </c>
      <c r="E5">
        <v>50</v>
      </c>
      <c r="F5" s="180">
        <v>43527</v>
      </c>
      <c r="G5" s="180" t="s">
        <v>319</v>
      </c>
      <c r="H5" s="180" t="s">
        <v>211</v>
      </c>
      <c r="J5" s="2" t="s">
        <v>450</v>
      </c>
    </row>
    <row r="6" spans="1:11" ht="20.100000000000001" customHeight="1" x14ac:dyDescent="0.3">
      <c r="A6" s="180" t="s">
        <v>326</v>
      </c>
      <c r="B6" s="180" t="s">
        <v>318</v>
      </c>
      <c r="C6" s="5">
        <v>47074</v>
      </c>
      <c r="D6">
        <v>40</v>
      </c>
      <c r="E6">
        <v>76.2</v>
      </c>
      <c r="F6" s="180">
        <v>43707</v>
      </c>
      <c r="G6" s="180" t="s">
        <v>319</v>
      </c>
      <c r="H6" s="180" t="s">
        <v>324</v>
      </c>
      <c r="J6" s="2" t="s">
        <v>307</v>
      </c>
    </row>
    <row r="7" spans="1:11" ht="20.100000000000001" customHeight="1" x14ac:dyDescent="0.3">
      <c r="A7" s="180" t="s">
        <v>327</v>
      </c>
      <c r="B7" s="180" t="s">
        <v>318</v>
      </c>
      <c r="C7" s="5">
        <v>50741</v>
      </c>
      <c r="D7">
        <v>36</v>
      </c>
      <c r="E7">
        <v>85.1</v>
      </c>
      <c r="F7" s="180">
        <v>43546</v>
      </c>
      <c r="G7" s="180" t="s">
        <v>323</v>
      </c>
      <c r="H7" s="180" t="s">
        <v>328</v>
      </c>
    </row>
    <row r="8" spans="1:11" ht="20.100000000000001" customHeight="1" x14ac:dyDescent="0.3">
      <c r="A8" s="180" t="s">
        <v>329</v>
      </c>
      <c r="B8" s="180" t="s">
        <v>318</v>
      </c>
      <c r="C8" s="5">
        <v>43469</v>
      </c>
      <c r="D8">
        <v>28</v>
      </c>
      <c r="E8">
        <v>73</v>
      </c>
      <c r="F8" s="180">
        <v>43717</v>
      </c>
      <c r="G8" s="180" t="s">
        <v>321</v>
      </c>
      <c r="H8" s="180" t="s">
        <v>211</v>
      </c>
      <c r="J8" s="2" t="s">
        <v>461</v>
      </c>
    </row>
    <row r="9" spans="1:11" ht="20.100000000000001" customHeight="1" x14ac:dyDescent="0.3">
      <c r="A9" s="180" t="s">
        <v>330</v>
      </c>
      <c r="B9" s="180" t="s">
        <v>318</v>
      </c>
      <c r="C9" s="5">
        <v>38807</v>
      </c>
      <c r="D9">
        <v>31</v>
      </c>
      <c r="E9">
        <v>66</v>
      </c>
      <c r="F9" s="180">
        <v>43802</v>
      </c>
      <c r="G9" s="180" t="s">
        <v>323</v>
      </c>
      <c r="H9" s="180" t="s">
        <v>324</v>
      </c>
    </row>
    <row r="10" spans="1:11" ht="20.100000000000001" customHeight="1" x14ac:dyDescent="0.3">
      <c r="A10" s="180" t="s">
        <v>331</v>
      </c>
      <c r="B10" s="180" t="s">
        <v>444</v>
      </c>
      <c r="C10" s="5">
        <v>43755</v>
      </c>
      <c r="D10">
        <v>37</v>
      </c>
      <c r="E10">
        <v>95</v>
      </c>
      <c r="F10" s="180">
        <v>43692</v>
      </c>
      <c r="G10" s="180" t="s">
        <v>319</v>
      </c>
      <c r="H10" s="180" t="s">
        <v>328</v>
      </c>
    </row>
    <row r="11" spans="1:11" ht="20.100000000000001" customHeight="1" x14ac:dyDescent="0.3">
      <c r="A11" s="180" t="s">
        <v>332</v>
      </c>
      <c r="B11" s="180" t="s">
        <v>441</v>
      </c>
      <c r="C11" s="5"/>
      <c r="D11">
        <v>39</v>
      </c>
      <c r="E11">
        <v>56.3</v>
      </c>
      <c r="F11" s="180">
        <v>43542</v>
      </c>
      <c r="G11" s="180" t="s">
        <v>319</v>
      </c>
      <c r="H11" s="180" t="s">
        <v>324</v>
      </c>
    </row>
    <row r="12" spans="1:11" ht="20.100000000000001" customHeight="1" x14ac:dyDescent="0.3">
      <c r="A12" s="180" t="s">
        <v>333</v>
      </c>
      <c r="B12" s="180" t="s">
        <v>318</v>
      </c>
      <c r="C12" s="5">
        <v>60850</v>
      </c>
      <c r="D12">
        <v>38</v>
      </c>
      <c r="E12">
        <v>70</v>
      </c>
      <c r="F12" s="180">
        <v>43751</v>
      </c>
      <c r="G12" s="180" t="s">
        <v>321</v>
      </c>
      <c r="H12" s="180" t="s">
        <v>211</v>
      </c>
    </row>
    <row r="13" spans="1:11" ht="20.100000000000001" customHeight="1" x14ac:dyDescent="0.3">
      <c r="A13" s="180" t="s">
        <v>334</v>
      </c>
      <c r="B13" s="180" t="s">
        <v>318</v>
      </c>
      <c r="C13" s="5">
        <v>62695</v>
      </c>
      <c r="D13">
        <v>35</v>
      </c>
      <c r="E13">
        <v>80.2</v>
      </c>
      <c r="F13" s="180">
        <v>43490</v>
      </c>
      <c r="G13" s="180" t="s">
        <v>62</v>
      </c>
      <c r="H13" s="180" t="s">
        <v>324</v>
      </c>
    </row>
    <row r="14" spans="1:11" ht="20.100000000000001" customHeight="1" x14ac:dyDescent="0.3">
      <c r="A14" s="180" t="s">
        <v>335</v>
      </c>
      <c r="B14" s="180" t="s">
        <v>318</v>
      </c>
      <c r="C14" s="5">
        <v>41278</v>
      </c>
      <c r="D14">
        <v>28</v>
      </c>
      <c r="E14">
        <v>100</v>
      </c>
      <c r="F14" s="180">
        <v>43497</v>
      </c>
      <c r="G14" s="180" t="s">
        <v>321</v>
      </c>
      <c r="H14" s="180" t="s">
        <v>328</v>
      </c>
    </row>
    <row r="15" spans="1:11" ht="20.100000000000001" customHeight="1" x14ac:dyDescent="0.3">
      <c r="A15" s="180" t="s">
        <v>336</v>
      </c>
      <c r="B15" s="180" t="s">
        <v>318</v>
      </c>
      <c r="C15" s="5">
        <v>62799</v>
      </c>
      <c r="D15">
        <v>11</v>
      </c>
      <c r="E15">
        <v>65.3</v>
      </c>
      <c r="F15" s="180">
        <v>43729</v>
      </c>
      <c r="G15" s="180"/>
      <c r="H15" s="180" t="s">
        <v>211</v>
      </c>
    </row>
    <row r="16" spans="1:11" ht="20.100000000000001" customHeight="1" x14ac:dyDescent="0.3">
      <c r="A16" s="180" t="s">
        <v>337</v>
      </c>
      <c r="B16" s="180" t="s">
        <v>446</v>
      </c>
      <c r="C16" s="5">
        <v>69482</v>
      </c>
      <c r="D16">
        <v>26</v>
      </c>
      <c r="E16">
        <v>50</v>
      </c>
      <c r="F16" s="180">
        <v>43645</v>
      </c>
      <c r="G16" s="180" t="s">
        <v>321</v>
      </c>
      <c r="H16" s="180" t="s">
        <v>211</v>
      </c>
    </row>
    <row r="17" spans="1:8" ht="20.100000000000001" customHeight="1" x14ac:dyDescent="0.3">
      <c r="A17" s="180" t="s">
        <v>339</v>
      </c>
      <c r="B17" s="180" t="s">
        <v>338</v>
      </c>
      <c r="C17" s="5">
        <v>87670</v>
      </c>
      <c r="D17">
        <v>29</v>
      </c>
      <c r="E17">
        <v>70</v>
      </c>
      <c r="F17" s="180">
        <v>43703</v>
      </c>
      <c r="G17" s="180" t="s">
        <v>321</v>
      </c>
      <c r="H17" s="180" t="s">
        <v>324</v>
      </c>
    </row>
    <row r="18" spans="1:8" ht="20.100000000000001" customHeight="1" x14ac:dyDescent="0.3">
      <c r="A18" s="180" t="s">
        <v>340</v>
      </c>
      <c r="B18" s="180" t="s">
        <v>338</v>
      </c>
      <c r="C18" s="5">
        <v>97968</v>
      </c>
      <c r="D18">
        <v>23</v>
      </c>
      <c r="E18">
        <v>92</v>
      </c>
      <c r="F18" s="180">
        <v>43827</v>
      </c>
      <c r="G18" s="180" t="s">
        <v>323</v>
      </c>
      <c r="H18" s="180" t="s">
        <v>328</v>
      </c>
    </row>
    <row r="19" spans="1:8" ht="20.100000000000001" customHeight="1" x14ac:dyDescent="0.3">
      <c r="A19" s="180" t="s">
        <v>341</v>
      </c>
      <c r="B19" s="180" t="s">
        <v>338</v>
      </c>
      <c r="C19" s="5">
        <v>54000</v>
      </c>
      <c r="D19">
        <v>27</v>
      </c>
      <c r="E19">
        <v>92</v>
      </c>
      <c r="F19" s="180">
        <v>43470</v>
      </c>
      <c r="G19" s="180" t="s">
        <v>319</v>
      </c>
      <c r="H19" s="180" t="s">
        <v>211</v>
      </c>
    </row>
    <row r="20" spans="1:8" ht="20.100000000000001" customHeight="1" x14ac:dyDescent="0.3">
      <c r="A20" s="180" t="s">
        <v>342</v>
      </c>
      <c r="B20" s="180" t="s">
        <v>338</v>
      </c>
      <c r="C20" s="5">
        <v>34000</v>
      </c>
      <c r="D20">
        <v>34</v>
      </c>
      <c r="E20">
        <v>75</v>
      </c>
      <c r="F20" s="180">
        <v>43482</v>
      </c>
      <c r="G20" s="180" t="s">
        <v>323</v>
      </c>
      <c r="H20" s="180" t="s">
        <v>324</v>
      </c>
    </row>
    <row r="21" spans="1:8" ht="20.100000000000001" customHeight="1" x14ac:dyDescent="0.3">
      <c r="A21" s="180" t="s">
        <v>343</v>
      </c>
      <c r="B21" s="180" t="s">
        <v>338</v>
      </c>
      <c r="C21" s="5">
        <v>28000</v>
      </c>
      <c r="D21">
        <v>27</v>
      </c>
      <c r="E21">
        <v>97</v>
      </c>
      <c r="F21" s="180">
        <v>43628</v>
      </c>
      <c r="G21" s="180" t="s">
        <v>321</v>
      </c>
      <c r="H21" s="180" t="s">
        <v>328</v>
      </c>
    </row>
    <row r="22" spans="1:8" ht="20.100000000000001" customHeight="1" x14ac:dyDescent="0.3">
      <c r="A22" s="180" t="s">
        <v>344</v>
      </c>
      <c r="B22" s="180" t="s">
        <v>338</v>
      </c>
      <c r="C22" s="5">
        <v>38682</v>
      </c>
      <c r="D22">
        <v>27</v>
      </c>
      <c r="E22">
        <v>97</v>
      </c>
      <c r="F22" s="180">
        <v>43762</v>
      </c>
      <c r="G22" s="180" t="s">
        <v>323</v>
      </c>
      <c r="H22" s="180" t="s">
        <v>211</v>
      </c>
    </row>
    <row r="23" spans="1:8" ht="20.100000000000001" customHeight="1" x14ac:dyDescent="0.3">
      <c r="A23" s="180"/>
      <c r="B23" s="180" t="s">
        <v>338</v>
      </c>
      <c r="C23" s="5">
        <v>55342</v>
      </c>
      <c r="D23">
        <v>33</v>
      </c>
      <c r="E23">
        <v>76</v>
      </c>
      <c r="F23" s="180">
        <v>43546</v>
      </c>
      <c r="G23" s="180" t="s">
        <v>319</v>
      </c>
      <c r="H23" s="180" t="s">
        <v>324</v>
      </c>
    </row>
    <row r="24" spans="1:8" ht="20.100000000000001" customHeight="1" x14ac:dyDescent="0.3">
      <c r="A24" s="180" t="s">
        <v>345</v>
      </c>
      <c r="B24" s="180" t="s">
        <v>65</v>
      </c>
      <c r="C24" s="5">
        <v>63909</v>
      </c>
      <c r="D24">
        <v>33</v>
      </c>
      <c r="E24">
        <v>95</v>
      </c>
      <c r="F24" s="180">
        <v>43498</v>
      </c>
      <c r="G24" s="180" t="s">
        <v>323</v>
      </c>
      <c r="H24" s="180" t="s">
        <v>328</v>
      </c>
    </row>
    <row r="25" spans="1:8" ht="20.100000000000001" customHeight="1" x14ac:dyDescent="0.3">
      <c r="A25" s="180" t="s">
        <v>346</v>
      </c>
      <c r="B25" s="180" t="s">
        <v>338</v>
      </c>
      <c r="C25" s="5">
        <v>33836</v>
      </c>
      <c r="D25">
        <v>38</v>
      </c>
      <c r="E25">
        <v>73</v>
      </c>
      <c r="F25" s="180">
        <v>43776</v>
      </c>
      <c r="G25" s="180" t="s">
        <v>347</v>
      </c>
      <c r="H25" s="180" t="s">
        <v>211</v>
      </c>
    </row>
    <row r="26" spans="1:8" ht="20.100000000000001" customHeight="1" x14ac:dyDescent="0.3">
      <c r="A26" s="180" t="s">
        <v>348</v>
      </c>
      <c r="B26" s="180" t="s">
        <v>338</v>
      </c>
      <c r="C26" s="5">
        <v>30904</v>
      </c>
      <c r="D26">
        <v>26</v>
      </c>
      <c r="E26">
        <v>83</v>
      </c>
      <c r="F26" s="180">
        <v>43758</v>
      </c>
      <c r="G26" s="180" t="s">
        <v>349</v>
      </c>
      <c r="H26" s="180" t="s">
        <v>324</v>
      </c>
    </row>
    <row r="27" spans="1:8" ht="20.100000000000001" customHeight="1" x14ac:dyDescent="0.3">
      <c r="A27" s="180" t="s">
        <v>350</v>
      </c>
      <c r="B27" s="180" t="s">
        <v>338</v>
      </c>
      <c r="C27" s="5">
        <v>46912</v>
      </c>
      <c r="D27">
        <v>28</v>
      </c>
      <c r="E27">
        <v>70</v>
      </c>
      <c r="F27" s="180">
        <v>43733</v>
      </c>
      <c r="G27" s="180" t="s">
        <v>349</v>
      </c>
      <c r="H27" s="180" t="s">
        <v>328</v>
      </c>
    </row>
    <row r="28" spans="1:8" ht="20.100000000000001" customHeight="1" x14ac:dyDescent="0.3">
      <c r="A28" s="180" t="s">
        <v>351</v>
      </c>
      <c r="B28" s="180" t="s">
        <v>440</v>
      </c>
      <c r="C28" s="51">
        <v>73421</v>
      </c>
      <c r="D28">
        <v>30</v>
      </c>
      <c r="F28" s="180">
        <v>43527</v>
      </c>
      <c r="G28" s="180" t="s">
        <v>352</v>
      </c>
      <c r="H28" s="180" t="s">
        <v>211</v>
      </c>
    </row>
    <row r="29" spans="1:8" ht="20.100000000000001" customHeight="1" x14ac:dyDescent="0.3">
      <c r="A29" s="180" t="s">
        <v>353</v>
      </c>
      <c r="B29" s="180" t="s">
        <v>338</v>
      </c>
      <c r="C29" s="5">
        <v>61830</v>
      </c>
      <c r="D29">
        <v>29</v>
      </c>
      <c r="E29">
        <v>65</v>
      </c>
      <c r="F29" s="180">
        <v>43495</v>
      </c>
      <c r="G29" s="180" t="s">
        <v>349</v>
      </c>
      <c r="H29" s="180" t="s">
        <v>324</v>
      </c>
    </row>
    <row r="30" spans="1:8" ht="20.100000000000001" customHeight="1" x14ac:dyDescent="0.3">
      <c r="A30" s="180" t="s">
        <v>354</v>
      </c>
      <c r="B30" s="180" t="s">
        <v>338</v>
      </c>
      <c r="C30" s="5">
        <v>25292</v>
      </c>
      <c r="D30">
        <v>20</v>
      </c>
      <c r="E30">
        <v>69</v>
      </c>
      <c r="F30" s="180">
        <v>43781</v>
      </c>
      <c r="G30" s="180" t="s">
        <v>323</v>
      </c>
      <c r="H30" s="180" t="s">
        <v>328</v>
      </c>
    </row>
    <row r="31" spans="1:8" ht="20.100000000000001" customHeight="1" x14ac:dyDescent="0.3">
      <c r="A31" s="180" t="s">
        <v>355</v>
      </c>
      <c r="B31" s="180" t="s">
        <v>338</v>
      </c>
      <c r="C31" s="5">
        <v>53437</v>
      </c>
      <c r="D31">
        <v>24</v>
      </c>
      <c r="E31">
        <v>66</v>
      </c>
      <c r="F31" s="180">
        <v>43646</v>
      </c>
      <c r="G31" s="180" t="s">
        <v>319</v>
      </c>
      <c r="H31" s="180" t="s">
        <v>211</v>
      </c>
    </row>
    <row r="32" spans="1:8" ht="20.100000000000001" customHeight="1" x14ac:dyDescent="0.3">
      <c r="A32" s="180" t="s">
        <v>356</v>
      </c>
      <c r="B32" s="180" t="s">
        <v>338</v>
      </c>
      <c r="C32" s="5">
        <v>33159</v>
      </c>
      <c r="D32">
        <v>27</v>
      </c>
      <c r="E32">
        <v>90</v>
      </c>
      <c r="F32" s="180">
        <v>43614</v>
      </c>
      <c r="G32" s="180" t="s">
        <v>323</v>
      </c>
      <c r="H32" s="180"/>
    </row>
    <row r="33" spans="1:8" ht="20.100000000000001" customHeight="1" x14ac:dyDescent="0.3">
      <c r="A33" s="180" t="s">
        <v>357</v>
      </c>
      <c r="B33" s="180" t="s">
        <v>338</v>
      </c>
      <c r="C33" s="5">
        <v>44503</v>
      </c>
      <c r="D33">
        <v>31</v>
      </c>
      <c r="E33">
        <v>81</v>
      </c>
      <c r="F33" s="180">
        <v>43658</v>
      </c>
      <c r="G33" s="180" t="s">
        <v>319</v>
      </c>
      <c r="H33" s="180" t="s">
        <v>328</v>
      </c>
    </row>
    <row r="34" spans="1:8" ht="20.100000000000001" customHeight="1" x14ac:dyDescent="0.3">
      <c r="A34" s="180" t="s">
        <v>358</v>
      </c>
      <c r="B34" s="180" t="s">
        <v>338</v>
      </c>
      <c r="C34" s="5">
        <v>69215</v>
      </c>
      <c r="D34">
        <v>19</v>
      </c>
      <c r="E34">
        <v>89</v>
      </c>
      <c r="F34" s="180">
        <v>43475</v>
      </c>
      <c r="G34" s="180" t="s">
        <v>352</v>
      </c>
      <c r="H34" s="180" t="s">
        <v>211</v>
      </c>
    </row>
    <row r="35" spans="1:8" ht="20.100000000000001" customHeight="1" x14ac:dyDescent="0.3">
      <c r="A35" s="180" t="s">
        <v>359</v>
      </c>
      <c r="B35" s="180" t="s">
        <v>338</v>
      </c>
      <c r="C35" s="5">
        <v>53902</v>
      </c>
      <c r="D35">
        <v>27</v>
      </c>
      <c r="E35">
        <v>81</v>
      </c>
      <c r="F35" s="180">
        <v>43755</v>
      </c>
      <c r="G35" s="180" t="s">
        <v>323</v>
      </c>
      <c r="H35" s="180" t="s">
        <v>324</v>
      </c>
    </row>
    <row r="36" spans="1:8" ht="20.100000000000001" customHeight="1" x14ac:dyDescent="0.3">
      <c r="A36" s="180" t="s">
        <v>360</v>
      </c>
      <c r="B36" s="180" t="s">
        <v>338</v>
      </c>
      <c r="C36" s="5">
        <v>48241</v>
      </c>
      <c r="D36">
        <v>24</v>
      </c>
      <c r="E36">
        <v>95</v>
      </c>
      <c r="F36" s="180">
        <v>43588</v>
      </c>
      <c r="G36" s="180" t="s">
        <v>347</v>
      </c>
      <c r="H36" s="180" t="s">
        <v>328</v>
      </c>
    </row>
    <row r="37" spans="1:8" ht="20.100000000000001" customHeight="1" x14ac:dyDescent="0.3">
      <c r="A37" s="180" t="s">
        <v>361</v>
      </c>
      <c r="B37" s="180" t="s">
        <v>338</v>
      </c>
      <c r="C37" s="5">
        <v>68320</v>
      </c>
      <c r="D37">
        <v>38</v>
      </c>
      <c r="E37">
        <v>65</v>
      </c>
      <c r="F37" s="180">
        <v>43708</v>
      </c>
      <c r="G37" s="180" t="s">
        <v>349</v>
      </c>
      <c r="H37" s="180" t="s">
        <v>211</v>
      </c>
    </row>
    <row r="38" spans="1:8" ht="20.100000000000001" customHeight="1" x14ac:dyDescent="0.3">
      <c r="A38" s="180" t="s">
        <v>362</v>
      </c>
      <c r="B38" s="180" t="s">
        <v>439</v>
      </c>
      <c r="C38" s="5">
        <v>41709</v>
      </c>
      <c r="D38">
        <v>32</v>
      </c>
      <c r="E38">
        <v>78</v>
      </c>
      <c r="F38" s="180">
        <v>43578</v>
      </c>
      <c r="G38" s="180" t="s">
        <v>319</v>
      </c>
      <c r="H38" s="180" t="s">
        <v>324</v>
      </c>
    </row>
    <row r="39" spans="1:8" ht="20.100000000000001" customHeight="1" x14ac:dyDescent="0.3">
      <c r="A39" s="180" t="s">
        <v>363</v>
      </c>
      <c r="B39" s="180" t="s">
        <v>338</v>
      </c>
      <c r="C39" s="5">
        <v>36401</v>
      </c>
      <c r="D39">
        <v>27</v>
      </c>
      <c r="E39">
        <v>71</v>
      </c>
      <c r="F39" s="180">
        <v>43619</v>
      </c>
      <c r="G39" s="180" t="s">
        <v>323</v>
      </c>
      <c r="H39" s="180" t="s">
        <v>328</v>
      </c>
    </row>
    <row r="40" spans="1:8" ht="20.100000000000001" customHeight="1" x14ac:dyDescent="0.3">
      <c r="A40" s="180" t="s">
        <v>364</v>
      </c>
      <c r="B40" s="180" t="s">
        <v>338</v>
      </c>
      <c r="C40" s="5">
        <v>48711</v>
      </c>
      <c r="D40">
        <v>26</v>
      </c>
      <c r="E40">
        <v>71</v>
      </c>
      <c r="F40" s="180">
        <v>43647</v>
      </c>
      <c r="G40" s="180" t="s">
        <v>319</v>
      </c>
      <c r="H40" s="180" t="s">
        <v>211</v>
      </c>
    </row>
    <row r="41" spans="1:8" ht="20.100000000000001" customHeight="1" x14ac:dyDescent="0.3">
      <c r="A41" s="180" t="s">
        <v>365</v>
      </c>
      <c r="B41" s="180" t="s">
        <v>338</v>
      </c>
      <c r="C41" s="5">
        <v>39827</v>
      </c>
      <c r="D41">
        <v>28</v>
      </c>
      <c r="E41">
        <v>98</v>
      </c>
      <c r="F41" s="180">
        <v>43509</v>
      </c>
      <c r="G41" s="180" t="s">
        <v>323</v>
      </c>
      <c r="H41" s="180" t="s">
        <v>324</v>
      </c>
    </row>
    <row r="42" spans="1:8" ht="20.100000000000001" customHeight="1" x14ac:dyDescent="0.3">
      <c r="A42" s="180" t="s">
        <v>366</v>
      </c>
      <c r="B42" s="180" t="s">
        <v>338</v>
      </c>
      <c r="C42" s="5">
        <v>72706</v>
      </c>
      <c r="D42">
        <v>28</v>
      </c>
      <c r="E42">
        <v>64</v>
      </c>
      <c r="F42" s="180">
        <v>43607</v>
      </c>
      <c r="G42" s="180" t="s">
        <v>321</v>
      </c>
      <c r="H42" s="180" t="s">
        <v>328</v>
      </c>
    </row>
    <row r="43" spans="1:8" ht="20.100000000000001" customHeight="1" x14ac:dyDescent="0.3">
      <c r="A43" s="180" t="s">
        <v>367</v>
      </c>
      <c r="B43" s="180" t="s">
        <v>338</v>
      </c>
      <c r="C43" s="5">
        <v>32451</v>
      </c>
      <c r="D43">
        <v>35</v>
      </c>
      <c r="E43">
        <v>79</v>
      </c>
      <c r="F43" s="180">
        <v>43805</v>
      </c>
      <c r="G43" s="180" t="s">
        <v>321</v>
      </c>
      <c r="H43" s="180" t="s">
        <v>211</v>
      </c>
    </row>
    <row r="44" spans="1:8" ht="20.100000000000001" customHeight="1" x14ac:dyDescent="0.3">
      <c r="A44" s="180" t="s">
        <v>368</v>
      </c>
      <c r="B44" s="180" t="s">
        <v>338</v>
      </c>
      <c r="C44" s="5">
        <v>58767</v>
      </c>
      <c r="D44">
        <v>23</v>
      </c>
      <c r="E44">
        <v>87</v>
      </c>
      <c r="F44" s="180">
        <v>43721</v>
      </c>
      <c r="G44" s="180" t="s">
        <v>323</v>
      </c>
      <c r="H44" s="180" t="s">
        <v>324</v>
      </c>
    </row>
    <row r="45" spans="1:8" ht="20.100000000000001" customHeight="1" x14ac:dyDescent="0.3">
      <c r="A45" s="180"/>
      <c r="B45" s="180" t="s">
        <v>338</v>
      </c>
      <c r="C45" s="5">
        <v>38448</v>
      </c>
      <c r="D45">
        <v>30</v>
      </c>
      <c r="E45">
        <v>74</v>
      </c>
      <c r="F45" s="180">
        <v>43785</v>
      </c>
      <c r="G45" s="180" t="s">
        <v>319</v>
      </c>
      <c r="H45" s="180" t="s">
        <v>328</v>
      </c>
    </row>
    <row r="46" spans="1:8" ht="20.100000000000001" customHeight="1" x14ac:dyDescent="0.3">
      <c r="A46" s="180" t="s">
        <v>369</v>
      </c>
      <c r="B46" s="180" t="s">
        <v>338</v>
      </c>
      <c r="C46" s="5">
        <v>54673</v>
      </c>
      <c r="D46">
        <v>29</v>
      </c>
      <c r="E46">
        <v>91</v>
      </c>
      <c r="F46" s="180">
        <v>43528</v>
      </c>
      <c r="G46" s="180" t="s">
        <v>323</v>
      </c>
      <c r="H46" s="180" t="s">
        <v>211</v>
      </c>
    </row>
    <row r="47" spans="1:8" ht="20.100000000000001" customHeight="1" x14ac:dyDescent="0.3">
      <c r="A47" s="180" t="s">
        <v>370</v>
      </c>
      <c r="B47" s="180" t="s">
        <v>338</v>
      </c>
      <c r="C47" s="5">
        <v>46848</v>
      </c>
      <c r="D47">
        <v>28</v>
      </c>
      <c r="E47">
        <v>91</v>
      </c>
      <c r="F47" s="180">
        <v>43741</v>
      </c>
      <c r="G47" s="180" t="s">
        <v>321</v>
      </c>
      <c r="H47" s="180" t="s">
        <v>324</v>
      </c>
    </row>
    <row r="48" spans="1:8" ht="20.100000000000001" customHeight="1" x14ac:dyDescent="0.3">
      <c r="A48" s="180" t="s">
        <v>371</v>
      </c>
      <c r="B48" s="180" t="s">
        <v>338</v>
      </c>
      <c r="C48" s="5">
        <v>48878</v>
      </c>
      <c r="D48">
        <v>29</v>
      </c>
      <c r="E48">
        <v>68</v>
      </c>
      <c r="F48" s="180">
        <v>43752</v>
      </c>
      <c r="G48" s="180" t="s">
        <v>323</v>
      </c>
      <c r="H48" s="180" t="s">
        <v>328</v>
      </c>
    </row>
    <row r="49" spans="1:8" ht="20.100000000000001" customHeight="1" x14ac:dyDescent="0.3">
      <c r="A49" s="180" t="s">
        <v>372</v>
      </c>
      <c r="B49" s="180" t="s">
        <v>373</v>
      </c>
      <c r="C49" s="5">
        <v>128537</v>
      </c>
      <c r="D49">
        <v>14</v>
      </c>
      <c r="E49">
        <v>99</v>
      </c>
      <c r="F49" s="180">
        <v>43533</v>
      </c>
      <c r="G49" s="180" t="s">
        <v>319</v>
      </c>
      <c r="H49" s="180" t="s">
        <v>211</v>
      </c>
    </row>
    <row r="50" spans="1:8" ht="20.100000000000001" customHeight="1" x14ac:dyDescent="0.3">
      <c r="A50" s="180" t="s">
        <v>374</v>
      </c>
      <c r="B50" s="180" t="s">
        <v>373</v>
      </c>
      <c r="C50" s="5">
        <v>64507</v>
      </c>
      <c r="D50">
        <v>13</v>
      </c>
      <c r="E50">
        <v>66</v>
      </c>
      <c r="F50" s="180">
        <v>43644</v>
      </c>
      <c r="G50" s="180" t="s">
        <v>323</v>
      </c>
      <c r="H50" s="180" t="s">
        <v>324</v>
      </c>
    </row>
    <row r="51" spans="1:8" ht="20.100000000000001" customHeight="1" x14ac:dyDescent="0.3">
      <c r="A51" s="180" t="s">
        <v>375</v>
      </c>
      <c r="B51" s="180" t="s">
        <v>373</v>
      </c>
      <c r="C51" s="5">
        <v>27070</v>
      </c>
      <c r="D51">
        <v>13</v>
      </c>
      <c r="E51">
        <v>91</v>
      </c>
      <c r="F51" s="180">
        <v>43825</v>
      </c>
      <c r="G51" s="180" t="s">
        <v>347</v>
      </c>
      <c r="H51" s="180" t="s">
        <v>328</v>
      </c>
    </row>
    <row r="52" spans="1:8" ht="20.100000000000001" customHeight="1" x14ac:dyDescent="0.3">
      <c r="A52" s="180" t="s">
        <v>376</v>
      </c>
      <c r="B52" s="180" t="s">
        <v>377</v>
      </c>
      <c r="C52" s="5">
        <v>86400</v>
      </c>
      <c r="D52">
        <v>12</v>
      </c>
      <c r="E52">
        <v>87</v>
      </c>
      <c r="F52" s="180">
        <v>43503</v>
      </c>
      <c r="G52" s="180" t="s">
        <v>323</v>
      </c>
      <c r="H52" s="180" t="s">
        <v>211</v>
      </c>
    </row>
    <row r="53" spans="1:8" ht="20.100000000000001" customHeight="1" x14ac:dyDescent="0.3">
      <c r="A53" s="180" t="s">
        <v>378</v>
      </c>
      <c r="B53" s="180" t="s">
        <v>377</v>
      </c>
      <c r="C53" s="5">
        <v>45000</v>
      </c>
      <c r="D53">
        <v>16</v>
      </c>
      <c r="E53">
        <v>77</v>
      </c>
      <c r="F53" s="180">
        <v>43687</v>
      </c>
      <c r="G53" s="180" t="s">
        <v>319</v>
      </c>
      <c r="H53" s="180" t="s">
        <v>324</v>
      </c>
    </row>
    <row r="54" spans="1:8" ht="20.100000000000001" customHeight="1" x14ac:dyDescent="0.3">
      <c r="A54" s="180" t="s">
        <v>379</v>
      </c>
      <c r="B54" s="180" t="s">
        <v>377</v>
      </c>
      <c r="C54" s="5">
        <v>33945</v>
      </c>
      <c r="D54">
        <v>10</v>
      </c>
      <c r="E54">
        <v>65</v>
      </c>
      <c r="F54" s="180">
        <v>43664</v>
      </c>
      <c r="G54" s="180" t="s">
        <v>323</v>
      </c>
      <c r="H54" s="180" t="s">
        <v>328</v>
      </c>
    </row>
    <row r="55" spans="1:8" ht="20.100000000000001" customHeight="1" x14ac:dyDescent="0.3">
      <c r="A55" s="180" t="s">
        <v>380</v>
      </c>
      <c r="B55" s="180" t="s">
        <v>377</v>
      </c>
      <c r="C55" s="5">
        <v>54547</v>
      </c>
      <c r="D55">
        <v>19</v>
      </c>
      <c r="E55">
        <v>66</v>
      </c>
      <c r="F55" s="180">
        <v>43479</v>
      </c>
      <c r="G55" s="180" t="s">
        <v>319</v>
      </c>
      <c r="H55" s="180" t="s">
        <v>211</v>
      </c>
    </row>
    <row r="56" spans="1:8" ht="20.100000000000001" customHeight="1" x14ac:dyDescent="0.3">
      <c r="A56" s="180" t="s">
        <v>381</v>
      </c>
      <c r="B56" s="180" t="s">
        <v>377</v>
      </c>
      <c r="C56" s="5">
        <v>38816</v>
      </c>
      <c r="D56">
        <v>31</v>
      </c>
      <c r="E56">
        <v>68</v>
      </c>
      <c r="F56" s="180">
        <v>43494</v>
      </c>
      <c r="G56" s="180" t="s">
        <v>323</v>
      </c>
      <c r="H56" s="180" t="s">
        <v>324</v>
      </c>
    </row>
    <row r="57" spans="1:8" ht="20.100000000000001" customHeight="1" x14ac:dyDescent="0.3">
      <c r="A57" s="180" t="s">
        <v>382</v>
      </c>
      <c r="B57" s="180" t="s">
        <v>377</v>
      </c>
      <c r="C57" s="5">
        <v>44154</v>
      </c>
      <c r="D57">
        <v>38</v>
      </c>
      <c r="E57">
        <v>88</v>
      </c>
      <c r="F57" s="180">
        <v>43766</v>
      </c>
      <c r="G57" s="180" t="s">
        <v>319</v>
      </c>
      <c r="H57" s="180" t="s">
        <v>328</v>
      </c>
    </row>
    <row r="58" spans="1:8" ht="20.100000000000001" customHeight="1" x14ac:dyDescent="0.3">
      <c r="A58" s="180" t="s">
        <v>383</v>
      </c>
      <c r="B58" s="180" t="s">
        <v>377</v>
      </c>
      <c r="C58" s="5">
        <v>36240</v>
      </c>
      <c r="D58" s="32" t="s">
        <v>447</v>
      </c>
      <c r="E58">
        <v>97</v>
      </c>
      <c r="F58" s="180">
        <v>43713</v>
      </c>
      <c r="G58" s="180" t="s">
        <v>323</v>
      </c>
      <c r="H58" s="180" t="s">
        <v>211</v>
      </c>
    </row>
    <row r="59" spans="1:8" ht="20.100000000000001" customHeight="1" x14ac:dyDescent="0.3">
      <c r="A59" s="180" t="s">
        <v>384</v>
      </c>
      <c r="B59" s="180" t="s">
        <v>377</v>
      </c>
      <c r="C59" s="5">
        <v>45906</v>
      </c>
      <c r="D59">
        <v>38</v>
      </c>
      <c r="E59">
        <v>73</v>
      </c>
      <c r="F59" s="180">
        <v>43514</v>
      </c>
      <c r="G59" s="180" t="s">
        <v>347</v>
      </c>
      <c r="H59" s="180" t="s">
        <v>324</v>
      </c>
    </row>
    <row r="60" spans="1:8" ht="20.100000000000001" customHeight="1" x14ac:dyDescent="0.3">
      <c r="A60" s="180" t="s">
        <v>385</v>
      </c>
      <c r="B60" s="180" t="s">
        <v>377</v>
      </c>
      <c r="C60" s="5">
        <v>44139</v>
      </c>
      <c r="D60">
        <v>25</v>
      </c>
      <c r="E60">
        <v>88</v>
      </c>
      <c r="F60" s="180">
        <v>43680</v>
      </c>
      <c r="G60" s="180" t="s">
        <v>352</v>
      </c>
      <c r="H60" s="180" t="s">
        <v>328</v>
      </c>
    </row>
    <row r="61" spans="1:8" ht="20.100000000000001" customHeight="1" x14ac:dyDescent="0.3">
      <c r="A61" s="180" t="s">
        <v>386</v>
      </c>
      <c r="B61" s="180" t="s">
        <v>387</v>
      </c>
      <c r="C61" s="5">
        <v>113414</v>
      </c>
      <c r="D61">
        <v>36</v>
      </c>
      <c r="E61">
        <v>71</v>
      </c>
      <c r="F61" s="180">
        <v>43783</v>
      </c>
      <c r="G61" s="180" t="s">
        <v>349</v>
      </c>
      <c r="H61" s="180" t="s">
        <v>211</v>
      </c>
    </row>
    <row r="62" spans="1:8" ht="20.100000000000001" customHeight="1" x14ac:dyDescent="0.3">
      <c r="A62" s="180" t="s">
        <v>388</v>
      </c>
      <c r="B62" s="180" t="s">
        <v>387</v>
      </c>
      <c r="C62" s="5">
        <v>123525</v>
      </c>
      <c r="D62">
        <v>20</v>
      </c>
      <c r="E62">
        <v>66</v>
      </c>
      <c r="F62" s="180">
        <v>43715</v>
      </c>
      <c r="G62" s="180" t="s">
        <v>323</v>
      </c>
      <c r="H62" s="180" t="s">
        <v>324</v>
      </c>
    </row>
    <row r="63" spans="1:8" ht="20.100000000000001" customHeight="1" x14ac:dyDescent="0.3">
      <c r="A63" s="180" t="s">
        <v>389</v>
      </c>
      <c r="B63" s="180" t="s">
        <v>387</v>
      </c>
      <c r="C63" s="5">
        <v>37920</v>
      </c>
      <c r="D63">
        <v>30</v>
      </c>
      <c r="E63">
        <v>94</v>
      </c>
      <c r="F63" s="180">
        <v>43709</v>
      </c>
      <c r="G63" s="180" t="s">
        <v>319</v>
      </c>
      <c r="H63" s="180" t="s">
        <v>328</v>
      </c>
    </row>
    <row r="64" spans="1:8" ht="20.100000000000001" customHeight="1" x14ac:dyDescent="0.3">
      <c r="A64" s="180" t="s">
        <v>390</v>
      </c>
      <c r="B64" s="180" t="s">
        <v>387</v>
      </c>
      <c r="C64" s="5">
        <v>56684</v>
      </c>
      <c r="D64">
        <v>28</v>
      </c>
      <c r="E64">
        <v>69</v>
      </c>
      <c r="F64" s="180">
        <v>43613</v>
      </c>
      <c r="G64" s="180" t="s">
        <v>323</v>
      </c>
      <c r="H64" s="180" t="s">
        <v>211</v>
      </c>
    </row>
    <row r="65" spans="1:8" ht="20.100000000000001" customHeight="1" x14ac:dyDescent="0.3">
      <c r="A65" s="180" t="s">
        <v>391</v>
      </c>
      <c r="B65" s="180" t="s">
        <v>392</v>
      </c>
      <c r="C65" s="5">
        <v>36018</v>
      </c>
      <c r="D65">
        <v>18</v>
      </c>
      <c r="E65">
        <v>97</v>
      </c>
      <c r="F65" s="180">
        <v>43496</v>
      </c>
      <c r="G65" s="180" t="s">
        <v>321</v>
      </c>
      <c r="H65" s="180" t="s">
        <v>324</v>
      </c>
    </row>
    <row r="66" spans="1:8" ht="20.100000000000001" customHeight="1" x14ac:dyDescent="0.3">
      <c r="A66" s="180" t="s">
        <v>393</v>
      </c>
      <c r="B66" s="180" t="s">
        <v>392</v>
      </c>
      <c r="C66" s="5">
        <v>58066</v>
      </c>
      <c r="D66">
        <v>19</v>
      </c>
      <c r="E66">
        <v>70</v>
      </c>
      <c r="F66" s="180">
        <v>43741</v>
      </c>
      <c r="G66" s="180" t="s">
        <v>323</v>
      </c>
      <c r="H66" s="180" t="s">
        <v>328</v>
      </c>
    </row>
    <row r="67" spans="1:8" ht="20.100000000000001" customHeight="1" x14ac:dyDescent="0.3">
      <c r="A67" s="180" t="s">
        <v>394</v>
      </c>
      <c r="B67" s="180" t="s">
        <v>392</v>
      </c>
      <c r="C67" s="5">
        <v>64949</v>
      </c>
      <c r="D67">
        <v>17</v>
      </c>
      <c r="E67">
        <v>70</v>
      </c>
      <c r="F67" s="180">
        <v>43815</v>
      </c>
      <c r="G67" s="180" t="s">
        <v>319</v>
      </c>
      <c r="H67" s="180" t="s">
        <v>211</v>
      </c>
    </row>
    <row r="68" spans="1:8" ht="20.100000000000001" customHeight="1" x14ac:dyDescent="0.3">
      <c r="A68" s="180" t="s">
        <v>395</v>
      </c>
      <c r="B68" s="180" t="s">
        <v>392</v>
      </c>
      <c r="C68" s="5">
        <v>42120</v>
      </c>
      <c r="D68">
        <v>18</v>
      </c>
      <c r="E68">
        <v>77</v>
      </c>
      <c r="F68" s="180">
        <v>43729</v>
      </c>
      <c r="G68" s="180" t="s">
        <v>323</v>
      </c>
      <c r="H68" s="180" t="s">
        <v>328</v>
      </c>
    </row>
    <row r="69" spans="1:8" ht="20.100000000000001" customHeight="1" x14ac:dyDescent="0.3">
      <c r="A69" s="180" t="s">
        <v>396</v>
      </c>
      <c r="B69" s="180" t="s">
        <v>392</v>
      </c>
      <c r="C69" s="51">
        <v>49269</v>
      </c>
      <c r="D69">
        <v>18</v>
      </c>
      <c r="E69">
        <v>84</v>
      </c>
      <c r="F69" s="180">
        <v>43748</v>
      </c>
      <c r="G69" s="180" t="s">
        <v>321</v>
      </c>
      <c r="H69" s="180" t="s">
        <v>328</v>
      </c>
    </row>
    <row r="70" spans="1:8" ht="20.100000000000001" customHeight="1" x14ac:dyDescent="0.3">
      <c r="A70" s="180" t="s">
        <v>397</v>
      </c>
      <c r="B70" s="180" t="s">
        <v>392</v>
      </c>
      <c r="C70" s="5">
        <v>48234</v>
      </c>
      <c r="D70">
        <v>18</v>
      </c>
      <c r="E70" s="32" t="s">
        <v>448</v>
      </c>
      <c r="F70" s="180">
        <v>43544</v>
      </c>
      <c r="G70" s="180" t="s">
        <v>323</v>
      </c>
      <c r="H70" s="180" t="s">
        <v>211</v>
      </c>
    </row>
    <row r="71" spans="1:8" ht="20.100000000000001" customHeight="1" x14ac:dyDescent="0.3">
      <c r="A71" s="180" t="s">
        <v>398</v>
      </c>
      <c r="B71" s="180" t="s">
        <v>392</v>
      </c>
      <c r="C71" s="5">
        <v>48160</v>
      </c>
      <c r="D71">
        <v>16</v>
      </c>
      <c r="E71">
        <v>66</v>
      </c>
      <c r="F71" s="180">
        <v>43527</v>
      </c>
      <c r="G71" s="180" t="s">
        <v>319</v>
      </c>
      <c r="H71" s="180" t="s">
        <v>324</v>
      </c>
    </row>
    <row r="72" spans="1:8" ht="20.100000000000001" customHeight="1" x14ac:dyDescent="0.3">
      <c r="A72" s="180" t="s">
        <v>399</v>
      </c>
      <c r="B72" s="180" t="s">
        <v>392</v>
      </c>
      <c r="C72" s="5">
        <v>50216</v>
      </c>
      <c r="D72">
        <v>15</v>
      </c>
      <c r="E72">
        <v>94</v>
      </c>
      <c r="F72" s="180">
        <v>43731</v>
      </c>
      <c r="G72" s="180" t="s">
        <v>323</v>
      </c>
      <c r="H72" s="180" t="s">
        <v>328</v>
      </c>
    </row>
    <row r="73" spans="1:8" ht="20.100000000000001" customHeight="1" x14ac:dyDescent="0.3">
      <c r="A73" s="180" t="s">
        <v>400</v>
      </c>
      <c r="B73" s="180" t="s">
        <v>443</v>
      </c>
      <c r="C73" s="5">
        <v>37227</v>
      </c>
      <c r="D73">
        <v>16</v>
      </c>
      <c r="E73">
        <v>99</v>
      </c>
      <c r="F73" s="180">
        <v>43674</v>
      </c>
      <c r="G73" s="180" t="s">
        <v>321</v>
      </c>
      <c r="H73" s="180" t="s">
        <v>211</v>
      </c>
    </row>
    <row r="74" spans="1:8" ht="20.100000000000001" customHeight="1" x14ac:dyDescent="0.3">
      <c r="A74" s="180" t="s">
        <v>401</v>
      </c>
      <c r="B74" s="180" t="s">
        <v>392</v>
      </c>
      <c r="C74" s="5">
        <v>59816</v>
      </c>
      <c r="D74">
        <v>18</v>
      </c>
      <c r="E74">
        <v>65</v>
      </c>
      <c r="F74" s="180">
        <v>43559</v>
      </c>
      <c r="G74" s="180" t="s">
        <v>323</v>
      </c>
      <c r="H74" s="180" t="s">
        <v>328</v>
      </c>
    </row>
    <row r="75" spans="1:8" ht="20.100000000000001" customHeight="1" x14ac:dyDescent="0.3">
      <c r="A75" s="180" t="s">
        <v>402</v>
      </c>
      <c r="B75" s="180" t="s">
        <v>392</v>
      </c>
      <c r="C75" s="5">
        <v>44029</v>
      </c>
      <c r="D75">
        <v>16</v>
      </c>
      <c r="E75">
        <v>81</v>
      </c>
      <c r="F75" s="180">
        <v>43555</v>
      </c>
      <c r="G75" s="180"/>
      <c r="H75" s="180" t="s">
        <v>324</v>
      </c>
    </row>
    <row r="76" spans="1:8" ht="20.100000000000001" customHeight="1" x14ac:dyDescent="0.3">
      <c r="A76" s="180" t="s">
        <v>403</v>
      </c>
      <c r="B76" s="180" t="s">
        <v>392</v>
      </c>
      <c r="C76" s="5">
        <v>62100</v>
      </c>
      <c r="D76">
        <v>14</v>
      </c>
      <c r="E76">
        <v>83</v>
      </c>
      <c r="F76" s="180">
        <v>43811</v>
      </c>
      <c r="G76" s="180" t="s">
        <v>323</v>
      </c>
      <c r="H76" s="180" t="s">
        <v>328</v>
      </c>
    </row>
    <row r="77" spans="1:8" ht="20.100000000000001" customHeight="1" x14ac:dyDescent="0.3">
      <c r="A77" s="180" t="s">
        <v>404</v>
      </c>
      <c r="B77" s="180" t="s">
        <v>392</v>
      </c>
      <c r="C77" s="5">
        <v>63326</v>
      </c>
      <c r="D77">
        <v>16</v>
      </c>
      <c r="E77">
        <v>71</v>
      </c>
      <c r="F77" s="180">
        <v>43646</v>
      </c>
      <c r="G77" s="180" t="s">
        <v>319</v>
      </c>
      <c r="H77" s="180" t="s">
        <v>211</v>
      </c>
    </row>
    <row r="78" spans="1:8" ht="20.100000000000001" customHeight="1" x14ac:dyDescent="0.3">
      <c r="A78" s="180" t="s">
        <v>405</v>
      </c>
      <c r="B78" s="180" t="s">
        <v>392</v>
      </c>
      <c r="C78" s="5">
        <v>62720</v>
      </c>
      <c r="D78">
        <v>18</v>
      </c>
      <c r="E78">
        <v>92</v>
      </c>
      <c r="F78" s="180">
        <v>43735</v>
      </c>
      <c r="G78" s="180" t="s">
        <v>323</v>
      </c>
      <c r="H78" s="180" t="s">
        <v>324</v>
      </c>
    </row>
    <row r="79" spans="1:8" ht="20.100000000000001" customHeight="1" x14ac:dyDescent="0.3">
      <c r="A79" s="180" t="s">
        <v>406</v>
      </c>
      <c r="B79" s="180" t="s">
        <v>392</v>
      </c>
      <c r="C79" s="5">
        <v>39394</v>
      </c>
      <c r="D79">
        <v>13</v>
      </c>
      <c r="E79">
        <v>83</v>
      </c>
      <c r="F79" s="180">
        <v>43788</v>
      </c>
      <c r="G79" s="180" t="s">
        <v>352</v>
      </c>
      <c r="H79" s="180" t="s">
        <v>211</v>
      </c>
    </row>
    <row r="80" spans="1:8" ht="20.100000000000001" customHeight="1" x14ac:dyDescent="0.3">
      <c r="A80" s="180" t="s">
        <v>407</v>
      </c>
      <c r="B80" s="180" t="s">
        <v>392</v>
      </c>
      <c r="C80" s="5">
        <v>48642</v>
      </c>
      <c r="D80">
        <v>14</v>
      </c>
      <c r="E80">
        <v>93</v>
      </c>
      <c r="F80" s="180">
        <v>43800</v>
      </c>
      <c r="G80" s="180" t="s">
        <v>349</v>
      </c>
      <c r="H80" s="180" t="s">
        <v>211</v>
      </c>
    </row>
    <row r="81" spans="1:8" ht="20.100000000000001" customHeight="1" x14ac:dyDescent="0.3">
      <c r="A81" s="180" t="s">
        <v>408</v>
      </c>
      <c r="B81" s="180" t="s">
        <v>443</v>
      </c>
      <c r="C81" s="5">
        <v>69983</v>
      </c>
      <c r="D81">
        <v>16</v>
      </c>
      <c r="E81">
        <v>69</v>
      </c>
      <c r="G81" s="180" t="s">
        <v>352</v>
      </c>
      <c r="H81" s="180"/>
    </row>
    <row r="82" spans="1:8" ht="20.100000000000001" customHeight="1" x14ac:dyDescent="0.3">
      <c r="A82" s="180" t="s">
        <v>409</v>
      </c>
      <c r="B82" s="180" t="s">
        <v>392</v>
      </c>
      <c r="C82" s="5">
        <v>43981</v>
      </c>
      <c r="D82">
        <v>18</v>
      </c>
      <c r="E82">
        <v>89</v>
      </c>
      <c r="F82" s="180">
        <v>43791</v>
      </c>
      <c r="G82" s="180" t="s">
        <v>319</v>
      </c>
      <c r="H82" s="180" t="s">
        <v>328</v>
      </c>
    </row>
    <row r="83" spans="1:8" ht="20.100000000000001" customHeight="1" x14ac:dyDescent="0.3">
      <c r="A83" s="180" t="s">
        <v>410</v>
      </c>
      <c r="B83" s="180" t="s">
        <v>392</v>
      </c>
      <c r="C83" s="5">
        <v>41617</v>
      </c>
      <c r="D83">
        <v>37</v>
      </c>
      <c r="E83">
        <v>66</v>
      </c>
      <c r="F83" s="180">
        <v>43580</v>
      </c>
      <c r="G83" s="180" t="s">
        <v>323</v>
      </c>
      <c r="H83" s="180" t="s">
        <v>324</v>
      </c>
    </row>
    <row r="84" spans="1:8" ht="20.100000000000001" customHeight="1" x14ac:dyDescent="0.3">
      <c r="A84" s="180" t="s">
        <v>411</v>
      </c>
      <c r="B84" s="180" t="s">
        <v>392</v>
      </c>
      <c r="C84" s="5">
        <v>68563</v>
      </c>
      <c r="D84">
        <v>35</v>
      </c>
      <c r="E84">
        <v>69</v>
      </c>
      <c r="F84" s="180">
        <v>43572</v>
      </c>
      <c r="G84" s="180" t="s">
        <v>321</v>
      </c>
      <c r="H84" s="180" t="s">
        <v>324</v>
      </c>
    </row>
    <row r="85" spans="1:8" ht="20.100000000000001" customHeight="1" x14ac:dyDescent="0.3">
      <c r="A85" s="180" t="s">
        <v>412</v>
      </c>
      <c r="B85" s="180" t="s">
        <v>392</v>
      </c>
      <c r="C85" s="5">
        <v>26028</v>
      </c>
      <c r="D85">
        <v>35</v>
      </c>
      <c r="E85">
        <v>73</v>
      </c>
      <c r="F85" s="180">
        <v>43482</v>
      </c>
      <c r="G85" s="180" t="s">
        <v>349</v>
      </c>
      <c r="H85" s="180" t="s">
        <v>211</v>
      </c>
    </row>
    <row r="86" spans="1:8" ht="20.100000000000001" customHeight="1" x14ac:dyDescent="0.3">
      <c r="A86" s="180" t="s">
        <v>413</v>
      </c>
      <c r="B86" s="180" t="s">
        <v>392</v>
      </c>
      <c r="C86" s="5">
        <v>50145</v>
      </c>
      <c r="D86">
        <v>17</v>
      </c>
      <c r="E86">
        <v>87</v>
      </c>
      <c r="F86" s="180">
        <v>43674</v>
      </c>
      <c r="G86" s="180" t="s">
        <v>352</v>
      </c>
      <c r="H86" s="180" t="s">
        <v>324</v>
      </c>
    </row>
    <row r="87" spans="1:8" ht="20.100000000000001" customHeight="1" x14ac:dyDescent="0.3">
      <c r="A87" s="180" t="s">
        <v>414</v>
      </c>
      <c r="B87" s="180" t="s">
        <v>392</v>
      </c>
      <c r="C87" s="5">
        <v>25384</v>
      </c>
      <c r="D87">
        <v>14</v>
      </c>
      <c r="E87">
        <v>93</v>
      </c>
      <c r="F87" s="180">
        <v>43644</v>
      </c>
      <c r="G87" s="180" t="s">
        <v>352</v>
      </c>
      <c r="H87" s="180" t="s">
        <v>328</v>
      </c>
    </row>
    <row r="88" spans="1:8" ht="20.100000000000001" customHeight="1" x14ac:dyDescent="0.3">
      <c r="A88" s="180" t="s">
        <v>415</v>
      </c>
      <c r="B88" s="180" t="s">
        <v>392</v>
      </c>
      <c r="C88" s="5">
        <v>70800</v>
      </c>
      <c r="D88">
        <v>15</v>
      </c>
      <c r="E88">
        <v>79</v>
      </c>
      <c r="F88" s="180">
        <v>43557</v>
      </c>
      <c r="G88" s="180" t="s">
        <v>349</v>
      </c>
      <c r="H88" s="180" t="s">
        <v>328</v>
      </c>
    </row>
    <row r="89" spans="1:8" ht="20.100000000000001" customHeight="1" x14ac:dyDescent="0.3">
      <c r="A89" s="180" t="s">
        <v>416</v>
      </c>
      <c r="B89" s="180" t="s">
        <v>392</v>
      </c>
      <c r="C89" s="5">
        <v>44132</v>
      </c>
      <c r="D89" s="32" t="s">
        <v>449</v>
      </c>
      <c r="E89">
        <v>69</v>
      </c>
      <c r="F89" s="180">
        <v>43649</v>
      </c>
      <c r="G89" s="180" t="s">
        <v>319</v>
      </c>
      <c r="H89" s="180" t="s">
        <v>211</v>
      </c>
    </row>
    <row r="90" spans="1:8" ht="20.100000000000001" customHeight="1" x14ac:dyDescent="0.3">
      <c r="A90" s="180" t="s">
        <v>417</v>
      </c>
      <c r="B90" s="180" t="s">
        <v>392</v>
      </c>
      <c r="C90" s="5">
        <v>71056</v>
      </c>
      <c r="D90">
        <v>16</v>
      </c>
      <c r="E90">
        <v>90</v>
      </c>
      <c r="F90" s="180">
        <v>43667</v>
      </c>
      <c r="G90" s="180" t="s">
        <v>323</v>
      </c>
      <c r="H90" s="180" t="s">
        <v>328</v>
      </c>
    </row>
    <row r="91" spans="1:8" ht="20.100000000000001" customHeight="1" x14ac:dyDescent="0.3">
      <c r="A91" s="180" t="s">
        <v>418</v>
      </c>
      <c r="B91" s="180" t="s">
        <v>419</v>
      </c>
      <c r="C91" s="5">
        <v>56000</v>
      </c>
      <c r="D91">
        <v>12</v>
      </c>
      <c r="E91">
        <v>68</v>
      </c>
      <c r="F91" s="180">
        <v>43827</v>
      </c>
      <c r="G91" s="180" t="s">
        <v>352</v>
      </c>
      <c r="H91" s="180" t="s">
        <v>211</v>
      </c>
    </row>
    <row r="92" spans="1:8" ht="20.100000000000001" customHeight="1" x14ac:dyDescent="0.3">
      <c r="A92" s="180" t="s">
        <v>420</v>
      </c>
      <c r="B92" s="180" t="s">
        <v>442</v>
      </c>
      <c r="C92" s="5">
        <v>34694</v>
      </c>
      <c r="D92">
        <v>9</v>
      </c>
      <c r="E92">
        <v>64</v>
      </c>
      <c r="F92" s="180">
        <v>43631</v>
      </c>
      <c r="G92" s="180" t="s">
        <v>321</v>
      </c>
      <c r="H92" s="180" t="s">
        <v>211</v>
      </c>
    </row>
    <row r="93" spans="1:8" ht="20.100000000000001" customHeight="1" x14ac:dyDescent="0.3">
      <c r="A93" s="180" t="s">
        <v>421</v>
      </c>
      <c r="B93" s="180" t="s">
        <v>419</v>
      </c>
      <c r="C93" s="5">
        <v>73486</v>
      </c>
      <c r="D93">
        <v>10</v>
      </c>
      <c r="E93">
        <v>64</v>
      </c>
      <c r="F93" s="180">
        <v>43690</v>
      </c>
      <c r="G93" s="180" t="s">
        <v>347</v>
      </c>
      <c r="H93" s="180" t="s">
        <v>328</v>
      </c>
    </row>
    <row r="94" spans="1:8" ht="20.100000000000001" customHeight="1" x14ac:dyDescent="0.3">
      <c r="A94" s="180" t="s">
        <v>422</v>
      </c>
      <c r="B94" s="180" t="s">
        <v>419</v>
      </c>
      <c r="C94" s="5">
        <v>72339</v>
      </c>
      <c r="D94">
        <v>10</v>
      </c>
      <c r="E94">
        <v>75</v>
      </c>
      <c r="F94" s="180">
        <v>43739</v>
      </c>
      <c r="G94" s="180" t="s">
        <v>319</v>
      </c>
      <c r="H94" s="180" t="s">
        <v>324</v>
      </c>
    </row>
    <row r="95" spans="1:8" ht="20.100000000000001" customHeight="1" x14ac:dyDescent="0.3">
      <c r="A95" s="180" t="s">
        <v>423</v>
      </c>
      <c r="B95" s="180" t="s">
        <v>419</v>
      </c>
      <c r="C95" s="5">
        <v>31469</v>
      </c>
      <c r="D95">
        <v>10</v>
      </c>
      <c r="E95">
        <v>75</v>
      </c>
      <c r="F95" s="180">
        <v>43778</v>
      </c>
      <c r="G95" s="180" t="s">
        <v>352</v>
      </c>
      <c r="H95" s="180" t="s">
        <v>211</v>
      </c>
    </row>
    <row r="96" spans="1:8" ht="20.100000000000001" customHeight="1" x14ac:dyDescent="0.3">
      <c r="A96" s="180" t="s">
        <v>424</v>
      </c>
      <c r="B96" s="180" t="s">
        <v>419</v>
      </c>
      <c r="C96" s="5">
        <v>61131</v>
      </c>
      <c r="D96">
        <v>11</v>
      </c>
      <c r="E96">
        <v>80</v>
      </c>
      <c r="F96" s="180">
        <v>43502</v>
      </c>
      <c r="G96" s="180" t="s">
        <v>323</v>
      </c>
      <c r="H96" s="180" t="s">
        <v>211</v>
      </c>
    </row>
  </sheetData>
  <pageMargins left="0.7" right="0.7" top="0.78740157499999996" bottom="0.78740157499999996" header="0.3" footer="0.3"/>
  <drawing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932A44-4BE8-4039-8B40-5C2FEE17C07A}">
  <sheetPr codeName="Tabelle18"/>
  <dimension ref="A1"/>
  <sheetViews>
    <sheetView topLeftCell="B1" workbookViewId="0"/>
  </sheetViews>
  <sheetFormatPr baseColWidth="10" defaultRowHeight="16.5" x14ac:dyDescent="0.3"/>
  <sheetData/>
  <pageMargins left="0.7" right="0.7" top="0.78740157499999996" bottom="0.78740157499999996"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A1BD7B-FE2A-4531-A47B-1199E95B3B85}">
  <sheetPr published="0" codeName="Tabelle20">
    <tabColor theme="7" tint="0.39997558519241921"/>
  </sheetPr>
  <dimension ref="A1"/>
  <sheetViews>
    <sheetView showGridLines="0" showRowColHeaders="0" zoomScale="74" zoomScaleNormal="145" workbookViewId="0">
      <selection activeCell="M42" sqref="M42"/>
    </sheetView>
  </sheetViews>
  <sheetFormatPr baseColWidth="10" defaultRowHeight="16.5" x14ac:dyDescent="0.3"/>
  <sheetData/>
  <pageMargins left="0.7" right="0.7" top="0.78740157499999996" bottom="0.78740157499999996" header="0.3" footer="0.3"/>
  <pageSetup paperSize="9"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29F178D-091B-4283-9F01-C4BDD5D4981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16</vt:i4>
      </vt:variant>
    </vt:vector>
  </HeadingPairs>
  <TitlesOfParts>
    <vt:vector size="16" baseType="lpstr">
      <vt:lpstr>START</vt:lpstr>
      <vt:lpstr> Allgemmeines</vt:lpstr>
      <vt:lpstr>Formeln und Befehle</vt:lpstr>
      <vt:lpstr>Funktionen</vt:lpstr>
      <vt:lpstr>Wenn Funktion</vt:lpstr>
      <vt:lpstr>Tabelle</vt:lpstr>
      <vt:lpstr>BOXPLOT</vt:lpstr>
      <vt:lpstr>Merkmale</vt:lpstr>
      <vt:lpstr>Tabelle3</vt:lpstr>
      <vt:lpstr>CSV - Importieren</vt:lpstr>
      <vt:lpstr>übung</vt:lpstr>
      <vt:lpstr>Tabelle9</vt:lpstr>
      <vt:lpstr>Tabelle10</vt:lpstr>
      <vt:lpstr>DATA Cleanup - Export</vt:lpstr>
      <vt:lpstr>Pivot-Charts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Boris Dittberner</dc:creator>
  <cp:lastModifiedBy>Boris Dittberner</cp:lastModifiedBy>
  <cp:lastPrinted>2019-11-03T18:58:53Z</cp:lastPrinted>
  <dcterms:created xsi:type="dcterms:W3CDTF">2015-06-05T18:17:20Z</dcterms:created>
  <dcterms:modified xsi:type="dcterms:W3CDTF">2020-02-23T18:37:37Z</dcterms:modified>
</cp:coreProperties>
</file>