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cheng/Desktop/My Portfolio/FreeCodeCamp/Microsoft Excel Tutorial for Beginners/"/>
    </mc:Choice>
  </mc:AlternateContent>
  <xr:revisionPtr revIDLastSave="0" documentId="13_ncr:1_{7789DF2B-40ED-1241-84B2-744F2DEEA21C}" xr6:coauthVersionLast="47" xr6:coauthVersionMax="47" xr10:uidLastSave="{00000000-0000-0000-0000-000000000000}"/>
  <bookViews>
    <workbookView xWindow="0" yWindow="0" windowWidth="28800" windowHeight="18000" activeTab="8" xr2:uid="{99D91AED-8980-654D-B8DB-52966E78C1A8}"/>
  </bookViews>
  <sheets>
    <sheet name="Basic" sheetId="1" r:id="rId1"/>
    <sheet name="Gradebook" sheetId="2" r:id="rId2"/>
    <sheet name="Decision Maker" sheetId="3" r:id="rId3"/>
    <sheet name="Sales Report" sheetId="4" r:id="rId4"/>
    <sheet name="Pivot - Sales Report" sheetId="6" r:id="rId5"/>
    <sheet name="Car Database" sheetId="7" r:id="rId6"/>
    <sheet name="Pivot - Car" sheetId="8" r:id="rId7"/>
    <sheet name="Sheet5" sheetId="9" r:id="rId8"/>
    <sheet name="School Shopping" sheetId="10" r:id="rId9"/>
  </sheets>
  <definedNames>
    <definedName name="_xlnm._FilterDatabase" localSheetId="3" hidden="1">'Sales Report'!$A$1:$K$172</definedName>
  </definedNames>
  <calcPr calcId="191029"/>
  <pivotCaches>
    <pivotCache cacheId="5" r:id="rId10"/>
    <pivotCache cacheId="8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9" l="1"/>
  <c r="F3" i="9" s="1"/>
  <c r="G3" i="9" s="1"/>
  <c r="E4" i="9"/>
  <c r="F4" i="9" s="1"/>
  <c r="G4" i="9" s="1"/>
  <c r="E5" i="9"/>
  <c r="F5" i="9"/>
  <c r="G5" i="9" s="1"/>
  <c r="E2" i="9"/>
  <c r="F2" i="9" s="1"/>
  <c r="G2" i="9" s="1"/>
  <c r="M44" i="7"/>
  <c r="M24" i="7"/>
  <c r="M35" i="7"/>
  <c r="M38" i="7"/>
  <c r="M40" i="7"/>
  <c r="M33" i="7"/>
  <c r="M28" i="7"/>
  <c r="M4" i="7"/>
  <c r="M5" i="7"/>
  <c r="M20" i="7"/>
  <c r="M6" i="7"/>
  <c r="M12" i="7"/>
  <c r="M46" i="7"/>
  <c r="M19" i="7"/>
  <c r="M3" i="7"/>
  <c r="M23" i="7"/>
  <c r="M50" i="7"/>
  <c r="M39" i="7"/>
  <c r="M31" i="7"/>
  <c r="M36" i="7"/>
  <c r="M34" i="7"/>
  <c r="M41" i="7"/>
  <c r="M15" i="7"/>
  <c r="M47" i="7"/>
  <c r="M29" i="7"/>
  <c r="M2" i="7"/>
  <c r="M9" i="7"/>
  <c r="M14" i="7"/>
  <c r="M43" i="7"/>
  <c r="M45" i="7"/>
  <c r="M52" i="7"/>
  <c r="M21" i="7"/>
  <c r="M16" i="7"/>
  <c r="M10" i="7"/>
  <c r="M11" i="7"/>
  <c r="M30" i="7"/>
  <c r="M26" i="7"/>
  <c r="M27" i="7"/>
  <c r="M49" i="7"/>
  <c r="M22" i="7"/>
  <c r="M32" i="7"/>
  <c r="M37" i="7"/>
  <c r="M18" i="7"/>
  <c r="M48" i="7"/>
  <c r="M42" i="7"/>
  <c r="M25" i="7"/>
  <c r="M51" i="7"/>
  <c r="M17" i="7"/>
  <c r="M13" i="7"/>
  <c r="M8" i="7"/>
  <c r="M7" i="7"/>
  <c r="M53" i="7"/>
  <c r="G24" i="7"/>
  <c r="I24" i="7" s="1"/>
  <c r="G35" i="7"/>
  <c r="I35" i="7" s="1"/>
  <c r="G38" i="7"/>
  <c r="I38" i="7" s="1"/>
  <c r="G12" i="7"/>
  <c r="I12" i="7" s="1"/>
  <c r="G39" i="7"/>
  <c r="I39" i="7" s="1"/>
  <c r="G31" i="7"/>
  <c r="I31" i="7" s="1"/>
  <c r="G36" i="7"/>
  <c r="I36" i="7" s="1"/>
  <c r="G14" i="7"/>
  <c r="I14" i="7" s="1"/>
  <c r="G10" i="7"/>
  <c r="I10" i="7" s="1"/>
  <c r="G11" i="7"/>
  <c r="I11" i="7" s="1"/>
  <c r="G30" i="7"/>
  <c r="I30" i="7" s="1"/>
  <c r="G48" i="7"/>
  <c r="I48" i="7" s="1"/>
  <c r="G8" i="7"/>
  <c r="I8" i="7" s="1"/>
  <c r="G7" i="7"/>
  <c r="I7" i="7" s="1"/>
  <c r="F44" i="7"/>
  <c r="G44" i="7" s="1"/>
  <c r="I44" i="7" s="1"/>
  <c r="F24" i="7"/>
  <c r="F35" i="7"/>
  <c r="F38" i="7"/>
  <c r="F40" i="7"/>
  <c r="G40" i="7" s="1"/>
  <c r="I40" i="7" s="1"/>
  <c r="F33" i="7"/>
  <c r="G33" i="7" s="1"/>
  <c r="I33" i="7" s="1"/>
  <c r="F28" i="7"/>
  <c r="F4" i="7"/>
  <c r="G4" i="7" s="1"/>
  <c r="I4" i="7" s="1"/>
  <c r="F5" i="7"/>
  <c r="G5" i="7" s="1"/>
  <c r="I5" i="7" s="1"/>
  <c r="F20" i="7"/>
  <c r="G20" i="7" s="1"/>
  <c r="I20" i="7" s="1"/>
  <c r="F6" i="7"/>
  <c r="G6" i="7" s="1"/>
  <c r="I6" i="7" s="1"/>
  <c r="F12" i="7"/>
  <c r="F46" i="7"/>
  <c r="G46" i="7" s="1"/>
  <c r="I46" i="7" s="1"/>
  <c r="F19" i="7"/>
  <c r="G19" i="7" s="1"/>
  <c r="I19" i="7" s="1"/>
  <c r="F3" i="7"/>
  <c r="F23" i="7"/>
  <c r="G23" i="7" s="1"/>
  <c r="I23" i="7" s="1"/>
  <c r="F50" i="7"/>
  <c r="G50" i="7" s="1"/>
  <c r="I50" i="7" s="1"/>
  <c r="F39" i="7"/>
  <c r="F31" i="7"/>
  <c r="F36" i="7"/>
  <c r="F34" i="7"/>
  <c r="G34" i="7" s="1"/>
  <c r="I34" i="7" s="1"/>
  <c r="F41" i="7"/>
  <c r="G41" i="7" s="1"/>
  <c r="I41" i="7" s="1"/>
  <c r="F15" i="7"/>
  <c r="G15" i="7" s="1"/>
  <c r="I15" i="7" s="1"/>
  <c r="F47" i="7"/>
  <c r="N47" i="7" s="1"/>
  <c r="F29" i="7"/>
  <c r="G29" i="7" s="1"/>
  <c r="I29" i="7" s="1"/>
  <c r="F2" i="7"/>
  <c r="G2" i="7" s="1"/>
  <c r="I2" i="7" s="1"/>
  <c r="F9" i="7"/>
  <c r="G9" i="7" s="1"/>
  <c r="I9" i="7" s="1"/>
  <c r="F14" i="7"/>
  <c r="F43" i="7"/>
  <c r="G43" i="7" s="1"/>
  <c r="I43" i="7" s="1"/>
  <c r="F45" i="7"/>
  <c r="G45" i="7" s="1"/>
  <c r="I45" i="7" s="1"/>
  <c r="F52" i="7"/>
  <c r="G52" i="7" s="1"/>
  <c r="I52" i="7" s="1"/>
  <c r="F21" i="7"/>
  <c r="N21" i="7" s="1"/>
  <c r="F16" i="7"/>
  <c r="G16" i="7" s="1"/>
  <c r="I16" i="7" s="1"/>
  <c r="F10" i="7"/>
  <c r="F11" i="7"/>
  <c r="F30" i="7"/>
  <c r="F26" i="7"/>
  <c r="G26" i="7" s="1"/>
  <c r="I26" i="7" s="1"/>
  <c r="F27" i="7"/>
  <c r="G27" i="7" s="1"/>
  <c r="I27" i="7" s="1"/>
  <c r="F49" i="7"/>
  <c r="F22" i="7"/>
  <c r="F32" i="7"/>
  <c r="G32" i="7" s="1"/>
  <c r="I32" i="7" s="1"/>
  <c r="F37" i="7"/>
  <c r="G37" i="7" s="1"/>
  <c r="I37" i="7" s="1"/>
  <c r="F18" i="7"/>
  <c r="G18" i="7" s="1"/>
  <c r="I18" i="7" s="1"/>
  <c r="F48" i="7"/>
  <c r="F42" i="7"/>
  <c r="G42" i="7" s="1"/>
  <c r="I42" i="7" s="1"/>
  <c r="F25" i="7"/>
  <c r="G25" i="7" s="1"/>
  <c r="I25" i="7" s="1"/>
  <c r="F51" i="7"/>
  <c r="G51" i="7" s="1"/>
  <c r="I51" i="7" s="1"/>
  <c r="F17" i="7"/>
  <c r="N17" i="7" s="1"/>
  <c r="F13" i="7"/>
  <c r="G13" i="7" s="1"/>
  <c r="I13" i="7" s="1"/>
  <c r="F8" i="7"/>
  <c r="F7" i="7"/>
  <c r="F53" i="7"/>
  <c r="G53" i="7" s="1"/>
  <c r="I53" i="7" s="1"/>
  <c r="D49" i="7"/>
  <c r="E49" i="7" s="1"/>
  <c r="E35" i="7"/>
  <c r="E19" i="7"/>
  <c r="E47" i="7"/>
  <c r="E43" i="7"/>
  <c r="E45" i="7"/>
  <c r="E21" i="7"/>
  <c r="E26" i="7"/>
  <c r="E51" i="7"/>
  <c r="D44" i="7"/>
  <c r="E44" i="7" s="1"/>
  <c r="D24" i="7"/>
  <c r="E24" i="7" s="1"/>
  <c r="D35" i="7"/>
  <c r="D38" i="7"/>
  <c r="E38" i="7" s="1"/>
  <c r="D40" i="7"/>
  <c r="E40" i="7" s="1"/>
  <c r="D33" i="7"/>
  <c r="E33" i="7" s="1"/>
  <c r="D28" i="7"/>
  <c r="E28" i="7" s="1"/>
  <c r="D4" i="7"/>
  <c r="E4" i="7" s="1"/>
  <c r="D5" i="7"/>
  <c r="E5" i="7" s="1"/>
  <c r="D20" i="7"/>
  <c r="E20" i="7" s="1"/>
  <c r="D6" i="7"/>
  <c r="E6" i="7" s="1"/>
  <c r="D12" i="7"/>
  <c r="E12" i="7" s="1"/>
  <c r="D46" i="7"/>
  <c r="E46" i="7" s="1"/>
  <c r="D19" i="7"/>
  <c r="D3" i="7"/>
  <c r="E3" i="7" s="1"/>
  <c r="D23" i="7"/>
  <c r="E23" i="7" s="1"/>
  <c r="D50" i="7"/>
  <c r="E50" i="7" s="1"/>
  <c r="D39" i="7"/>
  <c r="E39" i="7" s="1"/>
  <c r="D31" i="7"/>
  <c r="E31" i="7" s="1"/>
  <c r="D36" i="7"/>
  <c r="E36" i="7" s="1"/>
  <c r="D34" i="7"/>
  <c r="E34" i="7" s="1"/>
  <c r="D41" i="7"/>
  <c r="E41" i="7" s="1"/>
  <c r="D15" i="7"/>
  <c r="E15" i="7" s="1"/>
  <c r="D47" i="7"/>
  <c r="D29" i="7"/>
  <c r="E29" i="7" s="1"/>
  <c r="D2" i="7"/>
  <c r="E2" i="7" s="1"/>
  <c r="D9" i="7"/>
  <c r="E9" i="7" s="1"/>
  <c r="D14" i="7"/>
  <c r="E14" i="7" s="1"/>
  <c r="D43" i="7"/>
  <c r="D45" i="7"/>
  <c r="D52" i="7"/>
  <c r="E52" i="7" s="1"/>
  <c r="D21" i="7"/>
  <c r="D16" i="7"/>
  <c r="E16" i="7" s="1"/>
  <c r="D10" i="7"/>
  <c r="E10" i="7" s="1"/>
  <c r="D11" i="7"/>
  <c r="E11" i="7" s="1"/>
  <c r="D30" i="7"/>
  <c r="E30" i="7" s="1"/>
  <c r="D26" i="7"/>
  <c r="D27" i="7"/>
  <c r="E27" i="7" s="1"/>
  <c r="D22" i="7"/>
  <c r="E22" i="7" s="1"/>
  <c r="D32" i="7"/>
  <c r="E32" i="7" s="1"/>
  <c r="D37" i="7"/>
  <c r="E37" i="7" s="1"/>
  <c r="D18" i="7"/>
  <c r="E18" i="7" s="1"/>
  <c r="D48" i="7"/>
  <c r="E48" i="7" s="1"/>
  <c r="D42" i="7"/>
  <c r="E42" i="7" s="1"/>
  <c r="D25" i="7"/>
  <c r="E25" i="7" s="1"/>
  <c r="D51" i="7"/>
  <c r="D17" i="7"/>
  <c r="E17" i="7" s="1"/>
  <c r="D13" i="7"/>
  <c r="E13" i="7" s="1"/>
  <c r="D8" i="7"/>
  <c r="E8" i="7" s="1"/>
  <c r="D7" i="7"/>
  <c r="E7" i="7" s="1"/>
  <c r="D53" i="7"/>
  <c r="E53" i="7" s="1"/>
  <c r="C50" i="7"/>
  <c r="C47" i="7"/>
  <c r="C29" i="7"/>
  <c r="C32" i="7"/>
  <c r="B44" i="7"/>
  <c r="B24" i="7"/>
  <c r="B35" i="7"/>
  <c r="C35" i="7" s="1"/>
  <c r="B38" i="7"/>
  <c r="C38" i="7" s="1"/>
  <c r="B40" i="7"/>
  <c r="C40" i="7" s="1"/>
  <c r="B33" i="7"/>
  <c r="C33" i="7" s="1"/>
  <c r="B28" i="7"/>
  <c r="C28" i="7" s="1"/>
  <c r="B4" i="7"/>
  <c r="C4" i="7" s="1"/>
  <c r="B5" i="7"/>
  <c r="B20" i="7"/>
  <c r="B6" i="7"/>
  <c r="C6" i="7" s="1"/>
  <c r="B12" i="7"/>
  <c r="C12" i="7" s="1"/>
  <c r="B46" i="7"/>
  <c r="C46" i="7" s="1"/>
  <c r="B19" i="7"/>
  <c r="C19" i="7" s="1"/>
  <c r="B3" i="7"/>
  <c r="C3" i="7" s="1"/>
  <c r="B23" i="7"/>
  <c r="C23" i="7" s="1"/>
  <c r="B50" i="7"/>
  <c r="B39" i="7"/>
  <c r="C39" i="7" s="1"/>
  <c r="B31" i="7"/>
  <c r="C31" i="7" s="1"/>
  <c r="B36" i="7"/>
  <c r="C36" i="7" s="1"/>
  <c r="B34" i="7"/>
  <c r="C34" i="7" s="1"/>
  <c r="B41" i="7"/>
  <c r="C41" i="7" s="1"/>
  <c r="B15" i="7"/>
  <c r="C15" i="7" s="1"/>
  <c r="B47" i="7"/>
  <c r="B29" i="7"/>
  <c r="B2" i="7"/>
  <c r="B9" i="7"/>
  <c r="C9" i="7" s="1"/>
  <c r="B14" i="7"/>
  <c r="C14" i="7" s="1"/>
  <c r="B43" i="7"/>
  <c r="C43" i="7" s="1"/>
  <c r="B45" i="7"/>
  <c r="C45" i="7" s="1"/>
  <c r="B52" i="7"/>
  <c r="C52" i="7" s="1"/>
  <c r="B21" i="7"/>
  <c r="C21" i="7" s="1"/>
  <c r="B16" i="7"/>
  <c r="B10" i="7"/>
  <c r="B11" i="7"/>
  <c r="C11" i="7" s="1"/>
  <c r="B30" i="7"/>
  <c r="C30" i="7" s="1"/>
  <c r="B26" i="7"/>
  <c r="C26" i="7" s="1"/>
  <c r="B27" i="7"/>
  <c r="C27" i="7" s="1"/>
  <c r="B49" i="7"/>
  <c r="C49" i="7" s="1"/>
  <c r="B22" i="7"/>
  <c r="C22" i="7" s="1"/>
  <c r="B32" i="7"/>
  <c r="B37" i="7"/>
  <c r="N37" i="7" s="1"/>
  <c r="B18" i="7"/>
  <c r="C18" i="7" s="1"/>
  <c r="B48" i="7"/>
  <c r="C48" i="7" s="1"/>
  <c r="B42" i="7"/>
  <c r="C42" i="7" s="1"/>
  <c r="B25" i="7"/>
  <c r="C25" i="7" s="1"/>
  <c r="B51" i="7"/>
  <c r="C51" i="7" s="1"/>
  <c r="B17" i="7"/>
  <c r="C17" i="7" s="1"/>
  <c r="B13" i="7"/>
  <c r="B8" i="7"/>
  <c r="B7" i="7"/>
  <c r="C7" i="7" s="1"/>
  <c r="B53" i="7"/>
  <c r="C53" i="7" s="1"/>
  <c r="F176" i="4"/>
  <c r="F175" i="4"/>
  <c r="F174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2" i="4"/>
  <c r="H2" i="4" s="1"/>
  <c r="L6" i="3"/>
  <c r="L7" i="3"/>
  <c r="L8" i="3"/>
  <c r="L9" i="3"/>
  <c r="L5" i="3"/>
  <c r="K9" i="3"/>
  <c r="K8" i="3"/>
  <c r="K7" i="3"/>
  <c r="K6" i="3"/>
  <c r="K5" i="3"/>
  <c r="I9" i="3"/>
  <c r="I8" i="3"/>
  <c r="I7" i="3"/>
  <c r="I6" i="3"/>
  <c r="I5" i="3"/>
  <c r="G9" i="3"/>
  <c r="G8" i="3"/>
  <c r="G7" i="3"/>
  <c r="G6" i="3"/>
  <c r="G5" i="3"/>
  <c r="E9" i="3"/>
  <c r="E8" i="3"/>
  <c r="E7" i="3"/>
  <c r="E6" i="3"/>
  <c r="E5" i="3"/>
  <c r="C6" i="3"/>
  <c r="C7" i="3"/>
  <c r="C8" i="3"/>
  <c r="C9" i="3"/>
  <c r="C5" i="3"/>
  <c r="K24" i="2"/>
  <c r="J24" i="2"/>
  <c r="I24" i="2"/>
  <c r="H24" i="2"/>
  <c r="K23" i="2"/>
  <c r="J23" i="2"/>
  <c r="I23" i="2"/>
  <c r="H23" i="2"/>
  <c r="K22" i="2"/>
  <c r="J22" i="2"/>
  <c r="I22" i="2"/>
  <c r="H22" i="2"/>
  <c r="D22" i="2"/>
  <c r="E22" i="2"/>
  <c r="F22" i="2"/>
  <c r="D23" i="2"/>
  <c r="E23" i="2"/>
  <c r="F23" i="2"/>
  <c r="D24" i="2"/>
  <c r="E24" i="2"/>
  <c r="F24" i="2"/>
  <c r="C24" i="2"/>
  <c r="C23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AD13" i="1"/>
  <c r="AD12" i="1"/>
  <c r="AD11" i="1"/>
  <c r="AD10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X10" i="1"/>
  <c r="X11" i="1"/>
  <c r="X12" i="1"/>
  <c r="X13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S11" i="1"/>
  <c r="S12" i="1"/>
  <c r="S13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N13" i="1"/>
  <c r="N12" i="1"/>
  <c r="N11" i="1"/>
  <c r="AD5" i="1"/>
  <c r="AD6" i="1"/>
  <c r="AD7" i="1"/>
  <c r="AD8" i="1"/>
  <c r="AD4" i="1"/>
  <c r="X4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X5" i="1"/>
  <c r="X6" i="1"/>
  <c r="X7" i="1"/>
  <c r="X8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T8" i="1"/>
  <c r="T7" i="1"/>
  <c r="T6" i="1"/>
  <c r="T5" i="1"/>
  <c r="T4" i="1"/>
  <c r="S5" i="1"/>
  <c r="S6" i="1"/>
  <c r="S7" i="1"/>
  <c r="S8" i="1"/>
  <c r="S4" i="1"/>
  <c r="P5" i="1"/>
  <c r="Q5" i="1"/>
  <c r="R5" i="1"/>
  <c r="P6" i="1"/>
  <c r="Q6" i="1"/>
  <c r="R6" i="1"/>
  <c r="P7" i="1"/>
  <c r="Q7" i="1"/>
  <c r="R7" i="1"/>
  <c r="P8" i="1"/>
  <c r="Q8" i="1"/>
  <c r="R8" i="1"/>
  <c r="Q4" i="1"/>
  <c r="R4" i="1"/>
  <c r="P4" i="1"/>
  <c r="O8" i="1"/>
  <c r="O7" i="1"/>
  <c r="O6" i="1"/>
  <c r="O5" i="1"/>
  <c r="O4" i="1"/>
  <c r="N4" i="1"/>
  <c r="M8" i="1"/>
  <c r="M7" i="1"/>
  <c r="M6" i="1"/>
  <c r="M5" i="1"/>
  <c r="M4" i="1"/>
  <c r="L8" i="1"/>
  <c r="L7" i="1"/>
  <c r="L6" i="1"/>
  <c r="L5" i="1"/>
  <c r="L4" i="1"/>
  <c r="K8" i="1"/>
  <c r="K7" i="1"/>
  <c r="K6" i="1"/>
  <c r="K5" i="1"/>
  <c r="K4" i="1"/>
  <c r="J8" i="1"/>
  <c r="J7" i="1"/>
  <c r="J6" i="1"/>
  <c r="J5" i="1"/>
  <c r="J4" i="1"/>
  <c r="I5" i="1"/>
  <c r="I6" i="1"/>
  <c r="I7" i="1"/>
  <c r="I8" i="1"/>
  <c r="I4" i="1"/>
  <c r="D13" i="1"/>
  <c r="D10" i="1"/>
  <c r="D12" i="1"/>
  <c r="D11" i="1"/>
  <c r="C11" i="1"/>
  <c r="C12" i="1"/>
  <c r="C10" i="1"/>
  <c r="N5" i="1"/>
  <c r="N6" i="1"/>
  <c r="N7" i="1"/>
  <c r="N8" i="1"/>
  <c r="N22" i="7" l="1"/>
  <c r="N49" i="7"/>
  <c r="N3" i="7"/>
  <c r="N28" i="7"/>
  <c r="N2" i="7"/>
  <c r="N13" i="7"/>
  <c r="N32" i="7"/>
  <c r="N16" i="7"/>
  <c r="N29" i="7"/>
  <c r="N50" i="7"/>
  <c r="N5" i="7"/>
  <c r="N44" i="7"/>
  <c r="C5" i="7"/>
  <c r="N8" i="7"/>
  <c r="N39" i="7"/>
  <c r="N24" i="7"/>
  <c r="C8" i="7"/>
  <c r="C24" i="7"/>
  <c r="N10" i="7"/>
  <c r="N20" i="7"/>
  <c r="C37" i="7"/>
  <c r="C44" i="7"/>
  <c r="N23" i="7"/>
  <c r="N51" i="7"/>
  <c r="N25" i="7"/>
  <c r="N27" i="7"/>
  <c r="N45" i="7"/>
  <c r="N41" i="7"/>
  <c r="N19" i="7"/>
  <c r="N33" i="7"/>
  <c r="N4" i="7"/>
  <c r="N15" i="7"/>
  <c r="C10" i="7"/>
  <c r="G17" i="7"/>
  <c r="I17" i="7" s="1"/>
  <c r="G22" i="7"/>
  <c r="I22" i="7" s="1"/>
  <c r="G21" i="7"/>
  <c r="I21" i="7" s="1"/>
  <c r="G47" i="7"/>
  <c r="I47" i="7" s="1"/>
  <c r="N42" i="7"/>
  <c r="N26" i="7"/>
  <c r="N43" i="7"/>
  <c r="N34" i="7"/>
  <c r="N46" i="7"/>
  <c r="N40" i="7"/>
  <c r="N52" i="7"/>
  <c r="C16" i="7"/>
  <c r="C20" i="7"/>
  <c r="G49" i="7"/>
  <c r="I49" i="7" s="1"/>
  <c r="G3" i="7"/>
  <c r="I3" i="7" s="1"/>
  <c r="G28" i="7"/>
  <c r="I28" i="7" s="1"/>
  <c r="N53" i="7"/>
  <c r="N48" i="7"/>
  <c r="N30" i="7"/>
  <c r="N14" i="7"/>
  <c r="N36" i="7"/>
  <c r="N12" i="7"/>
  <c r="N38" i="7"/>
  <c r="N7" i="7"/>
  <c r="N18" i="7"/>
  <c r="N11" i="7"/>
  <c r="N9" i="7"/>
  <c r="N31" i="7"/>
  <c r="N35" i="7"/>
  <c r="N6" i="7"/>
  <c r="C13" i="7"/>
  <c r="C2" i="7"/>
  <c r="S10" i="1"/>
  <c r="N10" i="1"/>
</calcChain>
</file>

<file path=xl/sharedStrings.xml><?xml version="1.0" encoding="utf-8"?>
<sst xmlns="http://schemas.openxmlformats.org/spreadsheetml/2006/main" count="1213" uniqueCount="267">
  <si>
    <t>Employee Payroll</t>
  </si>
  <si>
    <t>Last Name</t>
  </si>
  <si>
    <t>First Name</t>
  </si>
  <si>
    <t>Hourly Wage</t>
  </si>
  <si>
    <t>House Work</t>
  </si>
  <si>
    <t>Pay</t>
  </si>
  <si>
    <t>Kern</t>
  </si>
  <si>
    <t>Jon</t>
  </si>
  <si>
    <t>Howard</t>
  </si>
  <si>
    <t>Glenda</t>
  </si>
  <si>
    <t>O'Donnald</t>
  </si>
  <si>
    <t>Ron</t>
  </si>
  <si>
    <t>Her</t>
  </si>
  <si>
    <t>Wedy</t>
  </si>
  <si>
    <t>Smith</t>
  </si>
  <si>
    <t>Paul</t>
  </si>
  <si>
    <t>Max</t>
  </si>
  <si>
    <t>Min</t>
  </si>
  <si>
    <t>Average</t>
  </si>
  <si>
    <t>Total</t>
  </si>
  <si>
    <t>Anna C.</t>
  </si>
  <si>
    <t>Overtime Hours</t>
  </si>
  <si>
    <t>Overtime Bonus</t>
  </si>
  <si>
    <t>Total Pay</t>
  </si>
  <si>
    <t>Jan Pay</t>
  </si>
  <si>
    <t>Gradebook</t>
  </si>
  <si>
    <t>O'Donnale</t>
  </si>
  <si>
    <t>Herndand</t>
  </si>
  <si>
    <t>Simith</t>
  </si>
  <si>
    <t>Baker</t>
  </si>
  <si>
    <t>Velinda</t>
  </si>
  <si>
    <t>Carnehan</t>
  </si>
  <si>
    <t>Westerfile</t>
  </si>
  <si>
    <t>Penfold</t>
  </si>
  <si>
    <t>Islington</t>
  </si>
  <si>
    <t>Yong</t>
  </si>
  <si>
    <t>Trenton</t>
  </si>
  <si>
    <t>Englehear</t>
  </si>
  <si>
    <t>Norman</t>
  </si>
  <si>
    <t>Mann</t>
  </si>
  <si>
    <t>Underhill</t>
  </si>
  <si>
    <t>Wendy</t>
  </si>
  <si>
    <t>Tom</t>
  </si>
  <si>
    <t>Nancy</t>
  </si>
  <si>
    <t>Keren</t>
  </si>
  <si>
    <t>Dennis</t>
  </si>
  <si>
    <t>Sandy</t>
  </si>
  <si>
    <t>Linda</t>
  </si>
  <si>
    <t>Olivia</t>
  </si>
  <si>
    <t>Blessing</t>
  </si>
  <si>
    <t>Chandra</t>
  </si>
  <si>
    <t>Bill</t>
  </si>
  <si>
    <t>Trant</t>
  </si>
  <si>
    <t>Genesis</t>
  </si>
  <si>
    <t>Safety Test</t>
  </si>
  <si>
    <t>DrugTest</t>
  </si>
  <si>
    <t>Company Test</t>
  </si>
  <si>
    <t>Finanacial Test</t>
  </si>
  <si>
    <t>Points Possible</t>
  </si>
  <si>
    <t>Fire Employee?</t>
  </si>
  <si>
    <t>Career Decisions</t>
  </si>
  <si>
    <t>Job</t>
  </si>
  <si>
    <t>McDonalds Manager</t>
  </si>
  <si>
    <t>Doctor</t>
  </si>
  <si>
    <t>NFL</t>
  </si>
  <si>
    <t>Engineer</t>
  </si>
  <si>
    <t>TruckDriver</t>
  </si>
  <si>
    <t>Job Market</t>
  </si>
  <si>
    <t>Enjoyment</t>
  </si>
  <si>
    <t>MyTalent</t>
  </si>
  <si>
    <t>Schooling</t>
  </si>
  <si>
    <t>Month</t>
  </si>
  <si>
    <t>Product Code</t>
  </si>
  <si>
    <t>Product Description</t>
  </si>
  <si>
    <t>Store Cost</t>
  </si>
  <si>
    <t>Profit</t>
  </si>
  <si>
    <t>Sale Location</t>
  </si>
  <si>
    <t>Transaction Number</t>
  </si>
  <si>
    <t>Sale Price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</si>
  <si>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</si>
  <si>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</si>
  <si>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</si>
  <si>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</si>
  <si>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</si>
  <si>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</si>
  <si>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</si>
  <si>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</si>
  <si>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</si>
  <si>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</si>
  <si>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</si>
  <si>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</si>
  <si>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</si>
  <si>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</si>
  <si>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</si>
  <si>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</si>
  <si>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</si>
  <si>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</si>
  <si>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</si>
  <si>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</si>
  <si>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</si>
  <si>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</si>
  <si>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</si>
  <si>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</si>
  <si>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</si>
  <si>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</si>
  <si>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</si>
  <si>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</si>
  <si>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text to columns</t>
  </si>
  <si>
    <t>sort</t>
  </si>
  <si>
    <t>filter</t>
  </si>
  <si>
    <t>pivot tables</t>
  </si>
  <si>
    <t>pie chart</t>
  </si>
  <si>
    <t>Chalie</t>
  </si>
  <si>
    <t>Barns</t>
  </si>
  <si>
    <t>Juan</t>
  </si>
  <si>
    <t>Hernandez</t>
  </si>
  <si>
    <t>Doug</t>
  </si>
  <si>
    <t>Hellen</t>
  </si>
  <si>
    <t>Johnson</t>
  </si>
  <si>
    <t>Firsst name</t>
  </si>
  <si>
    <t>Last name</t>
  </si>
  <si>
    <t>Commision 10% for items less than $50. And 20 % for items more than $50.</t>
  </si>
  <si>
    <t>Sum of all items</t>
  </si>
  <si>
    <t>Sum of items valued at more than $50</t>
  </si>
  <si>
    <t>Sum of items valued at $50 or less</t>
  </si>
  <si>
    <t>Sum of Sale Price</t>
  </si>
  <si>
    <t>Row Labels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</si>
  <si>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</si>
  <si>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</si>
  <si>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</si>
  <si>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</si>
  <si>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</si>
  <si>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</si>
  <si>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</si>
  <si>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</si>
  <si>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</si>
  <si>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</si>
  <si>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</si>
  <si>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</si>
  <si>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</si>
  <si>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</si>
  <si>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</si>
  <si>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</si>
  <si>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</si>
  <si>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</si>
  <si>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</si>
  <si>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</si>
  <si>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</si>
  <si>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</si>
  <si>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</si>
  <si>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</si>
  <si>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</si>
  <si>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</si>
  <si>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</si>
  <si>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</si>
  <si>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</si>
  <si>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</si>
  <si>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</si>
  <si>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</si>
  <si>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</si>
  <si>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</si>
  <si>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</si>
  <si>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</si>
  <si>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</si>
  <si>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</si>
  <si>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</si>
  <si>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</si>
  <si>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</si>
  <si>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</si>
  <si>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</si>
  <si>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</si>
  <si>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</si>
  <si>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</si>
  <si>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</si>
  <si>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</si>
  <si>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</si>
  <si>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</si>
  <si>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</si>
  <si>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</si>
  <si>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</si>
  <si>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</si>
  <si>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</si>
  <si>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</si>
  <si>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</si>
  <si>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</si>
  <si>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</si>
  <si>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</si>
  <si>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</si>
  <si>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</si>
  <si>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</si>
  <si>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</si>
  <si>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</si>
  <si>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</si>
  <si>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</si>
  <si>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</si>
  <si>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</si>
  <si>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</si>
  <si>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</si>
  <si>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</si>
  <si>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</si>
  <si>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</si>
  <si>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</si>
  <si>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</si>
  <si>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</si>
  <si>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</si>
  <si>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</si>
  <si>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</si>
  <si>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</si>
  <si>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</si>
  <si>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</si>
  <si>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</si>
  <si>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</si>
  <si>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</si>
  <si>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</si>
  <si>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</si>
  <si>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</si>
  <si>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</si>
  <si>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</si>
  <si>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</si>
  <si>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</si>
  <si>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</si>
  <si>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</si>
  <si>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mid()</t>
  </si>
  <si>
    <t>import .txt file</t>
  </si>
  <si>
    <t>if()</t>
  </si>
  <si>
    <t>sumif()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</si>
  <si>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</si>
  <si>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</si>
  <si>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</si>
  <si>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</si>
  <si>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</si>
  <si>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</si>
  <si>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</si>
  <si>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</si>
  <si>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</si>
  <si>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</si>
  <si>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</si>
  <si>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</si>
  <si>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</si>
  <si>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</si>
  <si>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</si>
  <si>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</si>
  <si>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</si>
  <si>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</si>
  <si>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</si>
  <si>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</si>
  <si>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</si>
  <si>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</si>
  <si>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vlookup() - only works if it's alphabetized (the table)</t>
  </si>
  <si>
    <t>HO01OODY040</t>
  </si>
  <si>
    <t>HO05ODY037</t>
  </si>
  <si>
    <t>GM09CMR014</t>
  </si>
  <si>
    <t>FD06FCS006</t>
  </si>
  <si>
    <t>left(), right()</t>
  </si>
  <si>
    <t>upper()</t>
  </si>
  <si>
    <t>concatenate()</t>
  </si>
  <si>
    <t>Sum of Miles</t>
  </si>
  <si>
    <t>Principle</t>
  </si>
  <si>
    <t>Interest Rate</t>
  </si>
  <si>
    <t>Months</t>
  </si>
  <si>
    <t>Interest Paid</t>
  </si>
  <si>
    <t>Total Loan</t>
  </si>
  <si>
    <t>Monthly Payment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</si>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</sst>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7" fontId="0" fillId="2" borderId="0" xfId="0" applyNumberFormat="1" applyFill="1"/>
    <xf numFmtId="0" fontId="0" fillId="2" borderId="0" xfId="2" applyNumberFormat="1" applyFont="1" applyFill="1"/>
    <xf numFmtId="0" fontId="0" fillId="2" borderId="0" xfId="0" applyFill="1"/>
    <xf numFmtId="17" fontId="0" fillId="3" borderId="0" xfId="0" applyNumberFormat="1" applyFill="1"/>
    <xf numFmtId="0" fontId="0" fillId="3" borderId="0" xfId="2" applyNumberFormat="1" applyFont="1" applyFill="1"/>
    <xf numFmtId="17" fontId="0" fillId="4" borderId="0" xfId="0" applyNumberFormat="1" applyFill="1"/>
    <xf numFmtId="44" fontId="0" fillId="4" borderId="0" xfId="0" applyNumberFormat="1" applyFill="1"/>
    <xf numFmtId="17" fontId="0" fillId="5" borderId="0" xfId="0" applyNumberFormat="1" applyFill="1"/>
    <xf numFmtId="44" fontId="0" fillId="5" borderId="0" xfId="0" applyNumberFormat="1" applyFill="1"/>
    <xf numFmtId="17" fontId="0" fillId="6" borderId="0" xfId="0" applyNumberFormat="1" applyFill="1"/>
    <xf numFmtId="44" fontId="0" fillId="6" borderId="0" xfId="0" applyNumberFormat="1" applyFill="1"/>
    <xf numFmtId="0" fontId="0" fillId="0" borderId="0" xfId="0" applyAlignment="1">
      <alignment textRotation="90"/>
    </xf>
    <xf numFmtId="9" fontId="0" fillId="0" borderId="0" xfId="2" applyFont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8" borderId="0" xfId="0" applyFill="1"/>
    <xf numFmtId="0" fontId="0" fillId="9" borderId="0" xfId="0" applyFill="1"/>
    <xf numFmtId="14" fontId="0" fillId="0" borderId="0" xfId="3" applyNumberFormat="1" applyFont="1"/>
    <xf numFmtId="165" fontId="0" fillId="0" borderId="0" xfId="3" applyNumberFormat="1" applyFont="1"/>
    <xf numFmtId="0" fontId="0" fillId="0" borderId="0" xfId="0" applyAlignment="1">
      <alignment wrapText="1"/>
    </xf>
    <xf numFmtId="14" fontId="0" fillId="0" borderId="0" xfId="3" applyNumberFormat="1" applyFon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2" fontId="0" fillId="0" borderId="0" xfId="2" applyNumberFormat="1" applyFont="1"/>
    <xf numFmtId="9" fontId="0" fillId="0" borderId="0" xfId="0" applyNumberFormat="1"/>
  </cellXfs>
  <cellStyles count="4">
    <cellStyle name="Comma" xfId="3" builtinId="3"/>
    <cellStyle name="Currency" xfId="1" builtinId="4"/>
    <cellStyle name="Normal" xfId="0" builtinId="0"/>
    <cellStyle name="Per 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O'Donnale</c:v>
                </c:pt>
                <c:pt idx="3">
                  <c:v>Herndand</c:v>
                </c:pt>
                <c:pt idx="4">
                  <c:v>Simith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Westerfile</c:v>
                </c:pt>
                <c:pt idx="9">
                  <c:v>Penfold</c:v>
                </c:pt>
                <c:pt idx="10">
                  <c:v>Islington</c:v>
                </c:pt>
                <c:pt idx="11">
                  <c:v>Yong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C-AB45-8301-13D5B8EEE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668127"/>
        <c:axId val="1560588463"/>
      </c:barChart>
      <c:catAx>
        <c:axId val="106766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88463"/>
        <c:crosses val="autoZero"/>
        <c:auto val="1"/>
        <c:lblAlgn val="ctr"/>
        <c:lblOffset val="100"/>
        <c:noMultiLvlLbl val="0"/>
      </c:catAx>
      <c:valAx>
        <c:axId val="15605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6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Company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O'Donnale</c:v>
                </c:pt>
                <c:pt idx="3">
                  <c:v>Herndand</c:v>
                </c:pt>
                <c:pt idx="4">
                  <c:v>Simith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Westerfile</c:v>
                </c:pt>
                <c:pt idx="9">
                  <c:v>Penfold</c:v>
                </c:pt>
                <c:pt idx="10">
                  <c:v>Islington</c:v>
                </c:pt>
                <c:pt idx="11">
                  <c:v>Yong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B-184B-845F-9FFA18ED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348495"/>
        <c:axId val="1124323183"/>
      </c:barChart>
      <c:catAx>
        <c:axId val="112434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23183"/>
        <c:crosses val="autoZero"/>
        <c:auto val="1"/>
        <c:lblAlgn val="ctr"/>
        <c:lblOffset val="100"/>
        <c:noMultiLvlLbl val="0"/>
      </c:catAx>
      <c:valAx>
        <c:axId val="11243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4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O'Donnale</c:v>
                </c:pt>
                <c:pt idx="3">
                  <c:v>Herndand</c:v>
                </c:pt>
                <c:pt idx="4">
                  <c:v>Simith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Westerfile</c:v>
                </c:pt>
                <c:pt idx="9">
                  <c:v>Penfold</c:v>
                </c:pt>
                <c:pt idx="10">
                  <c:v>Islington</c:v>
                </c:pt>
                <c:pt idx="11">
                  <c:v>Yong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E-D24F-BF08-3EB2EBC0C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565727"/>
        <c:axId val="1325553855"/>
      </c:barChart>
      <c:catAx>
        <c:axId val="132556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53855"/>
        <c:crosses val="autoZero"/>
        <c:auto val="1"/>
        <c:lblAlgn val="ctr"/>
        <c:lblOffset val="100"/>
        <c:noMultiLvlLbl val="0"/>
      </c:catAx>
      <c:valAx>
        <c:axId val="132555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6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[freecode - excel course.xlsx]Pivot - Sales Report!PivotTable2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- Sales Report'!$B$3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- Sales Report'!$A$4:$A$8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- Sales Report'!$B$4:$B$8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E-B247-A71B-399FF2569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Database'!$H$1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Database'!$G$2:$G$66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Database'!$H$2:$H$66</c:f>
              <c:numCache>
                <c:formatCode>General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3-BA46-8DAA-6C5E200CB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112015"/>
        <c:axId val="1125113663"/>
      </c:scatterChart>
      <c:valAx>
        <c:axId val="112511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13663"/>
        <c:crosses val="autoZero"/>
        <c:crossBetween val="midCat"/>
      </c:valAx>
      <c:valAx>
        <c:axId val="11251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1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[freecode - excel course.xlsx]Pivot - Car!PivotTable3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Car'!$B$3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Car'!$A$4:$A$21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- Car'!$B$4:$B$21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C-A349-B92D-828621BF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194623"/>
        <c:axId val="1326195855"/>
      </c:barChart>
      <c:catAx>
        <c:axId val="132619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95855"/>
        <c:crosses val="autoZero"/>
        <c:auto val="1"/>
        <c:lblAlgn val="ctr"/>
        <c:lblOffset val="100"/>
        <c:noMultiLvlLbl val="0"/>
      </c:catAx>
      <c:valAx>
        <c:axId val="132619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9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</a:t>
            </a:r>
            <a:r>
              <a:rPr lang="en-GB" baseline="0"/>
              <a:t> Payments for $10K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Sheet5!$G$2:$G$5</c:f>
              <c:numCache>
                <c:formatCode>_("$"* #,##0.00_);_("$"* \(#,##0.00\);_("$"* "-"??_);_(@_)</c:formatCode>
                <c:ptCount val="4"/>
                <c:pt idx="0">
                  <c:v>908.33333333333337</c:v>
                </c:pt>
                <c:pt idx="1">
                  <c:v>900</c:v>
                </c:pt>
                <c:pt idx="2">
                  <c:v>891.66666666666663</c:v>
                </c:pt>
                <c:pt idx="3">
                  <c:v>883.33333333333337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2-6745-8825-1E783D349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5620527"/>
        <c:axId val="1555598783"/>
      </c:barChart>
      <c:catAx>
        <c:axId val="155562052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98783"/>
        <c:crosses val="autoZero"/>
        <c:auto val="1"/>
        <c:lblAlgn val="ctr"/>
        <c:lblOffset val="100"/>
        <c:noMultiLvlLbl val="0"/>
      </c:catAx>
      <c:valAx>
        <c:axId val="15555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2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6350</xdr:rowOff>
    </xdr:from>
    <xdr:to>
      <xdr:col>19</xdr:col>
      <xdr:colOff>463550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F37F7-6A05-A240-9652-9A44E52FF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15</xdr:row>
      <xdr:rowOff>19050</xdr:rowOff>
    </xdr:from>
    <xdr:to>
      <xdr:col>19</xdr:col>
      <xdr:colOff>463550</xdr:colOff>
      <xdr:row>28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A80A1-D006-EB48-BC97-CDDB65A9A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29</xdr:row>
      <xdr:rowOff>6350</xdr:rowOff>
    </xdr:from>
    <xdr:to>
      <xdr:col>19</xdr:col>
      <xdr:colOff>450850</xdr:colOff>
      <xdr:row>42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9F1C48-B4C8-A940-8F27-D4D151AA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6350</xdr:rowOff>
    </xdr:from>
    <xdr:to>
      <xdr:col>7</xdr:col>
      <xdr:colOff>596900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0EFBF-1975-484B-9A35-5726F4F46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11</xdr:row>
      <xdr:rowOff>44450</xdr:rowOff>
    </xdr:from>
    <xdr:to>
      <xdr:col>17</xdr:col>
      <xdr:colOff>247650</xdr:colOff>
      <xdr:row>24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D3396-4305-DC49-B2C9-428F354D0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2</xdr:row>
      <xdr:rowOff>6350</xdr:rowOff>
    </xdr:from>
    <xdr:to>
      <xdr:col>7</xdr:col>
      <xdr:colOff>660400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10D53-D94E-164E-A3AD-8179CD1E0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6</xdr:row>
      <xdr:rowOff>19050</xdr:rowOff>
    </xdr:from>
    <xdr:to>
      <xdr:col>7</xdr:col>
      <xdr:colOff>6350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B1FB3-DB7A-7B40-AFA1-244D98991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Cheng" refreshedDate="44595.861322222219" createdVersion="7" refreshedVersion="7" minRefreshableVersion="3" recordCount="171" xr:uid="{22B35C0D-0655-9E46-9EC5-58F8B1F38259}">
  <cacheSource type="worksheet">
    <worksheetSource ref="A1:K172" sheet="Sales Report"/>
  </cacheSource>
  <cacheFields count="11">
    <cacheField name="Month" numFmtId="14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. And 20 % for items more than $50." numFmtId="44">
      <sharedItems containsSemiMixedTypes="0" containsString="0" containsNumber="1" minValue="0.29999999999999993" maxValue="31.6"/>
    </cacheField>
    <cacheField name="Firs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Cheng" refreshedDate="44595.8987037037" createdVersion="7" refreshedVersion="7" minRefreshableVersion="3" recordCount="52" xr:uid="{CC426A5F-34BB-3946-B29B-0102D11A0DD4}">
  <cacheSource type="worksheet">
    <worksheetSource ref="A1:N53" sheet="Car Database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114660.6"/>
    </cacheField>
    <cacheField name="Miles / Year" numFmtId="2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001"/>
    <n v="9822"/>
    <s v="Pool Cover"/>
    <n v="58.3"/>
    <n v="98.4"/>
    <n v="40.100000000000009"/>
    <n v="8.0200000000000014"/>
    <s v="Chalie"/>
    <x v="0"/>
    <s v="NM"/>
  </r>
  <r>
    <x v="0"/>
    <n v="1002"/>
    <n v="2877"/>
    <s v="Net"/>
    <n v="11.4"/>
    <n v="16.3"/>
    <n v="4.9000000000000004"/>
    <n v="0.49000000000000005"/>
    <s v="Juan"/>
    <x v="1"/>
    <s v="CA"/>
  </r>
  <r>
    <x v="0"/>
    <n v="1003"/>
    <n v="2499"/>
    <s v="8 ft Hose"/>
    <n v="6.2"/>
    <n v="9.1999999999999993"/>
    <n v="2.9999999999999991"/>
    <n v="0.29999999999999993"/>
    <s v="Doug"/>
    <x v="2"/>
    <s v="AZ"/>
  </r>
  <r>
    <x v="0"/>
    <n v="1004"/>
    <n v="8722"/>
    <s v="Water Pump"/>
    <n v="344"/>
    <n v="502"/>
    <n v="158"/>
    <n v="31.6"/>
    <s v="Chalie"/>
    <x v="0"/>
    <s v="AZ"/>
  </r>
  <r>
    <x v="0"/>
    <n v="1005"/>
    <n v="1109"/>
    <s v="Chlorine Test Kit"/>
    <n v="3"/>
    <n v="8"/>
    <n v="5"/>
    <n v="0.5"/>
    <s v="Doug"/>
    <x v="2"/>
    <s v="AZ"/>
  </r>
  <r>
    <x v="0"/>
    <n v="1006"/>
    <n v="9822"/>
    <s v="Pool Cover"/>
    <n v="58.3"/>
    <n v="98.4"/>
    <n v="40.100000000000009"/>
    <n v="8.0200000000000014"/>
    <s v="Doug"/>
    <x v="2"/>
    <s v="AZ"/>
  </r>
  <r>
    <x v="0"/>
    <n v="1007"/>
    <n v="1109"/>
    <s v="Chlorine Test Kit"/>
    <n v="3"/>
    <n v="8"/>
    <n v="5"/>
    <n v="0.5"/>
    <s v="Hellen"/>
    <x v="3"/>
    <s v="NM"/>
  </r>
  <r>
    <x v="0"/>
    <n v="1008"/>
    <n v="2877"/>
    <s v="Net"/>
    <n v="11.4"/>
    <n v="16.3"/>
    <n v="4.9000000000000004"/>
    <n v="0.49000000000000005"/>
    <s v="Doug"/>
    <x v="2"/>
    <s v="NM"/>
  </r>
  <r>
    <x v="0"/>
    <n v="1009"/>
    <n v="1109"/>
    <s v="Chlorine Test Kit"/>
    <n v="3"/>
    <n v="8"/>
    <n v="5"/>
    <n v="0.5"/>
    <s v="Doug"/>
    <x v="2"/>
    <s v="AZ"/>
  </r>
  <r>
    <x v="0"/>
    <n v="1010"/>
    <n v="2877"/>
    <s v="Net"/>
    <n v="11.4"/>
    <n v="16.3"/>
    <n v="4.9000000000000004"/>
    <n v="0.49000000000000005"/>
    <s v="Juan"/>
    <x v="1"/>
    <s v="CO"/>
  </r>
  <r>
    <x v="0"/>
    <n v="1011"/>
    <n v="2877"/>
    <s v="Net"/>
    <n v="11.4"/>
    <n v="16.3"/>
    <n v="4.9000000000000004"/>
    <n v="0.49000000000000005"/>
    <s v="Juan"/>
    <x v="1"/>
    <s v="AZ"/>
  </r>
  <r>
    <x v="0"/>
    <n v="1012"/>
    <n v="4421"/>
    <s v="Skimmer"/>
    <n v="45"/>
    <n v="87"/>
    <n v="42"/>
    <n v="8.4"/>
    <s v="Doug"/>
    <x v="2"/>
    <s v="NM"/>
  </r>
  <r>
    <x v="0"/>
    <n v="1013"/>
    <n v="9212"/>
    <s v="1 Gal Muratic Acid"/>
    <n v="4"/>
    <n v="7"/>
    <n v="3"/>
    <n v="0.30000000000000004"/>
    <s v="Hellen"/>
    <x v="3"/>
    <s v="CO"/>
  </r>
  <r>
    <x v="0"/>
    <n v="1014"/>
    <n v="8722"/>
    <s v="Water Pump"/>
    <n v="344"/>
    <n v="502"/>
    <n v="158"/>
    <n v="31.6"/>
    <s v="Chalie"/>
    <x v="0"/>
    <s v="CA"/>
  </r>
  <r>
    <x v="0"/>
    <n v="1015"/>
    <n v="2877"/>
    <s v="Net"/>
    <n v="11.4"/>
    <n v="16.3"/>
    <n v="4.9000000000000004"/>
    <n v="0.49000000000000005"/>
    <s v="Hellen"/>
    <x v="3"/>
    <s v="AZ"/>
  </r>
  <r>
    <x v="0"/>
    <n v="1016"/>
    <n v="2499"/>
    <s v="8 ft Hose"/>
    <n v="6.2"/>
    <n v="9.1999999999999993"/>
    <n v="2.9999999999999991"/>
    <n v="0.29999999999999993"/>
    <s v="Doug"/>
    <x v="2"/>
    <s v="CA"/>
  </r>
  <r>
    <x v="1"/>
    <n v="1017"/>
    <n v="2242"/>
    <s v="AutoVac"/>
    <n v="60"/>
    <n v="124"/>
    <n v="64"/>
    <n v="12.8"/>
    <s v="Juan"/>
    <x v="1"/>
    <s v="NM"/>
  </r>
  <r>
    <x v="1"/>
    <n v="1018"/>
    <n v="1109"/>
    <s v="Chlorine Test Kit"/>
    <n v="3"/>
    <n v="8"/>
    <n v="5"/>
    <n v="0.5"/>
    <s v="Doug"/>
    <x v="2"/>
    <s v="CA"/>
  </r>
  <r>
    <x v="1"/>
    <n v="1019"/>
    <n v="2499"/>
    <s v="8 ft Hose"/>
    <n v="6.2"/>
    <n v="9.1999999999999993"/>
    <n v="2.9999999999999991"/>
    <n v="0.29999999999999993"/>
    <s v="Doug"/>
    <x v="2"/>
    <s v="CO"/>
  </r>
  <r>
    <x v="1"/>
    <n v="1020"/>
    <n v="2499"/>
    <s v="8 ft Hose"/>
    <n v="6.2"/>
    <n v="9.1999999999999993"/>
    <n v="2.9999999999999991"/>
    <n v="0.29999999999999993"/>
    <s v="Doug"/>
    <x v="2"/>
    <s v="NV"/>
  </r>
  <r>
    <x v="1"/>
    <n v="1021"/>
    <n v="1109"/>
    <s v="Chlorine Test Kit"/>
    <n v="3"/>
    <n v="8"/>
    <n v="5"/>
    <n v="0.5"/>
    <s v="Juan"/>
    <x v="1"/>
    <s v="CO"/>
  </r>
  <r>
    <x v="1"/>
    <n v="1022"/>
    <n v="2877"/>
    <s v="Net"/>
    <n v="11.4"/>
    <n v="16.3"/>
    <n v="4.9000000000000004"/>
    <n v="0.49000000000000005"/>
    <s v="Doug"/>
    <x v="2"/>
    <s v="UT"/>
  </r>
  <r>
    <x v="1"/>
    <n v="1023"/>
    <n v="1109"/>
    <s v="Chlorine Test Kit"/>
    <n v="3"/>
    <n v="8"/>
    <n v="5"/>
    <n v="0.5"/>
    <s v="Hellen"/>
    <x v="3"/>
    <s v="NM"/>
  </r>
  <r>
    <x v="1"/>
    <n v="1024"/>
    <n v="9212"/>
    <s v="1 Gal Muratic Acid"/>
    <n v="4"/>
    <n v="7"/>
    <n v="3"/>
    <n v="0.30000000000000004"/>
    <s v="Juan"/>
    <x v="1"/>
    <s v="UT"/>
  </r>
  <r>
    <x v="1"/>
    <n v="1025"/>
    <n v="2877"/>
    <s v="Net"/>
    <n v="11.4"/>
    <n v="16.3"/>
    <n v="4.9000000000000004"/>
    <n v="0.49000000000000005"/>
    <s v="Hellen"/>
    <x v="3"/>
    <s v="NV"/>
  </r>
  <r>
    <x v="1"/>
    <n v="1026"/>
    <n v="6119"/>
    <s v="Algea Killer 8 oz"/>
    <n v="9"/>
    <n v="14"/>
    <n v="5"/>
    <n v="0.5"/>
    <s v="Hellen"/>
    <x v="3"/>
    <s v="NM"/>
  </r>
  <r>
    <x v="1"/>
    <n v="1027"/>
    <n v="6119"/>
    <s v="Algea Killer 8 oz"/>
    <n v="9"/>
    <n v="14"/>
    <n v="5"/>
    <n v="0.5"/>
    <s v="Chalie"/>
    <x v="0"/>
    <s v="NV"/>
  </r>
  <r>
    <x v="1"/>
    <n v="1028"/>
    <n v="8722"/>
    <s v="Water Pump"/>
    <n v="344"/>
    <n v="502"/>
    <n v="158"/>
    <n v="31.6"/>
    <s v="Chalie"/>
    <x v="0"/>
    <s v="AZ"/>
  </r>
  <r>
    <x v="1"/>
    <n v="1029"/>
    <n v="2499"/>
    <s v="8 ft Hose"/>
    <n v="6.2"/>
    <n v="9.1999999999999993"/>
    <n v="2.9999999999999991"/>
    <n v="0.29999999999999993"/>
    <s v="Juan"/>
    <x v="1"/>
    <s v="AZ"/>
  </r>
  <r>
    <x v="1"/>
    <n v="1030"/>
    <n v="4421"/>
    <s v="Skimmer"/>
    <n v="45"/>
    <n v="87"/>
    <n v="42"/>
    <n v="8.4"/>
    <s v="Juan"/>
    <x v="1"/>
    <s v="NV"/>
  </r>
  <r>
    <x v="1"/>
    <n v="1031"/>
    <n v="1109"/>
    <s v="Chlorine Test Kit"/>
    <n v="3"/>
    <n v="8"/>
    <n v="5"/>
    <n v="0.5"/>
    <s v="Juan"/>
    <x v="1"/>
    <s v="CA"/>
  </r>
  <r>
    <x v="1"/>
    <n v="1032"/>
    <n v="2877"/>
    <s v="Net"/>
    <n v="11.4"/>
    <n v="16.3"/>
    <n v="4.9000000000000004"/>
    <n v="0.49000000000000005"/>
    <s v="Chalie"/>
    <x v="0"/>
    <s v="AZ"/>
  </r>
  <r>
    <x v="1"/>
    <n v="1033"/>
    <n v="9822"/>
    <s v="Pool Cover"/>
    <n v="58.3"/>
    <n v="98.4"/>
    <n v="40.100000000000009"/>
    <n v="8.0200000000000014"/>
    <s v="Juan"/>
    <x v="1"/>
    <s v="CA"/>
  </r>
  <r>
    <x v="1"/>
    <n v="1034"/>
    <n v="2877"/>
    <s v="Net"/>
    <n v="11.4"/>
    <n v="16.3"/>
    <n v="4.9000000000000004"/>
    <n v="0.49000000000000005"/>
    <s v="Juan"/>
    <x v="1"/>
    <s v="CO"/>
  </r>
  <r>
    <x v="2"/>
    <n v="1035"/>
    <n v="2499"/>
    <s v="8 ft Hose"/>
    <n v="6.2"/>
    <n v="9.1999999999999993"/>
    <n v="2.9999999999999991"/>
    <n v="0.29999999999999993"/>
    <s v="Hellen"/>
    <x v="3"/>
    <s v="CA"/>
  </r>
  <r>
    <x v="2"/>
    <n v="1036"/>
    <n v="2499"/>
    <s v="8 ft Hose"/>
    <n v="6.2"/>
    <n v="9.1999999999999993"/>
    <n v="2.9999999999999991"/>
    <n v="0.29999999999999993"/>
    <s v="Juan"/>
    <x v="1"/>
    <s v="NV"/>
  </r>
  <r>
    <x v="2"/>
    <n v="1037"/>
    <n v="6622"/>
    <s v="5 Gal Chlorine"/>
    <n v="42"/>
    <n v="77"/>
    <n v="35"/>
    <n v="7"/>
    <s v="Juan"/>
    <x v="1"/>
    <s v="NV"/>
  </r>
  <r>
    <x v="2"/>
    <n v="1038"/>
    <n v="2499"/>
    <s v="8 ft Hose"/>
    <n v="6.2"/>
    <n v="9.1999999999999993"/>
    <n v="2.9999999999999991"/>
    <n v="0.29999999999999993"/>
    <s v="Juan"/>
    <x v="1"/>
    <s v="NV"/>
  </r>
  <r>
    <x v="2"/>
    <n v="1039"/>
    <n v="2877"/>
    <s v="Net"/>
    <n v="11.4"/>
    <n v="16.3"/>
    <n v="4.9000000000000004"/>
    <n v="0.49000000000000005"/>
    <s v="Juan"/>
    <x v="1"/>
    <s v="CA"/>
  </r>
  <r>
    <x v="2"/>
    <n v="1040"/>
    <n v="1109"/>
    <s v="Chlorine Test Kit"/>
    <n v="3"/>
    <n v="8"/>
    <n v="5"/>
    <n v="0.5"/>
    <s v="Juan"/>
    <x v="1"/>
    <s v="AZ"/>
  </r>
  <r>
    <x v="2"/>
    <n v="1041"/>
    <n v="2499"/>
    <s v="8 ft Hose"/>
    <n v="6.2"/>
    <n v="9.1999999999999993"/>
    <n v="2.9999999999999991"/>
    <n v="0.29999999999999993"/>
    <s v="Chalie"/>
    <x v="0"/>
    <s v="NM"/>
  </r>
  <r>
    <x v="2"/>
    <n v="1042"/>
    <n v="8722"/>
    <s v="Water Pump"/>
    <n v="344"/>
    <n v="502"/>
    <n v="158"/>
    <n v="31.6"/>
    <s v="Doug"/>
    <x v="2"/>
    <s v="NM"/>
  </r>
  <r>
    <x v="2"/>
    <n v="1043"/>
    <n v="2242"/>
    <s v="AutoVac"/>
    <n v="60"/>
    <n v="124"/>
    <n v="64"/>
    <n v="12.8"/>
    <s v="Doug"/>
    <x v="2"/>
    <s v="CA"/>
  </r>
  <r>
    <x v="2"/>
    <n v="1044"/>
    <n v="2877"/>
    <s v="Net"/>
    <n v="11.4"/>
    <n v="16.3"/>
    <n v="4.9000000000000004"/>
    <n v="0.49000000000000005"/>
    <s v="Doug"/>
    <x v="2"/>
    <s v="CA"/>
  </r>
  <r>
    <x v="2"/>
    <n v="1045"/>
    <n v="8722"/>
    <s v="Water Pump"/>
    <n v="344"/>
    <n v="502"/>
    <n v="158"/>
    <n v="31.6"/>
    <s v="Hellen"/>
    <x v="3"/>
    <s v="AZ"/>
  </r>
  <r>
    <x v="2"/>
    <n v="1046"/>
    <n v="6119"/>
    <s v="Algea Killer 8 oz"/>
    <n v="9"/>
    <n v="14"/>
    <n v="5"/>
    <n v="0.5"/>
    <s v="Juan"/>
    <x v="1"/>
    <s v="UT"/>
  </r>
  <r>
    <x v="2"/>
    <n v="1047"/>
    <n v="6622"/>
    <s v="5 Gal Chlorine"/>
    <n v="42"/>
    <n v="77"/>
    <n v="35"/>
    <n v="7"/>
    <s v="Hellen"/>
    <x v="3"/>
    <s v="AZ"/>
  </r>
  <r>
    <x v="2"/>
    <n v="1048"/>
    <n v="8722"/>
    <s v="Water Pump"/>
    <n v="344"/>
    <n v="502"/>
    <n v="158"/>
    <n v="31.6"/>
    <s v="Chalie"/>
    <x v="0"/>
    <s v="AZ"/>
  </r>
  <r>
    <x v="3"/>
    <n v="1049"/>
    <n v="2499"/>
    <s v="8 ft Hose"/>
    <n v="6.2"/>
    <n v="9.1999999999999993"/>
    <n v="2.9999999999999991"/>
    <n v="0.29999999999999993"/>
    <s v="Chalie"/>
    <x v="0"/>
    <s v="CO"/>
  </r>
  <r>
    <x v="3"/>
    <n v="1050"/>
    <n v="2877"/>
    <s v="Net"/>
    <n v="11.4"/>
    <n v="16.3"/>
    <n v="4.9000000000000004"/>
    <n v="0.49000000000000005"/>
    <s v="Chalie"/>
    <x v="0"/>
    <s v="AZ"/>
  </r>
  <r>
    <x v="3"/>
    <n v="1051"/>
    <n v="6119"/>
    <s v="Algea Killer 8 oz"/>
    <n v="9"/>
    <n v="14"/>
    <n v="5"/>
    <n v="0.5"/>
    <s v="Doug"/>
    <x v="2"/>
    <s v="UT"/>
  </r>
  <r>
    <x v="3"/>
    <n v="1052"/>
    <n v="6622"/>
    <s v="5 Gal Chlorine"/>
    <n v="42"/>
    <n v="77"/>
    <n v="35"/>
    <n v="7"/>
    <s v="Doug"/>
    <x v="2"/>
    <s v="AZ"/>
  </r>
  <r>
    <x v="3"/>
    <n v="1053"/>
    <n v="2242"/>
    <s v="AutoVac"/>
    <n v="60"/>
    <n v="124"/>
    <n v="64"/>
    <n v="12.8"/>
    <s v="Chalie"/>
    <x v="0"/>
    <s v="CA"/>
  </r>
  <r>
    <x v="3"/>
    <n v="1054"/>
    <n v="4421"/>
    <s v="Skimmer"/>
    <n v="45"/>
    <n v="87"/>
    <n v="42"/>
    <n v="8.4"/>
    <s v="Doug"/>
    <x v="2"/>
    <s v="NV"/>
  </r>
  <r>
    <x v="3"/>
    <n v="1055"/>
    <n v="6119"/>
    <s v="Algea Killer 8 oz"/>
    <n v="9"/>
    <n v="14"/>
    <n v="5"/>
    <n v="0.5"/>
    <s v="Juan"/>
    <x v="1"/>
    <s v="NV"/>
  </r>
  <r>
    <x v="3"/>
    <n v="1056"/>
    <n v="1109"/>
    <s v="Chlorine Test Kit"/>
    <n v="3"/>
    <n v="8"/>
    <n v="5"/>
    <n v="0.5"/>
    <s v="Doug"/>
    <x v="2"/>
    <s v="CA"/>
  </r>
  <r>
    <x v="3"/>
    <n v="1057"/>
    <n v="2499"/>
    <s v="8 ft Hose"/>
    <n v="6.2"/>
    <n v="9.1999999999999993"/>
    <n v="2.9999999999999991"/>
    <n v="0.29999999999999993"/>
    <s v="Juan"/>
    <x v="1"/>
    <s v="CA"/>
  </r>
  <r>
    <x v="3"/>
    <n v="1058"/>
    <n v="6119"/>
    <s v="Algea Killer 8 oz"/>
    <n v="9"/>
    <n v="14"/>
    <n v="5"/>
    <n v="0.5"/>
    <s v="Hellen"/>
    <x v="3"/>
    <s v="AZ"/>
  </r>
  <r>
    <x v="3"/>
    <n v="1059"/>
    <n v="2242"/>
    <s v="AutoVac"/>
    <n v="60"/>
    <n v="124"/>
    <n v="64"/>
    <n v="12.8"/>
    <s v="Doug"/>
    <x v="2"/>
    <s v="AZ"/>
  </r>
  <r>
    <x v="3"/>
    <n v="1060"/>
    <n v="6119"/>
    <s v="Algea Killer 8 oz"/>
    <n v="9"/>
    <n v="14"/>
    <n v="5"/>
    <n v="0.5"/>
    <s v="Doug"/>
    <x v="2"/>
    <s v="NV"/>
  </r>
  <r>
    <x v="4"/>
    <n v="1061"/>
    <n v="1109"/>
    <s v="Chlorine Test Kit"/>
    <n v="3"/>
    <n v="8"/>
    <n v="5"/>
    <n v="0.5"/>
    <s v="Doug"/>
    <x v="2"/>
    <s v="NV"/>
  </r>
  <r>
    <x v="4"/>
    <n v="1062"/>
    <n v="2499"/>
    <s v="8 ft Hose"/>
    <n v="6.2"/>
    <n v="9.1999999999999993"/>
    <n v="2.9999999999999991"/>
    <n v="0.29999999999999993"/>
    <s v="Chalie"/>
    <x v="0"/>
    <s v="AZ"/>
  </r>
  <r>
    <x v="4"/>
    <n v="1063"/>
    <n v="1109"/>
    <s v="Chlorine Test Kit"/>
    <n v="3"/>
    <n v="8"/>
    <n v="5"/>
    <n v="0.5"/>
    <s v="Doug"/>
    <x v="2"/>
    <s v="CA"/>
  </r>
  <r>
    <x v="4"/>
    <n v="1064"/>
    <n v="2499"/>
    <s v="8 ft Hose"/>
    <n v="6.2"/>
    <n v="9.1999999999999993"/>
    <n v="2.9999999999999991"/>
    <n v="0.29999999999999993"/>
    <s v="Hellen"/>
    <x v="3"/>
    <s v="AZ"/>
  </r>
  <r>
    <x v="4"/>
    <n v="1065"/>
    <n v="2499"/>
    <s v="8 ft Hose"/>
    <n v="6.2"/>
    <n v="9.1999999999999993"/>
    <n v="2.9999999999999991"/>
    <n v="0.29999999999999993"/>
    <s v="Doug"/>
    <x v="2"/>
    <s v="NM"/>
  </r>
  <r>
    <x v="4"/>
    <n v="1066"/>
    <n v="2877"/>
    <s v="Net"/>
    <n v="11.4"/>
    <n v="16.3"/>
    <n v="4.9000000000000004"/>
    <n v="0.49000000000000005"/>
    <s v="Doug"/>
    <x v="2"/>
    <s v="NV"/>
  </r>
  <r>
    <x v="4"/>
    <n v="1067"/>
    <n v="2877"/>
    <s v="Net"/>
    <n v="11.4"/>
    <n v="16.3"/>
    <n v="4.9000000000000004"/>
    <n v="0.49000000000000005"/>
    <s v="Doug"/>
    <x v="2"/>
    <s v="UT"/>
  </r>
  <r>
    <x v="4"/>
    <n v="1068"/>
    <n v="6119"/>
    <s v="Algea Killer 8 oz"/>
    <n v="9"/>
    <n v="14"/>
    <n v="5"/>
    <n v="0.5"/>
    <s v="Juan"/>
    <x v="1"/>
    <s v="CA"/>
  </r>
  <r>
    <x v="4"/>
    <n v="1069"/>
    <n v="1109"/>
    <s v="Chlorine Test Kit"/>
    <n v="3"/>
    <n v="8"/>
    <n v="5"/>
    <n v="0.5"/>
    <s v="Doug"/>
    <x v="2"/>
    <s v="AZ"/>
  </r>
  <r>
    <x v="4"/>
    <n v="1070"/>
    <n v="2499"/>
    <s v="8 ft Hose"/>
    <n v="6.2"/>
    <n v="9.1999999999999993"/>
    <n v="2.9999999999999991"/>
    <n v="0.29999999999999993"/>
    <s v="Hellen"/>
    <x v="3"/>
    <s v="AZ"/>
  </r>
  <r>
    <x v="4"/>
    <n v="1071"/>
    <n v="1109"/>
    <s v="Chlorine Test Kit"/>
    <n v="3"/>
    <n v="8"/>
    <n v="5"/>
    <n v="0.5"/>
    <s v="Chalie"/>
    <x v="0"/>
    <s v="AZ"/>
  </r>
  <r>
    <x v="4"/>
    <n v="1072"/>
    <n v="1109"/>
    <s v="Chlorine Test Kit"/>
    <n v="3"/>
    <n v="8"/>
    <n v="5"/>
    <n v="0.5"/>
    <s v="Doug"/>
    <x v="2"/>
    <s v="NV"/>
  </r>
  <r>
    <x v="4"/>
    <n v="1073"/>
    <n v="6622"/>
    <s v="5 Gal Chlorine"/>
    <n v="42"/>
    <n v="77"/>
    <n v="35"/>
    <n v="7"/>
    <s v="Doug"/>
    <x v="2"/>
    <s v="CA"/>
  </r>
  <r>
    <x v="4"/>
    <n v="1074"/>
    <n v="2877"/>
    <s v="Net"/>
    <n v="11.4"/>
    <n v="16.3"/>
    <n v="4.9000000000000004"/>
    <n v="0.49000000000000005"/>
    <s v="Doug"/>
    <x v="2"/>
    <s v="AZ"/>
  </r>
  <r>
    <x v="4"/>
    <n v="1075"/>
    <n v="1109"/>
    <s v="Chlorine Test Kit"/>
    <n v="3"/>
    <n v="8"/>
    <n v="5"/>
    <n v="0.5"/>
    <s v="Hellen"/>
    <x v="3"/>
    <s v="CA"/>
  </r>
  <r>
    <x v="4"/>
    <n v="1076"/>
    <n v="1109"/>
    <s v="Chlorine Test Kit"/>
    <n v="3"/>
    <n v="8"/>
    <n v="5"/>
    <n v="0.5"/>
    <s v="Juan"/>
    <x v="1"/>
    <s v="AZ"/>
  </r>
  <r>
    <x v="4"/>
    <n v="1077"/>
    <n v="9822"/>
    <s v="Pool Cover"/>
    <n v="58.3"/>
    <n v="98.4"/>
    <n v="40.100000000000009"/>
    <n v="8.0200000000000014"/>
    <s v="Hellen"/>
    <x v="3"/>
    <s v="AZ"/>
  </r>
  <r>
    <x v="4"/>
    <n v="1078"/>
    <n v="2877"/>
    <s v="Net"/>
    <n v="11.4"/>
    <n v="16.3"/>
    <n v="4.9000000000000004"/>
    <n v="0.49000000000000005"/>
    <s v="Juan"/>
    <x v="1"/>
    <s v="NV"/>
  </r>
  <r>
    <x v="5"/>
    <n v="1079"/>
    <n v="2877"/>
    <s v="Net"/>
    <n v="11.4"/>
    <n v="16.3"/>
    <n v="4.9000000000000004"/>
    <n v="0.49000000000000005"/>
    <s v="Juan"/>
    <x v="1"/>
    <s v="NM"/>
  </r>
  <r>
    <x v="5"/>
    <n v="1080"/>
    <n v="4421"/>
    <s v="Skimmer"/>
    <n v="45"/>
    <n v="87"/>
    <n v="42"/>
    <n v="8.4"/>
    <s v="Doug"/>
    <x v="2"/>
    <s v="CA"/>
  </r>
  <r>
    <x v="5"/>
    <n v="1081"/>
    <n v="6119"/>
    <s v="Algea Killer 8 oz"/>
    <n v="9"/>
    <n v="14"/>
    <n v="5"/>
    <n v="0.5"/>
    <s v="Doug"/>
    <x v="2"/>
    <s v="UT"/>
  </r>
  <r>
    <x v="5"/>
    <n v="1082"/>
    <n v="1109"/>
    <s v="Chlorine Test Kit"/>
    <n v="3"/>
    <n v="8"/>
    <n v="5"/>
    <n v="0.5"/>
    <s v="Chalie"/>
    <x v="0"/>
    <s v="CA"/>
  </r>
  <r>
    <x v="5"/>
    <n v="1083"/>
    <n v="1109"/>
    <s v="Chlorine Test Kit"/>
    <n v="3"/>
    <n v="8"/>
    <n v="5"/>
    <n v="0.5"/>
    <s v="Chalie"/>
    <x v="0"/>
    <s v="NV"/>
  </r>
  <r>
    <x v="5"/>
    <n v="1084"/>
    <n v="6119"/>
    <s v="Algea Killer 8 oz"/>
    <n v="9"/>
    <n v="14"/>
    <n v="5"/>
    <n v="0.5"/>
    <s v="Chalie"/>
    <x v="0"/>
    <s v="AZ"/>
  </r>
  <r>
    <x v="5"/>
    <n v="1085"/>
    <n v="9822"/>
    <s v="Pool Cover"/>
    <n v="58.3"/>
    <n v="98.4"/>
    <n v="40.100000000000009"/>
    <n v="8.0200000000000014"/>
    <s v="Doug"/>
    <x v="2"/>
    <s v="NV"/>
  </r>
  <r>
    <x v="5"/>
    <n v="1086"/>
    <n v="1109"/>
    <s v="Chlorine Test Kit"/>
    <n v="3"/>
    <n v="8"/>
    <n v="5"/>
    <n v="0.5"/>
    <s v="Hellen"/>
    <x v="3"/>
    <s v="AZ"/>
  </r>
  <r>
    <x v="5"/>
    <n v="1087"/>
    <n v="2499"/>
    <s v="8 ft Hose"/>
    <n v="6.2"/>
    <n v="9.1999999999999993"/>
    <n v="2.9999999999999991"/>
    <n v="0.29999999999999993"/>
    <s v="Chalie"/>
    <x v="0"/>
    <s v="CA"/>
  </r>
  <r>
    <x v="5"/>
    <n v="1088"/>
    <n v="2499"/>
    <s v="8 ft Hose"/>
    <n v="6.2"/>
    <n v="9.1999999999999993"/>
    <n v="2.9999999999999991"/>
    <n v="0.29999999999999993"/>
    <s v="Chalie"/>
    <x v="0"/>
    <s v="NM"/>
  </r>
  <r>
    <x v="5"/>
    <n v="1089"/>
    <n v="6119"/>
    <s v="Algea Killer 8 oz"/>
    <n v="9"/>
    <n v="14"/>
    <n v="5"/>
    <n v="0.5"/>
    <s v="Doug"/>
    <x v="2"/>
    <s v="NV"/>
  </r>
  <r>
    <x v="5"/>
    <n v="1090"/>
    <n v="2877"/>
    <s v="Net"/>
    <n v="11.4"/>
    <n v="16.3"/>
    <n v="4.9000000000000004"/>
    <n v="0.49000000000000005"/>
    <s v="Chalie"/>
    <x v="0"/>
    <s v="CA"/>
  </r>
  <r>
    <x v="5"/>
    <n v="1091"/>
    <n v="2877"/>
    <s v="Net"/>
    <n v="11.4"/>
    <n v="16.3"/>
    <n v="4.9000000000000004"/>
    <n v="0.49000000000000005"/>
    <s v="Hellen"/>
    <x v="3"/>
    <s v="NV"/>
  </r>
  <r>
    <x v="5"/>
    <n v="1092"/>
    <n v="2877"/>
    <s v="Net"/>
    <n v="11.4"/>
    <n v="16.3"/>
    <n v="4.9000000000000004"/>
    <n v="0.49000000000000005"/>
    <s v="Doug"/>
    <x v="2"/>
    <s v="CA"/>
  </r>
  <r>
    <x v="5"/>
    <n v="1093"/>
    <n v="6119"/>
    <s v="Algea Killer 8 oz"/>
    <n v="9"/>
    <n v="14"/>
    <n v="5"/>
    <n v="0.5"/>
    <s v="Juan"/>
    <x v="1"/>
    <s v="AZ"/>
  </r>
  <r>
    <x v="5"/>
    <n v="1094"/>
    <n v="6119"/>
    <s v="Algea Killer 8 oz"/>
    <n v="9"/>
    <n v="14"/>
    <n v="5"/>
    <n v="0.5"/>
    <s v="Doug"/>
    <x v="2"/>
    <s v="CA"/>
  </r>
  <r>
    <x v="5"/>
    <n v="1095"/>
    <n v="2499"/>
    <s v="8 ft Hose"/>
    <n v="6.2"/>
    <n v="9.1999999999999993"/>
    <n v="2.9999999999999991"/>
    <n v="0.29999999999999993"/>
    <s v="Hellen"/>
    <x v="3"/>
    <s v="AZ"/>
  </r>
  <r>
    <x v="5"/>
    <n v="1096"/>
    <n v="6119"/>
    <s v="Algea Killer 8 oz"/>
    <n v="9"/>
    <n v="14"/>
    <n v="5"/>
    <n v="0.5"/>
    <s v="Doug"/>
    <x v="2"/>
    <s v="AZ"/>
  </r>
  <r>
    <x v="5"/>
    <n v="1097"/>
    <n v="9212"/>
    <s v="1 Gal Muratic Acid"/>
    <n v="4"/>
    <n v="7"/>
    <n v="3"/>
    <n v="0.30000000000000004"/>
    <s v="Hellen"/>
    <x v="3"/>
    <s v="NV"/>
  </r>
  <r>
    <x v="5"/>
    <n v="1098"/>
    <n v="2877"/>
    <s v="Net"/>
    <n v="11.4"/>
    <n v="16.3"/>
    <n v="4.9000000000000004"/>
    <n v="0.49000000000000005"/>
    <s v="Juan"/>
    <x v="1"/>
    <s v="NM"/>
  </r>
  <r>
    <x v="6"/>
    <n v="1099"/>
    <n v="2877"/>
    <s v="Net"/>
    <n v="11.4"/>
    <n v="16.3"/>
    <n v="4.9000000000000004"/>
    <n v="0.49000000000000005"/>
    <s v="Doug"/>
    <x v="2"/>
    <s v="CA"/>
  </r>
  <r>
    <x v="6"/>
    <n v="1100"/>
    <n v="6119"/>
    <s v="Algea Killer 8 oz"/>
    <n v="9"/>
    <n v="14"/>
    <n v="5"/>
    <n v="0.5"/>
    <s v="Chalie"/>
    <x v="0"/>
    <s v="UT"/>
  </r>
  <r>
    <x v="6"/>
    <n v="1101"/>
    <n v="2499"/>
    <s v="8 ft Hose"/>
    <n v="6.2"/>
    <n v="9.1999999999999993"/>
    <n v="2.9999999999999991"/>
    <n v="0.29999999999999993"/>
    <s v="Doug"/>
    <x v="2"/>
    <s v="CA"/>
  </r>
  <r>
    <x v="6"/>
    <n v="1102"/>
    <n v="2242"/>
    <s v="AutoVac"/>
    <n v="60"/>
    <n v="124"/>
    <n v="64"/>
    <n v="12.8"/>
    <s v="Juan"/>
    <x v="1"/>
    <s v="NV"/>
  </r>
  <r>
    <x v="6"/>
    <n v="1103"/>
    <n v="2877"/>
    <s v="Net"/>
    <n v="11.4"/>
    <n v="16.3"/>
    <n v="4.9000000000000004"/>
    <n v="0.49000000000000005"/>
    <s v="Juan"/>
    <x v="1"/>
    <s v="AZ"/>
  </r>
  <r>
    <x v="6"/>
    <n v="1104"/>
    <n v="2877"/>
    <s v="Net"/>
    <n v="11.4"/>
    <n v="16.3"/>
    <n v="4.9000000000000004"/>
    <n v="0.49000000000000005"/>
    <s v="Doug"/>
    <x v="2"/>
    <s v="NV"/>
  </r>
  <r>
    <x v="6"/>
    <n v="1105"/>
    <n v="2499"/>
    <s v="8 ft Hose"/>
    <n v="6.2"/>
    <n v="9.1999999999999993"/>
    <n v="2.9999999999999991"/>
    <n v="0.29999999999999993"/>
    <s v="Juan"/>
    <x v="1"/>
    <s v="AZ"/>
  </r>
  <r>
    <x v="6"/>
    <n v="1106"/>
    <n v="9822"/>
    <s v="Pool Cover"/>
    <n v="58.3"/>
    <n v="98.4"/>
    <n v="40.100000000000009"/>
    <n v="8.0200000000000014"/>
    <s v="Juan"/>
    <x v="1"/>
    <s v="CA"/>
  </r>
  <r>
    <x v="6"/>
    <n v="1107"/>
    <n v="1109"/>
    <s v="Chlorine Test Kit"/>
    <n v="3"/>
    <n v="8"/>
    <n v="5"/>
    <n v="0.5"/>
    <s v="Hellen"/>
    <x v="3"/>
    <s v="NM"/>
  </r>
  <r>
    <x v="6"/>
    <n v="1108"/>
    <n v="9822"/>
    <s v="Pool Cover"/>
    <n v="58.3"/>
    <n v="98.4"/>
    <n v="40.100000000000009"/>
    <n v="8.0200000000000014"/>
    <s v="Doug"/>
    <x v="2"/>
    <s v="NV"/>
  </r>
  <r>
    <x v="6"/>
    <n v="1109"/>
    <n v="8722"/>
    <s v="Water Pump"/>
    <n v="344"/>
    <n v="502"/>
    <n v="158"/>
    <n v="31.6"/>
    <s v="Juan"/>
    <x v="1"/>
    <s v="CA"/>
  </r>
  <r>
    <x v="6"/>
    <n v="1110"/>
    <n v="8722"/>
    <s v="Water Pump"/>
    <n v="344"/>
    <n v="502"/>
    <n v="158"/>
    <n v="31.6"/>
    <s v="Hellen"/>
    <x v="3"/>
    <s v="NV"/>
  </r>
  <r>
    <x v="6"/>
    <n v="1111"/>
    <n v="6622"/>
    <s v="5 Gal Chlorine"/>
    <n v="42"/>
    <n v="77"/>
    <n v="35"/>
    <n v="7"/>
    <s v="Hellen"/>
    <x v="3"/>
    <s v="CA"/>
  </r>
  <r>
    <x v="6"/>
    <n v="1112"/>
    <n v="6622"/>
    <s v="5 Gal Chlorine"/>
    <n v="42"/>
    <n v="77"/>
    <n v="35"/>
    <n v="7"/>
    <s v="Doug"/>
    <x v="2"/>
    <s v="AZ"/>
  </r>
  <r>
    <x v="6"/>
    <n v="1113"/>
    <n v="9822"/>
    <s v="Pool Cover"/>
    <n v="58.3"/>
    <n v="98.4"/>
    <n v="40.100000000000009"/>
    <n v="8.0200000000000014"/>
    <s v="Chalie"/>
    <x v="0"/>
    <s v="CA"/>
  </r>
  <r>
    <x v="6"/>
    <n v="1114"/>
    <n v="2242"/>
    <s v="AutoVac"/>
    <n v="60"/>
    <n v="124"/>
    <n v="64"/>
    <n v="12.8"/>
    <s v="Juan"/>
    <x v="1"/>
    <s v="AZ"/>
  </r>
  <r>
    <x v="6"/>
    <n v="1115"/>
    <n v="8722"/>
    <s v="Water Pump"/>
    <n v="344"/>
    <n v="502"/>
    <n v="158"/>
    <n v="31.6"/>
    <s v="Chalie"/>
    <x v="0"/>
    <s v="AZ"/>
  </r>
  <r>
    <x v="6"/>
    <n v="1116"/>
    <n v="6622"/>
    <s v="5 Gal Chlorine"/>
    <n v="42"/>
    <n v="77"/>
    <n v="35"/>
    <n v="7"/>
    <s v="Doug"/>
    <x v="2"/>
    <s v="NV"/>
  </r>
  <r>
    <x v="6"/>
    <n v="1117"/>
    <n v="8722"/>
    <s v="Water Pump"/>
    <n v="344"/>
    <n v="502"/>
    <n v="158"/>
    <n v="31.6"/>
    <s v="Hellen"/>
    <x v="3"/>
    <s v="NM"/>
  </r>
  <r>
    <x v="6"/>
    <n v="1118"/>
    <n v="9822"/>
    <s v="Pool Cover"/>
    <n v="58.3"/>
    <n v="98.4"/>
    <n v="40.100000000000009"/>
    <n v="8.0200000000000014"/>
    <s v="Juan"/>
    <x v="1"/>
    <s v="CA"/>
  </r>
  <r>
    <x v="6"/>
    <n v="1119"/>
    <n v="2242"/>
    <s v="AutoVac"/>
    <n v="60"/>
    <n v="124"/>
    <n v="64"/>
    <n v="12.8"/>
    <s v="Chalie"/>
    <x v="0"/>
    <s v="UT"/>
  </r>
  <r>
    <x v="6"/>
    <n v="1120"/>
    <n v="2242"/>
    <s v="AutoVac"/>
    <n v="60"/>
    <n v="124"/>
    <n v="64"/>
    <n v="12.8"/>
    <s v="Doug"/>
    <x v="2"/>
    <s v="CA"/>
  </r>
  <r>
    <x v="6"/>
    <n v="1121"/>
    <n v="4421"/>
    <s v="Skimmer"/>
    <n v="45"/>
    <n v="87"/>
    <n v="42"/>
    <n v="8.4"/>
    <s v="Doug"/>
    <x v="2"/>
    <s v="NV"/>
  </r>
  <r>
    <x v="6"/>
    <n v="1122"/>
    <n v="8722"/>
    <s v="Water Pump"/>
    <n v="344"/>
    <n v="502"/>
    <n v="158"/>
    <n v="31.6"/>
    <s v="Doug"/>
    <x v="2"/>
    <s v="AZ"/>
  </r>
  <r>
    <x v="6"/>
    <n v="1123"/>
    <n v="9822"/>
    <s v="Pool Cover"/>
    <n v="58.3"/>
    <n v="98.4"/>
    <n v="40.100000000000009"/>
    <n v="8.0200000000000014"/>
    <s v="Doug"/>
    <x v="2"/>
    <s v="NV"/>
  </r>
  <r>
    <x v="6"/>
    <n v="1124"/>
    <n v="4421"/>
    <s v="Skimmer"/>
    <n v="45"/>
    <n v="87"/>
    <n v="42"/>
    <n v="8.4"/>
    <s v="Doug"/>
    <x v="2"/>
    <s v="AZ"/>
  </r>
  <r>
    <x v="7"/>
    <n v="1125"/>
    <n v="2242"/>
    <s v="AutoVac"/>
    <n v="60"/>
    <n v="124"/>
    <n v="64"/>
    <n v="12.8"/>
    <s v="Doug"/>
    <x v="2"/>
    <s v="CA"/>
  </r>
  <r>
    <x v="7"/>
    <n v="1126"/>
    <n v="9212"/>
    <s v="1 Gal Muratic Acid"/>
    <n v="4"/>
    <n v="7"/>
    <n v="3"/>
    <n v="0.30000000000000004"/>
    <s v="Doug"/>
    <x v="2"/>
    <s v="NM"/>
  </r>
  <r>
    <x v="7"/>
    <n v="1127"/>
    <n v="8722"/>
    <s v="Water Pump"/>
    <n v="344"/>
    <n v="502"/>
    <n v="158"/>
    <n v="31.6"/>
    <s v="Chalie"/>
    <x v="0"/>
    <s v="NV"/>
  </r>
  <r>
    <x v="7"/>
    <n v="1128"/>
    <n v="6622"/>
    <s v="5 Gal Chlorine"/>
    <n v="42"/>
    <n v="77"/>
    <n v="35"/>
    <n v="7"/>
    <s v="Juan"/>
    <x v="1"/>
    <s v="CA"/>
  </r>
  <r>
    <x v="7"/>
    <n v="1129"/>
    <n v="9822"/>
    <s v="Pool Cover"/>
    <n v="58.3"/>
    <n v="98.4"/>
    <n v="40.100000000000009"/>
    <n v="8.0200000000000014"/>
    <s v="Hellen"/>
    <x v="3"/>
    <s v="NV"/>
  </r>
  <r>
    <x v="7"/>
    <n v="1130"/>
    <n v="4421"/>
    <s v="Skimmer"/>
    <n v="45"/>
    <n v="87"/>
    <n v="42"/>
    <n v="8.4"/>
    <s v="Hellen"/>
    <x v="3"/>
    <s v="CA"/>
  </r>
  <r>
    <x v="7"/>
    <n v="1131"/>
    <n v="9212"/>
    <s v="1 Gal Muratic Acid"/>
    <n v="4"/>
    <n v="7"/>
    <n v="3"/>
    <n v="0.30000000000000004"/>
    <s v="Hellen"/>
    <x v="3"/>
    <s v="AZ"/>
  </r>
  <r>
    <x v="7"/>
    <n v="1132"/>
    <n v="9212"/>
    <s v="1 Gal Muratic Acid"/>
    <n v="4"/>
    <n v="7"/>
    <n v="3"/>
    <n v="0.30000000000000004"/>
    <s v="Hellen"/>
    <x v="3"/>
    <s v="CA"/>
  </r>
  <r>
    <x v="7"/>
    <n v="1133"/>
    <n v="9822"/>
    <s v="Pool Cover"/>
    <n v="58.3"/>
    <n v="98.4"/>
    <n v="40.100000000000009"/>
    <n v="8.0200000000000014"/>
    <s v="Chalie"/>
    <x v="0"/>
    <s v="AZ"/>
  </r>
  <r>
    <x v="7"/>
    <n v="1134"/>
    <n v="9822"/>
    <s v="Pool Cover"/>
    <n v="58.3"/>
    <n v="98.4"/>
    <n v="40.100000000000009"/>
    <n v="8.0200000000000014"/>
    <s v="Doug"/>
    <x v="2"/>
    <s v="AZ"/>
  </r>
  <r>
    <x v="7"/>
    <n v="1135"/>
    <n v="8722"/>
    <s v="Water Pump"/>
    <n v="344"/>
    <n v="502"/>
    <n v="158"/>
    <n v="31.6"/>
    <s v="Chalie"/>
    <x v="0"/>
    <s v="NV"/>
  </r>
  <r>
    <x v="7"/>
    <n v="1136"/>
    <n v="2242"/>
    <s v="AutoVac"/>
    <n v="60"/>
    <n v="124"/>
    <n v="64"/>
    <n v="12.8"/>
    <s v="Doug"/>
    <x v="2"/>
    <s v="NM"/>
  </r>
  <r>
    <x v="7"/>
    <n v="1137"/>
    <n v="9822"/>
    <s v="Pool Cover"/>
    <n v="58.3"/>
    <n v="98.4"/>
    <n v="40.100000000000009"/>
    <n v="8.0200000000000014"/>
    <s v="Juan"/>
    <x v="1"/>
    <s v="CA"/>
  </r>
  <r>
    <x v="7"/>
    <n v="1138"/>
    <n v="8722"/>
    <s v="Water Pump"/>
    <n v="344"/>
    <n v="502"/>
    <n v="158"/>
    <n v="31.6"/>
    <s v="Chalie"/>
    <x v="0"/>
    <s v="UT"/>
  </r>
  <r>
    <x v="7"/>
    <n v="1139"/>
    <n v="4421"/>
    <s v="Skimmer"/>
    <n v="45"/>
    <n v="87"/>
    <n v="42"/>
    <n v="8.4"/>
    <s v="Doug"/>
    <x v="2"/>
    <s v="CA"/>
  </r>
  <r>
    <x v="7"/>
    <n v="1140"/>
    <n v="4421"/>
    <s v="Skimmer"/>
    <n v="45"/>
    <n v="87"/>
    <n v="42"/>
    <n v="8.4"/>
    <s v="Juan"/>
    <x v="1"/>
    <s v="NV"/>
  </r>
  <r>
    <x v="7"/>
    <n v="1141"/>
    <n v="9212"/>
    <s v="1 Gal Muratic Acid"/>
    <n v="4"/>
    <n v="7"/>
    <n v="3"/>
    <n v="0.30000000000000004"/>
    <s v="Juan"/>
    <x v="1"/>
    <s v="AZ"/>
  </r>
  <r>
    <x v="8"/>
    <n v="1142"/>
    <n v="2242"/>
    <s v="AutoVac"/>
    <n v="60"/>
    <n v="124"/>
    <n v="64"/>
    <n v="12.8"/>
    <s v="Juan"/>
    <x v="1"/>
    <s v="NV"/>
  </r>
  <r>
    <x v="8"/>
    <n v="1143"/>
    <n v="9822"/>
    <s v="Pool Cover"/>
    <n v="58.3"/>
    <n v="98.4"/>
    <n v="40.100000000000009"/>
    <n v="8.0200000000000014"/>
    <s v="Hellen"/>
    <x v="3"/>
    <s v="AZ"/>
  </r>
  <r>
    <x v="8"/>
    <n v="1144"/>
    <n v="2242"/>
    <s v="AutoVac"/>
    <n v="60"/>
    <n v="124"/>
    <n v="64"/>
    <n v="12.8"/>
    <s v="Hellen"/>
    <x v="3"/>
    <s v="CA"/>
  </r>
  <r>
    <x v="8"/>
    <n v="1145"/>
    <n v="4421"/>
    <s v="Skimmer"/>
    <n v="45"/>
    <n v="87"/>
    <n v="42"/>
    <n v="8.4"/>
    <s v="Hellen"/>
    <x v="3"/>
    <s v="NM"/>
  </r>
  <r>
    <x v="8"/>
    <n v="1146"/>
    <n v="8722"/>
    <s v="Water Pump"/>
    <n v="344"/>
    <n v="502"/>
    <n v="158"/>
    <n v="31.6"/>
    <s v="Hellen"/>
    <x v="3"/>
    <s v="NV"/>
  </r>
  <r>
    <x v="8"/>
    <n v="1147"/>
    <n v="9822"/>
    <s v="Pool Cover"/>
    <n v="58.3"/>
    <n v="98.4"/>
    <n v="40.100000000000009"/>
    <n v="8.0200000000000014"/>
    <s v="Chalie"/>
    <x v="0"/>
    <s v="CA"/>
  </r>
  <r>
    <x v="8"/>
    <n v="1148"/>
    <n v="9212"/>
    <s v="1 Gal Muratic Acid"/>
    <n v="4"/>
    <n v="7"/>
    <n v="3"/>
    <n v="0.30000000000000004"/>
    <s v="Doug"/>
    <x v="2"/>
    <s v="AZ"/>
  </r>
  <r>
    <x v="8"/>
    <n v="1149"/>
    <n v="8722"/>
    <s v="Water Pump"/>
    <n v="344"/>
    <n v="502"/>
    <n v="158"/>
    <n v="31.6"/>
    <s v="Chalie"/>
    <x v="0"/>
    <s v="AZ"/>
  </r>
  <r>
    <x v="9"/>
    <n v="1150"/>
    <n v="2242"/>
    <s v="AutoVac"/>
    <n v="60"/>
    <n v="124"/>
    <n v="64"/>
    <n v="12.8"/>
    <s v="Doug"/>
    <x v="2"/>
    <s v="UT"/>
  </r>
  <r>
    <x v="9"/>
    <n v="1151"/>
    <n v="2242"/>
    <s v="AutoVac"/>
    <n v="60"/>
    <n v="124"/>
    <n v="64"/>
    <n v="12.8"/>
    <s v="Juan"/>
    <x v="1"/>
    <s v="CA"/>
  </r>
  <r>
    <x v="9"/>
    <n v="1152"/>
    <n v="4421"/>
    <s v="Skimmer"/>
    <n v="45"/>
    <n v="87"/>
    <n v="42"/>
    <n v="8.4"/>
    <s v="Chalie"/>
    <x v="0"/>
    <s v="NV"/>
  </r>
  <r>
    <x v="9"/>
    <n v="1153"/>
    <n v="8722"/>
    <s v="Water Pump"/>
    <n v="344"/>
    <n v="502"/>
    <n v="158"/>
    <n v="31.6"/>
    <s v="Doug"/>
    <x v="2"/>
    <s v="AZ"/>
  </r>
  <r>
    <x v="9"/>
    <n v="1154"/>
    <n v="9822"/>
    <s v="Pool Cover"/>
    <n v="58.3"/>
    <n v="98.4"/>
    <n v="40.100000000000009"/>
    <n v="8.0200000000000014"/>
    <s v="Juan"/>
    <x v="1"/>
    <s v="NV"/>
  </r>
  <r>
    <x v="9"/>
    <n v="1155"/>
    <n v="4421"/>
    <s v="Skimmer"/>
    <n v="45"/>
    <n v="87"/>
    <n v="42"/>
    <n v="8.4"/>
    <s v="Doug"/>
    <x v="2"/>
    <s v="AZ"/>
  </r>
  <r>
    <x v="9"/>
    <n v="1156"/>
    <n v="2242"/>
    <s v="AutoVac"/>
    <n v="60"/>
    <n v="124"/>
    <n v="64"/>
    <n v="12.8"/>
    <s v="Doug"/>
    <x v="2"/>
    <s v="CA"/>
  </r>
  <r>
    <x v="9"/>
    <n v="1157"/>
    <n v="9212"/>
    <s v="1 Gal Muratic Acid"/>
    <n v="4"/>
    <n v="7"/>
    <n v="3"/>
    <n v="0.30000000000000004"/>
    <s v="Doug"/>
    <x v="2"/>
    <s v="NM"/>
  </r>
  <r>
    <x v="10"/>
    <n v="1158"/>
    <n v="8722"/>
    <s v="Water Pump"/>
    <n v="344"/>
    <n v="502"/>
    <n v="158"/>
    <n v="31.6"/>
    <s v="Chalie"/>
    <x v="0"/>
    <s v="NV"/>
  </r>
  <r>
    <x v="10"/>
    <n v="1159"/>
    <n v="6622"/>
    <s v="5 Gal Chlorine"/>
    <n v="42"/>
    <n v="77"/>
    <n v="35"/>
    <n v="7"/>
    <s v="Doug"/>
    <x v="2"/>
    <s v="CA"/>
  </r>
  <r>
    <x v="10"/>
    <n v="1160"/>
    <n v="9822"/>
    <s v="Pool Cover"/>
    <n v="58.3"/>
    <n v="98.4"/>
    <n v="40.100000000000009"/>
    <n v="8.0200000000000014"/>
    <s v="Hellen"/>
    <x v="3"/>
    <s v="NV"/>
  </r>
  <r>
    <x v="10"/>
    <n v="1161"/>
    <n v="4421"/>
    <s v="Skimmer"/>
    <n v="45"/>
    <n v="87"/>
    <n v="42"/>
    <n v="8.4"/>
    <s v="Juan"/>
    <x v="1"/>
    <s v="CA"/>
  </r>
  <r>
    <x v="10"/>
    <n v="1162"/>
    <n v="9212"/>
    <s v="1 Gal Muratic Acid"/>
    <n v="4"/>
    <n v="7"/>
    <n v="3"/>
    <n v="0.30000000000000004"/>
    <s v="Chalie"/>
    <x v="0"/>
    <s v="AZ"/>
  </r>
  <r>
    <x v="10"/>
    <n v="1163"/>
    <n v="9212"/>
    <s v="1 Gal Muratic Acid"/>
    <n v="4"/>
    <n v="7"/>
    <n v="3"/>
    <n v="0.30000000000000004"/>
    <s v="Doug"/>
    <x v="2"/>
    <s v="CA"/>
  </r>
  <r>
    <x v="10"/>
    <n v="1164"/>
    <n v="9822"/>
    <s v="Pool Cover"/>
    <n v="58.3"/>
    <n v="98.4"/>
    <n v="40.100000000000009"/>
    <n v="8.0200000000000014"/>
    <s v="Doug"/>
    <x v="2"/>
    <s v="AZ"/>
  </r>
  <r>
    <x v="10"/>
    <n v="1165"/>
    <n v="9822"/>
    <s v="Pool Cover"/>
    <n v="58.3"/>
    <n v="98.4"/>
    <n v="40.100000000000009"/>
    <n v="8.0200000000000014"/>
    <s v="Doug"/>
    <x v="2"/>
    <s v="AZ"/>
  </r>
  <r>
    <x v="10"/>
    <n v="1166"/>
    <n v="8722"/>
    <s v="Water Pump"/>
    <n v="344"/>
    <n v="502"/>
    <n v="158"/>
    <n v="31.6"/>
    <s v="Doug"/>
    <x v="2"/>
    <s v="NV"/>
  </r>
  <r>
    <x v="11"/>
    <n v="1167"/>
    <n v="2242"/>
    <s v="AutoVac"/>
    <n v="60"/>
    <n v="124"/>
    <n v="64"/>
    <n v="12.8"/>
    <s v="Doug"/>
    <x v="2"/>
    <s v="NM"/>
  </r>
  <r>
    <x v="11"/>
    <n v="1168"/>
    <n v="9822"/>
    <s v="Pool Cover"/>
    <n v="58.3"/>
    <n v="98.4"/>
    <n v="40.100000000000009"/>
    <n v="8.0200000000000014"/>
    <s v="Doug"/>
    <x v="2"/>
    <s v="CA"/>
  </r>
  <r>
    <x v="11"/>
    <n v="1169"/>
    <n v="8722"/>
    <s v="Water Pump"/>
    <n v="344"/>
    <n v="502"/>
    <n v="158"/>
    <n v="31.6"/>
    <s v="Doug"/>
    <x v="2"/>
    <s v="UT"/>
  </r>
  <r>
    <x v="11"/>
    <n v="1170"/>
    <n v="4421"/>
    <s v="Skimmer"/>
    <n v="45"/>
    <n v="87"/>
    <n v="42"/>
    <n v="8.4"/>
    <s v="Chalie"/>
    <x v="0"/>
    <s v="CA"/>
  </r>
  <r>
    <x v="11"/>
    <n v="1171"/>
    <n v="4421"/>
    <s v="Skimmer"/>
    <n v="45"/>
    <n v="87"/>
    <n v="42"/>
    <n v="8.4"/>
    <s v="Juan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ODY040"/>
    <s v="HO"/>
    <s v="Honda"/>
    <s v="OOD"/>
    <s v="Odyssey"/>
    <s v="01"/>
    <n v="13"/>
    <n v="68658.899999999994"/>
    <n v="5085.844444444444"/>
    <s v="Black"/>
    <x v="0"/>
    <n v="100000"/>
    <s v="Y"/>
    <s v="HO01OOD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3D5D2-0127-C94D-B606-16BBA2863878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11">
    <pivotField showAll="0">
      <items count="13">
        <item x="0"/>
        <item x="3"/>
        <item x="1"/>
        <item x="2"/>
        <item x="4"/>
        <item x="7"/>
        <item x="9"/>
        <item x="10"/>
        <item x="11"/>
        <item x="5"/>
        <item x="6"/>
        <item x="8"/>
        <item t="default"/>
      </items>
    </pivotField>
    <pivotField numFmtId="165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88ABC-8F94-6847-9F0E-531E6F740D01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2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B48FC-72DC-8245-9DE8-436D4F520D1E}">
  <dimension ref="A1:AD13"/>
  <sheetViews>
    <sheetView zoomScale="94" zoomScaleNormal="94" workbookViewId="0">
      <selection activeCell="AD10" sqref="AD10:AD13"/>
    </sheetView>
  </sheetViews>
  <sheetFormatPr baseColWidth="10" defaultRowHeight="16" x14ac:dyDescent="0.2"/>
  <cols>
    <col min="1" max="1" width="10.83203125" customWidth="1"/>
    <col min="3" max="3" width="11.6640625" customWidth="1"/>
    <col min="4" max="18" width="14.83203125" customWidth="1"/>
    <col min="19" max="23" width="14.1640625" customWidth="1"/>
    <col min="30" max="30" width="16.5" customWidth="1"/>
  </cols>
  <sheetData>
    <row r="1" spans="1:30" x14ac:dyDescent="0.2">
      <c r="A1" t="s">
        <v>0</v>
      </c>
      <c r="C1" t="s">
        <v>20</v>
      </c>
    </row>
    <row r="2" spans="1:30" x14ac:dyDescent="0.2">
      <c r="D2" t="s">
        <v>4</v>
      </c>
      <c r="I2" t="s">
        <v>21</v>
      </c>
      <c r="N2" t="s">
        <v>5</v>
      </c>
      <c r="S2" t="s">
        <v>22</v>
      </c>
      <c r="X2" t="s">
        <v>23</v>
      </c>
      <c r="AD2" t="s">
        <v>24</v>
      </c>
    </row>
    <row r="3" spans="1:30" x14ac:dyDescent="0.2">
      <c r="A3" t="s">
        <v>1</v>
      </c>
      <c r="B3" t="s">
        <v>2</v>
      </c>
      <c r="C3" t="s">
        <v>3</v>
      </c>
      <c r="D3" s="4">
        <v>36892</v>
      </c>
      <c r="E3" s="4">
        <v>39448</v>
      </c>
      <c r="F3" s="4">
        <v>42005</v>
      </c>
      <c r="G3" s="4">
        <v>44562</v>
      </c>
      <c r="H3" s="4">
        <v>47119</v>
      </c>
      <c r="I3" s="7">
        <v>36892</v>
      </c>
      <c r="J3" s="7">
        <v>39448</v>
      </c>
      <c r="K3" s="7">
        <v>42005</v>
      </c>
      <c r="L3" s="7">
        <v>44562</v>
      </c>
      <c r="M3" s="7">
        <v>47119</v>
      </c>
      <c r="N3" s="9">
        <v>36892</v>
      </c>
      <c r="O3" s="9">
        <v>39448</v>
      </c>
      <c r="P3" s="9">
        <v>42005</v>
      </c>
      <c r="Q3" s="9">
        <v>44562</v>
      </c>
      <c r="R3" s="9">
        <v>47119</v>
      </c>
      <c r="S3" s="11">
        <v>36892</v>
      </c>
      <c r="T3" s="11">
        <v>39448</v>
      </c>
      <c r="U3" s="11">
        <v>42005</v>
      </c>
      <c r="V3" s="11">
        <v>44562</v>
      </c>
      <c r="W3" s="11">
        <v>47119</v>
      </c>
      <c r="X3" s="13">
        <v>36892</v>
      </c>
      <c r="Y3" s="13">
        <v>39448</v>
      </c>
      <c r="Z3" s="13">
        <v>42005</v>
      </c>
      <c r="AA3" s="13">
        <v>44562</v>
      </c>
      <c r="AB3" s="13">
        <v>47119</v>
      </c>
    </row>
    <row r="4" spans="1:30" x14ac:dyDescent="0.2">
      <c r="A4" t="s">
        <v>6</v>
      </c>
      <c r="B4" t="s">
        <v>7</v>
      </c>
      <c r="C4" s="1">
        <v>15.9</v>
      </c>
      <c r="D4" s="5">
        <v>40</v>
      </c>
      <c r="E4" s="5">
        <v>40</v>
      </c>
      <c r="F4" s="5">
        <v>38</v>
      </c>
      <c r="G4" s="5">
        <v>20</v>
      </c>
      <c r="H4" s="5">
        <v>90</v>
      </c>
      <c r="I4" s="8">
        <f t="shared" ref="I4:M8" si="0">IF(D4&gt;40, D4-40, 0)</f>
        <v>0</v>
      </c>
      <c r="J4" s="8">
        <f t="shared" si="0"/>
        <v>0</v>
      </c>
      <c r="K4" s="8">
        <f t="shared" si="0"/>
        <v>0</v>
      </c>
      <c r="L4" s="8">
        <f t="shared" si="0"/>
        <v>0</v>
      </c>
      <c r="M4" s="8">
        <f t="shared" si="0"/>
        <v>50</v>
      </c>
      <c r="N4" s="10">
        <f>$C4*D4</f>
        <v>636</v>
      </c>
      <c r="O4" s="10">
        <f>$C4*E4</f>
        <v>636</v>
      </c>
      <c r="P4" s="10">
        <f>$C4*F4</f>
        <v>604.20000000000005</v>
      </c>
      <c r="Q4" s="10">
        <f t="shared" ref="Q4:R4" si="1">$C4*G4</f>
        <v>318</v>
      </c>
      <c r="R4" s="10">
        <f t="shared" si="1"/>
        <v>1431</v>
      </c>
      <c r="S4" s="12">
        <f>0.5*$C4*I4</f>
        <v>0</v>
      </c>
      <c r="T4" s="12">
        <f>0.5*$C4*J4</f>
        <v>0</v>
      </c>
      <c r="U4" s="12">
        <f t="shared" ref="U4:W8" si="2">0.5*$C4*K4</f>
        <v>0</v>
      </c>
      <c r="V4" s="12">
        <f t="shared" si="2"/>
        <v>0</v>
      </c>
      <c r="W4" s="12">
        <f t="shared" si="2"/>
        <v>397.5</v>
      </c>
      <c r="X4" s="14">
        <f>N4+S4</f>
        <v>636</v>
      </c>
      <c r="Y4" s="14">
        <f>O4+T4</f>
        <v>636</v>
      </c>
      <c r="Z4" s="14">
        <f>P4+U4</f>
        <v>604.20000000000005</v>
      </c>
      <c r="AA4" s="14">
        <f>Q4+V4</f>
        <v>318</v>
      </c>
      <c r="AB4" s="14">
        <f>R4+W4</f>
        <v>1828.5</v>
      </c>
      <c r="AD4" s="2">
        <f>SUM(X4:AB4)</f>
        <v>4022.7</v>
      </c>
    </row>
    <row r="5" spans="1:30" x14ac:dyDescent="0.2">
      <c r="A5" t="s">
        <v>8</v>
      </c>
      <c r="B5" t="s">
        <v>9</v>
      </c>
      <c r="C5" s="1">
        <v>15.9</v>
      </c>
      <c r="D5" s="6">
        <v>20</v>
      </c>
      <c r="E5" s="6">
        <v>34</v>
      </c>
      <c r="F5" s="6">
        <v>35</v>
      </c>
      <c r="G5" s="6">
        <v>34</v>
      </c>
      <c r="H5" s="6">
        <v>54</v>
      </c>
      <c r="I5" s="8">
        <f t="shared" si="0"/>
        <v>0</v>
      </c>
      <c r="J5" s="8">
        <f t="shared" si="0"/>
        <v>0</v>
      </c>
      <c r="K5" s="8">
        <f t="shared" si="0"/>
        <v>0</v>
      </c>
      <c r="L5" s="8">
        <f t="shared" si="0"/>
        <v>0</v>
      </c>
      <c r="M5" s="8">
        <f t="shared" si="0"/>
        <v>14</v>
      </c>
      <c r="N5" s="10">
        <f t="shared" ref="N5:O8" si="3">C5*D5</f>
        <v>318</v>
      </c>
      <c r="O5" s="10">
        <f t="shared" si="3"/>
        <v>680</v>
      </c>
      <c r="P5" s="10">
        <f t="shared" ref="P5:P8" si="4">$C5*F5</f>
        <v>556.5</v>
      </c>
      <c r="Q5" s="10">
        <f t="shared" ref="Q5:Q8" si="5">$C5*G5</f>
        <v>540.6</v>
      </c>
      <c r="R5" s="10">
        <f t="shared" ref="R5:R8" si="6">$C5*H5</f>
        <v>858.6</v>
      </c>
      <c r="S5" s="12">
        <f t="shared" ref="S5:T8" si="7">0.5*$C5*I5</f>
        <v>0</v>
      </c>
      <c r="T5" s="12">
        <f t="shared" si="7"/>
        <v>0</v>
      </c>
      <c r="U5" s="12">
        <f t="shared" si="2"/>
        <v>0</v>
      </c>
      <c r="V5" s="12">
        <f t="shared" si="2"/>
        <v>0</v>
      </c>
      <c r="W5" s="12">
        <f t="shared" si="2"/>
        <v>111.3</v>
      </c>
      <c r="X5" s="14">
        <f t="shared" ref="X5:X8" si="8">N5+S5</f>
        <v>318</v>
      </c>
      <c r="Y5" s="14">
        <f t="shared" ref="Y5:AB8" si="9">O5+T5</f>
        <v>680</v>
      </c>
      <c r="Z5" s="14">
        <f t="shared" si="9"/>
        <v>556.5</v>
      </c>
      <c r="AA5" s="14">
        <f t="shared" si="9"/>
        <v>540.6</v>
      </c>
      <c r="AB5" s="14">
        <f t="shared" si="9"/>
        <v>969.9</v>
      </c>
      <c r="AD5" s="2">
        <f t="shared" ref="AD5:AD8" si="10">SUM(X5:AB5)</f>
        <v>3065</v>
      </c>
    </row>
    <row r="6" spans="1:30" x14ac:dyDescent="0.2">
      <c r="A6" t="s">
        <v>10</v>
      </c>
      <c r="B6" t="s">
        <v>11</v>
      </c>
      <c r="C6" s="1">
        <v>16.899999999999999</v>
      </c>
      <c r="D6" s="6">
        <v>50</v>
      </c>
      <c r="E6" s="6">
        <v>45</v>
      </c>
      <c r="F6" s="6">
        <v>45</v>
      </c>
      <c r="G6" s="6">
        <v>23</v>
      </c>
      <c r="H6" s="6">
        <v>34</v>
      </c>
      <c r="I6" s="8">
        <f t="shared" si="0"/>
        <v>10</v>
      </c>
      <c r="J6" s="8">
        <f t="shared" si="0"/>
        <v>5</v>
      </c>
      <c r="K6" s="8">
        <f t="shared" si="0"/>
        <v>5</v>
      </c>
      <c r="L6" s="8">
        <f t="shared" si="0"/>
        <v>0</v>
      </c>
      <c r="M6" s="8">
        <f t="shared" si="0"/>
        <v>0</v>
      </c>
      <c r="N6" s="10">
        <f t="shared" si="3"/>
        <v>844.99999999999989</v>
      </c>
      <c r="O6" s="10">
        <f t="shared" si="3"/>
        <v>2250</v>
      </c>
      <c r="P6" s="10">
        <f t="shared" si="4"/>
        <v>760.49999999999989</v>
      </c>
      <c r="Q6" s="10">
        <f t="shared" si="5"/>
        <v>388.7</v>
      </c>
      <c r="R6" s="10">
        <f t="shared" si="6"/>
        <v>574.59999999999991</v>
      </c>
      <c r="S6" s="12">
        <f t="shared" si="7"/>
        <v>84.5</v>
      </c>
      <c r="T6" s="12">
        <f t="shared" si="7"/>
        <v>42.25</v>
      </c>
      <c r="U6" s="12">
        <f t="shared" si="2"/>
        <v>42.25</v>
      </c>
      <c r="V6" s="12">
        <f t="shared" si="2"/>
        <v>0</v>
      </c>
      <c r="W6" s="12">
        <f t="shared" si="2"/>
        <v>0</v>
      </c>
      <c r="X6" s="14">
        <f t="shared" si="8"/>
        <v>929.49999999999989</v>
      </c>
      <c r="Y6" s="14">
        <f t="shared" si="9"/>
        <v>2292.25</v>
      </c>
      <c r="Z6" s="14">
        <f t="shared" si="9"/>
        <v>802.74999999999989</v>
      </c>
      <c r="AA6" s="14">
        <f t="shared" si="9"/>
        <v>388.7</v>
      </c>
      <c r="AB6" s="14">
        <f t="shared" si="9"/>
        <v>574.59999999999991</v>
      </c>
      <c r="AD6" s="2">
        <f t="shared" si="10"/>
        <v>4987.7999999999993</v>
      </c>
    </row>
    <row r="7" spans="1:30" x14ac:dyDescent="0.2">
      <c r="A7" t="s">
        <v>12</v>
      </c>
      <c r="B7" t="s">
        <v>13</v>
      </c>
      <c r="C7" s="1">
        <v>15.9</v>
      </c>
      <c r="D7" s="6">
        <v>55</v>
      </c>
      <c r="E7" s="6">
        <v>52</v>
      </c>
      <c r="F7" s="6">
        <v>34</v>
      </c>
      <c r="G7" s="6">
        <v>54</v>
      </c>
      <c r="H7" s="6">
        <v>54</v>
      </c>
      <c r="I7" s="8">
        <f t="shared" si="0"/>
        <v>15</v>
      </c>
      <c r="J7" s="8">
        <f t="shared" si="0"/>
        <v>12</v>
      </c>
      <c r="K7" s="8">
        <f t="shared" si="0"/>
        <v>0</v>
      </c>
      <c r="L7" s="8">
        <f t="shared" si="0"/>
        <v>14</v>
      </c>
      <c r="M7" s="8">
        <f t="shared" si="0"/>
        <v>14</v>
      </c>
      <c r="N7" s="10">
        <f t="shared" si="3"/>
        <v>874.5</v>
      </c>
      <c r="O7" s="10">
        <f t="shared" si="3"/>
        <v>2860</v>
      </c>
      <c r="P7" s="10">
        <f t="shared" si="4"/>
        <v>540.6</v>
      </c>
      <c r="Q7" s="10">
        <f t="shared" si="5"/>
        <v>858.6</v>
      </c>
      <c r="R7" s="10">
        <f t="shared" si="6"/>
        <v>858.6</v>
      </c>
      <c r="S7" s="12">
        <f t="shared" si="7"/>
        <v>119.25</v>
      </c>
      <c r="T7" s="12">
        <f t="shared" si="7"/>
        <v>95.4</v>
      </c>
      <c r="U7" s="12">
        <f t="shared" si="2"/>
        <v>0</v>
      </c>
      <c r="V7" s="12">
        <f t="shared" si="2"/>
        <v>111.3</v>
      </c>
      <c r="W7" s="12">
        <f t="shared" si="2"/>
        <v>111.3</v>
      </c>
      <c r="X7" s="14">
        <f t="shared" si="8"/>
        <v>993.75</v>
      </c>
      <c r="Y7" s="14">
        <f t="shared" si="9"/>
        <v>2955.4</v>
      </c>
      <c r="Z7" s="14">
        <f t="shared" si="9"/>
        <v>540.6</v>
      </c>
      <c r="AA7" s="14">
        <f t="shared" si="9"/>
        <v>969.9</v>
      </c>
      <c r="AB7" s="14">
        <f t="shared" si="9"/>
        <v>969.9</v>
      </c>
      <c r="AD7" s="2">
        <f t="shared" si="10"/>
        <v>6429.5499999999993</v>
      </c>
    </row>
    <row r="8" spans="1:30" x14ac:dyDescent="0.2">
      <c r="A8" t="s">
        <v>14</v>
      </c>
      <c r="B8" t="s">
        <v>15</v>
      </c>
      <c r="C8" s="1">
        <v>12.3</v>
      </c>
      <c r="D8" s="6">
        <v>43</v>
      </c>
      <c r="E8" s="6">
        <v>64</v>
      </c>
      <c r="F8" s="6">
        <v>54</v>
      </c>
      <c r="G8" s="6">
        <v>66</v>
      </c>
      <c r="H8" s="6">
        <v>23</v>
      </c>
      <c r="I8" s="8">
        <f t="shared" si="0"/>
        <v>3</v>
      </c>
      <c r="J8" s="8">
        <f t="shared" si="0"/>
        <v>24</v>
      </c>
      <c r="K8" s="8">
        <f t="shared" si="0"/>
        <v>14</v>
      </c>
      <c r="L8" s="8">
        <f t="shared" si="0"/>
        <v>26</v>
      </c>
      <c r="M8" s="8">
        <f t="shared" si="0"/>
        <v>0</v>
      </c>
      <c r="N8" s="10">
        <f t="shared" si="3"/>
        <v>528.9</v>
      </c>
      <c r="O8" s="10">
        <f t="shared" si="3"/>
        <v>2752</v>
      </c>
      <c r="P8" s="10">
        <f t="shared" si="4"/>
        <v>664.2</v>
      </c>
      <c r="Q8" s="10">
        <f t="shared" si="5"/>
        <v>811.80000000000007</v>
      </c>
      <c r="R8" s="10">
        <f t="shared" si="6"/>
        <v>282.90000000000003</v>
      </c>
      <c r="S8" s="12">
        <f t="shared" si="7"/>
        <v>18.450000000000003</v>
      </c>
      <c r="T8" s="12">
        <f t="shared" si="7"/>
        <v>147.60000000000002</v>
      </c>
      <c r="U8" s="12">
        <f t="shared" si="2"/>
        <v>86.100000000000009</v>
      </c>
      <c r="V8" s="12">
        <f t="shared" si="2"/>
        <v>159.9</v>
      </c>
      <c r="W8" s="12">
        <f t="shared" si="2"/>
        <v>0</v>
      </c>
      <c r="X8" s="14">
        <f t="shared" si="8"/>
        <v>547.35</v>
      </c>
      <c r="Y8" s="14">
        <f t="shared" si="9"/>
        <v>2899.6</v>
      </c>
      <c r="Z8" s="14">
        <f t="shared" si="9"/>
        <v>750.30000000000007</v>
      </c>
      <c r="AA8" s="14">
        <f t="shared" si="9"/>
        <v>971.7</v>
      </c>
      <c r="AB8" s="14">
        <f t="shared" si="9"/>
        <v>282.90000000000003</v>
      </c>
      <c r="AD8" s="2">
        <f t="shared" si="10"/>
        <v>5451.8499999999995</v>
      </c>
    </row>
    <row r="10" spans="1:30" x14ac:dyDescent="0.2">
      <c r="A10" t="s">
        <v>16</v>
      </c>
      <c r="C10" s="2">
        <f>MAX(C4:C8)</f>
        <v>16.899999999999999</v>
      </c>
      <c r="D10" s="3">
        <f>MAX(D4:D8)</f>
        <v>55</v>
      </c>
      <c r="E10" s="3"/>
      <c r="F10" s="3"/>
      <c r="G10" s="3"/>
      <c r="H10" s="3"/>
      <c r="I10" s="3"/>
      <c r="J10" s="3"/>
      <c r="K10" s="3"/>
      <c r="L10" s="3"/>
      <c r="M10" s="3"/>
      <c r="N10" s="2">
        <f>MAX(N4:N8)</f>
        <v>874.5</v>
      </c>
      <c r="O10" s="2">
        <f t="shared" ref="O10:R10" si="11">MAX(O4:O8)</f>
        <v>2860</v>
      </c>
      <c r="P10" s="2">
        <f t="shared" si="11"/>
        <v>760.49999999999989</v>
      </c>
      <c r="Q10" s="2">
        <f t="shared" si="11"/>
        <v>858.6</v>
      </c>
      <c r="R10" s="2">
        <f t="shared" si="11"/>
        <v>1431</v>
      </c>
      <c r="S10" s="2">
        <f t="shared" ref="S10" si="12">MAX(S4:S8)</f>
        <v>119.25</v>
      </c>
      <c r="T10" s="2">
        <f t="shared" ref="T10:W10" si="13">MAX(T4:T8)</f>
        <v>147.60000000000002</v>
      </c>
      <c r="U10" s="2">
        <f t="shared" si="13"/>
        <v>86.100000000000009</v>
      </c>
      <c r="V10" s="2">
        <f t="shared" si="13"/>
        <v>159.9</v>
      </c>
      <c r="W10" s="2">
        <f t="shared" si="13"/>
        <v>397.5</v>
      </c>
      <c r="X10" s="2">
        <f>MAX(X4:X8)</f>
        <v>993.75</v>
      </c>
      <c r="Y10" s="2">
        <f t="shared" ref="Y10:AB10" si="14">MAX(Y4:Y8)</f>
        <v>2955.4</v>
      </c>
      <c r="Z10" s="2">
        <f t="shared" si="14"/>
        <v>802.74999999999989</v>
      </c>
      <c r="AA10" s="2">
        <f t="shared" si="14"/>
        <v>971.7</v>
      </c>
      <c r="AB10" s="2">
        <f t="shared" si="14"/>
        <v>1828.5</v>
      </c>
      <c r="AD10" s="2">
        <f t="shared" ref="AD10" si="15">MAX(AD4:AD8)</f>
        <v>6429.5499999999993</v>
      </c>
    </row>
    <row r="11" spans="1:30" x14ac:dyDescent="0.2">
      <c r="A11" t="s">
        <v>17</v>
      </c>
      <c r="C11" s="2">
        <f>MIN(C4:C8)</f>
        <v>12.3</v>
      </c>
      <c r="D11" s="3">
        <f>MIN(D4:D8)</f>
        <v>20</v>
      </c>
      <c r="E11" s="3"/>
      <c r="F11" s="3"/>
      <c r="G11" s="3"/>
      <c r="H11" s="3"/>
      <c r="I11" s="3"/>
      <c r="J11" s="3"/>
      <c r="K11" s="3"/>
      <c r="L11" s="3"/>
      <c r="M11" s="3"/>
      <c r="N11" s="2">
        <f>MIN(N5:N9)</f>
        <v>318</v>
      </c>
      <c r="O11" s="2">
        <f t="shared" ref="O11:R11" si="16">MIN(O5:O9)</f>
        <v>680</v>
      </c>
      <c r="P11" s="2">
        <f t="shared" si="16"/>
        <v>540.6</v>
      </c>
      <c r="Q11" s="2">
        <f t="shared" si="16"/>
        <v>388.7</v>
      </c>
      <c r="R11" s="2">
        <f t="shared" si="16"/>
        <v>282.90000000000003</v>
      </c>
      <c r="S11" s="2">
        <f>MIN(S4:S8)</f>
        <v>0</v>
      </c>
      <c r="T11" s="2">
        <f t="shared" ref="T11:W11" si="17">MIN(T4:T8)</f>
        <v>0</v>
      </c>
      <c r="U11" s="2">
        <f t="shared" si="17"/>
        <v>0</v>
      </c>
      <c r="V11" s="2">
        <f t="shared" si="17"/>
        <v>0</v>
      </c>
      <c r="W11" s="2">
        <f t="shared" si="17"/>
        <v>0</v>
      </c>
      <c r="X11" s="2">
        <f>MIN(X4:X8)</f>
        <v>318</v>
      </c>
      <c r="Y11" s="2">
        <f t="shared" ref="Y11:AB11" si="18">MIN(Y4:Y8)</f>
        <v>636</v>
      </c>
      <c r="Z11" s="2">
        <f t="shared" si="18"/>
        <v>540.6</v>
      </c>
      <c r="AA11" s="2">
        <f t="shared" si="18"/>
        <v>318</v>
      </c>
      <c r="AB11" s="2">
        <f t="shared" si="18"/>
        <v>282.90000000000003</v>
      </c>
      <c r="AD11" s="2">
        <f t="shared" ref="AD11" si="19">MIN(AD4:AD8)</f>
        <v>3065</v>
      </c>
    </row>
    <row r="12" spans="1:30" x14ac:dyDescent="0.2">
      <c r="A12" t="s">
        <v>18</v>
      </c>
      <c r="C12" s="2">
        <f>AVERAGE(C4:C8)</f>
        <v>15.38</v>
      </c>
      <c r="D12" s="3">
        <f>AVERAGE(D4:D8)</f>
        <v>41.6</v>
      </c>
      <c r="E12" s="3"/>
      <c r="F12" s="3"/>
      <c r="G12" s="3"/>
      <c r="H12" s="3"/>
      <c r="I12" s="3"/>
      <c r="J12" s="3"/>
      <c r="K12" s="3"/>
      <c r="L12" s="3"/>
      <c r="M12" s="3"/>
      <c r="N12" s="2">
        <f>AVERAGE(N4:N8)</f>
        <v>640.48</v>
      </c>
      <c r="O12" s="2">
        <f t="shared" ref="O12:R12" si="20">AVERAGE(O4:O8)</f>
        <v>1835.6</v>
      </c>
      <c r="P12" s="2">
        <f t="shared" si="20"/>
        <v>625.20000000000005</v>
      </c>
      <c r="Q12" s="2">
        <f t="shared" si="20"/>
        <v>583.54000000000008</v>
      </c>
      <c r="R12" s="2">
        <f t="shared" si="20"/>
        <v>801.14</v>
      </c>
      <c r="S12" s="2">
        <f>AVERAGE(S4:S8)</f>
        <v>44.44</v>
      </c>
      <c r="T12" s="2">
        <f t="shared" ref="T12:W12" si="21">AVERAGE(T4:T8)</f>
        <v>57.05</v>
      </c>
      <c r="U12" s="2">
        <f t="shared" si="21"/>
        <v>25.670000000000005</v>
      </c>
      <c r="V12" s="2">
        <f t="shared" si="21"/>
        <v>54.239999999999995</v>
      </c>
      <c r="W12" s="2">
        <f t="shared" si="21"/>
        <v>124.02000000000001</v>
      </c>
      <c r="X12" s="2">
        <f>AVERAGE(X4:X8)</f>
        <v>684.92</v>
      </c>
      <c r="Y12" s="2">
        <f t="shared" ref="Y12:AB12" si="22">AVERAGE(Y4:Y8)</f>
        <v>1892.65</v>
      </c>
      <c r="Z12" s="2">
        <f t="shared" si="22"/>
        <v>650.87</v>
      </c>
      <c r="AA12" s="2">
        <f t="shared" si="22"/>
        <v>637.78</v>
      </c>
      <c r="AB12" s="2">
        <f t="shared" si="22"/>
        <v>925.15999999999985</v>
      </c>
      <c r="AD12" s="2">
        <f t="shared" ref="AD12" si="23">AVERAGE(AD4:AD8)</f>
        <v>4791.3799999999992</v>
      </c>
    </row>
    <row r="13" spans="1:30" x14ac:dyDescent="0.2">
      <c r="A13" t="s">
        <v>19</v>
      </c>
      <c r="D13">
        <f>SUM(D4:D8)</f>
        <v>208</v>
      </c>
      <c r="N13" s="2">
        <f>SUM(N4:N8)</f>
        <v>3202.4</v>
      </c>
      <c r="O13" s="2">
        <f t="shared" ref="O13:R13" si="24">SUM(O4:O8)</f>
        <v>9178</v>
      </c>
      <c r="P13" s="2">
        <f t="shared" si="24"/>
        <v>3126</v>
      </c>
      <c r="Q13" s="2">
        <f t="shared" si="24"/>
        <v>2917.7000000000003</v>
      </c>
      <c r="R13" s="2">
        <f t="shared" si="24"/>
        <v>4005.7</v>
      </c>
      <c r="S13" s="2">
        <f>SUM(S4:S8)</f>
        <v>222.2</v>
      </c>
      <c r="T13" s="2">
        <f t="shared" ref="T13:W13" si="25">SUM(T4:T8)</f>
        <v>285.25</v>
      </c>
      <c r="U13" s="2">
        <f t="shared" si="25"/>
        <v>128.35000000000002</v>
      </c>
      <c r="V13" s="2">
        <f t="shared" si="25"/>
        <v>271.2</v>
      </c>
      <c r="W13" s="2">
        <f t="shared" si="25"/>
        <v>620.1</v>
      </c>
      <c r="X13" s="2">
        <f>SUM(X4:X8)</f>
        <v>3424.6</v>
      </c>
      <c r="Y13" s="2">
        <f t="shared" ref="Y13:AB13" si="26">SUM(Y4:Y8)</f>
        <v>9463.25</v>
      </c>
      <c r="Z13" s="2">
        <f t="shared" si="26"/>
        <v>3254.35</v>
      </c>
      <c r="AA13" s="2">
        <f t="shared" si="26"/>
        <v>3188.8999999999996</v>
      </c>
      <c r="AB13" s="2">
        <f t="shared" si="26"/>
        <v>4625.7999999999993</v>
      </c>
      <c r="AD13" s="2">
        <f t="shared" ref="AD13" si="27">SUM(AD4:AD8)</f>
        <v>23956.899999999998</v>
      </c>
    </row>
  </sheetData>
  <pageMargins left="0.7" right="0.7" top="0.75" bottom="0.75" header="0.3" footer="0.3"/>
  <ignoredErrors>
    <ignoredError sqref="D10:D11 D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3844-E8BA-6E4F-A48D-8EA6FDC46593}">
  <dimension ref="A1:M24"/>
  <sheetViews>
    <sheetView workbookViewId="0">
      <selection activeCell="E4" sqref="A1:F20"/>
    </sheetView>
  </sheetViews>
  <sheetFormatPr baseColWidth="10" defaultRowHeight="16" x14ac:dyDescent="0.2"/>
  <cols>
    <col min="2" max="2" width="14.1640625" customWidth="1"/>
    <col min="3" max="3" width="6.83203125" customWidth="1"/>
    <col min="4" max="4" width="7.1640625" customWidth="1"/>
    <col min="5" max="5" width="8" customWidth="1"/>
    <col min="6" max="6" width="4.6640625" customWidth="1"/>
  </cols>
  <sheetData>
    <row r="1" spans="1:13" ht="83" x14ac:dyDescent="0.2">
      <c r="A1" t="s">
        <v>25</v>
      </c>
      <c r="C1" s="15" t="s">
        <v>54</v>
      </c>
      <c r="D1" s="15" t="s">
        <v>56</v>
      </c>
      <c r="E1" s="15" t="s">
        <v>57</v>
      </c>
      <c r="F1" s="15" t="s">
        <v>55</v>
      </c>
      <c r="H1" s="15" t="s">
        <v>54</v>
      </c>
      <c r="I1" s="15" t="s">
        <v>56</v>
      </c>
      <c r="J1" s="15" t="s">
        <v>57</v>
      </c>
      <c r="K1" s="15" t="s">
        <v>55</v>
      </c>
      <c r="M1" s="15" t="s">
        <v>59</v>
      </c>
    </row>
    <row r="2" spans="1:13" x14ac:dyDescent="0.2">
      <c r="B2" t="s">
        <v>58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">
        <v>1</v>
      </c>
      <c r="B3" t="s">
        <v>2</v>
      </c>
    </row>
    <row r="4" spans="1:13" x14ac:dyDescent="0.2">
      <c r="A4" t="s">
        <v>6</v>
      </c>
      <c r="B4" t="s">
        <v>7</v>
      </c>
      <c r="C4">
        <v>10</v>
      </c>
      <c r="D4">
        <v>19</v>
      </c>
      <c r="E4">
        <v>93</v>
      </c>
      <c r="F4">
        <v>1</v>
      </c>
      <c r="H4" s="16">
        <f>C4/C$2</f>
        <v>1</v>
      </c>
      <c r="I4" s="16">
        <f t="shared" ref="I4:K19" si="0">D4/D$2</f>
        <v>0.95</v>
      </c>
      <c r="J4" s="16">
        <f t="shared" si="0"/>
        <v>0.93</v>
      </c>
      <c r="K4" s="16">
        <f t="shared" si="0"/>
        <v>1</v>
      </c>
      <c r="M4" s="16" t="b">
        <f>OR(H4&lt;0.5, I4&lt;0.5, J4&lt;0.5, K4&lt;0.5)</f>
        <v>0</v>
      </c>
    </row>
    <row r="5" spans="1:13" x14ac:dyDescent="0.2">
      <c r="A5" t="s">
        <v>8</v>
      </c>
      <c r="B5" t="s">
        <v>9</v>
      </c>
      <c r="C5">
        <v>9</v>
      </c>
      <c r="D5">
        <v>20</v>
      </c>
      <c r="E5">
        <v>100</v>
      </c>
      <c r="F5">
        <v>1</v>
      </c>
      <c r="H5" s="16">
        <f t="shared" ref="H5:H20" si="1">C5/C$2</f>
        <v>0.9</v>
      </c>
      <c r="I5" s="16">
        <f t="shared" si="0"/>
        <v>1</v>
      </c>
      <c r="J5" s="16">
        <f t="shared" si="0"/>
        <v>1</v>
      </c>
      <c r="K5" s="16">
        <f t="shared" si="0"/>
        <v>1</v>
      </c>
      <c r="M5" s="16" t="b">
        <f t="shared" ref="M5:M20" si="2">OR(H5&lt;0.5, I5&lt;0.5, J5&lt;0.5, K5&lt;0.5)</f>
        <v>0</v>
      </c>
    </row>
    <row r="6" spans="1:13" x14ac:dyDescent="0.2">
      <c r="A6" t="s">
        <v>26</v>
      </c>
      <c r="B6" t="s">
        <v>11</v>
      </c>
      <c r="C6">
        <v>8</v>
      </c>
      <c r="D6">
        <v>17</v>
      </c>
      <c r="E6">
        <v>82</v>
      </c>
      <c r="F6">
        <v>1</v>
      </c>
      <c r="H6" s="16">
        <f t="shared" si="1"/>
        <v>0.8</v>
      </c>
      <c r="I6" s="16">
        <f t="shared" si="0"/>
        <v>0.85</v>
      </c>
      <c r="J6" s="16">
        <f t="shared" si="0"/>
        <v>0.82</v>
      </c>
      <c r="K6" s="16">
        <f t="shared" si="0"/>
        <v>1</v>
      </c>
      <c r="M6" s="16" t="b">
        <f t="shared" si="2"/>
        <v>0</v>
      </c>
    </row>
    <row r="7" spans="1:13" x14ac:dyDescent="0.2">
      <c r="A7" t="s">
        <v>27</v>
      </c>
      <c r="B7" t="s">
        <v>41</v>
      </c>
      <c r="C7">
        <v>9</v>
      </c>
      <c r="D7">
        <v>10</v>
      </c>
      <c r="E7">
        <v>73</v>
      </c>
      <c r="F7">
        <v>1</v>
      </c>
      <c r="H7" s="16">
        <f t="shared" si="1"/>
        <v>0.9</v>
      </c>
      <c r="I7" s="16">
        <f t="shared" si="0"/>
        <v>0.5</v>
      </c>
      <c r="J7" s="16">
        <f t="shared" si="0"/>
        <v>0.73</v>
      </c>
      <c r="K7" s="16">
        <f t="shared" si="0"/>
        <v>1</v>
      </c>
      <c r="M7" s="16" t="b">
        <f t="shared" si="2"/>
        <v>0</v>
      </c>
    </row>
    <row r="8" spans="1:13" x14ac:dyDescent="0.2">
      <c r="A8" t="s">
        <v>28</v>
      </c>
      <c r="B8" t="s">
        <v>15</v>
      </c>
      <c r="C8">
        <v>10</v>
      </c>
      <c r="D8">
        <v>20</v>
      </c>
      <c r="E8">
        <v>59</v>
      </c>
      <c r="F8">
        <v>1</v>
      </c>
      <c r="H8" s="16">
        <f t="shared" si="1"/>
        <v>1</v>
      </c>
      <c r="I8" s="16">
        <f t="shared" si="0"/>
        <v>1</v>
      </c>
      <c r="J8" s="16">
        <f t="shared" si="0"/>
        <v>0.59</v>
      </c>
      <c r="K8" s="16">
        <f t="shared" si="0"/>
        <v>1</v>
      </c>
      <c r="M8" s="16" t="b">
        <f t="shared" si="2"/>
        <v>0</v>
      </c>
    </row>
    <row r="9" spans="1:13" x14ac:dyDescent="0.2">
      <c r="A9" t="s">
        <v>29</v>
      </c>
      <c r="B9" t="s">
        <v>42</v>
      </c>
      <c r="C9">
        <v>9</v>
      </c>
      <c r="D9">
        <v>17</v>
      </c>
      <c r="E9">
        <v>100</v>
      </c>
      <c r="F9">
        <v>1</v>
      </c>
      <c r="H9" s="16">
        <f t="shared" si="1"/>
        <v>0.9</v>
      </c>
      <c r="I9" s="16">
        <f t="shared" si="0"/>
        <v>0.85</v>
      </c>
      <c r="J9" s="16">
        <f t="shared" si="0"/>
        <v>1</v>
      </c>
      <c r="K9" s="16">
        <f t="shared" si="0"/>
        <v>1</v>
      </c>
      <c r="M9" s="16" t="b">
        <f t="shared" si="2"/>
        <v>0</v>
      </c>
    </row>
    <row r="10" spans="1:13" x14ac:dyDescent="0.2">
      <c r="A10" t="s">
        <v>30</v>
      </c>
      <c r="B10" t="s">
        <v>43</v>
      </c>
      <c r="C10">
        <v>8</v>
      </c>
      <c r="D10">
        <v>20</v>
      </c>
      <c r="E10">
        <v>100</v>
      </c>
      <c r="F10">
        <v>0</v>
      </c>
      <c r="H10" s="16">
        <f t="shared" si="1"/>
        <v>0.8</v>
      </c>
      <c r="I10" s="16">
        <f t="shared" si="0"/>
        <v>1</v>
      </c>
      <c r="J10" s="16">
        <f t="shared" si="0"/>
        <v>1</v>
      </c>
      <c r="K10" s="16">
        <f t="shared" si="0"/>
        <v>0</v>
      </c>
      <c r="M10" s="16" t="b">
        <f t="shared" si="2"/>
        <v>1</v>
      </c>
    </row>
    <row r="11" spans="1:13" x14ac:dyDescent="0.2">
      <c r="A11" t="s">
        <v>31</v>
      </c>
      <c r="B11" t="s">
        <v>44</v>
      </c>
      <c r="C11">
        <v>5</v>
      </c>
      <c r="D11">
        <v>6</v>
      </c>
      <c r="E11">
        <v>100</v>
      </c>
      <c r="F11">
        <v>1</v>
      </c>
      <c r="H11" s="16">
        <f t="shared" si="1"/>
        <v>0.5</v>
      </c>
      <c r="I11" s="16">
        <f t="shared" si="0"/>
        <v>0.3</v>
      </c>
      <c r="J11" s="16">
        <f t="shared" si="0"/>
        <v>1</v>
      </c>
      <c r="K11" s="16">
        <f t="shared" si="0"/>
        <v>1</v>
      </c>
      <c r="M11" s="16" t="b">
        <f t="shared" si="2"/>
        <v>1</v>
      </c>
    </row>
    <row r="12" spans="1:13" x14ac:dyDescent="0.2">
      <c r="A12" t="s">
        <v>32</v>
      </c>
      <c r="B12" t="s">
        <v>45</v>
      </c>
      <c r="C12">
        <v>10</v>
      </c>
      <c r="D12">
        <v>20</v>
      </c>
      <c r="E12">
        <v>67</v>
      </c>
      <c r="F12">
        <v>1</v>
      </c>
      <c r="H12" s="16">
        <f t="shared" si="1"/>
        <v>1</v>
      </c>
      <c r="I12" s="16">
        <f t="shared" si="0"/>
        <v>1</v>
      </c>
      <c r="J12" s="16">
        <f t="shared" si="0"/>
        <v>0.67</v>
      </c>
      <c r="K12" s="16">
        <f t="shared" si="0"/>
        <v>1</v>
      </c>
      <c r="M12" s="16" t="b">
        <f t="shared" si="2"/>
        <v>0</v>
      </c>
    </row>
    <row r="13" spans="1:13" x14ac:dyDescent="0.2">
      <c r="A13" t="s">
        <v>33</v>
      </c>
      <c r="B13" t="s">
        <v>46</v>
      </c>
      <c r="C13">
        <v>9</v>
      </c>
      <c r="D13">
        <v>20</v>
      </c>
      <c r="E13">
        <v>70</v>
      </c>
      <c r="F13">
        <v>1</v>
      </c>
      <c r="H13" s="16">
        <f t="shared" si="1"/>
        <v>0.9</v>
      </c>
      <c r="I13" s="16">
        <f t="shared" si="0"/>
        <v>1</v>
      </c>
      <c r="J13" s="16">
        <f t="shared" si="0"/>
        <v>0.7</v>
      </c>
      <c r="K13" s="16">
        <f t="shared" si="0"/>
        <v>1</v>
      </c>
      <c r="M13" s="16" t="b">
        <f t="shared" si="2"/>
        <v>0</v>
      </c>
    </row>
    <row r="14" spans="1:13" x14ac:dyDescent="0.2">
      <c r="A14" t="s">
        <v>34</v>
      </c>
      <c r="B14" t="s">
        <v>47</v>
      </c>
      <c r="C14">
        <v>10</v>
      </c>
      <c r="D14">
        <v>19</v>
      </c>
      <c r="E14">
        <v>80</v>
      </c>
      <c r="F14">
        <v>1</v>
      </c>
      <c r="H14" s="16">
        <f t="shared" si="1"/>
        <v>1</v>
      </c>
      <c r="I14" s="16">
        <f t="shared" si="0"/>
        <v>0.95</v>
      </c>
      <c r="J14" s="16">
        <f t="shared" si="0"/>
        <v>0.8</v>
      </c>
      <c r="K14" s="16">
        <f t="shared" si="0"/>
        <v>1</v>
      </c>
      <c r="M14" s="16" t="b">
        <f t="shared" si="2"/>
        <v>0</v>
      </c>
    </row>
    <row r="15" spans="1:13" x14ac:dyDescent="0.2">
      <c r="A15" t="s">
        <v>35</v>
      </c>
      <c r="B15" t="s">
        <v>48</v>
      </c>
      <c r="C15">
        <v>8</v>
      </c>
      <c r="D15">
        <v>17</v>
      </c>
      <c r="E15">
        <v>90</v>
      </c>
      <c r="F15">
        <v>1</v>
      </c>
      <c r="H15" s="16">
        <f t="shared" si="1"/>
        <v>0.8</v>
      </c>
      <c r="I15" s="16">
        <f t="shared" si="0"/>
        <v>0.85</v>
      </c>
      <c r="J15" s="16">
        <f t="shared" si="0"/>
        <v>0.9</v>
      </c>
      <c r="K15" s="16">
        <f t="shared" si="0"/>
        <v>1</v>
      </c>
      <c r="M15" s="16" t="b">
        <f t="shared" si="2"/>
        <v>0</v>
      </c>
    </row>
    <row r="16" spans="1:13" x14ac:dyDescent="0.2">
      <c r="A16" t="s">
        <v>36</v>
      </c>
      <c r="B16" t="s">
        <v>49</v>
      </c>
      <c r="C16">
        <v>9</v>
      </c>
      <c r="D16">
        <v>19</v>
      </c>
      <c r="E16">
        <v>45</v>
      </c>
      <c r="F16">
        <v>0</v>
      </c>
      <c r="H16" s="16">
        <f t="shared" si="1"/>
        <v>0.9</v>
      </c>
      <c r="I16" s="16">
        <f t="shared" si="0"/>
        <v>0.95</v>
      </c>
      <c r="J16" s="16">
        <f t="shared" si="0"/>
        <v>0.45</v>
      </c>
      <c r="K16" s="16">
        <f t="shared" si="0"/>
        <v>0</v>
      </c>
      <c r="M16" s="16" t="b">
        <f t="shared" si="2"/>
        <v>1</v>
      </c>
    </row>
    <row r="17" spans="1:13" x14ac:dyDescent="0.2">
      <c r="A17" t="s">
        <v>37</v>
      </c>
      <c r="B17" t="s">
        <v>50</v>
      </c>
      <c r="C17">
        <v>7</v>
      </c>
      <c r="D17">
        <v>20</v>
      </c>
      <c r="E17">
        <v>90</v>
      </c>
      <c r="F17">
        <v>1</v>
      </c>
      <c r="H17" s="16">
        <f t="shared" si="1"/>
        <v>0.7</v>
      </c>
      <c r="I17" s="16">
        <f t="shared" si="0"/>
        <v>1</v>
      </c>
      <c r="J17" s="16">
        <f t="shared" si="0"/>
        <v>0.9</v>
      </c>
      <c r="K17" s="16">
        <f t="shared" si="0"/>
        <v>1</v>
      </c>
      <c r="M17" s="16" t="b">
        <f t="shared" si="2"/>
        <v>0</v>
      </c>
    </row>
    <row r="18" spans="1:13" x14ac:dyDescent="0.2">
      <c r="A18" t="s">
        <v>38</v>
      </c>
      <c r="B18" t="s">
        <v>51</v>
      </c>
      <c r="C18">
        <v>10</v>
      </c>
      <c r="D18">
        <v>10</v>
      </c>
      <c r="E18">
        <v>80</v>
      </c>
      <c r="F18">
        <v>1</v>
      </c>
      <c r="H18" s="16">
        <f t="shared" si="1"/>
        <v>1</v>
      </c>
      <c r="I18" s="16">
        <f t="shared" si="0"/>
        <v>0.5</v>
      </c>
      <c r="J18" s="16">
        <f t="shared" si="0"/>
        <v>0.8</v>
      </c>
      <c r="K18" s="16">
        <f t="shared" si="0"/>
        <v>1</v>
      </c>
      <c r="M18" s="16" t="b">
        <f t="shared" si="2"/>
        <v>0</v>
      </c>
    </row>
    <row r="19" spans="1:13" x14ac:dyDescent="0.2">
      <c r="A19" t="s">
        <v>39</v>
      </c>
      <c r="B19" t="s">
        <v>52</v>
      </c>
      <c r="C19">
        <v>11</v>
      </c>
      <c r="D19">
        <v>20</v>
      </c>
      <c r="E19">
        <v>69</v>
      </c>
      <c r="F19">
        <v>1</v>
      </c>
      <c r="H19" s="16">
        <f t="shared" si="1"/>
        <v>1.1000000000000001</v>
      </c>
      <c r="I19" s="16">
        <f t="shared" si="0"/>
        <v>1</v>
      </c>
      <c r="J19" s="16">
        <f t="shared" si="0"/>
        <v>0.69</v>
      </c>
      <c r="K19" s="16">
        <f t="shared" si="0"/>
        <v>1</v>
      </c>
      <c r="M19" s="16" t="b">
        <f t="shared" si="2"/>
        <v>0</v>
      </c>
    </row>
    <row r="20" spans="1:13" x14ac:dyDescent="0.2">
      <c r="A20" t="s">
        <v>40</v>
      </c>
      <c r="B20" t="s">
        <v>53</v>
      </c>
      <c r="C20">
        <v>10</v>
      </c>
      <c r="D20">
        <v>14</v>
      </c>
      <c r="E20">
        <v>90</v>
      </c>
      <c r="F20">
        <v>1</v>
      </c>
      <c r="H20" s="16">
        <f t="shared" si="1"/>
        <v>1</v>
      </c>
      <c r="I20" s="16">
        <f t="shared" ref="I20" si="3">D20/D$2</f>
        <v>0.7</v>
      </c>
      <c r="J20" s="16">
        <f t="shared" ref="J20" si="4">E20/E$2</f>
        <v>0.9</v>
      </c>
      <c r="K20" s="16">
        <f t="shared" ref="K20" si="5">F20/F$2</f>
        <v>1</v>
      </c>
      <c r="M20" s="16" t="b">
        <f t="shared" si="2"/>
        <v>0</v>
      </c>
    </row>
    <row r="22" spans="1:13" x14ac:dyDescent="0.2">
      <c r="A22" t="s">
        <v>16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16">
        <f>MAX(H4:H20)</f>
        <v>1.1000000000000001</v>
      </c>
      <c r="I22" s="16">
        <f t="shared" ref="I22:K22" si="7">MAX(I4:I20)</f>
        <v>1</v>
      </c>
      <c r="J22" s="16">
        <f t="shared" si="7"/>
        <v>1</v>
      </c>
      <c r="K22" s="16">
        <f t="shared" si="7"/>
        <v>1</v>
      </c>
    </row>
    <row r="23" spans="1:13" x14ac:dyDescent="0.2">
      <c r="A23" t="s">
        <v>17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16">
        <f>MIN(H4:H20)</f>
        <v>0.5</v>
      </c>
      <c r="I23" s="16">
        <f t="shared" ref="I23:K23" si="9">MIN(I4:I20)</f>
        <v>0.3</v>
      </c>
      <c r="J23" s="16">
        <f t="shared" si="9"/>
        <v>0.45</v>
      </c>
      <c r="K23" s="16">
        <f t="shared" si="9"/>
        <v>0</v>
      </c>
    </row>
    <row r="24" spans="1:13" x14ac:dyDescent="0.2">
      <c r="A24" t="s">
        <v>18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16">
        <f>AVERAGE(H4:H20)</f>
        <v>0.89411764705882346</v>
      </c>
      <c r="I24" s="16">
        <f t="shared" ref="I24:K24" si="11">AVERAGE(I4:I20)</f>
        <v>0.84705882352941153</v>
      </c>
      <c r="J24" s="16">
        <f t="shared" si="11"/>
        <v>0.81647058823529417</v>
      </c>
      <c r="K24" s="16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1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CE6DA-2F72-8840-AE45-00B31540E095}">
  <dimension ref="A1:L9"/>
  <sheetViews>
    <sheetView workbookViewId="0">
      <selection activeCell="D1" sqref="D1"/>
    </sheetView>
  </sheetViews>
  <sheetFormatPr baseColWidth="10" defaultRowHeight="16" x14ac:dyDescent="0.2"/>
  <cols>
    <col min="1" max="1" width="19" customWidth="1"/>
  </cols>
  <sheetData>
    <row r="1" spans="1:12" x14ac:dyDescent="0.2">
      <c r="A1" t="s">
        <v>60</v>
      </c>
      <c r="D1" t="s">
        <v>20</v>
      </c>
    </row>
    <row r="4" spans="1:12" x14ac:dyDescent="0.2">
      <c r="A4" t="s">
        <v>61</v>
      </c>
      <c r="B4" s="17" t="s">
        <v>5</v>
      </c>
      <c r="C4" s="17">
        <v>3</v>
      </c>
      <c r="D4" s="18" t="s">
        <v>67</v>
      </c>
      <c r="E4" s="18">
        <v>5</v>
      </c>
      <c r="F4" s="19" t="s">
        <v>68</v>
      </c>
      <c r="G4" s="19">
        <v>4</v>
      </c>
      <c r="H4" s="20" t="s">
        <v>69</v>
      </c>
      <c r="I4" s="20">
        <v>3</v>
      </c>
      <c r="J4" s="21" t="s">
        <v>70</v>
      </c>
      <c r="K4" s="21">
        <v>1</v>
      </c>
      <c r="L4" t="s">
        <v>19</v>
      </c>
    </row>
    <row r="5" spans="1:12" x14ac:dyDescent="0.2">
      <c r="A5" t="s">
        <v>62</v>
      </c>
      <c r="B5" s="17">
        <v>1</v>
      </c>
      <c r="C5" s="17">
        <f>C$4*B5</f>
        <v>3</v>
      </c>
      <c r="D5" s="18">
        <v>5</v>
      </c>
      <c r="E5" s="18">
        <f>E$4*D5</f>
        <v>25</v>
      </c>
      <c r="F5" s="19">
        <v>1</v>
      </c>
      <c r="G5" s="19">
        <f>G$4*F5</f>
        <v>4</v>
      </c>
      <c r="H5" s="20">
        <v>4</v>
      </c>
      <c r="I5" s="20">
        <f>I$4*H5</f>
        <v>12</v>
      </c>
      <c r="J5" s="21">
        <v>5</v>
      </c>
      <c r="K5" s="21">
        <f>K$4*J5</f>
        <v>5</v>
      </c>
      <c r="L5">
        <f>SUM(C5,E5,G5,I5,K5)</f>
        <v>49</v>
      </c>
    </row>
    <row r="6" spans="1:12" x14ac:dyDescent="0.2">
      <c r="A6" t="s">
        <v>63</v>
      </c>
      <c r="B6" s="17">
        <v>4</v>
      </c>
      <c r="C6" s="17">
        <f t="shared" ref="C6:E9" si="0">C$4*B6</f>
        <v>12</v>
      </c>
      <c r="D6" s="18">
        <v>4</v>
      </c>
      <c r="E6" s="18">
        <f t="shared" si="0"/>
        <v>20</v>
      </c>
      <c r="F6" s="19">
        <v>3</v>
      </c>
      <c r="G6" s="19">
        <f t="shared" ref="G6" si="1">G$4*F6</f>
        <v>12</v>
      </c>
      <c r="H6" s="20">
        <v>2</v>
      </c>
      <c r="I6" s="20">
        <f t="shared" ref="I6" si="2">I$4*H6</f>
        <v>6</v>
      </c>
      <c r="J6" s="21">
        <v>1</v>
      </c>
      <c r="K6" s="21">
        <f t="shared" ref="K6" si="3">K$4*J6</f>
        <v>1</v>
      </c>
      <c r="L6">
        <f t="shared" ref="L6:L9" si="4">SUM(C6,E6,G6,I6,K6)</f>
        <v>51</v>
      </c>
    </row>
    <row r="7" spans="1:12" x14ac:dyDescent="0.2">
      <c r="A7" t="s">
        <v>64</v>
      </c>
      <c r="B7" s="17">
        <v>5</v>
      </c>
      <c r="C7" s="17">
        <f t="shared" si="0"/>
        <v>15</v>
      </c>
      <c r="D7" s="18">
        <v>1</v>
      </c>
      <c r="E7" s="18">
        <f t="shared" si="0"/>
        <v>5</v>
      </c>
      <c r="F7" s="19">
        <v>5</v>
      </c>
      <c r="G7" s="19">
        <f t="shared" ref="G7" si="5">G$4*F7</f>
        <v>20</v>
      </c>
      <c r="H7" s="20">
        <v>3</v>
      </c>
      <c r="I7" s="20">
        <f t="shared" ref="I7" si="6">I$4*H7</f>
        <v>9</v>
      </c>
      <c r="J7" s="21">
        <v>3</v>
      </c>
      <c r="K7" s="21">
        <f t="shared" ref="K7" si="7">K$4*J7</f>
        <v>3</v>
      </c>
      <c r="L7">
        <f t="shared" si="4"/>
        <v>52</v>
      </c>
    </row>
    <row r="8" spans="1:12" x14ac:dyDescent="0.2">
      <c r="A8" t="s">
        <v>65</v>
      </c>
      <c r="B8" s="17">
        <v>3</v>
      </c>
      <c r="C8" s="17">
        <f t="shared" si="0"/>
        <v>9</v>
      </c>
      <c r="D8" s="18">
        <v>5</v>
      </c>
      <c r="E8" s="18">
        <f t="shared" si="0"/>
        <v>25</v>
      </c>
      <c r="F8" s="19">
        <v>4</v>
      </c>
      <c r="G8" s="19">
        <f t="shared" ref="G8" si="8">G$4*F8</f>
        <v>16</v>
      </c>
      <c r="H8" s="20">
        <v>4</v>
      </c>
      <c r="I8" s="20">
        <f t="shared" ref="I8" si="9">I$4*H8</f>
        <v>12</v>
      </c>
      <c r="J8" s="21">
        <v>3</v>
      </c>
      <c r="K8" s="21">
        <f t="shared" ref="K8" si="10">K$4*J8</f>
        <v>3</v>
      </c>
      <c r="L8">
        <f t="shared" si="4"/>
        <v>65</v>
      </c>
    </row>
    <row r="9" spans="1:12" x14ac:dyDescent="0.2">
      <c r="A9" t="s">
        <v>66</v>
      </c>
      <c r="B9" s="17">
        <v>3</v>
      </c>
      <c r="C9" s="17">
        <f t="shared" si="0"/>
        <v>9</v>
      </c>
      <c r="D9" s="18">
        <v>5</v>
      </c>
      <c r="E9" s="18">
        <f t="shared" si="0"/>
        <v>25</v>
      </c>
      <c r="F9" s="19">
        <v>2</v>
      </c>
      <c r="G9" s="19">
        <f t="shared" ref="G9" si="11">G$4*F9</f>
        <v>8</v>
      </c>
      <c r="H9" s="20">
        <v>2</v>
      </c>
      <c r="I9" s="20">
        <f t="shared" ref="I9" si="12">I$4*H9</f>
        <v>6</v>
      </c>
      <c r="J9" s="21">
        <v>5</v>
      </c>
      <c r="K9" s="21">
        <f t="shared" ref="K9" si="13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20FD-D5B7-7248-AC34-43ED5C40365F}">
  <dimension ref="A1:M176"/>
  <sheetViews>
    <sheetView zoomScaleNormal="100" workbookViewId="0">
      <selection activeCell="M6" sqref="M6"/>
    </sheetView>
  </sheetViews>
  <sheetFormatPr baseColWidth="10" defaultRowHeight="16" x14ac:dyDescent="0.2"/>
  <cols>
    <col min="3" max="3" width="12.5" customWidth="1"/>
    <col min="4" max="4" width="16.6640625" customWidth="1"/>
    <col min="6" max="6" width="11.5" bestFit="1" customWidth="1"/>
    <col min="8" max="8" width="14.83203125" customWidth="1"/>
    <col min="9" max="11" width="13.1640625" customWidth="1"/>
    <col min="13" max="13" width="14.1640625" customWidth="1"/>
  </cols>
  <sheetData>
    <row r="1" spans="1:13" ht="85" x14ac:dyDescent="0.2">
      <c r="A1" s="24" t="s">
        <v>71</v>
      </c>
      <c r="B1" s="24" t="s">
        <v>77</v>
      </c>
      <c r="C1" s="24" t="s">
        <v>72</v>
      </c>
      <c r="D1" s="24" t="s">
        <v>73</v>
      </c>
      <c r="E1" s="24" t="s">
        <v>74</v>
      </c>
      <c r="F1" s="24" t="s">
        <v>78</v>
      </c>
      <c r="G1" s="24" t="s">
        <v>75</v>
      </c>
      <c r="H1" s="24" t="s">
        <v>121</v>
      </c>
      <c r="I1" s="24" t="s">
        <v>119</v>
      </c>
      <c r="J1" s="24" t="s">
        <v>120</v>
      </c>
      <c r="K1" s="24" t="s">
        <v>76</v>
      </c>
    </row>
    <row r="2" spans="1:13" x14ac:dyDescent="0.2">
      <c r="A2" s="22" t="s">
        <v>79</v>
      </c>
      <c r="B2" s="23">
        <v>1001</v>
      </c>
      <c r="C2">
        <v>9822</v>
      </c>
      <c r="D2" t="s">
        <v>80</v>
      </c>
      <c r="E2" s="1">
        <v>58.3</v>
      </c>
      <c r="F2" s="1">
        <v>98.4</v>
      </c>
      <c r="G2" s="1">
        <f>F2-E2</f>
        <v>40.100000000000009</v>
      </c>
      <c r="H2" s="1">
        <f>IF(F2&gt;50, G2*0.2, G2*0.1)</f>
        <v>8.0200000000000014</v>
      </c>
      <c r="I2" t="s">
        <v>112</v>
      </c>
      <c r="J2" t="s">
        <v>113</v>
      </c>
      <c r="K2" t="s">
        <v>81</v>
      </c>
    </row>
    <row r="3" spans="1:13" x14ac:dyDescent="0.2">
      <c r="A3" s="22" t="s">
        <v>79</v>
      </c>
      <c r="B3" s="23">
        <v>1002</v>
      </c>
      <c r="C3">
        <v>2877</v>
      </c>
      <c r="D3" t="s">
        <v>82</v>
      </c>
      <c r="E3" s="1">
        <v>11.4</v>
      </c>
      <c r="F3" s="1">
        <v>16.3</v>
      </c>
      <c r="G3" s="1">
        <f>F3-E3</f>
        <v>4.9000000000000004</v>
      </c>
      <c r="H3" s="1">
        <f>IF(F3&gt;50, G3*0.2, G3*0.1)</f>
        <v>0.49000000000000005</v>
      </c>
      <c r="I3" t="s">
        <v>114</v>
      </c>
      <c r="J3" t="s">
        <v>115</v>
      </c>
      <c r="K3" t="s">
        <v>83</v>
      </c>
      <c r="M3" s="21" t="s">
        <v>107</v>
      </c>
    </row>
    <row r="4" spans="1:13" x14ac:dyDescent="0.2">
      <c r="A4" s="22" t="s">
        <v>79</v>
      </c>
      <c r="B4" s="23">
        <v>1003</v>
      </c>
      <c r="C4">
        <v>2499</v>
      </c>
      <c r="D4" t="s">
        <v>84</v>
      </c>
      <c r="E4" s="1">
        <v>6.2</v>
      </c>
      <c r="F4" s="1">
        <v>9.1999999999999993</v>
      </c>
      <c r="G4" s="1">
        <f>F4-E4</f>
        <v>2.9999999999999991</v>
      </c>
      <c r="H4" s="1">
        <f>IF(F4&gt;50, G4*0.2, G4*0.1)</f>
        <v>0.29999999999999993</v>
      </c>
      <c r="I4" t="s">
        <v>116</v>
      </c>
      <c r="J4" t="s">
        <v>14</v>
      </c>
      <c r="K4" t="s">
        <v>85</v>
      </c>
      <c r="M4" s="21" t="s">
        <v>224</v>
      </c>
    </row>
    <row r="5" spans="1:13" x14ac:dyDescent="0.2">
      <c r="A5" s="22" t="s">
        <v>79</v>
      </c>
      <c r="B5" s="23">
        <v>1004</v>
      </c>
      <c r="C5">
        <v>8722</v>
      </c>
      <c r="D5" t="s">
        <v>86</v>
      </c>
      <c r="E5" s="1">
        <v>344</v>
      </c>
      <c r="F5" s="1">
        <v>502</v>
      </c>
      <c r="G5" s="1">
        <f>F5-E5</f>
        <v>158</v>
      </c>
      <c r="H5" s="1">
        <f>IF(F5&gt;50, G5*0.2, G5*0.1)</f>
        <v>31.6</v>
      </c>
      <c r="I5" t="s">
        <v>112</v>
      </c>
      <c r="J5" t="s">
        <v>113</v>
      </c>
      <c r="K5" t="s">
        <v>85</v>
      </c>
      <c r="M5" s="21" t="s">
        <v>225</v>
      </c>
    </row>
    <row r="6" spans="1:13" x14ac:dyDescent="0.2">
      <c r="A6" s="22" t="s">
        <v>79</v>
      </c>
      <c r="B6" s="23">
        <v>1005</v>
      </c>
      <c r="C6">
        <v>1109</v>
      </c>
      <c r="D6" t="s">
        <v>87</v>
      </c>
      <c r="E6" s="1">
        <v>3</v>
      </c>
      <c r="F6" s="1">
        <v>8</v>
      </c>
      <c r="G6" s="1">
        <f>F6-E6</f>
        <v>5</v>
      </c>
      <c r="H6" s="1">
        <f>IF(F6&gt;50, G6*0.2, G6*0.1)</f>
        <v>0.5</v>
      </c>
      <c r="I6" t="s">
        <v>116</v>
      </c>
      <c r="J6" t="s">
        <v>14</v>
      </c>
      <c r="K6" t="s">
        <v>85</v>
      </c>
      <c r="M6" s="21" t="s">
        <v>108</v>
      </c>
    </row>
    <row r="7" spans="1:13" x14ac:dyDescent="0.2">
      <c r="A7" s="22" t="s">
        <v>79</v>
      </c>
      <c r="B7" s="23">
        <v>1006</v>
      </c>
      <c r="C7">
        <v>9822</v>
      </c>
      <c r="D7" t="s">
        <v>80</v>
      </c>
      <c r="E7" s="1">
        <v>58.3</v>
      </c>
      <c r="F7" s="1">
        <v>98.4</v>
      </c>
      <c r="G7" s="1">
        <f>F7-E7</f>
        <v>40.100000000000009</v>
      </c>
      <c r="H7" s="1">
        <f>IF(F7&gt;50, G7*0.2, G7*0.1)</f>
        <v>8.0200000000000014</v>
      </c>
      <c r="I7" t="s">
        <v>116</v>
      </c>
      <c r="J7" t="s">
        <v>14</v>
      </c>
      <c r="K7" t="s">
        <v>85</v>
      </c>
      <c r="M7" s="21" t="s">
        <v>109</v>
      </c>
    </row>
    <row r="8" spans="1:13" x14ac:dyDescent="0.2">
      <c r="A8" s="22" t="s">
        <v>79</v>
      </c>
      <c r="B8" s="23">
        <v>1007</v>
      </c>
      <c r="C8">
        <v>1109</v>
      </c>
      <c r="D8" t="s">
        <v>87</v>
      </c>
      <c r="E8" s="1">
        <v>3</v>
      </c>
      <c r="F8" s="1">
        <v>8</v>
      </c>
      <c r="G8" s="1">
        <f>F8-E8</f>
        <v>5</v>
      </c>
      <c r="H8" s="1">
        <f>IF(F8&gt;50, G8*0.2, G8*0.1)</f>
        <v>0.5</v>
      </c>
      <c r="I8" t="s">
        <v>117</v>
      </c>
      <c r="J8" t="s">
        <v>118</v>
      </c>
      <c r="K8" t="s">
        <v>81</v>
      </c>
      <c r="M8" s="21" t="s">
        <v>110</v>
      </c>
    </row>
    <row r="9" spans="1:13" x14ac:dyDescent="0.2">
      <c r="A9" s="22" t="s">
        <v>79</v>
      </c>
      <c r="B9" s="23">
        <v>1008</v>
      </c>
      <c r="C9">
        <v>2877</v>
      </c>
      <c r="D9" t="s">
        <v>82</v>
      </c>
      <c r="E9" s="1">
        <v>11.4</v>
      </c>
      <c r="F9" s="1">
        <v>16.3</v>
      </c>
      <c r="G9" s="1">
        <f>F9-E9</f>
        <v>4.9000000000000004</v>
      </c>
      <c r="H9" s="1">
        <f>IF(F9&gt;50, G9*0.2, G9*0.1)</f>
        <v>0.49000000000000005</v>
      </c>
      <c r="I9" t="s">
        <v>116</v>
      </c>
      <c r="J9" t="s">
        <v>14</v>
      </c>
      <c r="K9" t="s">
        <v>81</v>
      </c>
      <c r="M9" s="21" t="s">
        <v>111</v>
      </c>
    </row>
    <row r="10" spans="1:13" x14ac:dyDescent="0.2">
      <c r="A10" s="22" t="s">
        <v>79</v>
      </c>
      <c r="B10" s="23">
        <v>1009</v>
      </c>
      <c r="C10">
        <v>1109</v>
      </c>
      <c r="D10" t="s">
        <v>87</v>
      </c>
      <c r="E10" s="1">
        <v>3</v>
      </c>
      <c r="F10" s="1">
        <v>8</v>
      </c>
      <c r="G10" s="1">
        <f>F10-E10</f>
        <v>5</v>
      </c>
      <c r="H10" s="1">
        <f>IF(F10&gt;50, G10*0.2, G10*0.1)</f>
        <v>0.5</v>
      </c>
      <c r="I10" t="s">
        <v>116</v>
      </c>
      <c r="J10" t="s">
        <v>14</v>
      </c>
      <c r="K10" t="s">
        <v>85</v>
      </c>
    </row>
    <row r="11" spans="1:13" x14ac:dyDescent="0.2">
      <c r="A11" s="22" t="s">
        <v>79</v>
      </c>
      <c r="B11" s="23">
        <v>1010</v>
      </c>
      <c r="C11">
        <v>2877</v>
      </c>
      <c r="D11" t="s">
        <v>82</v>
      </c>
      <c r="E11" s="1">
        <v>11.4</v>
      </c>
      <c r="F11" s="1">
        <v>16.3</v>
      </c>
      <c r="G11" s="1">
        <f>F11-E11</f>
        <v>4.9000000000000004</v>
      </c>
      <c r="H11" s="1">
        <f>IF(F11&gt;50, G11*0.2, G11*0.1)</f>
        <v>0.49000000000000005</v>
      </c>
      <c r="I11" t="s">
        <v>114</v>
      </c>
      <c r="J11" t="s">
        <v>115</v>
      </c>
      <c r="K11" t="s">
        <v>88</v>
      </c>
    </row>
    <row r="12" spans="1:13" x14ac:dyDescent="0.2">
      <c r="A12" s="22" t="s">
        <v>79</v>
      </c>
      <c r="B12" s="23">
        <v>1011</v>
      </c>
      <c r="C12">
        <v>2877</v>
      </c>
      <c r="D12" t="s">
        <v>82</v>
      </c>
      <c r="E12" s="1">
        <v>11.4</v>
      </c>
      <c r="F12" s="1">
        <v>16.3</v>
      </c>
      <c r="G12" s="1">
        <f>F12-E12</f>
        <v>4.9000000000000004</v>
      </c>
      <c r="H12" s="1">
        <f>IF(F12&gt;50, G12*0.2, G12*0.1)</f>
        <v>0.49000000000000005</v>
      </c>
      <c r="I12" t="s">
        <v>114</v>
      </c>
      <c r="J12" t="s">
        <v>115</v>
      </c>
      <c r="K12" t="s">
        <v>85</v>
      </c>
    </row>
    <row r="13" spans="1:13" x14ac:dyDescent="0.2">
      <c r="A13" s="22" t="s">
        <v>79</v>
      </c>
      <c r="B13" s="23">
        <v>1012</v>
      </c>
      <c r="C13">
        <v>4421</v>
      </c>
      <c r="D13" t="s">
        <v>89</v>
      </c>
      <c r="E13" s="1">
        <v>45</v>
      </c>
      <c r="F13" s="1">
        <v>87</v>
      </c>
      <c r="G13" s="1">
        <f>F13-E13</f>
        <v>42</v>
      </c>
      <c r="H13" s="1">
        <f>IF(F13&gt;50, G13*0.2, G13*0.1)</f>
        <v>8.4</v>
      </c>
      <c r="I13" t="s">
        <v>116</v>
      </c>
      <c r="J13" t="s">
        <v>14</v>
      </c>
      <c r="K13" t="s">
        <v>81</v>
      </c>
    </row>
    <row r="14" spans="1:13" x14ac:dyDescent="0.2">
      <c r="A14" s="22" t="s">
        <v>79</v>
      </c>
      <c r="B14" s="23">
        <v>1013</v>
      </c>
      <c r="C14">
        <v>9212</v>
      </c>
      <c r="D14" t="s">
        <v>90</v>
      </c>
      <c r="E14" s="1">
        <v>4</v>
      </c>
      <c r="F14" s="1">
        <v>7</v>
      </c>
      <c r="G14" s="1">
        <f>F14-E14</f>
        <v>3</v>
      </c>
      <c r="H14" s="1">
        <f>IF(F14&gt;50, G14*0.2, G14*0.1)</f>
        <v>0.30000000000000004</v>
      </c>
      <c r="I14" t="s">
        <v>117</v>
      </c>
      <c r="J14" t="s">
        <v>118</v>
      </c>
      <c r="K14" t="s">
        <v>88</v>
      </c>
    </row>
    <row r="15" spans="1:13" x14ac:dyDescent="0.2">
      <c r="A15" s="22" t="s">
        <v>79</v>
      </c>
      <c r="B15" s="23">
        <v>1014</v>
      </c>
      <c r="C15">
        <v>8722</v>
      </c>
      <c r="D15" t="s">
        <v>86</v>
      </c>
      <c r="E15" s="1">
        <v>344</v>
      </c>
      <c r="F15" s="1">
        <v>502</v>
      </c>
      <c r="G15" s="1">
        <f>F15-E15</f>
        <v>158</v>
      </c>
      <c r="H15" s="1">
        <f>IF(F15&gt;50, G15*0.2, G15*0.1)</f>
        <v>31.6</v>
      </c>
      <c r="I15" t="s">
        <v>112</v>
      </c>
      <c r="J15" t="s">
        <v>113</v>
      </c>
      <c r="K15" t="s">
        <v>83</v>
      </c>
    </row>
    <row r="16" spans="1:13" x14ac:dyDescent="0.2">
      <c r="A16" s="22" t="s">
        <v>79</v>
      </c>
      <c r="B16" s="23">
        <v>1015</v>
      </c>
      <c r="C16">
        <v>2877</v>
      </c>
      <c r="D16" t="s">
        <v>82</v>
      </c>
      <c r="E16" s="1">
        <v>11.4</v>
      </c>
      <c r="F16" s="1">
        <v>16.3</v>
      </c>
      <c r="G16" s="1">
        <f>F16-E16</f>
        <v>4.9000000000000004</v>
      </c>
      <c r="H16" s="1">
        <f>IF(F16&gt;50, G16*0.2, G16*0.1)</f>
        <v>0.49000000000000005</v>
      </c>
      <c r="I16" t="s">
        <v>117</v>
      </c>
      <c r="J16" t="s">
        <v>118</v>
      </c>
      <c r="K16" t="s">
        <v>85</v>
      </c>
    </row>
    <row r="17" spans="1:11" x14ac:dyDescent="0.2">
      <c r="A17" s="22" t="s">
        <v>79</v>
      </c>
      <c r="B17" s="23">
        <v>1016</v>
      </c>
      <c r="C17">
        <v>2499</v>
      </c>
      <c r="D17" t="s">
        <v>84</v>
      </c>
      <c r="E17" s="1">
        <v>6.2</v>
      </c>
      <c r="F17" s="1">
        <v>9.1999999999999993</v>
      </c>
      <c r="G17" s="1">
        <f>F17-E17</f>
        <v>2.9999999999999991</v>
      </c>
      <c r="H17" s="1">
        <f>IF(F17&gt;50, G17*0.2, G17*0.1)</f>
        <v>0.29999999999999993</v>
      </c>
      <c r="I17" t="s">
        <v>116</v>
      </c>
      <c r="J17" t="s">
        <v>14</v>
      </c>
      <c r="K17" t="s">
        <v>83</v>
      </c>
    </row>
    <row r="18" spans="1:11" x14ac:dyDescent="0.2">
      <c r="A18" s="22" t="s">
        <v>91</v>
      </c>
      <c r="B18" s="23">
        <v>1017</v>
      </c>
      <c r="C18">
        <v>2242</v>
      </c>
      <c r="D18" t="s">
        <v>92</v>
      </c>
      <c r="E18" s="1">
        <v>60</v>
      </c>
      <c r="F18" s="1">
        <v>124</v>
      </c>
      <c r="G18" s="1">
        <f>F18-E18</f>
        <v>64</v>
      </c>
      <c r="H18" s="1">
        <f>IF(F18&gt;50, G18*0.2, G18*0.1)</f>
        <v>12.8</v>
      </c>
      <c r="I18" t="s">
        <v>114</v>
      </c>
      <c r="J18" t="s">
        <v>115</v>
      </c>
      <c r="K18" t="s">
        <v>81</v>
      </c>
    </row>
    <row r="19" spans="1:11" x14ac:dyDescent="0.2">
      <c r="A19" s="22" t="s">
        <v>91</v>
      </c>
      <c r="B19" s="23">
        <v>1018</v>
      </c>
      <c r="C19">
        <v>1109</v>
      </c>
      <c r="D19" t="s">
        <v>87</v>
      </c>
      <c r="E19" s="1">
        <v>3</v>
      </c>
      <c r="F19" s="1">
        <v>8</v>
      </c>
      <c r="G19" s="1">
        <f>F19-E19</f>
        <v>5</v>
      </c>
      <c r="H19" s="1">
        <f>IF(F19&gt;50, G19*0.2, G19*0.1)</f>
        <v>0.5</v>
      </c>
      <c r="I19" t="s">
        <v>116</v>
      </c>
      <c r="J19" t="s">
        <v>14</v>
      </c>
      <c r="K19" t="s">
        <v>83</v>
      </c>
    </row>
    <row r="20" spans="1:11" x14ac:dyDescent="0.2">
      <c r="A20" s="22" t="s">
        <v>91</v>
      </c>
      <c r="B20" s="23">
        <v>1019</v>
      </c>
      <c r="C20">
        <v>2499</v>
      </c>
      <c r="D20" t="s">
        <v>84</v>
      </c>
      <c r="E20" s="1">
        <v>6.2</v>
      </c>
      <c r="F20" s="1">
        <v>9.1999999999999993</v>
      </c>
      <c r="G20" s="1">
        <f>F20-E20</f>
        <v>2.9999999999999991</v>
      </c>
      <c r="H20" s="1">
        <f>IF(F20&gt;50, G20*0.2, G20*0.1)</f>
        <v>0.29999999999999993</v>
      </c>
      <c r="I20" t="s">
        <v>116</v>
      </c>
      <c r="J20" t="s">
        <v>14</v>
      </c>
      <c r="K20" t="s">
        <v>88</v>
      </c>
    </row>
    <row r="21" spans="1:11" x14ac:dyDescent="0.2">
      <c r="A21" s="22" t="s">
        <v>91</v>
      </c>
      <c r="B21" s="23">
        <v>1020</v>
      </c>
      <c r="C21">
        <v>2499</v>
      </c>
      <c r="D21" t="s">
        <v>84</v>
      </c>
      <c r="E21" s="1">
        <v>6.2</v>
      </c>
      <c r="F21" s="1">
        <v>9.1999999999999993</v>
      </c>
      <c r="G21" s="1">
        <f>F21-E21</f>
        <v>2.9999999999999991</v>
      </c>
      <c r="H21" s="1">
        <f>IF(F21&gt;50, G21*0.2, G21*0.1)</f>
        <v>0.29999999999999993</v>
      </c>
      <c r="I21" t="s">
        <v>116</v>
      </c>
      <c r="J21" t="s">
        <v>14</v>
      </c>
      <c r="K21" t="s">
        <v>93</v>
      </c>
    </row>
    <row r="22" spans="1:11" x14ac:dyDescent="0.2">
      <c r="A22" s="22" t="s">
        <v>91</v>
      </c>
      <c r="B22" s="23">
        <v>1021</v>
      </c>
      <c r="C22">
        <v>1109</v>
      </c>
      <c r="D22" t="s">
        <v>87</v>
      </c>
      <c r="E22" s="1">
        <v>3</v>
      </c>
      <c r="F22" s="1">
        <v>8</v>
      </c>
      <c r="G22" s="1">
        <f>F22-E22</f>
        <v>5</v>
      </c>
      <c r="H22" s="1">
        <f>IF(F22&gt;50, G22*0.2, G22*0.1)</f>
        <v>0.5</v>
      </c>
      <c r="I22" t="s">
        <v>114</v>
      </c>
      <c r="J22" t="s">
        <v>115</v>
      </c>
      <c r="K22" t="s">
        <v>88</v>
      </c>
    </row>
    <row r="23" spans="1:11" x14ac:dyDescent="0.2">
      <c r="A23" s="22" t="s">
        <v>91</v>
      </c>
      <c r="B23" s="23">
        <v>1022</v>
      </c>
      <c r="C23">
        <v>2877</v>
      </c>
      <c r="D23" t="s">
        <v>82</v>
      </c>
      <c r="E23" s="1">
        <v>11.4</v>
      </c>
      <c r="F23" s="1">
        <v>16.3</v>
      </c>
      <c r="G23" s="1">
        <f>F23-E23</f>
        <v>4.9000000000000004</v>
      </c>
      <c r="H23" s="1">
        <f>IF(F23&gt;50, G23*0.2, G23*0.1)</f>
        <v>0.49000000000000005</v>
      </c>
      <c r="I23" t="s">
        <v>116</v>
      </c>
      <c r="J23" t="s">
        <v>14</v>
      </c>
      <c r="K23" t="s">
        <v>94</v>
      </c>
    </row>
    <row r="24" spans="1:11" x14ac:dyDescent="0.2">
      <c r="A24" s="22" t="s">
        <v>91</v>
      </c>
      <c r="B24" s="23">
        <v>1023</v>
      </c>
      <c r="C24">
        <v>1109</v>
      </c>
      <c r="D24" t="s">
        <v>87</v>
      </c>
      <c r="E24" s="1">
        <v>3</v>
      </c>
      <c r="F24" s="1">
        <v>8</v>
      </c>
      <c r="G24" s="1">
        <f>F24-E24</f>
        <v>5</v>
      </c>
      <c r="H24" s="1">
        <f>IF(F24&gt;50, G24*0.2, G24*0.1)</f>
        <v>0.5</v>
      </c>
      <c r="I24" t="s">
        <v>117</v>
      </c>
      <c r="J24" t="s">
        <v>118</v>
      </c>
      <c r="K24" t="s">
        <v>81</v>
      </c>
    </row>
    <row r="25" spans="1:11" x14ac:dyDescent="0.2">
      <c r="A25" s="22" t="s">
        <v>91</v>
      </c>
      <c r="B25" s="23">
        <v>1024</v>
      </c>
      <c r="C25">
        <v>9212</v>
      </c>
      <c r="D25" t="s">
        <v>90</v>
      </c>
      <c r="E25" s="1">
        <v>4</v>
      </c>
      <c r="F25" s="1">
        <v>7</v>
      </c>
      <c r="G25" s="1">
        <f>F25-E25</f>
        <v>3</v>
      </c>
      <c r="H25" s="1">
        <f>IF(F25&gt;50, G25*0.2, G25*0.1)</f>
        <v>0.30000000000000004</v>
      </c>
      <c r="I25" t="s">
        <v>114</v>
      </c>
      <c r="J25" t="s">
        <v>115</v>
      </c>
      <c r="K25" t="s">
        <v>94</v>
      </c>
    </row>
    <row r="26" spans="1:11" x14ac:dyDescent="0.2">
      <c r="A26" s="22" t="s">
        <v>91</v>
      </c>
      <c r="B26" s="23">
        <v>1025</v>
      </c>
      <c r="C26">
        <v>2877</v>
      </c>
      <c r="D26" t="s">
        <v>82</v>
      </c>
      <c r="E26" s="1">
        <v>11.4</v>
      </c>
      <c r="F26" s="1">
        <v>16.3</v>
      </c>
      <c r="G26" s="1">
        <f>F26-E26</f>
        <v>4.9000000000000004</v>
      </c>
      <c r="H26" s="1">
        <f>IF(F26&gt;50, G26*0.2, G26*0.1)</f>
        <v>0.49000000000000005</v>
      </c>
      <c r="I26" t="s">
        <v>117</v>
      </c>
      <c r="J26" t="s">
        <v>118</v>
      </c>
      <c r="K26" t="s">
        <v>93</v>
      </c>
    </row>
    <row r="27" spans="1:11" x14ac:dyDescent="0.2">
      <c r="A27" s="22" t="s">
        <v>91</v>
      </c>
      <c r="B27" s="23">
        <v>1026</v>
      </c>
      <c r="C27">
        <v>6119</v>
      </c>
      <c r="D27" t="s">
        <v>95</v>
      </c>
      <c r="E27" s="1">
        <v>9</v>
      </c>
      <c r="F27" s="1">
        <v>14</v>
      </c>
      <c r="G27" s="1">
        <f>F27-E27</f>
        <v>5</v>
      </c>
      <c r="H27" s="1">
        <f>IF(F27&gt;50, G27*0.2, G27*0.1)</f>
        <v>0.5</v>
      </c>
      <c r="I27" t="s">
        <v>117</v>
      </c>
      <c r="J27" t="s">
        <v>118</v>
      </c>
      <c r="K27" t="s">
        <v>81</v>
      </c>
    </row>
    <row r="28" spans="1:11" x14ac:dyDescent="0.2">
      <c r="A28" s="22" t="s">
        <v>91</v>
      </c>
      <c r="B28" s="23">
        <v>1027</v>
      </c>
      <c r="C28">
        <v>6119</v>
      </c>
      <c r="D28" t="s">
        <v>95</v>
      </c>
      <c r="E28" s="1">
        <v>9</v>
      </c>
      <c r="F28" s="1">
        <v>14</v>
      </c>
      <c r="G28" s="1">
        <f>F28-E28</f>
        <v>5</v>
      </c>
      <c r="H28" s="1">
        <f>IF(F28&gt;50, G28*0.2, G28*0.1)</f>
        <v>0.5</v>
      </c>
      <c r="I28" t="s">
        <v>112</v>
      </c>
      <c r="J28" t="s">
        <v>113</v>
      </c>
      <c r="K28" t="s">
        <v>93</v>
      </c>
    </row>
    <row r="29" spans="1:11" x14ac:dyDescent="0.2">
      <c r="A29" s="22" t="s">
        <v>91</v>
      </c>
      <c r="B29" s="23">
        <v>1028</v>
      </c>
      <c r="C29">
        <v>8722</v>
      </c>
      <c r="D29" t="s">
        <v>86</v>
      </c>
      <c r="E29" s="1">
        <v>344</v>
      </c>
      <c r="F29" s="1">
        <v>502</v>
      </c>
      <c r="G29" s="1">
        <f>F29-E29</f>
        <v>158</v>
      </c>
      <c r="H29" s="1">
        <f>IF(F29&gt;50, G29*0.2, G29*0.1)</f>
        <v>31.6</v>
      </c>
      <c r="I29" t="s">
        <v>112</v>
      </c>
      <c r="J29" t="s">
        <v>113</v>
      </c>
      <c r="K29" t="s">
        <v>85</v>
      </c>
    </row>
    <row r="30" spans="1:11" x14ac:dyDescent="0.2">
      <c r="A30" s="22" t="s">
        <v>91</v>
      </c>
      <c r="B30" s="23">
        <v>1029</v>
      </c>
      <c r="C30">
        <v>2499</v>
      </c>
      <c r="D30" t="s">
        <v>84</v>
      </c>
      <c r="E30" s="1">
        <v>6.2</v>
      </c>
      <c r="F30" s="1">
        <v>9.1999999999999993</v>
      </c>
      <c r="G30" s="1">
        <f>F30-E30</f>
        <v>2.9999999999999991</v>
      </c>
      <c r="H30" s="1">
        <f>IF(F30&gt;50, G30*0.2, G30*0.1)</f>
        <v>0.29999999999999993</v>
      </c>
      <c r="I30" t="s">
        <v>114</v>
      </c>
      <c r="J30" t="s">
        <v>115</v>
      </c>
      <c r="K30" t="s">
        <v>85</v>
      </c>
    </row>
    <row r="31" spans="1:11" x14ac:dyDescent="0.2">
      <c r="A31" s="22" t="s">
        <v>91</v>
      </c>
      <c r="B31" s="23">
        <v>1030</v>
      </c>
      <c r="C31">
        <v>4421</v>
      </c>
      <c r="D31" t="s">
        <v>89</v>
      </c>
      <c r="E31" s="1">
        <v>45</v>
      </c>
      <c r="F31" s="1">
        <v>87</v>
      </c>
      <c r="G31" s="1">
        <f>F31-E31</f>
        <v>42</v>
      </c>
      <c r="H31" s="1">
        <f>IF(F31&gt;50, G31*0.2, G31*0.1)</f>
        <v>8.4</v>
      </c>
      <c r="I31" t="s">
        <v>114</v>
      </c>
      <c r="J31" t="s">
        <v>115</v>
      </c>
      <c r="K31" t="s">
        <v>93</v>
      </c>
    </row>
    <row r="32" spans="1:11" x14ac:dyDescent="0.2">
      <c r="A32" s="22" t="s">
        <v>91</v>
      </c>
      <c r="B32" s="23">
        <v>1031</v>
      </c>
      <c r="C32">
        <v>1109</v>
      </c>
      <c r="D32" t="s">
        <v>87</v>
      </c>
      <c r="E32" s="1">
        <v>3</v>
      </c>
      <c r="F32" s="1">
        <v>8</v>
      </c>
      <c r="G32" s="1">
        <f>F32-E32</f>
        <v>5</v>
      </c>
      <c r="H32" s="1">
        <f>IF(F32&gt;50, G32*0.2, G32*0.1)</f>
        <v>0.5</v>
      </c>
      <c r="I32" t="s">
        <v>114</v>
      </c>
      <c r="J32" t="s">
        <v>115</v>
      </c>
      <c r="K32" t="s">
        <v>83</v>
      </c>
    </row>
    <row r="33" spans="1:11" x14ac:dyDescent="0.2">
      <c r="A33" s="22" t="s">
        <v>91</v>
      </c>
      <c r="B33" s="23">
        <v>1032</v>
      </c>
      <c r="C33">
        <v>2877</v>
      </c>
      <c r="D33" t="s">
        <v>82</v>
      </c>
      <c r="E33" s="1">
        <v>11.4</v>
      </c>
      <c r="F33" s="1">
        <v>16.3</v>
      </c>
      <c r="G33" s="1">
        <f>F33-E33</f>
        <v>4.9000000000000004</v>
      </c>
      <c r="H33" s="1">
        <f>IF(F33&gt;50, G33*0.2, G33*0.1)</f>
        <v>0.49000000000000005</v>
      </c>
      <c r="I33" t="s">
        <v>112</v>
      </c>
      <c r="J33" t="s">
        <v>113</v>
      </c>
      <c r="K33" t="s">
        <v>85</v>
      </c>
    </row>
    <row r="34" spans="1:11" x14ac:dyDescent="0.2">
      <c r="A34" s="22" t="s">
        <v>91</v>
      </c>
      <c r="B34" s="23">
        <v>1033</v>
      </c>
      <c r="C34">
        <v>9822</v>
      </c>
      <c r="D34" t="s">
        <v>80</v>
      </c>
      <c r="E34" s="1">
        <v>58.3</v>
      </c>
      <c r="F34" s="1">
        <v>98.4</v>
      </c>
      <c r="G34" s="1">
        <f>F34-E34</f>
        <v>40.100000000000009</v>
      </c>
      <c r="H34" s="1">
        <f>IF(F34&gt;50, G34*0.2, G34*0.1)</f>
        <v>8.0200000000000014</v>
      </c>
      <c r="I34" t="s">
        <v>114</v>
      </c>
      <c r="J34" t="s">
        <v>115</v>
      </c>
      <c r="K34" t="s">
        <v>83</v>
      </c>
    </row>
    <row r="35" spans="1:11" x14ac:dyDescent="0.2">
      <c r="A35" s="22" t="s">
        <v>91</v>
      </c>
      <c r="B35" s="23">
        <v>1034</v>
      </c>
      <c r="C35">
        <v>2877</v>
      </c>
      <c r="D35" t="s">
        <v>82</v>
      </c>
      <c r="E35" s="1">
        <v>11.4</v>
      </c>
      <c r="F35" s="1">
        <v>16.3</v>
      </c>
      <c r="G35" s="1">
        <f>F35-E35</f>
        <v>4.9000000000000004</v>
      </c>
      <c r="H35" s="1">
        <f>IF(F35&gt;50, G35*0.2, G35*0.1)</f>
        <v>0.49000000000000005</v>
      </c>
      <c r="I35" t="s">
        <v>114</v>
      </c>
      <c r="J35" t="s">
        <v>115</v>
      </c>
      <c r="K35" t="s">
        <v>88</v>
      </c>
    </row>
    <row r="36" spans="1:11" x14ac:dyDescent="0.2">
      <c r="A36" s="22" t="s">
        <v>96</v>
      </c>
      <c r="B36" s="23">
        <v>1035</v>
      </c>
      <c r="C36">
        <v>2499</v>
      </c>
      <c r="D36" t="s">
        <v>84</v>
      </c>
      <c r="E36" s="1">
        <v>6.2</v>
      </c>
      <c r="F36" s="1">
        <v>9.1999999999999993</v>
      </c>
      <c r="G36" s="1">
        <f>F36-E36</f>
        <v>2.9999999999999991</v>
      </c>
      <c r="H36" s="1">
        <f>IF(F36&gt;50, G36*0.2, G36*0.1)</f>
        <v>0.29999999999999993</v>
      </c>
      <c r="I36" t="s">
        <v>117</v>
      </c>
      <c r="J36" t="s">
        <v>118</v>
      </c>
      <c r="K36" t="s">
        <v>83</v>
      </c>
    </row>
    <row r="37" spans="1:11" x14ac:dyDescent="0.2">
      <c r="A37" s="22" t="s">
        <v>96</v>
      </c>
      <c r="B37" s="23">
        <v>1036</v>
      </c>
      <c r="C37">
        <v>2499</v>
      </c>
      <c r="D37" t="s">
        <v>84</v>
      </c>
      <c r="E37" s="1">
        <v>6.2</v>
      </c>
      <c r="F37" s="1">
        <v>9.1999999999999993</v>
      </c>
      <c r="G37" s="1">
        <f>F37-E37</f>
        <v>2.9999999999999991</v>
      </c>
      <c r="H37" s="1">
        <f>IF(F37&gt;50, G37*0.2, G37*0.1)</f>
        <v>0.29999999999999993</v>
      </c>
      <c r="I37" t="s">
        <v>114</v>
      </c>
      <c r="J37" t="s">
        <v>115</v>
      </c>
      <c r="K37" t="s">
        <v>93</v>
      </c>
    </row>
    <row r="38" spans="1:11" x14ac:dyDescent="0.2">
      <c r="A38" s="22" t="s">
        <v>96</v>
      </c>
      <c r="B38" s="23">
        <v>1037</v>
      </c>
      <c r="C38">
        <v>6622</v>
      </c>
      <c r="D38" t="s">
        <v>97</v>
      </c>
      <c r="E38" s="1">
        <v>42</v>
      </c>
      <c r="F38" s="1">
        <v>77</v>
      </c>
      <c r="G38" s="1">
        <f>F38-E38</f>
        <v>35</v>
      </c>
      <c r="H38" s="1">
        <f>IF(F38&gt;50, G38*0.2, G38*0.1)</f>
        <v>7</v>
      </c>
      <c r="I38" t="s">
        <v>114</v>
      </c>
      <c r="J38" t="s">
        <v>115</v>
      </c>
      <c r="K38" t="s">
        <v>93</v>
      </c>
    </row>
    <row r="39" spans="1:11" x14ac:dyDescent="0.2">
      <c r="A39" s="22" t="s">
        <v>96</v>
      </c>
      <c r="B39" s="23">
        <v>1038</v>
      </c>
      <c r="C39">
        <v>2499</v>
      </c>
      <c r="D39" t="s">
        <v>84</v>
      </c>
      <c r="E39" s="1">
        <v>6.2</v>
      </c>
      <c r="F39" s="1">
        <v>9.1999999999999993</v>
      </c>
      <c r="G39" s="1">
        <f>F39-E39</f>
        <v>2.9999999999999991</v>
      </c>
      <c r="H39" s="1">
        <f>IF(F39&gt;50, G39*0.2, G39*0.1)</f>
        <v>0.29999999999999993</v>
      </c>
      <c r="I39" t="s">
        <v>114</v>
      </c>
      <c r="J39" t="s">
        <v>115</v>
      </c>
      <c r="K39" t="s">
        <v>93</v>
      </c>
    </row>
    <row r="40" spans="1:11" x14ac:dyDescent="0.2">
      <c r="A40" s="22" t="s">
        <v>96</v>
      </c>
      <c r="B40" s="23">
        <v>1039</v>
      </c>
      <c r="C40">
        <v>2877</v>
      </c>
      <c r="D40" t="s">
        <v>82</v>
      </c>
      <c r="E40" s="1">
        <v>11.4</v>
      </c>
      <c r="F40" s="1">
        <v>16.3</v>
      </c>
      <c r="G40" s="1">
        <f>F40-E40</f>
        <v>4.9000000000000004</v>
      </c>
      <c r="H40" s="1">
        <f>IF(F40&gt;50, G40*0.2, G40*0.1)</f>
        <v>0.49000000000000005</v>
      </c>
      <c r="I40" t="s">
        <v>114</v>
      </c>
      <c r="J40" t="s">
        <v>115</v>
      </c>
      <c r="K40" t="s">
        <v>83</v>
      </c>
    </row>
    <row r="41" spans="1:11" x14ac:dyDescent="0.2">
      <c r="A41" s="22" t="s">
        <v>96</v>
      </c>
      <c r="B41" s="23">
        <v>1040</v>
      </c>
      <c r="C41">
        <v>1109</v>
      </c>
      <c r="D41" t="s">
        <v>87</v>
      </c>
      <c r="E41" s="1">
        <v>3</v>
      </c>
      <c r="F41" s="1">
        <v>8</v>
      </c>
      <c r="G41" s="1">
        <f>F41-E41</f>
        <v>5</v>
      </c>
      <c r="H41" s="1">
        <f>IF(F41&gt;50, G41*0.2, G41*0.1)</f>
        <v>0.5</v>
      </c>
      <c r="I41" t="s">
        <v>114</v>
      </c>
      <c r="J41" t="s">
        <v>115</v>
      </c>
      <c r="K41" t="s">
        <v>85</v>
      </c>
    </row>
    <row r="42" spans="1:11" x14ac:dyDescent="0.2">
      <c r="A42" s="22" t="s">
        <v>96</v>
      </c>
      <c r="B42" s="23">
        <v>1041</v>
      </c>
      <c r="C42">
        <v>2499</v>
      </c>
      <c r="D42" t="s">
        <v>84</v>
      </c>
      <c r="E42" s="1">
        <v>6.2</v>
      </c>
      <c r="F42" s="1">
        <v>9.1999999999999993</v>
      </c>
      <c r="G42" s="1">
        <f>F42-E42</f>
        <v>2.9999999999999991</v>
      </c>
      <c r="H42" s="1">
        <f>IF(F42&gt;50, G42*0.2, G42*0.1)</f>
        <v>0.29999999999999993</v>
      </c>
      <c r="I42" t="s">
        <v>112</v>
      </c>
      <c r="J42" t="s">
        <v>113</v>
      </c>
      <c r="K42" t="s">
        <v>81</v>
      </c>
    </row>
    <row r="43" spans="1:11" x14ac:dyDescent="0.2">
      <c r="A43" s="22" t="s">
        <v>96</v>
      </c>
      <c r="B43" s="23">
        <v>1042</v>
      </c>
      <c r="C43">
        <v>8722</v>
      </c>
      <c r="D43" t="s">
        <v>86</v>
      </c>
      <c r="E43" s="1">
        <v>344</v>
      </c>
      <c r="F43" s="1">
        <v>502</v>
      </c>
      <c r="G43" s="1">
        <f>F43-E43</f>
        <v>158</v>
      </c>
      <c r="H43" s="1">
        <f>IF(F43&gt;50, G43*0.2, G43*0.1)</f>
        <v>31.6</v>
      </c>
      <c r="I43" t="s">
        <v>116</v>
      </c>
      <c r="J43" t="s">
        <v>14</v>
      </c>
      <c r="K43" t="s">
        <v>81</v>
      </c>
    </row>
    <row r="44" spans="1:11" x14ac:dyDescent="0.2">
      <c r="A44" s="22" t="s">
        <v>96</v>
      </c>
      <c r="B44" s="23">
        <v>1043</v>
      </c>
      <c r="C44">
        <v>2242</v>
      </c>
      <c r="D44" t="s">
        <v>92</v>
      </c>
      <c r="E44" s="1">
        <v>60</v>
      </c>
      <c r="F44" s="1">
        <v>124</v>
      </c>
      <c r="G44" s="1">
        <f>F44-E44</f>
        <v>64</v>
      </c>
      <c r="H44" s="1">
        <f>IF(F44&gt;50, G44*0.2, G44*0.1)</f>
        <v>12.8</v>
      </c>
      <c r="I44" t="s">
        <v>116</v>
      </c>
      <c r="J44" t="s">
        <v>14</v>
      </c>
      <c r="K44" t="s">
        <v>83</v>
      </c>
    </row>
    <row r="45" spans="1:11" x14ac:dyDescent="0.2">
      <c r="A45" s="22" t="s">
        <v>96</v>
      </c>
      <c r="B45" s="23">
        <v>1044</v>
      </c>
      <c r="C45">
        <v>2877</v>
      </c>
      <c r="D45" t="s">
        <v>82</v>
      </c>
      <c r="E45" s="1">
        <v>11.4</v>
      </c>
      <c r="F45" s="1">
        <v>16.3</v>
      </c>
      <c r="G45" s="1">
        <f>F45-E45</f>
        <v>4.9000000000000004</v>
      </c>
      <c r="H45" s="1">
        <f>IF(F45&gt;50, G45*0.2, G45*0.1)</f>
        <v>0.49000000000000005</v>
      </c>
      <c r="I45" t="s">
        <v>116</v>
      </c>
      <c r="J45" t="s">
        <v>14</v>
      </c>
      <c r="K45" t="s">
        <v>83</v>
      </c>
    </row>
    <row r="46" spans="1:11" x14ac:dyDescent="0.2">
      <c r="A46" s="22" t="s">
        <v>96</v>
      </c>
      <c r="B46" s="23">
        <v>1045</v>
      </c>
      <c r="C46">
        <v>8722</v>
      </c>
      <c r="D46" t="s">
        <v>86</v>
      </c>
      <c r="E46" s="1">
        <v>344</v>
      </c>
      <c r="F46" s="1">
        <v>502</v>
      </c>
      <c r="G46" s="1">
        <f>F46-E46</f>
        <v>158</v>
      </c>
      <c r="H46" s="1">
        <f>IF(F46&gt;50, G46*0.2, G46*0.1)</f>
        <v>31.6</v>
      </c>
      <c r="I46" t="s">
        <v>117</v>
      </c>
      <c r="J46" t="s">
        <v>118</v>
      </c>
      <c r="K46" t="s">
        <v>85</v>
      </c>
    </row>
    <row r="47" spans="1:11" x14ac:dyDescent="0.2">
      <c r="A47" s="22" t="s">
        <v>96</v>
      </c>
      <c r="B47" s="23">
        <v>1046</v>
      </c>
      <c r="C47">
        <v>6119</v>
      </c>
      <c r="D47" t="s">
        <v>95</v>
      </c>
      <c r="E47" s="1">
        <v>9</v>
      </c>
      <c r="F47" s="1">
        <v>14</v>
      </c>
      <c r="G47" s="1">
        <f>F47-E47</f>
        <v>5</v>
      </c>
      <c r="H47" s="1">
        <f>IF(F47&gt;50, G47*0.2, G47*0.1)</f>
        <v>0.5</v>
      </c>
      <c r="I47" t="s">
        <v>114</v>
      </c>
      <c r="J47" t="s">
        <v>115</v>
      </c>
      <c r="K47" t="s">
        <v>94</v>
      </c>
    </row>
    <row r="48" spans="1:11" x14ac:dyDescent="0.2">
      <c r="A48" s="22" t="s">
        <v>96</v>
      </c>
      <c r="B48" s="23">
        <v>1047</v>
      </c>
      <c r="C48">
        <v>6622</v>
      </c>
      <c r="D48" t="s">
        <v>97</v>
      </c>
      <c r="E48" s="1">
        <v>42</v>
      </c>
      <c r="F48" s="1">
        <v>77</v>
      </c>
      <c r="G48" s="1">
        <f>F48-E48</f>
        <v>35</v>
      </c>
      <c r="H48" s="1">
        <f>IF(F48&gt;50, G48*0.2, G48*0.1)</f>
        <v>7</v>
      </c>
      <c r="I48" t="s">
        <v>117</v>
      </c>
      <c r="J48" t="s">
        <v>118</v>
      </c>
      <c r="K48" t="s">
        <v>85</v>
      </c>
    </row>
    <row r="49" spans="1:11" x14ac:dyDescent="0.2">
      <c r="A49" s="22" t="s">
        <v>96</v>
      </c>
      <c r="B49" s="23">
        <v>1048</v>
      </c>
      <c r="C49">
        <v>8722</v>
      </c>
      <c r="D49" t="s">
        <v>86</v>
      </c>
      <c r="E49" s="1">
        <v>344</v>
      </c>
      <c r="F49" s="1">
        <v>502</v>
      </c>
      <c r="G49" s="1">
        <f>F49-E49</f>
        <v>158</v>
      </c>
      <c r="H49" s="1">
        <f>IF(F49&gt;50, G49*0.2, G49*0.1)</f>
        <v>31.6</v>
      </c>
      <c r="I49" t="s">
        <v>112</v>
      </c>
      <c r="J49" t="s">
        <v>113</v>
      </c>
      <c r="K49" t="s">
        <v>85</v>
      </c>
    </row>
    <row r="50" spans="1:11" x14ac:dyDescent="0.2">
      <c r="A50" s="22" t="s">
        <v>98</v>
      </c>
      <c r="B50" s="23">
        <v>1049</v>
      </c>
      <c r="C50">
        <v>2499</v>
      </c>
      <c r="D50" t="s">
        <v>84</v>
      </c>
      <c r="E50" s="1">
        <v>6.2</v>
      </c>
      <c r="F50" s="1">
        <v>9.1999999999999993</v>
      </c>
      <c r="G50" s="1">
        <f>F50-E50</f>
        <v>2.9999999999999991</v>
      </c>
      <c r="H50" s="1">
        <f>IF(F50&gt;50, G50*0.2, G50*0.1)</f>
        <v>0.29999999999999993</v>
      </c>
      <c r="I50" t="s">
        <v>112</v>
      </c>
      <c r="J50" t="s">
        <v>113</v>
      </c>
      <c r="K50" t="s">
        <v>88</v>
      </c>
    </row>
    <row r="51" spans="1:11" x14ac:dyDescent="0.2">
      <c r="A51" s="22" t="s">
        <v>98</v>
      </c>
      <c r="B51" s="23">
        <v>1050</v>
      </c>
      <c r="C51">
        <v>2877</v>
      </c>
      <c r="D51" t="s">
        <v>82</v>
      </c>
      <c r="E51" s="1">
        <v>11.4</v>
      </c>
      <c r="F51" s="1">
        <v>16.3</v>
      </c>
      <c r="G51" s="1">
        <f>F51-E51</f>
        <v>4.9000000000000004</v>
      </c>
      <c r="H51" s="1">
        <f>IF(F51&gt;50, G51*0.2, G51*0.1)</f>
        <v>0.49000000000000005</v>
      </c>
      <c r="I51" t="s">
        <v>112</v>
      </c>
      <c r="J51" t="s">
        <v>113</v>
      </c>
      <c r="K51" t="s">
        <v>85</v>
      </c>
    </row>
    <row r="52" spans="1:11" x14ac:dyDescent="0.2">
      <c r="A52" s="22" t="s">
        <v>98</v>
      </c>
      <c r="B52" s="23">
        <v>1051</v>
      </c>
      <c r="C52">
        <v>6119</v>
      </c>
      <c r="D52" t="s">
        <v>95</v>
      </c>
      <c r="E52" s="1">
        <v>9</v>
      </c>
      <c r="F52" s="1">
        <v>14</v>
      </c>
      <c r="G52" s="1">
        <f>F52-E52</f>
        <v>5</v>
      </c>
      <c r="H52" s="1">
        <f>IF(F52&gt;50, G52*0.2, G52*0.1)</f>
        <v>0.5</v>
      </c>
      <c r="I52" t="s">
        <v>116</v>
      </c>
      <c r="J52" t="s">
        <v>14</v>
      </c>
      <c r="K52" t="s">
        <v>94</v>
      </c>
    </row>
    <row r="53" spans="1:11" x14ac:dyDescent="0.2">
      <c r="A53" s="22" t="s">
        <v>98</v>
      </c>
      <c r="B53" s="23">
        <v>1052</v>
      </c>
      <c r="C53">
        <v>6622</v>
      </c>
      <c r="D53" t="s">
        <v>97</v>
      </c>
      <c r="E53" s="1">
        <v>42</v>
      </c>
      <c r="F53" s="1">
        <v>77</v>
      </c>
      <c r="G53" s="1">
        <f>F53-E53</f>
        <v>35</v>
      </c>
      <c r="H53" s="1">
        <f>IF(F53&gt;50, G53*0.2, G53*0.1)</f>
        <v>7</v>
      </c>
      <c r="I53" t="s">
        <v>116</v>
      </c>
      <c r="J53" t="s">
        <v>14</v>
      </c>
      <c r="K53" t="s">
        <v>85</v>
      </c>
    </row>
    <row r="54" spans="1:11" x14ac:dyDescent="0.2">
      <c r="A54" s="22" t="s">
        <v>98</v>
      </c>
      <c r="B54" s="23">
        <v>1053</v>
      </c>
      <c r="C54">
        <v>2242</v>
      </c>
      <c r="D54" t="s">
        <v>92</v>
      </c>
      <c r="E54" s="1">
        <v>60</v>
      </c>
      <c r="F54" s="1">
        <v>124</v>
      </c>
      <c r="G54" s="1">
        <f>F54-E54</f>
        <v>64</v>
      </c>
      <c r="H54" s="1">
        <f>IF(F54&gt;50, G54*0.2, G54*0.1)</f>
        <v>12.8</v>
      </c>
      <c r="I54" t="s">
        <v>112</v>
      </c>
      <c r="J54" t="s">
        <v>113</v>
      </c>
      <c r="K54" t="s">
        <v>83</v>
      </c>
    </row>
    <row r="55" spans="1:11" x14ac:dyDescent="0.2">
      <c r="A55" s="22" t="s">
        <v>98</v>
      </c>
      <c r="B55" s="23">
        <v>1054</v>
      </c>
      <c r="C55">
        <v>4421</v>
      </c>
      <c r="D55" t="s">
        <v>89</v>
      </c>
      <c r="E55" s="1">
        <v>45</v>
      </c>
      <c r="F55" s="1">
        <v>87</v>
      </c>
      <c r="G55" s="1">
        <f>F55-E55</f>
        <v>42</v>
      </c>
      <c r="H55" s="1">
        <f>IF(F55&gt;50, G55*0.2, G55*0.1)</f>
        <v>8.4</v>
      </c>
      <c r="I55" t="s">
        <v>116</v>
      </c>
      <c r="J55" t="s">
        <v>14</v>
      </c>
      <c r="K55" t="s">
        <v>93</v>
      </c>
    </row>
    <row r="56" spans="1:11" x14ac:dyDescent="0.2">
      <c r="A56" s="22" t="s">
        <v>98</v>
      </c>
      <c r="B56" s="23">
        <v>1055</v>
      </c>
      <c r="C56">
        <v>6119</v>
      </c>
      <c r="D56" t="s">
        <v>95</v>
      </c>
      <c r="E56" s="1">
        <v>9</v>
      </c>
      <c r="F56" s="1">
        <v>14</v>
      </c>
      <c r="G56" s="1">
        <f>F56-E56</f>
        <v>5</v>
      </c>
      <c r="H56" s="1">
        <f>IF(F56&gt;50, G56*0.2, G56*0.1)</f>
        <v>0.5</v>
      </c>
      <c r="I56" t="s">
        <v>114</v>
      </c>
      <c r="J56" t="s">
        <v>115</v>
      </c>
      <c r="K56" t="s">
        <v>93</v>
      </c>
    </row>
    <row r="57" spans="1:11" x14ac:dyDescent="0.2">
      <c r="A57" s="22" t="s">
        <v>98</v>
      </c>
      <c r="B57" s="23">
        <v>1056</v>
      </c>
      <c r="C57">
        <v>1109</v>
      </c>
      <c r="D57" t="s">
        <v>87</v>
      </c>
      <c r="E57" s="1">
        <v>3</v>
      </c>
      <c r="F57" s="1">
        <v>8</v>
      </c>
      <c r="G57" s="1">
        <f>F57-E57</f>
        <v>5</v>
      </c>
      <c r="H57" s="1">
        <f>IF(F57&gt;50, G57*0.2, G57*0.1)</f>
        <v>0.5</v>
      </c>
      <c r="I57" t="s">
        <v>116</v>
      </c>
      <c r="J57" t="s">
        <v>14</v>
      </c>
      <c r="K57" t="s">
        <v>83</v>
      </c>
    </row>
    <row r="58" spans="1:11" x14ac:dyDescent="0.2">
      <c r="A58" s="22" t="s">
        <v>98</v>
      </c>
      <c r="B58" s="23">
        <v>1057</v>
      </c>
      <c r="C58">
        <v>2499</v>
      </c>
      <c r="D58" t="s">
        <v>84</v>
      </c>
      <c r="E58" s="1">
        <v>6.2</v>
      </c>
      <c r="F58" s="1">
        <v>9.1999999999999993</v>
      </c>
      <c r="G58" s="1">
        <f>F58-E58</f>
        <v>2.9999999999999991</v>
      </c>
      <c r="H58" s="1">
        <f>IF(F58&gt;50, G58*0.2, G58*0.1)</f>
        <v>0.29999999999999993</v>
      </c>
      <c r="I58" t="s">
        <v>114</v>
      </c>
      <c r="J58" t="s">
        <v>115</v>
      </c>
      <c r="K58" t="s">
        <v>83</v>
      </c>
    </row>
    <row r="59" spans="1:11" x14ac:dyDescent="0.2">
      <c r="A59" s="22" t="s">
        <v>98</v>
      </c>
      <c r="B59" s="23">
        <v>1058</v>
      </c>
      <c r="C59">
        <v>6119</v>
      </c>
      <c r="D59" t="s">
        <v>95</v>
      </c>
      <c r="E59" s="1">
        <v>9</v>
      </c>
      <c r="F59" s="1">
        <v>14</v>
      </c>
      <c r="G59" s="1">
        <f>F59-E59</f>
        <v>5</v>
      </c>
      <c r="H59" s="1">
        <f>IF(F59&gt;50, G59*0.2, G59*0.1)</f>
        <v>0.5</v>
      </c>
      <c r="I59" t="s">
        <v>117</v>
      </c>
      <c r="J59" t="s">
        <v>118</v>
      </c>
      <c r="K59" t="s">
        <v>85</v>
      </c>
    </row>
    <row r="60" spans="1:11" x14ac:dyDescent="0.2">
      <c r="A60" s="22" t="s">
        <v>98</v>
      </c>
      <c r="B60" s="23">
        <v>1059</v>
      </c>
      <c r="C60">
        <v>2242</v>
      </c>
      <c r="D60" t="s">
        <v>92</v>
      </c>
      <c r="E60" s="1">
        <v>60</v>
      </c>
      <c r="F60" s="1">
        <v>124</v>
      </c>
      <c r="G60" s="1">
        <f>F60-E60</f>
        <v>64</v>
      </c>
      <c r="H60" s="1">
        <f>IF(F60&gt;50, G60*0.2, G60*0.1)</f>
        <v>12.8</v>
      </c>
      <c r="I60" t="s">
        <v>116</v>
      </c>
      <c r="J60" t="s">
        <v>14</v>
      </c>
      <c r="K60" t="s">
        <v>85</v>
      </c>
    </row>
    <row r="61" spans="1:11" x14ac:dyDescent="0.2">
      <c r="A61" s="22" t="s">
        <v>98</v>
      </c>
      <c r="B61" s="23">
        <v>1060</v>
      </c>
      <c r="C61">
        <v>6119</v>
      </c>
      <c r="D61" t="s">
        <v>95</v>
      </c>
      <c r="E61" s="1">
        <v>9</v>
      </c>
      <c r="F61" s="1">
        <v>14</v>
      </c>
      <c r="G61" s="1">
        <f>F61-E61</f>
        <v>5</v>
      </c>
      <c r="H61" s="1">
        <f>IF(F61&gt;50, G61*0.2, G61*0.1)</f>
        <v>0.5</v>
      </c>
      <c r="I61" t="s">
        <v>116</v>
      </c>
      <c r="J61" t="s">
        <v>14</v>
      </c>
      <c r="K61" t="s">
        <v>93</v>
      </c>
    </row>
    <row r="62" spans="1:11" x14ac:dyDescent="0.2">
      <c r="A62" s="22" t="s">
        <v>99</v>
      </c>
      <c r="B62" s="23">
        <v>1061</v>
      </c>
      <c r="C62">
        <v>1109</v>
      </c>
      <c r="D62" t="s">
        <v>87</v>
      </c>
      <c r="E62" s="1">
        <v>3</v>
      </c>
      <c r="F62" s="1">
        <v>8</v>
      </c>
      <c r="G62" s="1">
        <f>F62-E62</f>
        <v>5</v>
      </c>
      <c r="H62" s="1">
        <f>IF(F62&gt;50, G62*0.2, G62*0.1)</f>
        <v>0.5</v>
      </c>
      <c r="I62" t="s">
        <v>116</v>
      </c>
      <c r="J62" t="s">
        <v>14</v>
      </c>
      <c r="K62" t="s">
        <v>93</v>
      </c>
    </row>
    <row r="63" spans="1:11" x14ac:dyDescent="0.2">
      <c r="A63" s="22" t="s">
        <v>99</v>
      </c>
      <c r="B63" s="23">
        <v>1062</v>
      </c>
      <c r="C63">
        <v>2499</v>
      </c>
      <c r="D63" t="s">
        <v>84</v>
      </c>
      <c r="E63" s="1">
        <v>6.2</v>
      </c>
      <c r="F63" s="1">
        <v>9.1999999999999993</v>
      </c>
      <c r="G63" s="1">
        <f>F63-E63</f>
        <v>2.9999999999999991</v>
      </c>
      <c r="H63" s="1">
        <f>IF(F63&gt;50, G63*0.2, G63*0.1)</f>
        <v>0.29999999999999993</v>
      </c>
      <c r="I63" t="s">
        <v>112</v>
      </c>
      <c r="J63" t="s">
        <v>113</v>
      </c>
      <c r="K63" t="s">
        <v>85</v>
      </c>
    </row>
    <row r="64" spans="1:11" x14ac:dyDescent="0.2">
      <c r="A64" s="22" t="s">
        <v>99</v>
      </c>
      <c r="B64" s="23">
        <v>1063</v>
      </c>
      <c r="C64">
        <v>1109</v>
      </c>
      <c r="D64" t="s">
        <v>87</v>
      </c>
      <c r="E64" s="1">
        <v>3</v>
      </c>
      <c r="F64" s="1">
        <v>8</v>
      </c>
      <c r="G64" s="1">
        <f>F64-E64</f>
        <v>5</v>
      </c>
      <c r="H64" s="1">
        <f>IF(F64&gt;50, G64*0.2, G64*0.1)</f>
        <v>0.5</v>
      </c>
      <c r="I64" t="s">
        <v>116</v>
      </c>
      <c r="J64" t="s">
        <v>14</v>
      </c>
      <c r="K64" t="s">
        <v>83</v>
      </c>
    </row>
    <row r="65" spans="1:11" x14ac:dyDescent="0.2">
      <c r="A65" s="22" t="s">
        <v>99</v>
      </c>
      <c r="B65" s="23">
        <v>1064</v>
      </c>
      <c r="C65">
        <v>2499</v>
      </c>
      <c r="D65" t="s">
        <v>84</v>
      </c>
      <c r="E65" s="1">
        <v>6.2</v>
      </c>
      <c r="F65" s="1">
        <v>9.1999999999999993</v>
      </c>
      <c r="G65" s="1">
        <f>F65-E65</f>
        <v>2.9999999999999991</v>
      </c>
      <c r="H65" s="1">
        <f>IF(F65&gt;50, G65*0.2, G65*0.1)</f>
        <v>0.29999999999999993</v>
      </c>
      <c r="I65" t="s">
        <v>117</v>
      </c>
      <c r="J65" t="s">
        <v>118</v>
      </c>
      <c r="K65" t="s">
        <v>85</v>
      </c>
    </row>
    <row r="66" spans="1:11" x14ac:dyDescent="0.2">
      <c r="A66" s="22" t="s">
        <v>99</v>
      </c>
      <c r="B66" s="23">
        <v>1065</v>
      </c>
      <c r="C66">
        <v>2499</v>
      </c>
      <c r="D66" t="s">
        <v>84</v>
      </c>
      <c r="E66" s="1">
        <v>6.2</v>
      </c>
      <c r="F66" s="1">
        <v>9.1999999999999993</v>
      </c>
      <c r="G66" s="1">
        <f>F66-E66</f>
        <v>2.9999999999999991</v>
      </c>
      <c r="H66" s="1">
        <f>IF(F66&gt;50, G66*0.2, G66*0.1)</f>
        <v>0.29999999999999993</v>
      </c>
      <c r="I66" t="s">
        <v>116</v>
      </c>
      <c r="J66" t="s">
        <v>14</v>
      </c>
      <c r="K66" t="s">
        <v>81</v>
      </c>
    </row>
    <row r="67" spans="1:11" x14ac:dyDescent="0.2">
      <c r="A67" s="22" t="s">
        <v>99</v>
      </c>
      <c r="B67" s="23">
        <v>1066</v>
      </c>
      <c r="C67">
        <v>2877</v>
      </c>
      <c r="D67" t="s">
        <v>82</v>
      </c>
      <c r="E67" s="1">
        <v>11.4</v>
      </c>
      <c r="F67" s="1">
        <v>16.3</v>
      </c>
      <c r="G67" s="1">
        <f>F67-E67</f>
        <v>4.9000000000000004</v>
      </c>
      <c r="H67" s="1">
        <f>IF(F67&gt;50, G67*0.2, G67*0.1)</f>
        <v>0.49000000000000005</v>
      </c>
      <c r="I67" t="s">
        <v>116</v>
      </c>
      <c r="J67" t="s">
        <v>14</v>
      </c>
      <c r="K67" t="s">
        <v>93</v>
      </c>
    </row>
    <row r="68" spans="1:11" x14ac:dyDescent="0.2">
      <c r="A68" s="22" t="s">
        <v>99</v>
      </c>
      <c r="B68" s="23">
        <v>1067</v>
      </c>
      <c r="C68">
        <v>2877</v>
      </c>
      <c r="D68" t="s">
        <v>82</v>
      </c>
      <c r="E68" s="1">
        <v>11.4</v>
      </c>
      <c r="F68" s="1">
        <v>16.3</v>
      </c>
      <c r="G68" s="1">
        <f>F68-E68</f>
        <v>4.9000000000000004</v>
      </c>
      <c r="H68" s="1">
        <f>IF(F68&gt;50, G68*0.2, G68*0.1)</f>
        <v>0.49000000000000005</v>
      </c>
      <c r="I68" t="s">
        <v>116</v>
      </c>
      <c r="J68" t="s">
        <v>14</v>
      </c>
      <c r="K68" t="s">
        <v>94</v>
      </c>
    </row>
    <row r="69" spans="1:11" x14ac:dyDescent="0.2">
      <c r="A69" s="22" t="s">
        <v>99</v>
      </c>
      <c r="B69" s="23">
        <v>1068</v>
      </c>
      <c r="C69">
        <v>6119</v>
      </c>
      <c r="D69" t="s">
        <v>95</v>
      </c>
      <c r="E69" s="1">
        <v>9</v>
      </c>
      <c r="F69" s="1">
        <v>14</v>
      </c>
      <c r="G69" s="1">
        <f>F69-E69</f>
        <v>5</v>
      </c>
      <c r="H69" s="1">
        <f>IF(F69&gt;50, G69*0.2, G69*0.1)</f>
        <v>0.5</v>
      </c>
      <c r="I69" t="s">
        <v>114</v>
      </c>
      <c r="J69" t="s">
        <v>115</v>
      </c>
      <c r="K69" t="s">
        <v>83</v>
      </c>
    </row>
    <row r="70" spans="1:11" x14ac:dyDescent="0.2">
      <c r="A70" s="22" t="s">
        <v>99</v>
      </c>
      <c r="B70" s="23">
        <v>1069</v>
      </c>
      <c r="C70">
        <v>1109</v>
      </c>
      <c r="D70" t="s">
        <v>87</v>
      </c>
      <c r="E70" s="1">
        <v>3</v>
      </c>
      <c r="F70" s="1">
        <v>8</v>
      </c>
      <c r="G70" s="1">
        <f>F70-E70</f>
        <v>5</v>
      </c>
      <c r="H70" s="1">
        <f>IF(F70&gt;50, G70*0.2, G70*0.1)</f>
        <v>0.5</v>
      </c>
      <c r="I70" t="s">
        <v>116</v>
      </c>
      <c r="J70" t="s">
        <v>14</v>
      </c>
      <c r="K70" t="s">
        <v>85</v>
      </c>
    </row>
    <row r="71" spans="1:11" x14ac:dyDescent="0.2">
      <c r="A71" s="22" t="s">
        <v>99</v>
      </c>
      <c r="B71" s="23">
        <v>1070</v>
      </c>
      <c r="C71">
        <v>2499</v>
      </c>
      <c r="D71" t="s">
        <v>84</v>
      </c>
      <c r="E71" s="1">
        <v>6.2</v>
      </c>
      <c r="F71" s="1">
        <v>9.1999999999999993</v>
      </c>
      <c r="G71" s="1">
        <f>F71-E71</f>
        <v>2.9999999999999991</v>
      </c>
      <c r="H71" s="1">
        <f>IF(F71&gt;50, G71*0.2, G71*0.1)</f>
        <v>0.29999999999999993</v>
      </c>
      <c r="I71" t="s">
        <v>117</v>
      </c>
      <c r="J71" t="s">
        <v>118</v>
      </c>
      <c r="K71" t="s">
        <v>85</v>
      </c>
    </row>
    <row r="72" spans="1:11" x14ac:dyDescent="0.2">
      <c r="A72" s="22" t="s">
        <v>99</v>
      </c>
      <c r="B72" s="23">
        <v>1071</v>
      </c>
      <c r="C72">
        <v>1109</v>
      </c>
      <c r="D72" t="s">
        <v>87</v>
      </c>
      <c r="E72" s="1">
        <v>3</v>
      </c>
      <c r="F72" s="1">
        <v>8</v>
      </c>
      <c r="G72" s="1">
        <f>F72-E72</f>
        <v>5</v>
      </c>
      <c r="H72" s="1">
        <f>IF(F72&gt;50, G72*0.2, G72*0.1)</f>
        <v>0.5</v>
      </c>
      <c r="I72" t="s">
        <v>112</v>
      </c>
      <c r="J72" t="s">
        <v>113</v>
      </c>
      <c r="K72" t="s">
        <v>85</v>
      </c>
    </row>
    <row r="73" spans="1:11" x14ac:dyDescent="0.2">
      <c r="A73" s="22" t="s">
        <v>99</v>
      </c>
      <c r="B73" s="23">
        <v>1072</v>
      </c>
      <c r="C73">
        <v>1109</v>
      </c>
      <c r="D73" t="s">
        <v>87</v>
      </c>
      <c r="E73" s="1">
        <v>3</v>
      </c>
      <c r="F73" s="1">
        <v>8</v>
      </c>
      <c r="G73" s="1">
        <f>F73-E73</f>
        <v>5</v>
      </c>
      <c r="H73" s="1">
        <f>IF(F73&gt;50, G73*0.2, G73*0.1)</f>
        <v>0.5</v>
      </c>
      <c r="I73" t="s">
        <v>116</v>
      </c>
      <c r="J73" t="s">
        <v>14</v>
      </c>
      <c r="K73" t="s">
        <v>93</v>
      </c>
    </row>
    <row r="74" spans="1:11" x14ac:dyDescent="0.2">
      <c r="A74" s="22" t="s">
        <v>99</v>
      </c>
      <c r="B74" s="23">
        <v>1073</v>
      </c>
      <c r="C74">
        <v>6622</v>
      </c>
      <c r="D74" t="s">
        <v>97</v>
      </c>
      <c r="E74" s="1">
        <v>42</v>
      </c>
      <c r="F74" s="1">
        <v>77</v>
      </c>
      <c r="G74" s="1">
        <f>F74-E74</f>
        <v>35</v>
      </c>
      <c r="H74" s="1">
        <f>IF(F74&gt;50, G74*0.2, G74*0.1)</f>
        <v>7</v>
      </c>
      <c r="I74" t="s">
        <v>116</v>
      </c>
      <c r="J74" t="s">
        <v>14</v>
      </c>
      <c r="K74" t="s">
        <v>83</v>
      </c>
    </row>
    <row r="75" spans="1:11" x14ac:dyDescent="0.2">
      <c r="A75" s="22" t="s">
        <v>99</v>
      </c>
      <c r="B75" s="23">
        <v>1074</v>
      </c>
      <c r="C75">
        <v>2877</v>
      </c>
      <c r="D75" t="s">
        <v>82</v>
      </c>
      <c r="E75" s="1">
        <v>11.4</v>
      </c>
      <c r="F75" s="1">
        <v>16.3</v>
      </c>
      <c r="G75" s="1">
        <f>F75-E75</f>
        <v>4.9000000000000004</v>
      </c>
      <c r="H75" s="1">
        <f>IF(F75&gt;50, G75*0.2, G75*0.1)</f>
        <v>0.49000000000000005</v>
      </c>
      <c r="I75" t="s">
        <v>116</v>
      </c>
      <c r="J75" t="s">
        <v>14</v>
      </c>
      <c r="K75" t="s">
        <v>85</v>
      </c>
    </row>
    <row r="76" spans="1:11" x14ac:dyDescent="0.2">
      <c r="A76" s="22" t="s">
        <v>99</v>
      </c>
      <c r="B76" s="23">
        <v>1075</v>
      </c>
      <c r="C76">
        <v>1109</v>
      </c>
      <c r="D76" t="s">
        <v>87</v>
      </c>
      <c r="E76" s="1">
        <v>3</v>
      </c>
      <c r="F76" s="1">
        <v>8</v>
      </c>
      <c r="G76" s="1">
        <f>F76-E76</f>
        <v>5</v>
      </c>
      <c r="H76" s="1">
        <f>IF(F76&gt;50, G76*0.2, G76*0.1)</f>
        <v>0.5</v>
      </c>
      <c r="I76" t="s">
        <v>117</v>
      </c>
      <c r="J76" t="s">
        <v>118</v>
      </c>
      <c r="K76" t="s">
        <v>83</v>
      </c>
    </row>
    <row r="77" spans="1:11" x14ac:dyDescent="0.2">
      <c r="A77" s="22" t="s">
        <v>99</v>
      </c>
      <c r="B77" s="23">
        <v>1076</v>
      </c>
      <c r="C77">
        <v>1109</v>
      </c>
      <c r="D77" t="s">
        <v>87</v>
      </c>
      <c r="E77" s="1">
        <v>3</v>
      </c>
      <c r="F77" s="1">
        <v>8</v>
      </c>
      <c r="G77" s="1">
        <f>F77-E77</f>
        <v>5</v>
      </c>
      <c r="H77" s="1">
        <f>IF(F77&gt;50, G77*0.2, G77*0.1)</f>
        <v>0.5</v>
      </c>
      <c r="I77" t="s">
        <v>114</v>
      </c>
      <c r="J77" t="s">
        <v>115</v>
      </c>
      <c r="K77" t="s">
        <v>85</v>
      </c>
    </row>
    <row r="78" spans="1:11" x14ac:dyDescent="0.2">
      <c r="A78" s="22" t="s">
        <v>99</v>
      </c>
      <c r="B78" s="23">
        <v>1077</v>
      </c>
      <c r="C78">
        <v>9822</v>
      </c>
      <c r="D78" t="s">
        <v>80</v>
      </c>
      <c r="E78" s="1">
        <v>58.3</v>
      </c>
      <c r="F78" s="1">
        <v>98.4</v>
      </c>
      <c r="G78" s="1">
        <f>F78-E78</f>
        <v>40.100000000000009</v>
      </c>
      <c r="H78" s="1">
        <f>IF(F78&gt;50, G78*0.2, G78*0.1)</f>
        <v>8.0200000000000014</v>
      </c>
      <c r="I78" t="s">
        <v>117</v>
      </c>
      <c r="J78" t="s">
        <v>118</v>
      </c>
      <c r="K78" t="s">
        <v>85</v>
      </c>
    </row>
    <row r="79" spans="1:11" x14ac:dyDescent="0.2">
      <c r="A79" s="22" t="s">
        <v>99</v>
      </c>
      <c r="B79" s="23">
        <v>1078</v>
      </c>
      <c r="C79">
        <v>2877</v>
      </c>
      <c r="D79" t="s">
        <v>82</v>
      </c>
      <c r="E79" s="1">
        <v>11.4</v>
      </c>
      <c r="F79" s="1">
        <v>16.3</v>
      </c>
      <c r="G79" s="1">
        <f>F79-E79</f>
        <v>4.9000000000000004</v>
      </c>
      <c r="H79" s="1">
        <f>IF(F79&gt;50, G79*0.2, G79*0.1)</f>
        <v>0.49000000000000005</v>
      </c>
      <c r="I79" t="s">
        <v>114</v>
      </c>
      <c r="J79" t="s">
        <v>115</v>
      </c>
      <c r="K79" t="s">
        <v>93</v>
      </c>
    </row>
    <row r="80" spans="1:11" x14ac:dyDescent="0.2">
      <c r="A80" s="22" t="s">
        <v>100</v>
      </c>
      <c r="B80" s="23">
        <v>1079</v>
      </c>
      <c r="C80">
        <v>2877</v>
      </c>
      <c r="D80" t="s">
        <v>82</v>
      </c>
      <c r="E80" s="1">
        <v>11.4</v>
      </c>
      <c r="F80" s="1">
        <v>16.3</v>
      </c>
      <c r="G80" s="1">
        <f>F80-E80</f>
        <v>4.9000000000000004</v>
      </c>
      <c r="H80" s="1">
        <f>IF(F80&gt;50, G80*0.2, G80*0.1)</f>
        <v>0.49000000000000005</v>
      </c>
      <c r="I80" t="s">
        <v>114</v>
      </c>
      <c r="J80" t="s">
        <v>115</v>
      </c>
      <c r="K80" t="s">
        <v>81</v>
      </c>
    </row>
    <row r="81" spans="1:11" x14ac:dyDescent="0.2">
      <c r="A81" s="22" t="s">
        <v>100</v>
      </c>
      <c r="B81" s="23">
        <v>1080</v>
      </c>
      <c r="C81">
        <v>4421</v>
      </c>
      <c r="D81" t="s">
        <v>89</v>
      </c>
      <c r="E81" s="1">
        <v>45</v>
      </c>
      <c r="F81" s="1">
        <v>87</v>
      </c>
      <c r="G81" s="1">
        <f>F81-E81</f>
        <v>42</v>
      </c>
      <c r="H81" s="1">
        <f>IF(F81&gt;50, G81*0.2, G81*0.1)</f>
        <v>8.4</v>
      </c>
      <c r="I81" t="s">
        <v>116</v>
      </c>
      <c r="J81" t="s">
        <v>14</v>
      </c>
      <c r="K81" t="s">
        <v>83</v>
      </c>
    </row>
    <row r="82" spans="1:11" x14ac:dyDescent="0.2">
      <c r="A82" s="22" t="s">
        <v>100</v>
      </c>
      <c r="B82" s="23">
        <v>1081</v>
      </c>
      <c r="C82">
        <v>6119</v>
      </c>
      <c r="D82" t="s">
        <v>95</v>
      </c>
      <c r="E82" s="1">
        <v>9</v>
      </c>
      <c r="F82" s="1">
        <v>14</v>
      </c>
      <c r="G82" s="1">
        <f>F82-E82</f>
        <v>5</v>
      </c>
      <c r="H82" s="1">
        <f>IF(F82&gt;50, G82*0.2, G82*0.1)</f>
        <v>0.5</v>
      </c>
      <c r="I82" t="s">
        <v>116</v>
      </c>
      <c r="J82" t="s">
        <v>14</v>
      </c>
      <c r="K82" t="s">
        <v>94</v>
      </c>
    </row>
    <row r="83" spans="1:11" x14ac:dyDescent="0.2">
      <c r="A83" s="22" t="s">
        <v>100</v>
      </c>
      <c r="B83" s="23">
        <v>1082</v>
      </c>
      <c r="C83">
        <v>1109</v>
      </c>
      <c r="D83" t="s">
        <v>87</v>
      </c>
      <c r="E83" s="1">
        <v>3</v>
      </c>
      <c r="F83" s="1">
        <v>8</v>
      </c>
      <c r="G83" s="1">
        <f>F83-E83</f>
        <v>5</v>
      </c>
      <c r="H83" s="1">
        <f>IF(F83&gt;50, G83*0.2, G83*0.1)</f>
        <v>0.5</v>
      </c>
      <c r="I83" t="s">
        <v>112</v>
      </c>
      <c r="J83" t="s">
        <v>113</v>
      </c>
      <c r="K83" t="s">
        <v>83</v>
      </c>
    </row>
    <row r="84" spans="1:11" x14ac:dyDescent="0.2">
      <c r="A84" s="22" t="s">
        <v>100</v>
      </c>
      <c r="B84" s="23">
        <v>1083</v>
      </c>
      <c r="C84">
        <v>1109</v>
      </c>
      <c r="D84" t="s">
        <v>87</v>
      </c>
      <c r="E84" s="1">
        <v>3</v>
      </c>
      <c r="F84" s="1">
        <v>8</v>
      </c>
      <c r="G84" s="1">
        <f>F84-E84</f>
        <v>5</v>
      </c>
      <c r="H84" s="1">
        <f>IF(F84&gt;50, G84*0.2, G84*0.1)</f>
        <v>0.5</v>
      </c>
      <c r="I84" t="s">
        <v>112</v>
      </c>
      <c r="J84" t="s">
        <v>113</v>
      </c>
      <c r="K84" t="s">
        <v>93</v>
      </c>
    </row>
    <row r="85" spans="1:11" x14ac:dyDescent="0.2">
      <c r="A85" s="22" t="s">
        <v>100</v>
      </c>
      <c r="B85" s="23">
        <v>1084</v>
      </c>
      <c r="C85">
        <v>6119</v>
      </c>
      <c r="D85" t="s">
        <v>95</v>
      </c>
      <c r="E85" s="1">
        <v>9</v>
      </c>
      <c r="F85" s="1">
        <v>14</v>
      </c>
      <c r="G85" s="1">
        <f>F85-E85</f>
        <v>5</v>
      </c>
      <c r="H85" s="1">
        <f>IF(F85&gt;50, G85*0.2, G85*0.1)</f>
        <v>0.5</v>
      </c>
      <c r="I85" t="s">
        <v>112</v>
      </c>
      <c r="J85" t="s">
        <v>113</v>
      </c>
      <c r="K85" t="s">
        <v>85</v>
      </c>
    </row>
    <row r="86" spans="1:11" x14ac:dyDescent="0.2">
      <c r="A86" s="22" t="s">
        <v>100</v>
      </c>
      <c r="B86" s="23">
        <v>1085</v>
      </c>
      <c r="C86">
        <v>9822</v>
      </c>
      <c r="D86" t="s">
        <v>80</v>
      </c>
      <c r="E86" s="1">
        <v>58.3</v>
      </c>
      <c r="F86" s="1">
        <v>98.4</v>
      </c>
      <c r="G86" s="1">
        <f>F86-E86</f>
        <v>40.100000000000009</v>
      </c>
      <c r="H86" s="1">
        <f>IF(F86&gt;50, G86*0.2, G86*0.1)</f>
        <v>8.0200000000000014</v>
      </c>
      <c r="I86" t="s">
        <v>116</v>
      </c>
      <c r="J86" t="s">
        <v>14</v>
      </c>
      <c r="K86" t="s">
        <v>93</v>
      </c>
    </row>
    <row r="87" spans="1:11" x14ac:dyDescent="0.2">
      <c r="A87" s="22" t="s">
        <v>100</v>
      </c>
      <c r="B87" s="23">
        <v>1086</v>
      </c>
      <c r="C87">
        <v>1109</v>
      </c>
      <c r="D87" t="s">
        <v>87</v>
      </c>
      <c r="E87" s="1">
        <v>3</v>
      </c>
      <c r="F87" s="1">
        <v>8</v>
      </c>
      <c r="G87" s="1">
        <f>F87-E87</f>
        <v>5</v>
      </c>
      <c r="H87" s="1">
        <f>IF(F87&gt;50, G87*0.2, G87*0.1)</f>
        <v>0.5</v>
      </c>
      <c r="I87" t="s">
        <v>117</v>
      </c>
      <c r="J87" t="s">
        <v>118</v>
      </c>
      <c r="K87" t="s">
        <v>85</v>
      </c>
    </row>
    <row r="88" spans="1:11" x14ac:dyDescent="0.2">
      <c r="A88" s="22" t="s">
        <v>100</v>
      </c>
      <c r="B88" s="23">
        <v>1087</v>
      </c>
      <c r="C88">
        <v>2499</v>
      </c>
      <c r="D88" t="s">
        <v>84</v>
      </c>
      <c r="E88" s="1">
        <v>6.2</v>
      </c>
      <c r="F88" s="1">
        <v>9.1999999999999993</v>
      </c>
      <c r="G88" s="1">
        <f>F88-E88</f>
        <v>2.9999999999999991</v>
      </c>
      <c r="H88" s="1">
        <f>IF(F88&gt;50, G88*0.2, G88*0.1)</f>
        <v>0.29999999999999993</v>
      </c>
      <c r="I88" t="s">
        <v>112</v>
      </c>
      <c r="J88" t="s">
        <v>113</v>
      </c>
      <c r="K88" t="s">
        <v>83</v>
      </c>
    </row>
    <row r="89" spans="1:11" x14ac:dyDescent="0.2">
      <c r="A89" s="22" t="s">
        <v>100</v>
      </c>
      <c r="B89" s="23">
        <v>1088</v>
      </c>
      <c r="C89">
        <v>2499</v>
      </c>
      <c r="D89" t="s">
        <v>84</v>
      </c>
      <c r="E89" s="1">
        <v>6.2</v>
      </c>
      <c r="F89" s="1">
        <v>9.1999999999999993</v>
      </c>
      <c r="G89" s="1">
        <f>F89-E89</f>
        <v>2.9999999999999991</v>
      </c>
      <c r="H89" s="1">
        <f>IF(F89&gt;50, G89*0.2, G89*0.1)</f>
        <v>0.29999999999999993</v>
      </c>
      <c r="I89" t="s">
        <v>112</v>
      </c>
      <c r="J89" t="s">
        <v>113</v>
      </c>
      <c r="K89" t="s">
        <v>81</v>
      </c>
    </row>
    <row r="90" spans="1:11" x14ac:dyDescent="0.2">
      <c r="A90" s="22" t="s">
        <v>100</v>
      </c>
      <c r="B90" s="23">
        <v>1089</v>
      </c>
      <c r="C90">
        <v>6119</v>
      </c>
      <c r="D90" t="s">
        <v>95</v>
      </c>
      <c r="E90" s="1">
        <v>9</v>
      </c>
      <c r="F90" s="1">
        <v>14</v>
      </c>
      <c r="G90" s="1">
        <f>F90-E90</f>
        <v>5</v>
      </c>
      <c r="H90" s="1">
        <f>IF(F90&gt;50, G90*0.2, G90*0.1)</f>
        <v>0.5</v>
      </c>
      <c r="I90" t="s">
        <v>116</v>
      </c>
      <c r="J90" t="s">
        <v>14</v>
      </c>
      <c r="K90" t="s">
        <v>93</v>
      </c>
    </row>
    <row r="91" spans="1:11" x14ac:dyDescent="0.2">
      <c r="A91" s="22" t="s">
        <v>100</v>
      </c>
      <c r="B91" s="23">
        <v>1090</v>
      </c>
      <c r="C91">
        <v>2877</v>
      </c>
      <c r="D91" t="s">
        <v>82</v>
      </c>
      <c r="E91" s="1">
        <v>11.4</v>
      </c>
      <c r="F91" s="1">
        <v>16.3</v>
      </c>
      <c r="G91" s="1">
        <f>F91-E91</f>
        <v>4.9000000000000004</v>
      </c>
      <c r="H91" s="1">
        <f>IF(F91&gt;50, G91*0.2, G91*0.1)</f>
        <v>0.49000000000000005</v>
      </c>
      <c r="I91" t="s">
        <v>112</v>
      </c>
      <c r="J91" t="s">
        <v>113</v>
      </c>
      <c r="K91" t="s">
        <v>83</v>
      </c>
    </row>
    <row r="92" spans="1:11" x14ac:dyDescent="0.2">
      <c r="A92" s="22" t="s">
        <v>100</v>
      </c>
      <c r="B92" s="23">
        <v>1091</v>
      </c>
      <c r="C92">
        <v>2877</v>
      </c>
      <c r="D92" t="s">
        <v>82</v>
      </c>
      <c r="E92" s="1">
        <v>11.4</v>
      </c>
      <c r="F92" s="1">
        <v>16.3</v>
      </c>
      <c r="G92" s="1">
        <f>F92-E92</f>
        <v>4.9000000000000004</v>
      </c>
      <c r="H92" s="1">
        <f>IF(F92&gt;50, G92*0.2, G92*0.1)</f>
        <v>0.49000000000000005</v>
      </c>
      <c r="I92" t="s">
        <v>117</v>
      </c>
      <c r="J92" t="s">
        <v>118</v>
      </c>
      <c r="K92" t="s">
        <v>93</v>
      </c>
    </row>
    <row r="93" spans="1:11" x14ac:dyDescent="0.2">
      <c r="A93" s="22" t="s">
        <v>100</v>
      </c>
      <c r="B93" s="23">
        <v>1092</v>
      </c>
      <c r="C93">
        <v>2877</v>
      </c>
      <c r="D93" t="s">
        <v>82</v>
      </c>
      <c r="E93" s="1">
        <v>11.4</v>
      </c>
      <c r="F93" s="1">
        <v>16.3</v>
      </c>
      <c r="G93" s="1">
        <f>F93-E93</f>
        <v>4.9000000000000004</v>
      </c>
      <c r="H93" s="1">
        <f>IF(F93&gt;50, G93*0.2, G93*0.1)</f>
        <v>0.49000000000000005</v>
      </c>
      <c r="I93" t="s">
        <v>116</v>
      </c>
      <c r="J93" t="s">
        <v>14</v>
      </c>
      <c r="K93" t="s">
        <v>83</v>
      </c>
    </row>
    <row r="94" spans="1:11" x14ac:dyDescent="0.2">
      <c r="A94" s="22" t="s">
        <v>100</v>
      </c>
      <c r="B94" s="23">
        <v>1093</v>
      </c>
      <c r="C94">
        <v>6119</v>
      </c>
      <c r="D94" t="s">
        <v>95</v>
      </c>
      <c r="E94" s="1">
        <v>9</v>
      </c>
      <c r="F94" s="1">
        <v>14</v>
      </c>
      <c r="G94" s="1">
        <f>F94-E94</f>
        <v>5</v>
      </c>
      <c r="H94" s="1">
        <f>IF(F94&gt;50, G94*0.2, G94*0.1)</f>
        <v>0.5</v>
      </c>
      <c r="I94" t="s">
        <v>114</v>
      </c>
      <c r="J94" t="s">
        <v>115</v>
      </c>
      <c r="K94" t="s">
        <v>85</v>
      </c>
    </row>
    <row r="95" spans="1:11" x14ac:dyDescent="0.2">
      <c r="A95" s="22" t="s">
        <v>100</v>
      </c>
      <c r="B95" s="23">
        <v>1094</v>
      </c>
      <c r="C95">
        <v>6119</v>
      </c>
      <c r="D95" t="s">
        <v>95</v>
      </c>
      <c r="E95" s="1">
        <v>9</v>
      </c>
      <c r="F95" s="1">
        <v>14</v>
      </c>
      <c r="G95" s="1">
        <f>F95-E95</f>
        <v>5</v>
      </c>
      <c r="H95" s="1">
        <f>IF(F95&gt;50, G95*0.2, G95*0.1)</f>
        <v>0.5</v>
      </c>
      <c r="I95" t="s">
        <v>116</v>
      </c>
      <c r="J95" t="s">
        <v>14</v>
      </c>
      <c r="K95" t="s">
        <v>83</v>
      </c>
    </row>
    <row r="96" spans="1:11" x14ac:dyDescent="0.2">
      <c r="A96" s="22" t="s">
        <v>100</v>
      </c>
      <c r="B96" s="23">
        <v>1095</v>
      </c>
      <c r="C96">
        <v>2499</v>
      </c>
      <c r="D96" t="s">
        <v>84</v>
      </c>
      <c r="E96" s="1">
        <v>6.2</v>
      </c>
      <c r="F96" s="1">
        <v>9.1999999999999993</v>
      </c>
      <c r="G96" s="1">
        <f>F96-E96</f>
        <v>2.9999999999999991</v>
      </c>
      <c r="H96" s="1">
        <f>IF(F96&gt;50, G96*0.2, G96*0.1)</f>
        <v>0.29999999999999993</v>
      </c>
      <c r="I96" t="s">
        <v>117</v>
      </c>
      <c r="J96" t="s">
        <v>118</v>
      </c>
      <c r="K96" t="s">
        <v>85</v>
      </c>
    </row>
    <row r="97" spans="1:11" x14ac:dyDescent="0.2">
      <c r="A97" s="22" t="s">
        <v>100</v>
      </c>
      <c r="B97" s="23">
        <v>1096</v>
      </c>
      <c r="C97">
        <v>6119</v>
      </c>
      <c r="D97" t="s">
        <v>95</v>
      </c>
      <c r="E97" s="1">
        <v>9</v>
      </c>
      <c r="F97" s="1">
        <v>14</v>
      </c>
      <c r="G97" s="1">
        <f>F97-E97</f>
        <v>5</v>
      </c>
      <c r="H97" s="1">
        <f>IF(F97&gt;50, G97*0.2, G97*0.1)</f>
        <v>0.5</v>
      </c>
      <c r="I97" t="s">
        <v>116</v>
      </c>
      <c r="J97" t="s">
        <v>14</v>
      </c>
      <c r="K97" t="s">
        <v>85</v>
      </c>
    </row>
    <row r="98" spans="1:11" x14ac:dyDescent="0.2">
      <c r="A98" s="22" t="s">
        <v>100</v>
      </c>
      <c r="B98" s="23">
        <v>1097</v>
      </c>
      <c r="C98">
        <v>9212</v>
      </c>
      <c r="D98" t="s">
        <v>90</v>
      </c>
      <c r="E98" s="1">
        <v>4</v>
      </c>
      <c r="F98" s="1">
        <v>7</v>
      </c>
      <c r="G98" s="1">
        <f>F98-E98</f>
        <v>3</v>
      </c>
      <c r="H98" s="1">
        <f>IF(F98&gt;50, G98*0.2, G98*0.1)</f>
        <v>0.30000000000000004</v>
      </c>
      <c r="I98" t="s">
        <v>117</v>
      </c>
      <c r="J98" t="s">
        <v>118</v>
      </c>
      <c r="K98" t="s">
        <v>93</v>
      </c>
    </row>
    <row r="99" spans="1:11" x14ac:dyDescent="0.2">
      <c r="A99" s="22" t="s">
        <v>100</v>
      </c>
      <c r="B99" s="23">
        <v>1098</v>
      </c>
      <c r="C99">
        <v>2877</v>
      </c>
      <c r="D99" t="s">
        <v>82</v>
      </c>
      <c r="E99" s="1">
        <v>11.4</v>
      </c>
      <c r="F99" s="1">
        <v>16.3</v>
      </c>
      <c r="G99" s="1">
        <f>F99-E99</f>
        <v>4.9000000000000004</v>
      </c>
      <c r="H99" s="1">
        <f>IF(F99&gt;50, G99*0.2, G99*0.1)</f>
        <v>0.49000000000000005</v>
      </c>
      <c r="I99" t="s">
        <v>114</v>
      </c>
      <c r="J99" t="s">
        <v>115</v>
      </c>
      <c r="K99" t="s">
        <v>81</v>
      </c>
    </row>
    <row r="100" spans="1:11" x14ac:dyDescent="0.2">
      <c r="A100" s="22" t="s">
        <v>101</v>
      </c>
      <c r="B100" s="23">
        <v>1099</v>
      </c>
      <c r="C100">
        <v>2877</v>
      </c>
      <c r="D100" t="s">
        <v>82</v>
      </c>
      <c r="E100" s="1">
        <v>11.4</v>
      </c>
      <c r="F100" s="1">
        <v>16.3</v>
      </c>
      <c r="G100" s="1">
        <f>F100-E100</f>
        <v>4.9000000000000004</v>
      </c>
      <c r="H100" s="1">
        <f>IF(F100&gt;50, G100*0.2, G100*0.1)</f>
        <v>0.49000000000000005</v>
      </c>
      <c r="I100" t="s">
        <v>116</v>
      </c>
      <c r="J100" t="s">
        <v>14</v>
      </c>
      <c r="K100" t="s">
        <v>83</v>
      </c>
    </row>
    <row r="101" spans="1:11" x14ac:dyDescent="0.2">
      <c r="A101" s="22" t="s">
        <v>101</v>
      </c>
      <c r="B101" s="23">
        <v>1100</v>
      </c>
      <c r="C101">
        <v>6119</v>
      </c>
      <c r="D101" t="s">
        <v>95</v>
      </c>
      <c r="E101" s="1">
        <v>9</v>
      </c>
      <c r="F101" s="1">
        <v>14</v>
      </c>
      <c r="G101" s="1">
        <f>F101-E101</f>
        <v>5</v>
      </c>
      <c r="H101" s="1">
        <f>IF(F101&gt;50, G101*0.2, G101*0.1)</f>
        <v>0.5</v>
      </c>
      <c r="I101" t="s">
        <v>112</v>
      </c>
      <c r="J101" t="s">
        <v>113</v>
      </c>
      <c r="K101" t="s">
        <v>94</v>
      </c>
    </row>
    <row r="102" spans="1:11" x14ac:dyDescent="0.2">
      <c r="A102" s="22" t="s">
        <v>101</v>
      </c>
      <c r="B102" s="23">
        <v>1101</v>
      </c>
      <c r="C102">
        <v>2499</v>
      </c>
      <c r="D102" t="s">
        <v>84</v>
      </c>
      <c r="E102" s="1">
        <v>6.2</v>
      </c>
      <c r="F102" s="1">
        <v>9.1999999999999993</v>
      </c>
      <c r="G102" s="1">
        <f>F102-E102</f>
        <v>2.9999999999999991</v>
      </c>
      <c r="H102" s="1">
        <f>IF(F102&gt;50, G102*0.2, G102*0.1)</f>
        <v>0.29999999999999993</v>
      </c>
      <c r="I102" t="s">
        <v>116</v>
      </c>
      <c r="J102" t="s">
        <v>14</v>
      </c>
      <c r="K102" t="s">
        <v>83</v>
      </c>
    </row>
    <row r="103" spans="1:11" x14ac:dyDescent="0.2">
      <c r="A103" s="22" t="s">
        <v>101</v>
      </c>
      <c r="B103" s="23">
        <v>1102</v>
      </c>
      <c r="C103">
        <v>2242</v>
      </c>
      <c r="D103" t="s">
        <v>92</v>
      </c>
      <c r="E103" s="1">
        <v>60</v>
      </c>
      <c r="F103" s="1">
        <v>124</v>
      </c>
      <c r="G103" s="1">
        <f>F103-E103</f>
        <v>64</v>
      </c>
      <c r="H103" s="1">
        <f>IF(F103&gt;50, G103*0.2, G103*0.1)</f>
        <v>12.8</v>
      </c>
      <c r="I103" t="s">
        <v>114</v>
      </c>
      <c r="J103" t="s">
        <v>115</v>
      </c>
      <c r="K103" t="s">
        <v>93</v>
      </c>
    </row>
    <row r="104" spans="1:11" x14ac:dyDescent="0.2">
      <c r="A104" s="22" t="s">
        <v>101</v>
      </c>
      <c r="B104" s="23">
        <v>1103</v>
      </c>
      <c r="C104">
        <v>2877</v>
      </c>
      <c r="D104" t="s">
        <v>82</v>
      </c>
      <c r="E104" s="1">
        <v>11.4</v>
      </c>
      <c r="F104" s="1">
        <v>16.3</v>
      </c>
      <c r="G104" s="1">
        <f>F104-E104</f>
        <v>4.9000000000000004</v>
      </c>
      <c r="H104" s="1">
        <f>IF(F104&gt;50, G104*0.2, G104*0.1)</f>
        <v>0.49000000000000005</v>
      </c>
      <c r="I104" t="s">
        <v>114</v>
      </c>
      <c r="J104" t="s">
        <v>115</v>
      </c>
      <c r="K104" t="s">
        <v>85</v>
      </c>
    </row>
    <row r="105" spans="1:11" x14ac:dyDescent="0.2">
      <c r="A105" s="22" t="s">
        <v>101</v>
      </c>
      <c r="B105" s="23">
        <v>1104</v>
      </c>
      <c r="C105">
        <v>2877</v>
      </c>
      <c r="D105" t="s">
        <v>82</v>
      </c>
      <c r="E105" s="1">
        <v>11.4</v>
      </c>
      <c r="F105" s="1">
        <v>16.3</v>
      </c>
      <c r="G105" s="1">
        <f>F105-E105</f>
        <v>4.9000000000000004</v>
      </c>
      <c r="H105" s="1">
        <f>IF(F105&gt;50, G105*0.2, G105*0.1)</f>
        <v>0.49000000000000005</v>
      </c>
      <c r="I105" t="s">
        <v>116</v>
      </c>
      <c r="J105" t="s">
        <v>14</v>
      </c>
      <c r="K105" t="s">
        <v>93</v>
      </c>
    </row>
    <row r="106" spans="1:11" x14ac:dyDescent="0.2">
      <c r="A106" s="22" t="s">
        <v>101</v>
      </c>
      <c r="B106" s="23">
        <v>1105</v>
      </c>
      <c r="C106">
        <v>2499</v>
      </c>
      <c r="D106" t="s">
        <v>84</v>
      </c>
      <c r="E106" s="1">
        <v>6.2</v>
      </c>
      <c r="F106" s="1">
        <v>9.1999999999999993</v>
      </c>
      <c r="G106" s="1">
        <f>F106-E106</f>
        <v>2.9999999999999991</v>
      </c>
      <c r="H106" s="1">
        <f>IF(F106&gt;50, G106*0.2, G106*0.1)</f>
        <v>0.29999999999999993</v>
      </c>
      <c r="I106" t="s">
        <v>114</v>
      </c>
      <c r="J106" t="s">
        <v>115</v>
      </c>
      <c r="K106" t="s">
        <v>85</v>
      </c>
    </row>
    <row r="107" spans="1:11" x14ac:dyDescent="0.2">
      <c r="A107" s="22" t="s">
        <v>101</v>
      </c>
      <c r="B107" s="23">
        <v>1106</v>
      </c>
      <c r="C107">
        <v>9822</v>
      </c>
      <c r="D107" t="s">
        <v>80</v>
      </c>
      <c r="E107" s="1">
        <v>58.3</v>
      </c>
      <c r="F107" s="1">
        <v>98.4</v>
      </c>
      <c r="G107" s="1">
        <f>F107-E107</f>
        <v>40.100000000000009</v>
      </c>
      <c r="H107" s="1">
        <f>IF(F107&gt;50, G107*0.2, G107*0.1)</f>
        <v>8.0200000000000014</v>
      </c>
      <c r="I107" t="s">
        <v>114</v>
      </c>
      <c r="J107" t="s">
        <v>115</v>
      </c>
      <c r="K107" t="s">
        <v>83</v>
      </c>
    </row>
    <row r="108" spans="1:11" x14ac:dyDescent="0.2">
      <c r="A108" s="22" t="s">
        <v>101</v>
      </c>
      <c r="B108" s="23">
        <v>1107</v>
      </c>
      <c r="C108">
        <v>1109</v>
      </c>
      <c r="D108" t="s">
        <v>87</v>
      </c>
      <c r="E108" s="1">
        <v>3</v>
      </c>
      <c r="F108" s="1">
        <v>8</v>
      </c>
      <c r="G108" s="1">
        <f>F108-E108</f>
        <v>5</v>
      </c>
      <c r="H108" s="1">
        <f>IF(F108&gt;50, G108*0.2, G108*0.1)</f>
        <v>0.5</v>
      </c>
      <c r="I108" t="s">
        <v>117</v>
      </c>
      <c r="J108" t="s">
        <v>118</v>
      </c>
      <c r="K108" t="s">
        <v>81</v>
      </c>
    </row>
    <row r="109" spans="1:11" x14ac:dyDescent="0.2">
      <c r="A109" s="22" t="s">
        <v>101</v>
      </c>
      <c r="B109" s="23">
        <v>1108</v>
      </c>
      <c r="C109">
        <v>9822</v>
      </c>
      <c r="D109" t="s">
        <v>80</v>
      </c>
      <c r="E109" s="1">
        <v>58.3</v>
      </c>
      <c r="F109" s="1">
        <v>98.4</v>
      </c>
      <c r="G109" s="1">
        <f>F109-E109</f>
        <v>40.100000000000009</v>
      </c>
      <c r="H109" s="1">
        <f>IF(F109&gt;50, G109*0.2, G109*0.1)</f>
        <v>8.0200000000000014</v>
      </c>
      <c r="I109" t="s">
        <v>116</v>
      </c>
      <c r="J109" t="s">
        <v>14</v>
      </c>
      <c r="K109" t="s">
        <v>93</v>
      </c>
    </row>
    <row r="110" spans="1:11" x14ac:dyDescent="0.2">
      <c r="A110" s="22" t="s">
        <v>101</v>
      </c>
      <c r="B110" s="23">
        <v>1109</v>
      </c>
      <c r="C110">
        <v>8722</v>
      </c>
      <c r="D110" t="s">
        <v>86</v>
      </c>
      <c r="E110" s="1">
        <v>344</v>
      </c>
      <c r="F110" s="1">
        <v>502</v>
      </c>
      <c r="G110" s="1">
        <f>F110-E110</f>
        <v>158</v>
      </c>
      <c r="H110" s="1">
        <f>IF(F110&gt;50, G110*0.2, G110*0.1)</f>
        <v>31.6</v>
      </c>
      <c r="I110" t="s">
        <v>114</v>
      </c>
      <c r="J110" t="s">
        <v>115</v>
      </c>
      <c r="K110" t="s">
        <v>83</v>
      </c>
    </row>
    <row r="111" spans="1:11" x14ac:dyDescent="0.2">
      <c r="A111" s="22" t="s">
        <v>101</v>
      </c>
      <c r="B111" s="23">
        <v>1110</v>
      </c>
      <c r="C111">
        <v>8722</v>
      </c>
      <c r="D111" t="s">
        <v>86</v>
      </c>
      <c r="E111" s="1">
        <v>344</v>
      </c>
      <c r="F111" s="1">
        <v>502</v>
      </c>
      <c r="G111" s="1">
        <f>F111-E111</f>
        <v>158</v>
      </c>
      <c r="H111" s="1">
        <f>IF(F111&gt;50, G111*0.2, G111*0.1)</f>
        <v>31.6</v>
      </c>
      <c r="I111" t="s">
        <v>117</v>
      </c>
      <c r="J111" t="s">
        <v>118</v>
      </c>
      <c r="K111" t="s">
        <v>93</v>
      </c>
    </row>
    <row r="112" spans="1:11" x14ac:dyDescent="0.2">
      <c r="A112" s="22" t="s">
        <v>101</v>
      </c>
      <c r="B112" s="23">
        <v>1111</v>
      </c>
      <c r="C112">
        <v>6622</v>
      </c>
      <c r="D112" t="s">
        <v>97</v>
      </c>
      <c r="E112" s="1">
        <v>42</v>
      </c>
      <c r="F112" s="1">
        <v>77</v>
      </c>
      <c r="G112" s="1">
        <f>F112-E112</f>
        <v>35</v>
      </c>
      <c r="H112" s="1">
        <f>IF(F112&gt;50, G112*0.2, G112*0.1)</f>
        <v>7</v>
      </c>
      <c r="I112" t="s">
        <v>117</v>
      </c>
      <c r="J112" t="s">
        <v>118</v>
      </c>
      <c r="K112" t="s">
        <v>83</v>
      </c>
    </row>
    <row r="113" spans="1:11" x14ac:dyDescent="0.2">
      <c r="A113" s="22" t="s">
        <v>101</v>
      </c>
      <c r="B113" s="23">
        <v>1112</v>
      </c>
      <c r="C113">
        <v>6622</v>
      </c>
      <c r="D113" t="s">
        <v>97</v>
      </c>
      <c r="E113" s="1">
        <v>42</v>
      </c>
      <c r="F113" s="1">
        <v>77</v>
      </c>
      <c r="G113" s="1">
        <f>F113-E113</f>
        <v>35</v>
      </c>
      <c r="H113" s="1">
        <f>IF(F113&gt;50, G113*0.2, G113*0.1)</f>
        <v>7</v>
      </c>
      <c r="I113" t="s">
        <v>116</v>
      </c>
      <c r="J113" t="s">
        <v>14</v>
      </c>
      <c r="K113" t="s">
        <v>85</v>
      </c>
    </row>
    <row r="114" spans="1:11" x14ac:dyDescent="0.2">
      <c r="A114" s="22" t="s">
        <v>101</v>
      </c>
      <c r="B114" s="23">
        <v>1113</v>
      </c>
      <c r="C114">
        <v>9822</v>
      </c>
      <c r="D114" t="s">
        <v>80</v>
      </c>
      <c r="E114" s="1">
        <v>58.3</v>
      </c>
      <c r="F114" s="1">
        <v>98.4</v>
      </c>
      <c r="G114" s="1">
        <f>F114-E114</f>
        <v>40.100000000000009</v>
      </c>
      <c r="H114" s="1">
        <f>IF(F114&gt;50, G114*0.2, G114*0.1)</f>
        <v>8.0200000000000014</v>
      </c>
      <c r="I114" t="s">
        <v>112</v>
      </c>
      <c r="J114" t="s">
        <v>113</v>
      </c>
      <c r="K114" t="s">
        <v>83</v>
      </c>
    </row>
    <row r="115" spans="1:11" x14ac:dyDescent="0.2">
      <c r="A115" s="22" t="s">
        <v>101</v>
      </c>
      <c r="B115" s="23">
        <v>1114</v>
      </c>
      <c r="C115">
        <v>2242</v>
      </c>
      <c r="D115" t="s">
        <v>92</v>
      </c>
      <c r="E115" s="1">
        <v>60</v>
      </c>
      <c r="F115" s="1">
        <v>124</v>
      </c>
      <c r="G115" s="1">
        <f>F115-E115</f>
        <v>64</v>
      </c>
      <c r="H115" s="1">
        <f>IF(F115&gt;50, G115*0.2, G115*0.1)</f>
        <v>12.8</v>
      </c>
      <c r="I115" t="s">
        <v>114</v>
      </c>
      <c r="J115" t="s">
        <v>115</v>
      </c>
      <c r="K115" t="s">
        <v>85</v>
      </c>
    </row>
    <row r="116" spans="1:11" x14ac:dyDescent="0.2">
      <c r="A116" s="22" t="s">
        <v>101</v>
      </c>
      <c r="B116" s="23">
        <v>1115</v>
      </c>
      <c r="C116">
        <v>8722</v>
      </c>
      <c r="D116" t="s">
        <v>86</v>
      </c>
      <c r="E116" s="1">
        <v>344</v>
      </c>
      <c r="F116" s="1">
        <v>502</v>
      </c>
      <c r="G116" s="1">
        <f>F116-E116</f>
        <v>158</v>
      </c>
      <c r="H116" s="1">
        <f>IF(F116&gt;50, G116*0.2, G116*0.1)</f>
        <v>31.6</v>
      </c>
      <c r="I116" t="s">
        <v>112</v>
      </c>
      <c r="J116" t="s">
        <v>113</v>
      </c>
      <c r="K116" t="s">
        <v>85</v>
      </c>
    </row>
    <row r="117" spans="1:11" x14ac:dyDescent="0.2">
      <c r="A117" s="22" t="s">
        <v>101</v>
      </c>
      <c r="B117" s="23">
        <v>1116</v>
      </c>
      <c r="C117">
        <v>6622</v>
      </c>
      <c r="D117" t="s">
        <v>97</v>
      </c>
      <c r="E117" s="1">
        <v>42</v>
      </c>
      <c r="F117" s="1">
        <v>77</v>
      </c>
      <c r="G117" s="1">
        <f>F117-E117</f>
        <v>35</v>
      </c>
      <c r="H117" s="1">
        <f>IF(F117&gt;50, G117*0.2, G117*0.1)</f>
        <v>7</v>
      </c>
      <c r="I117" t="s">
        <v>116</v>
      </c>
      <c r="J117" t="s">
        <v>14</v>
      </c>
      <c r="K117" t="s">
        <v>93</v>
      </c>
    </row>
    <row r="118" spans="1:11" x14ac:dyDescent="0.2">
      <c r="A118" s="22" t="s">
        <v>101</v>
      </c>
      <c r="B118" s="23">
        <v>1117</v>
      </c>
      <c r="C118">
        <v>8722</v>
      </c>
      <c r="D118" t="s">
        <v>86</v>
      </c>
      <c r="E118" s="1">
        <v>344</v>
      </c>
      <c r="F118" s="1">
        <v>502</v>
      </c>
      <c r="G118" s="1">
        <f>F118-E118</f>
        <v>158</v>
      </c>
      <c r="H118" s="1">
        <f>IF(F118&gt;50, G118*0.2, G118*0.1)</f>
        <v>31.6</v>
      </c>
      <c r="I118" t="s">
        <v>117</v>
      </c>
      <c r="J118" t="s">
        <v>118</v>
      </c>
      <c r="K118" t="s">
        <v>81</v>
      </c>
    </row>
    <row r="119" spans="1:11" x14ac:dyDescent="0.2">
      <c r="A119" s="22" t="s">
        <v>101</v>
      </c>
      <c r="B119" s="23">
        <v>1118</v>
      </c>
      <c r="C119">
        <v>9822</v>
      </c>
      <c r="D119" t="s">
        <v>80</v>
      </c>
      <c r="E119" s="1">
        <v>58.3</v>
      </c>
      <c r="F119" s="1">
        <v>98.4</v>
      </c>
      <c r="G119" s="1">
        <f>F119-E119</f>
        <v>40.100000000000009</v>
      </c>
      <c r="H119" s="1">
        <f>IF(F119&gt;50, G119*0.2, G119*0.1)</f>
        <v>8.0200000000000014</v>
      </c>
      <c r="I119" t="s">
        <v>114</v>
      </c>
      <c r="J119" t="s">
        <v>115</v>
      </c>
      <c r="K119" t="s">
        <v>83</v>
      </c>
    </row>
    <row r="120" spans="1:11" x14ac:dyDescent="0.2">
      <c r="A120" s="22" t="s">
        <v>101</v>
      </c>
      <c r="B120" s="23">
        <v>1119</v>
      </c>
      <c r="C120">
        <v>2242</v>
      </c>
      <c r="D120" t="s">
        <v>92</v>
      </c>
      <c r="E120" s="1">
        <v>60</v>
      </c>
      <c r="F120" s="1">
        <v>124</v>
      </c>
      <c r="G120" s="1">
        <f>F120-E120</f>
        <v>64</v>
      </c>
      <c r="H120" s="1">
        <f>IF(F120&gt;50, G120*0.2, G120*0.1)</f>
        <v>12.8</v>
      </c>
      <c r="I120" t="s">
        <v>112</v>
      </c>
      <c r="J120" t="s">
        <v>113</v>
      </c>
      <c r="K120" t="s">
        <v>94</v>
      </c>
    </row>
    <row r="121" spans="1:11" x14ac:dyDescent="0.2">
      <c r="A121" s="22" t="s">
        <v>101</v>
      </c>
      <c r="B121" s="23">
        <v>1120</v>
      </c>
      <c r="C121">
        <v>2242</v>
      </c>
      <c r="D121" t="s">
        <v>92</v>
      </c>
      <c r="E121" s="1">
        <v>60</v>
      </c>
      <c r="F121" s="1">
        <v>124</v>
      </c>
      <c r="G121" s="1">
        <f>F121-E121</f>
        <v>64</v>
      </c>
      <c r="H121" s="1">
        <f>IF(F121&gt;50, G121*0.2, G121*0.1)</f>
        <v>12.8</v>
      </c>
      <c r="I121" t="s">
        <v>116</v>
      </c>
      <c r="J121" t="s">
        <v>14</v>
      </c>
      <c r="K121" t="s">
        <v>83</v>
      </c>
    </row>
    <row r="122" spans="1:11" x14ac:dyDescent="0.2">
      <c r="A122" s="22" t="s">
        <v>101</v>
      </c>
      <c r="B122" s="23">
        <v>1121</v>
      </c>
      <c r="C122">
        <v>4421</v>
      </c>
      <c r="D122" t="s">
        <v>89</v>
      </c>
      <c r="E122" s="1">
        <v>45</v>
      </c>
      <c r="F122" s="1">
        <v>87</v>
      </c>
      <c r="G122" s="1">
        <f>F122-E122</f>
        <v>42</v>
      </c>
      <c r="H122" s="1">
        <f>IF(F122&gt;50, G122*0.2, G122*0.1)</f>
        <v>8.4</v>
      </c>
      <c r="I122" t="s">
        <v>116</v>
      </c>
      <c r="J122" t="s">
        <v>14</v>
      </c>
      <c r="K122" t="s">
        <v>93</v>
      </c>
    </row>
    <row r="123" spans="1:11" x14ac:dyDescent="0.2">
      <c r="A123" s="22" t="s">
        <v>101</v>
      </c>
      <c r="B123" s="23">
        <v>1122</v>
      </c>
      <c r="C123">
        <v>8722</v>
      </c>
      <c r="D123" t="s">
        <v>86</v>
      </c>
      <c r="E123" s="1">
        <v>344</v>
      </c>
      <c r="F123" s="1">
        <v>502</v>
      </c>
      <c r="G123" s="1">
        <f>F123-E123</f>
        <v>158</v>
      </c>
      <c r="H123" s="1">
        <f>IF(F123&gt;50, G123*0.2, G123*0.1)</f>
        <v>31.6</v>
      </c>
      <c r="I123" t="s">
        <v>116</v>
      </c>
      <c r="J123" t="s">
        <v>14</v>
      </c>
      <c r="K123" t="s">
        <v>85</v>
      </c>
    </row>
    <row r="124" spans="1:11" x14ac:dyDescent="0.2">
      <c r="A124" s="22" t="s">
        <v>101</v>
      </c>
      <c r="B124" s="23">
        <v>1123</v>
      </c>
      <c r="C124">
        <v>9822</v>
      </c>
      <c r="D124" t="s">
        <v>80</v>
      </c>
      <c r="E124" s="1">
        <v>58.3</v>
      </c>
      <c r="F124" s="1">
        <v>98.4</v>
      </c>
      <c r="G124" s="1">
        <f>F124-E124</f>
        <v>40.100000000000009</v>
      </c>
      <c r="H124" s="1">
        <f>IF(F124&gt;50, G124*0.2, G124*0.1)</f>
        <v>8.0200000000000014</v>
      </c>
      <c r="I124" t="s">
        <v>116</v>
      </c>
      <c r="J124" t="s">
        <v>14</v>
      </c>
      <c r="K124" t="s">
        <v>93</v>
      </c>
    </row>
    <row r="125" spans="1:11" x14ac:dyDescent="0.2">
      <c r="A125" s="22" t="s">
        <v>101</v>
      </c>
      <c r="B125" s="23">
        <v>1124</v>
      </c>
      <c r="C125">
        <v>4421</v>
      </c>
      <c r="D125" t="s">
        <v>89</v>
      </c>
      <c r="E125" s="1">
        <v>45</v>
      </c>
      <c r="F125" s="1">
        <v>87</v>
      </c>
      <c r="G125" s="1">
        <f>F125-E125</f>
        <v>42</v>
      </c>
      <c r="H125" s="1">
        <f>IF(F125&gt;50, G125*0.2, G125*0.1)</f>
        <v>8.4</v>
      </c>
      <c r="I125" t="s">
        <v>116</v>
      </c>
      <c r="J125" t="s">
        <v>14</v>
      </c>
      <c r="K125" t="s">
        <v>85</v>
      </c>
    </row>
    <row r="126" spans="1:11" x14ac:dyDescent="0.2">
      <c r="A126" s="22" t="s">
        <v>102</v>
      </c>
      <c r="B126" s="23">
        <v>1125</v>
      </c>
      <c r="C126">
        <v>2242</v>
      </c>
      <c r="D126" t="s">
        <v>92</v>
      </c>
      <c r="E126" s="1">
        <v>60</v>
      </c>
      <c r="F126" s="1">
        <v>124</v>
      </c>
      <c r="G126" s="1">
        <f>F126-E126</f>
        <v>64</v>
      </c>
      <c r="H126" s="1">
        <f>IF(F126&gt;50, G126*0.2, G126*0.1)</f>
        <v>12.8</v>
      </c>
      <c r="I126" t="s">
        <v>116</v>
      </c>
      <c r="J126" t="s">
        <v>14</v>
      </c>
      <c r="K126" t="s">
        <v>83</v>
      </c>
    </row>
    <row r="127" spans="1:11" x14ac:dyDescent="0.2">
      <c r="A127" s="22" t="s">
        <v>102</v>
      </c>
      <c r="B127" s="23">
        <v>1126</v>
      </c>
      <c r="C127">
        <v>9212</v>
      </c>
      <c r="D127" t="s">
        <v>90</v>
      </c>
      <c r="E127" s="1">
        <v>4</v>
      </c>
      <c r="F127" s="1">
        <v>7</v>
      </c>
      <c r="G127" s="1">
        <f>F127-E127</f>
        <v>3</v>
      </c>
      <c r="H127" s="1">
        <f>IF(F127&gt;50, G127*0.2, G127*0.1)</f>
        <v>0.30000000000000004</v>
      </c>
      <c r="I127" t="s">
        <v>116</v>
      </c>
      <c r="J127" t="s">
        <v>14</v>
      </c>
      <c r="K127" t="s">
        <v>81</v>
      </c>
    </row>
    <row r="128" spans="1:11" x14ac:dyDescent="0.2">
      <c r="A128" s="22" t="s">
        <v>102</v>
      </c>
      <c r="B128" s="23">
        <v>1127</v>
      </c>
      <c r="C128">
        <v>8722</v>
      </c>
      <c r="D128" t="s">
        <v>86</v>
      </c>
      <c r="E128" s="1">
        <v>344</v>
      </c>
      <c r="F128" s="1">
        <v>502</v>
      </c>
      <c r="G128" s="1">
        <f>F128-E128</f>
        <v>158</v>
      </c>
      <c r="H128" s="1">
        <f>IF(F128&gt;50, G128*0.2, G128*0.1)</f>
        <v>31.6</v>
      </c>
      <c r="I128" t="s">
        <v>112</v>
      </c>
      <c r="J128" t="s">
        <v>113</v>
      </c>
      <c r="K128" t="s">
        <v>93</v>
      </c>
    </row>
    <row r="129" spans="1:11" x14ac:dyDescent="0.2">
      <c r="A129" s="22" t="s">
        <v>102</v>
      </c>
      <c r="B129" s="23">
        <v>1128</v>
      </c>
      <c r="C129">
        <v>6622</v>
      </c>
      <c r="D129" t="s">
        <v>97</v>
      </c>
      <c r="E129" s="1">
        <v>42</v>
      </c>
      <c r="F129" s="1">
        <v>77</v>
      </c>
      <c r="G129" s="1">
        <f>F129-E129</f>
        <v>35</v>
      </c>
      <c r="H129" s="1">
        <f>IF(F129&gt;50, G129*0.2, G129*0.1)</f>
        <v>7</v>
      </c>
      <c r="I129" t="s">
        <v>114</v>
      </c>
      <c r="J129" t="s">
        <v>115</v>
      </c>
      <c r="K129" t="s">
        <v>83</v>
      </c>
    </row>
    <row r="130" spans="1:11" x14ac:dyDescent="0.2">
      <c r="A130" s="22" t="s">
        <v>102</v>
      </c>
      <c r="B130" s="23">
        <v>1129</v>
      </c>
      <c r="C130">
        <v>9822</v>
      </c>
      <c r="D130" t="s">
        <v>80</v>
      </c>
      <c r="E130" s="1">
        <v>58.3</v>
      </c>
      <c r="F130" s="1">
        <v>98.4</v>
      </c>
      <c r="G130" s="1">
        <f>F130-E130</f>
        <v>40.100000000000009</v>
      </c>
      <c r="H130" s="1">
        <f>IF(F130&gt;50, G130*0.2, G130*0.1)</f>
        <v>8.0200000000000014</v>
      </c>
      <c r="I130" t="s">
        <v>117</v>
      </c>
      <c r="J130" t="s">
        <v>118</v>
      </c>
      <c r="K130" t="s">
        <v>93</v>
      </c>
    </row>
    <row r="131" spans="1:11" x14ac:dyDescent="0.2">
      <c r="A131" s="22" t="s">
        <v>102</v>
      </c>
      <c r="B131" s="23">
        <v>1130</v>
      </c>
      <c r="C131">
        <v>4421</v>
      </c>
      <c r="D131" t="s">
        <v>89</v>
      </c>
      <c r="E131" s="1">
        <v>45</v>
      </c>
      <c r="F131" s="1">
        <v>87</v>
      </c>
      <c r="G131" s="1">
        <f>F131-E131</f>
        <v>42</v>
      </c>
      <c r="H131" s="1">
        <f>IF(F131&gt;50, G131*0.2, G131*0.1)</f>
        <v>8.4</v>
      </c>
      <c r="I131" t="s">
        <v>117</v>
      </c>
      <c r="J131" t="s">
        <v>118</v>
      </c>
      <c r="K131" t="s">
        <v>83</v>
      </c>
    </row>
    <row r="132" spans="1:11" x14ac:dyDescent="0.2">
      <c r="A132" s="22" t="s">
        <v>102</v>
      </c>
      <c r="B132" s="23">
        <v>1131</v>
      </c>
      <c r="C132">
        <v>9212</v>
      </c>
      <c r="D132" t="s">
        <v>90</v>
      </c>
      <c r="E132" s="1">
        <v>4</v>
      </c>
      <c r="F132" s="1">
        <v>7</v>
      </c>
      <c r="G132" s="1">
        <f>F132-E132</f>
        <v>3</v>
      </c>
      <c r="H132" s="1">
        <f>IF(F132&gt;50, G132*0.2, G132*0.1)</f>
        <v>0.30000000000000004</v>
      </c>
      <c r="I132" t="s">
        <v>117</v>
      </c>
      <c r="J132" t="s">
        <v>118</v>
      </c>
      <c r="K132" t="s">
        <v>85</v>
      </c>
    </row>
    <row r="133" spans="1:11" x14ac:dyDescent="0.2">
      <c r="A133" s="22" t="s">
        <v>102</v>
      </c>
      <c r="B133" s="23">
        <v>1132</v>
      </c>
      <c r="C133">
        <v>9212</v>
      </c>
      <c r="D133" t="s">
        <v>90</v>
      </c>
      <c r="E133" s="1">
        <v>4</v>
      </c>
      <c r="F133" s="1">
        <v>7</v>
      </c>
      <c r="G133" s="1">
        <f>F133-E133</f>
        <v>3</v>
      </c>
      <c r="H133" s="1">
        <f>IF(F133&gt;50, G133*0.2, G133*0.1)</f>
        <v>0.30000000000000004</v>
      </c>
      <c r="I133" t="s">
        <v>117</v>
      </c>
      <c r="J133" t="s">
        <v>118</v>
      </c>
      <c r="K133" t="s">
        <v>83</v>
      </c>
    </row>
    <row r="134" spans="1:11" x14ac:dyDescent="0.2">
      <c r="A134" s="22" t="s">
        <v>102</v>
      </c>
      <c r="B134" s="23">
        <v>1133</v>
      </c>
      <c r="C134">
        <v>9822</v>
      </c>
      <c r="D134" t="s">
        <v>80</v>
      </c>
      <c r="E134" s="1">
        <v>58.3</v>
      </c>
      <c r="F134" s="1">
        <v>98.4</v>
      </c>
      <c r="G134" s="1">
        <f>F134-E134</f>
        <v>40.100000000000009</v>
      </c>
      <c r="H134" s="1">
        <f>IF(F134&gt;50, G134*0.2, G134*0.1)</f>
        <v>8.0200000000000014</v>
      </c>
      <c r="I134" t="s">
        <v>112</v>
      </c>
      <c r="J134" t="s">
        <v>113</v>
      </c>
      <c r="K134" t="s">
        <v>85</v>
      </c>
    </row>
    <row r="135" spans="1:11" x14ac:dyDescent="0.2">
      <c r="A135" s="22" t="s">
        <v>102</v>
      </c>
      <c r="B135" s="23">
        <v>1134</v>
      </c>
      <c r="C135">
        <v>9822</v>
      </c>
      <c r="D135" t="s">
        <v>80</v>
      </c>
      <c r="E135" s="1">
        <v>58.3</v>
      </c>
      <c r="F135" s="1">
        <v>98.4</v>
      </c>
      <c r="G135" s="1">
        <f>F135-E135</f>
        <v>40.100000000000009</v>
      </c>
      <c r="H135" s="1">
        <f>IF(F135&gt;50, G135*0.2, G135*0.1)</f>
        <v>8.0200000000000014</v>
      </c>
      <c r="I135" t="s">
        <v>116</v>
      </c>
      <c r="J135" t="s">
        <v>14</v>
      </c>
      <c r="K135" t="s">
        <v>85</v>
      </c>
    </row>
    <row r="136" spans="1:11" x14ac:dyDescent="0.2">
      <c r="A136" s="22" t="s">
        <v>102</v>
      </c>
      <c r="B136" s="23">
        <v>1135</v>
      </c>
      <c r="C136">
        <v>8722</v>
      </c>
      <c r="D136" t="s">
        <v>86</v>
      </c>
      <c r="E136" s="1">
        <v>344</v>
      </c>
      <c r="F136" s="1">
        <v>502</v>
      </c>
      <c r="G136" s="1">
        <f>F136-E136</f>
        <v>158</v>
      </c>
      <c r="H136" s="1">
        <f>IF(F136&gt;50, G136*0.2, G136*0.1)</f>
        <v>31.6</v>
      </c>
      <c r="I136" t="s">
        <v>112</v>
      </c>
      <c r="J136" t="s">
        <v>113</v>
      </c>
      <c r="K136" t="s">
        <v>93</v>
      </c>
    </row>
    <row r="137" spans="1:11" x14ac:dyDescent="0.2">
      <c r="A137" s="22" t="s">
        <v>102</v>
      </c>
      <c r="B137" s="23">
        <v>1136</v>
      </c>
      <c r="C137">
        <v>2242</v>
      </c>
      <c r="D137" t="s">
        <v>92</v>
      </c>
      <c r="E137" s="1">
        <v>60</v>
      </c>
      <c r="F137" s="1">
        <v>124</v>
      </c>
      <c r="G137" s="1">
        <f>F137-E137</f>
        <v>64</v>
      </c>
      <c r="H137" s="1">
        <f>IF(F137&gt;50, G137*0.2, G137*0.1)</f>
        <v>12.8</v>
      </c>
      <c r="I137" t="s">
        <v>116</v>
      </c>
      <c r="J137" t="s">
        <v>14</v>
      </c>
      <c r="K137" t="s">
        <v>81</v>
      </c>
    </row>
    <row r="138" spans="1:11" x14ac:dyDescent="0.2">
      <c r="A138" s="22" t="s">
        <v>102</v>
      </c>
      <c r="B138" s="23">
        <v>1137</v>
      </c>
      <c r="C138">
        <v>9822</v>
      </c>
      <c r="D138" t="s">
        <v>80</v>
      </c>
      <c r="E138" s="1">
        <v>58.3</v>
      </c>
      <c r="F138" s="1">
        <v>98.4</v>
      </c>
      <c r="G138" s="1">
        <f>F138-E138</f>
        <v>40.100000000000009</v>
      </c>
      <c r="H138" s="1">
        <f>IF(F138&gt;50, G138*0.2, G138*0.1)</f>
        <v>8.0200000000000014</v>
      </c>
      <c r="I138" t="s">
        <v>114</v>
      </c>
      <c r="J138" t="s">
        <v>115</v>
      </c>
      <c r="K138" t="s">
        <v>83</v>
      </c>
    </row>
    <row r="139" spans="1:11" x14ac:dyDescent="0.2">
      <c r="A139" s="22" t="s">
        <v>102</v>
      </c>
      <c r="B139" s="23">
        <v>1138</v>
      </c>
      <c r="C139">
        <v>8722</v>
      </c>
      <c r="D139" t="s">
        <v>86</v>
      </c>
      <c r="E139" s="1">
        <v>344</v>
      </c>
      <c r="F139" s="1">
        <v>502</v>
      </c>
      <c r="G139" s="1">
        <f>F139-E139</f>
        <v>158</v>
      </c>
      <c r="H139" s="1">
        <f>IF(F139&gt;50, G139*0.2, G139*0.1)</f>
        <v>31.6</v>
      </c>
      <c r="I139" t="s">
        <v>112</v>
      </c>
      <c r="J139" t="s">
        <v>113</v>
      </c>
      <c r="K139" t="s">
        <v>94</v>
      </c>
    </row>
    <row r="140" spans="1:11" x14ac:dyDescent="0.2">
      <c r="A140" s="22" t="s">
        <v>102</v>
      </c>
      <c r="B140" s="23">
        <v>1139</v>
      </c>
      <c r="C140">
        <v>4421</v>
      </c>
      <c r="D140" t="s">
        <v>89</v>
      </c>
      <c r="E140" s="1">
        <v>45</v>
      </c>
      <c r="F140" s="1">
        <v>87</v>
      </c>
      <c r="G140" s="1">
        <f>F140-E140</f>
        <v>42</v>
      </c>
      <c r="H140" s="1">
        <f>IF(F140&gt;50, G140*0.2, G140*0.1)</f>
        <v>8.4</v>
      </c>
      <c r="I140" t="s">
        <v>116</v>
      </c>
      <c r="J140" t="s">
        <v>14</v>
      </c>
      <c r="K140" t="s">
        <v>83</v>
      </c>
    </row>
    <row r="141" spans="1:11" x14ac:dyDescent="0.2">
      <c r="A141" s="22" t="s">
        <v>102</v>
      </c>
      <c r="B141" s="23">
        <v>1140</v>
      </c>
      <c r="C141">
        <v>4421</v>
      </c>
      <c r="D141" t="s">
        <v>89</v>
      </c>
      <c r="E141" s="1">
        <v>45</v>
      </c>
      <c r="F141" s="1">
        <v>87</v>
      </c>
      <c r="G141" s="1">
        <f>F141-E141</f>
        <v>42</v>
      </c>
      <c r="H141" s="1">
        <f>IF(F141&gt;50, G141*0.2, G141*0.1)</f>
        <v>8.4</v>
      </c>
      <c r="I141" t="s">
        <v>114</v>
      </c>
      <c r="J141" t="s">
        <v>115</v>
      </c>
      <c r="K141" t="s">
        <v>93</v>
      </c>
    </row>
    <row r="142" spans="1:11" x14ac:dyDescent="0.2">
      <c r="A142" s="22" t="s">
        <v>102</v>
      </c>
      <c r="B142" s="23">
        <v>1141</v>
      </c>
      <c r="C142">
        <v>9212</v>
      </c>
      <c r="D142" t="s">
        <v>90</v>
      </c>
      <c r="E142" s="1">
        <v>4</v>
      </c>
      <c r="F142" s="1">
        <v>7</v>
      </c>
      <c r="G142" s="1">
        <f>F142-E142</f>
        <v>3</v>
      </c>
      <c r="H142" s="1">
        <f>IF(F142&gt;50, G142*0.2, G142*0.1)</f>
        <v>0.30000000000000004</v>
      </c>
      <c r="I142" t="s">
        <v>114</v>
      </c>
      <c r="J142" t="s">
        <v>115</v>
      </c>
      <c r="K142" t="s">
        <v>85</v>
      </c>
    </row>
    <row r="143" spans="1:11" x14ac:dyDescent="0.2">
      <c r="A143" s="22" t="s">
        <v>103</v>
      </c>
      <c r="B143" s="23">
        <v>1142</v>
      </c>
      <c r="C143">
        <v>2242</v>
      </c>
      <c r="D143" t="s">
        <v>92</v>
      </c>
      <c r="E143" s="1">
        <v>60</v>
      </c>
      <c r="F143" s="1">
        <v>124</v>
      </c>
      <c r="G143" s="1">
        <f>F143-E143</f>
        <v>64</v>
      </c>
      <c r="H143" s="1">
        <f>IF(F143&gt;50, G143*0.2, G143*0.1)</f>
        <v>12.8</v>
      </c>
      <c r="I143" t="s">
        <v>114</v>
      </c>
      <c r="J143" t="s">
        <v>115</v>
      </c>
      <c r="K143" t="s">
        <v>93</v>
      </c>
    </row>
    <row r="144" spans="1:11" x14ac:dyDescent="0.2">
      <c r="A144" s="22" t="s">
        <v>103</v>
      </c>
      <c r="B144" s="23">
        <v>1143</v>
      </c>
      <c r="C144">
        <v>9822</v>
      </c>
      <c r="D144" t="s">
        <v>80</v>
      </c>
      <c r="E144" s="1">
        <v>58.3</v>
      </c>
      <c r="F144" s="1">
        <v>98.4</v>
      </c>
      <c r="G144" s="1">
        <f>F144-E144</f>
        <v>40.100000000000009</v>
      </c>
      <c r="H144" s="1">
        <f>IF(F144&gt;50, G144*0.2, G144*0.1)</f>
        <v>8.0200000000000014</v>
      </c>
      <c r="I144" t="s">
        <v>117</v>
      </c>
      <c r="J144" t="s">
        <v>118</v>
      </c>
      <c r="K144" t="s">
        <v>85</v>
      </c>
    </row>
    <row r="145" spans="1:11" x14ac:dyDescent="0.2">
      <c r="A145" s="22" t="s">
        <v>103</v>
      </c>
      <c r="B145" s="23">
        <v>1144</v>
      </c>
      <c r="C145">
        <v>2242</v>
      </c>
      <c r="D145" t="s">
        <v>92</v>
      </c>
      <c r="E145" s="1">
        <v>60</v>
      </c>
      <c r="F145" s="1">
        <v>124</v>
      </c>
      <c r="G145" s="1">
        <f>F145-E145</f>
        <v>64</v>
      </c>
      <c r="H145" s="1">
        <f>IF(F145&gt;50, G145*0.2, G145*0.1)</f>
        <v>12.8</v>
      </c>
      <c r="I145" t="s">
        <v>117</v>
      </c>
      <c r="J145" t="s">
        <v>118</v>
      </c>
      <c r="K145" t="s">
        <v>83</v>
      </c>
    </row>
    <row r="146" spans="1:11" x14ac:dyDescent="0.2">
      <c r="A146" s="22" t="s">
        <v>103</v>
      </c>
      <c r="B146" s="23">
        <v>1145</v>
      </c>
      <c r="C146">
        <v>4421</v>
      </c>
      <c r="D146" t="s">
        <v>89</v>
      </c>
      <c r="E146" s="1">
        <v>45</v>
      </c>
      <c r="F146" s="1">
        <v>87</v>
      </c>
      <c r="G146" s="1">
        <f>F146-E146</f>
        <v>42</v>
      </c>
      <c r="H146" s="1">
        <f>IF(F146&gt;50, G146*0.2, G146*0.1)</f>
        <v>8.4</v>
      </c>
      <c r="I146" t="s">
        <v>117</v>
      </c>
      <c r="J146" t="s">
        <v>118</v>
      </c>
      <c r="K146" t="s">
        <v>81</v>
      </c>
    </row>
    <row r="147" spans="1:11" x14ac:dyDescent="0.2">
      <c r="A147" s="22" t="s">
        <v>103</v>
      </c>
      <c r="B147" s="23">
        <v>1146</v>
      </c>
      <c r="C147">
        <v>8722</v>
      </c>
      <c r="D147" t="s">
        <v>86</v>
      </c>
      <c r="E147" s="1">
        <v>344</v>
      </c>
      <c r="F147" s="1">
        <v>502</v>
      </c>
      <c r="G147" s="1">
        <f>F147-E147</f>
        <v>158</v>
      </c>
      <c r="H147" s="1">
        <f>IF(F147&gt;50, G147*0.2, G147*0.1)</f>
        <v>31.6</v>
      </c>
      <c r="I147" t="s">
        <v>117</v>
      </c>
      <c r="J147" t="s">
        <v>118</v>
      </c>
      <c r="K147" t="s">
        <v>93</v>
      </c>
    </row>
    <row r="148" spans="1:11" x14ac:dyDescent="0.2">
      <c r="A148" s="22" t="s">
        <v>103</v>
      </c>
      <c r="B148" s="23">
        <v>1147</v>
      </c>
      <c r="C148">
        <v>9822</v>
      </c>
      <c r="D148" t="s">
        <v>80</v>
      </c>
      <c r="E148" s="1">
        <v>58.3</v>
      </c>
      <c r="F148" s="1">
        <v>98.4</v>
      </c>
      <c r="G148" s="1">
        <f>F148-E148</f>
        <v>40.100000000000009</v>
      </c>
      <c r="H148" s="1">
        <f>IF(F148&gt;50, G148*0.2, G148*0.1)</f>
        <v>8.0200000000000014</v>
      </c>
      <c r="I148" t="s">
        <v>112</v>
      </c>
      <c r="J148" t="s">
        <v>113</v>
      </c>
      <c r="K148" t="s">
        <v>83</v>
      </c>
    </row>
    <row r="149" spans="1:11" x14ac:dyDescent="0.2">
      <c r="A149" s="22" t="s">
        <v>103</v>
      </c>
      <c r="B149" s="23">
        <v>1148</v>
      </c>
      <c r="C149">
        <v>9212</v>
      </c>
      <c r="D149" t="s">
        <v>90</v>
      </c>
      <c r="E149" s="1">
        <v>4</v>
      </c>
      <c r="F149" s="1">
        <v>7</v>
      </c>
      <c r="G149" s="1">
        <f>F149-E149</f>
        <v>3</v>
      </c>
      <c r="H149" s="1">
        <f>IF(F149&gt;50, G149*0.2, G149*0.1)</f>
        <v>0.30000000000000004</v>
      </c>
      <c r="I149" t="s">
        <v>116</v>
      </c>
      <c r="J149" t="s">
        <v>14</v>
      </c>
      <c r="K149" t="s">
        <v>85</v>
      </c>
    </row>
    <row r="150" spans="1:11" x14ac:dyDescent="0.2">
      <c r="A150" s="22" t="s">
        <v>103</v>
      </c>
      <c r="B150" s="23">
        <v>1149</v>
      </c>
      <c r="C150">
        <v>8722</v>
      </c>
      <c r="D150" t="s">
        <v>86</v>
      </c>
      <c r="E150" s="1">
        <v>344</v>
      </c>
      <c r="F150" s="1">
        <v>502</v>
      </c>
      <c r="G150" s="1">
        <f>F150-E150</f>
        <v>158</v>
      </c>
      <c r="H150" s="1">
        <f>IF(F150&gt;50, G150*0.2, G150*0.1)</f>
        <v>31.6</v>
      </c>
      <c r="I150" t="s">
        <v>112</v>
      </c>
      <c r="J150" t="s">
        <v>113</v>
      </c>
      <c r="K150" t="s">
        <v>85</v>
      </c>
    </row>
    <row r="151" spans="1:11" x14ac:dyDescent="0.2">
      <c r="A151" s="22" t="s">
        <v>104</v>
      </c>
      <c r="B151" s="23">
        <v>1150</v>
      </c>
      <c r="C151">
        <v>2242</v>
      </c>
      <c r="D151" t="s">
        <v>92</v>
      </c>
      <c r="E151" s="1">
        <v>60</v>
      </c>
      <c r="F151" s="1">
        <v>124</v>
      </c>
      <c r="G151" s="1">
        <f>F151-E151</f>
        <v>64</v>
      </c>
      <c r="H151" s="1">
        <f>IF(F151&gt;50, G151*0.2, G151*0.1)</f>
        <v>12.8</v>
      </c>
      <c r="I151" t="s">
        <v>116</v>
      </c>
      <c r="J151" t="s">
        <v>14</v>
      </c>
      <c r="K151" t="s">
        <v>94</v>
      </c>
    </row>
    <row r="152" spans="1:11" x14ac:dyDescent="0.2">
      <c r="A152" s="22" t="s">
        <v>104</v>
      </c>
      <c r="B152" s="23">
        <v>1151</v>
      </c>
      <c r="C152">
        <v>2242</v>
      </c>
      <c r="D152" t="s">
        <v>92</v>
      </c>
      <c r="E152" s="1">
        <v>60</v>
      </c>
      <c r="F152" s="1">
        <v>124</v>
      </c>
      <c r="G152" s="1">
        <f>F152-E152</f>
        <v>64</v>
      </c>
      <c r="H152" s="1">
        <f>IF(F152&gt;50, G152*0.2, G152*0.1)</f>
        <v>12.8</v>
      </c>
      <c r="I152" t="s">
        <v>114</v>
      </c>
      <c r="J152" t="s">
        <v>115</v>
      </c>
      <c r="K152" t="s">
        <v>83</v>
      </c>
    </row>
    <row r="153" spans="1:11" x14ac:dyDescent="0.2">
      <c r="A153" s="22" t="s">
        <v>104</v>
      </c>
      <c r="B153" s="23">
        <v>1152</v>
      </c>
      <c r="C153">
        <v>4421</v>
      </c>
      <c r="D153" t="s">
        <v>89</v>
      </c>
      <c r="E153" s="1">
        <v>45</v>
      </c>
      <c r="F153" s="1">
        <v>87</v>
      </c>
      <c r="G153" s="1">
        <f>F153-E153</f>
        <v>42</v>
      </c>
      <c r="H153" s="1">
        <f>IF(F153&gt;50, G153*0.2, G153*0.1)</f>
        <v>8.4</v>
      </c>
      <c r="I153" t="s">
        <v>112</v>
      </c>
      <c r="J153" t="s">
        <v>113</v>
      </c>
      <c r="K153" t="s">
        <v>93</v>
      </c>
    </row>
    <row r="154" spans="1:11" x14ac:dyDescent="0.2">
      <c r="A154" s="22" t="s">
        <v>104</v>
      </c>
      <c r="B154" s="23">
        <v>1153</v>
      </c>
      <c r="C154">
        <v>8722</v>
      </c>
      <c r="D154" t="s">
        <v>86</v>
      </c>
      <c r="E154" s="1">
        <v>344</v>
      </c>
      <c r="F154" s="1">
        <v>502</v>
      </c>
      <c r="G154" s="1">
        <f>F154-E154</f>
        <v>158</v>
      </c>
      <c r="H154" s="1">
        <f>IF(F154&gt;50, G154*0.2, G154*0.1)</f>
        <v>31.6</v>
      </c>
      <c r="I154" t="s">
        <v>116</v>
      </c>
      <c r="J154" t="s">
        <v>14</v>
      </c>
      <c r="K154" t="s">
        <v>85</v>
      </c>
    </row>
    <row r="155" spans="1:11" x14ac:dyDescent="0.2">
      <c r="A155" s="22" t="s">
        <v>104</v>
      </c>
      <c r="B155" s="23">
        <v>1154</v>
      </c>
      <c r="C155">
        <v>9822</v>
      </c>
      <c r="D155" t="s">
        <v>80</v>
      </c>
      <c r="E155" s="1">
        <v>58.3</v>
      </c>
      <c r="F155" s="1">
        <v>98.4</v>
      </c>
      <c r="G155" s="1">
        <f>F155-E155</f>
        <v>40.100000000000009</v>
      </c>
      <c r="H155" s="1">
        <f>IF(F155&gt;50, G155*0.2, G155*0.1)</f>
        <v>8.0200000000000014</v>
      </c>
      <c r="I155" t="s">
        <v>114</v>
      </c>
      <c r="J155" t="s">
        <v>115</v>
      </c>
      <c r="K155" t="s">
        <v>93</v>
      </c>
    </row>
    <row r="156" spans="1:11" x14ac:dyDescent="0.2">
      <c r="A156" s="22" t="s">
        <v>104</v>
      </c>
      <c r="B156" s="23">
        <v>1155</v>
      </c>
      <c r="C156">
        <v>4421</v>
      </c>
      <c r="D156" t="s">
        <v>89</v>
      </c>
      <c r="E156" s="1">
        <v>45</v>
      </c>
      <c r="F156" s="1">
        <v>87</v>
      </c>
      <c r="G156" s="1">
        <f>F156-E156</f>
        <v>42</v>
      </c>
      <c r="H156" s="1">
        <f>IF(F156&gt;50, G156*0.2, G156*0.1)</f>
        <v>8.4</v>
      </c>
      <c r="I156" t="s">
        <v>116</v>
      </c>
      <c r="J156" t="s">
        <v>14</v>
      </c>
      <c r="K156" t="s">
        <v>85</v>
      </c>
    </row>
    <row r="157" spans="1:11" x14ac:dyDescent="0.2">
      <c r="A157" s="22" t="s">
        <v>104</v>
      </c>
      <c r="B157" s="23">
        <v>1156</v>
      </c>
      <c r="C157">
        <v>2242</v>
      </c>
      <c r="D157" t="s">
        <v>92</v>
      </c>
      <c r="E157" s="1">
        <v>60</v>
      </c>
      <c r="F157" s="1">
        <v>124</v>
      </c>
      <c r="G157" s="1">
        <f>F157-E157</f>
        <v>64</v>
      </c>
      <c r="H157" s="1">
        <f>IF(F157&gt;50, G157*0.2, G157*0.1)</f>
        <v>12.8</v>
      </c>
      <c r="I157" t="s">
        <v>116</v>
      </c>
      <c r="J157" t="s">
        <v>14</v>
      </c>
      <c r="K157" t="s">
        <v>83</v>
      </c>
    </row>
    <row r="158" spans="1:11" x14ac:dyDescent="0.2">
      <c r="A158" s="22" t="s">
        <v>104</v>
      </c>
      <c r="B158" s="23">
        <v>1157</v>
      </c>
      <c r="C158">
        <v>9212</v>
      </c>
      <c r="D158" t="s">
        <v>90</v>
      </c>
      <c r="E158" s="1">
        <v>4</v>
      </c>
      <c r="F158" s="1">
        <v>7</v>
      </c>
      <c r="G158" s="1">
        <f>F158-E158</f>
        <v>3</v>
      </c>
      <c r="H158" s="1">
        <f>IF(F158&gt;50, G158*0.2, G158*0.1)</f>
        <v>0.30000000000000004</v>
      </c>
      <c r="I158" t="s">
        <v>116</v>
      </c>
      <c r="J158" t="s">
        <v>14</v>
      </c>
      <c r="K158" t="s">
        <v>81</v>
      </c>
    </row>
    <row r="159" spans="1:11" x14ac:dyDescent="0.2">
      <c r="A159" s="22" t="s">
        <v>105</v>
      </c>
      <c r="B159" s="23">
        <v>1158</v>
      </c>
      <c r="C159">
        <v>8722</v>
      </c>
      <c r="D159" t="s">
        <v>86</v>
      </c>
      <c r="E159" s="1">
        <v>344</v>
      </c>
      <c r="F159" s="1">
        <v>502</v>
      </c>
      <c r="G159" s="1">
        <f>F159-E159</f>
        <v>158</v>
      </c>
      <c r="H159" s="1">
        <f>IF(F159&gt;50, G159*0.2, G159*0.1)</f>
        <v>31.6</v>
      </c>
      <c r="I159" t="s">
        <v>112</v>
      </c>
      <c r="J159" t="s">
        <v>113</v>
      </c>
      <c r="K159" t="s">
        <v>93</v>
      </c>
    </row>
    <row r="160" spans="1:11" x14ac:dyDescent="0.2">
      <c r="A160" s="22" t="s">
        <v>105</v>
      </c>
      <c r="B160" s="23">
        <v>1159</v>
      </c>
      <c r="C160">
        <v>6622</v>
      </c>
      <c r="D160" t="s">
        <v>97</v>
      </c>
      <c r="E160" s="1">
        <v>42</v>
      </c>
      <c r="F160" s="1">
        <v>77</v>
      </c>
      <c r="G160" s="1">
        <f>F160-E160</f>
        <v>35</v>
      </c>
      <c r="H160" s="1">
        <f>IF(F160&gt;50, G160*0.2, G160*0.1)</f>
        <v>7</v>
      </c>
      <c r="I160" t="s">
        <v>116</v>
      </c>
      <c r="J160" t="s">
        <v>14</v>
      </c>
      <c r="K160" t="s">
        <v>83</v>
      </c>
    </row>
    <row r="161" spans="1:11" x14ac:dyDescent="0.2">
      <c r="A161" s="22" t="s">
        <v>105</v>
      </c>
      <c r="B161" s="23">
        <v>1160</v>
      </c>
      <c r="C161">
        <v>9822</v>
      </c>
      <c r="D161" t="s">
        <v>80</v>
      </c>
      <c r="E161" s="1">
        <v>58.3</v>
      </c>
      <c r="F161" s="1">
        <v>98.4</v>
      </c>
      <c r="G161" s="1">
        <f>F161-E161</f>
        <v>40.100000000000009</v>
      </c>
      <c r="H161" s="1">
        <f>IF(F161&gt;50, G161*0.2, G161*0.1)</f>
        <v>8.0200000000000014</v>
      </c>
      <c r="I161" t="s">
        <v>117</v>
      </c>
      <c r="J161" t="s">
        <v>118</v>
      </c>
      <c r="K161" t="s">
        <v>93</v>
      </c>
    </row>
    <row r="162" spans="1:11" x14ac:dyDescent="0.2">
      <c r="A162" s="22" t="s">
        <v>105</v>
      </c>
      <c r="B162" s="23">
        <v>1161</v>
      </c>
      <c r="C162">
        <v>4421</v>
      </c>
      <c r="D162" t="s">
        <v>89</v>
      </c>
      <c r="E162" s="1">
        <v>45</v>
      </c>
      <c r="F162" s="1">
        <v>87</v>
      </c>
      <c r="G162" s="1">
        <f>F162-E162</f>
        <v>42</v>
      </c>
      <c r="H162" s="1">
        <f>IF(F162&gt;50, G162*0.2, G162*0.1)</f>
        <v>8.4</v>
      </c>
      <c r="I162" t="s">
        <v>114</v>
      </c>
      <c r="J162" t="s">
        <v>115</v>
      </c>
      <c r="K162" t="s">
        <v>83</v>
      </c>
    </row>
    <row r="163" spans="1:11" x14ac:dyDescent="0.2">
      <c r="A163" s="22" t="s">
        <v>105</v>
      </c>
      <c r="B163" s="23">
        <v>1162</v>
      </c>
      <c r="C163">
        <v>9212</v>
      </c>
      <c r="D163" t="s">
        <v>90</v>
      </c>
      <c r="E163" s="1">
        <v>4</v>
      </c>
      <c r="F163" s="1">
        <v>7</v>
      </c>
      <c r="G163" s="1">
        <f>F163-E163</f>
        <v>3</v>
      </c>
      <c r="H163" s="1">
        <f>IF(F163&gt;50, G163*0.2, G163*0.1)</f>
        <v>0.30000000000000004</v>
      </c>
      <c r="I163" t="s">
        <v>112</v>
      </c>
      <c r="J163" t="s">
        <v>113</v>
      </c>
      <c r="K163" t="s">
        <v>85</v>
      </c>
    </row>
    <row r="164" spans="1:11" x14ac:dyDescent="0.2">
      <c r="A164" s="22" t="s">
        <v>105</v>
      </c>
      <c r="B164" s="23">
        <v>1163</v>
      </c>
      <c r="C164">
        <v>9212</v>
      </c>
      <c r="D164" t="s">
        <v>90</v>
      </c>
      <c r="E164" s="1">
        <v>4</v>
      </c>
      <c r="F164" s="1">
        <v>7</v>
      </c>
      <c r="G164" s="1">
        <f>F164-E164</f>
        <v>3</v>
      </c>
      <c r="H164" s="1">
        <f>IF(F164&gt;50, G164*0.2, G164*0.1)</f>
        <v>0.30000000000000004</v>
      </c>
      <c r="I164" t="s">
        <v>116</v>
      </c>
      <c r="J164" t="s">
        <v>14</v>
      </c>
      <c r="K164" t="s">
        <v>83</v>
      </c>
    </row>
    <row r="165" spans="1:11" x14ac:dyDescent="0.2">
      <c r="A165" s="22" t="s">
        <v>105</v>
      </c>
      <c r="B165" s="23">
        <v>1164</v>
      </c>
      <c r="C165">
        <v>9822</v>
      </c>
      <c r="D165" t="s">
        <v>80</v>
      </c>
      <c r="E165" s="1">
        <v>58.3</v>
      </c>
      <c r="F165" s="1">
        <v>98.4</v>
      </c>
      <c r="G165" s="1">
        <f>F165-E165</f>
        <v>40.100000000000009</v>
      </c>
      <c r="H165" s="1">
        <f>IF(F165&gt;50, G165*0.2, G165*0.1)</f>
        <v>8.0200000000000014</v>
      </c>
      <c r="I165" t="s">
        <v>116</v>
      </c>
      <c r="J165" t="s">
        <v>14</v>
      </c>
      <c r="K165" t="s">
        <v>85</v>
      </c>
    </row>
    <row r="166" spans="1:11" x14ac:dyDescent="0.2">
      <c r="A166" s="22" t="s">
        <v>105</v>
      </c>
      <c r="B166" s="23">
        <v>1165</v>
      </c>
      <c r="C166">
        <v>9822</v>
      </c>
      <c r="D166" t="s">
        <v>80</v>
      </c>
      <c r="E166" s="1">
        <v>58.3</v>
      </c>
      <c r="F166" s="1">
        <v>98.4</v>
      </c>
      <c r="G166" s="1">
        <f>F166-E166</f>
        <v>40.100000000000009</v>
      </c>
      <c r="H166" s="1">
        <f>IF(F166&gt;50, G166*0.2, G166*0.1)</f>
        <v>8.0200000000000014</v>
      </c>
      <c r="I166" t="s">
        <v>116</v>
      </c>
      <c r="J166" t="s">
        <v>14</v>
      </c>
      <c r="K166" t="s">
        <v>85</v>
      </c>
    </row>
    <row r="167" spans="1:11" x14ac:dyDescent="0.2">
      <c r="A167" s="22" t="s">
        <v>105</v>
      </c>
      <c r="B167" s="23">
        <v>1166</v>
      </c>
      <c r="C167">
        <v>8722</v>
      </c>
      <c r="D167" t="s">
        <v>86</v>
      </c>
      <c r="E167" s="1">
        <v>344</v>
      </c>
      <c r="F167" s="1">
        <v>502</v>
      </c>
      <c r="G167" s="1">
        <f>F167-E167</f>
        <v>158</v>
      </c>
      <c r="H167" s="1">
        <f>IF(F167&gt;50, G167*0.2, G167*0.1)</f>
        <v>31.6</v>
      </c>
      <c r="I167" t="s">
        <v>116</v>
      </c>
      <c r="J167" t="s">
        <v>14</v>
      </c>
      <c r="K167" t="s">
        <v>93</v>
      </c>
    </row>
    <row r="168" spans="1:11" x14ac:dyDescent="0.2">
      <c r="A168" s="22" t="s">
        <v>106</v>
      </c>
      <c r="B168" s="23">
        <v>1167</v>
      </c>
      <c r="C168">
        <v>2242</v>
      </c>
      <c r="D168" t="s">
        <v>92</v>
      </c>
      <c r="E168" s="1">
        <v>60</v>
      </c>
      <c r="F168" s="1">
        <v>124</v>
      </c>
      <c r="G168" s="1">
        <f>F168-E168</f>
        <v>64</v>
      </c>
      <c r="H168" s="1">
        <f>IF(F168&gt;50, G168*0.2, G168*0.1)</f>
        <v>12.8</v>
      </c>
      <c r="I168" t="s">
        <v>116</v>
      </c>
      <c r="J168" t="s">
        <v>14</v>
      </c>
      <c r="K168" t="s">
        <v>81</v>
      </c>
    </row>
    <row r="169" spans="1:11" x14ac:dyDescent="0.2">
      <c r="A169" s="22" t="s">
        <v>106</v>
      </c>
      <c r="B169" s="23">
        <v>1168</v>
      </c>
      <c r="C169">
        <v>9822</v>
      </c>
      <c r="D169" t="s">
        <v>80</v>
      </c>
      <c r="E169" s="1">
        <v>58.3</v>
      </c>
      <c r="F169" s="1">
        <v>98.4</v>
      </c>
      <c r="G169" s="1">
        <f>F169-E169</f>
        <v>40.100000000000009</v>
      </c>
      <c r="H169" s="1">
        <f>IF(F169&gt;50, G169*0.2, G169*0.1)</f>
        <v>8.0200000000000014</v>
      </c>
      <c r="I169" t="s">
        <v>116</v>
      </c>
      <c r="J169" t="s">
        <v>14</v>
      </c>
      <c r="K169" t="s">
        <v>83</v>
      </c>
    </row>
    <row r="170" spans="1:11" x14ac:dyDescent="0.2">
      <c r="A170" s="22" t="s">
        <v>106</v>
      </c>
      <c r="B170" s="23">
        <v>1169</v>
      </c>
      <c r="C170">
        <v>8722</v>
      </c>
      <c r="D170" t="s">
        <v>86</v>
      </c>
      <c r="E170" s="1">
        <v>344</v>
      </c>
      <c r="F170" s="1">
        <v>502</v>
      </c>
      <c r="G170" s="1">
        <f>F170-E170</f>
        <v>158</v>
      </c>
      <c r="H170" s="1">
        <f>IF(F170&gt;50, G170*0.2, G170*0.1)</f>
        <v>31.6</v>
      </c>
      <c r="I170" t="s">
        <v>116</v>
      </c>
      <c r="J170" t="s">
        <v>14</v>
      </c>
      <c r="K170" t="s">
        <v>94</v>
      </c>
    </row>
    <row r="171" spans="1:11" x14ac:dyDescent="0.2">
      <c r="A171" s="22" t="s">
        <v>106</v>
      </c>
      <c r="B171" s="23">
        <v>1170</v>
      </c>
      <c r="C171">
        <v>4421</v>
      </c>
      <c r="D171" t="s">
        <v>89</v>
      </c>
      <c r="E171" s="1">
        <v>45</v>
      </c>
      <c r="F171" s="1">
        <v>87</v>
      </c>
      <c r="G171" s="1">
        <f>F171-E171</f>
        <v>42</v>
      </c>
      <c r="H171" s="1">
        <f>IF(F171&gt;50, G171*0.2, G171*0.1)</f>
        <v>8.4</v>
      </c>
      <c r="I171" t="s">
        <v>112</v>
      </c>
      <c r="J171" t="s">
        <v>113</v>
      </c>
      <c r="K171" t="s">
        <v>83</v>
      </c>
    </row>
    <row r="172" spans="1:11" x14ac:dyDescent="0.2">
      <c r="A172" s="22" t="s">
        <v>106</v>
      </c>
      <c r="B172" s="23">
        <v>1171</v>
      </c>
      <c r="C172">
        <v>4421</v>
      </c>
      <c r="D172" t="s">
        <v>89</v>
      </c>
      <c r="E172" s="1">
        <v>45</v>
      </c>
      <c r="F172" s="1">
        <v>87</v>
      </c>
      <c r="G172" s="1">
        <f>F172-E172</f>
        <v>42</v>
      </c>
      <c r="H172" s="1">
        <f>IF(F172&gt;50, G172*0.2, G172*0.1)</f>
        <v>8.4</v>
      </c>
      <c r="I172" t="s">
        <v>114</v>
      </c>
      <c r="J172" t="s">
        <v>115</v>
      </c>
      <c r="K172" t="s">
        <v>93</v>
      </c>
    </row>
    <row r="174" spans="1:11" ht="34" x14ac:dyDescent="0.2">
      <c r="A174" s="25" t="s">
        <v>122</v>
      </c>
      <c r="F174" s="2">
        <f>SUM(F2:F172)</f>
        <v>17110.599999999995</v>
      </c>
    </row>
    <row r="175" spans="1:11" ht="85" x14ac:dyDescent="0.2">
      <c r="A175" s="25" t="s">
        <v>123</v>
      </c>
      <c r="F175" s="1">
        <f>SUMIF(F2:F172, "&gt;50")</f>
        <v>16088.399999999994</v>
      </c>
    </row>
    <row r="176" spans="1:11" ht="68" x14ac:dyDescent="0.2">
      <c r="A176" s="25" t="s">
        <v>124</v>
      </c>
      <c r="F176" s="1">
        <f>SUMIF(F2:F172, "&lt;=50")</f>
        <v>1022.1999999999997</v>
      </c>
    </row>
  </sheetData>
  <sortState xmlns:xlrd2="http://schemas.microsoft.com/office/spreadsheetml/2017/richdata2" ref="A2:K172">
    <sortCondition ref="B2:B172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3A3E-6390-CF41-9F34-06DD8A89E524}">
  <dimension ref="A1:B8"/>
  <sheetViews>
    <sheetView workbookViewId="0"/>
  </sheetViews>
  <sheetFormatPr baseColWidth="10" defaultRowHeight="16" x14ac:dyDescent="0.2"/>
  <cols>
    <col min="1" max="1" width="13" bestFit="1" customWidth="1"/>
    <col min="2" max="2" width="15.5" bestFit="1" customWidth="1"/>
  </cols>
  <sheetData>
    <row r="1" spans="1:2" x14ac:dyDescent="0.2">
      <c r="A1" t="s">
        <v>20</v>
      </c>
    </row>
    <row r="3" spans="1:2" x14ac:dyDescent="0.2">
      <c r="A3" s="27" t="s">
        <v>126</v>
      </c>
      <c r="B3" t="s">
        <v>125</v>
      </c>
    </row>
    <row r="4" spans="1:2" x14ac:dyDescent="0.2">
      <c r="A4" s="28" t="s">
        <v>113</v>
      </c>
      <c r="B4" s="2">
        <v>6003.5</v>
      </c>
    </row>
    <row r="5" spans="1:2" x14ac:dyDescent="0.2">
      <c r="A5" s="28" t="s">
        <v>115</v>
      </c>
      <c r="B5" s="2">
        <v>2410.7000000000003</v>
      </c>
    </row>
    <row r="6" spans="1:2" x14ac:dyDescent="0.2">
      <c r="A6" s="28" t="s">
        <v>118</v>
      </c>
      <c r="B6" s="2">
        <v>3035.3</v>
      </c>
    </row>
    <row r="7" spans="1:2" x14ac:dyDescent="0.2">
      <c r="A7" s="28" t="s">
        <v>14</v>
      </c>
      <c r="B7" s="2">
        <v>5661.0999999999985</v>
      </c>
    </row>
    <row r="8" spans="1:2" x14ac:dyDescent="0.2">
      <c r="A8" s="28" t="s">
        <v>127</v>
      </c>
      <c r="B8" s="2">
        <v>17110.599999999999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C5D2-F505-E345-BB4C-52A4BA2814B1}">
  <dimension ref="A1:P65"/>
  <sheetViews>
    <sheetView workbookViewId="0">
      <selection activeCell="I2" sqref="I2"/>
    </sheetView>
  </sheetViews>
  <sheetFormatPr baseColWidth="10" defaultRowHeight="16" x14ac:dyDescent="0.2"/>
  <cols>
    <col min="1" max="1" width="15.1640625" customWidth="1"/>
    <col min="3" max="3" width="14.6640625" customWidth="1"/>
    <col min="14" max="14" width="16.5" customWidth="1"/>
    <col min="16" max="16" width="46.1640625" customWidth="1"/>
  </cols>
  <sheetData>
    <row r="1" spans="1:16" s="24" customFormat="1" ht="34" x14ac:dyDescent="0.2">
      <c r="A1" s="24" t="s">
        <v>128</v>
      </c>
      <c r="B1" s="24" t="s">
        <v>129</v>
      </c>
      <c r="C1" s="24" t="s">
        <v>130</v>
      </c>
      <c r="D1" s="24" t="s">
        <v>131</v>
      </c>
      <c r="E1" s="24" t="s">
        <v>132</v>
      </c>
      <c r="F1" s="24" t="s">
        <v>133</v>
      </c>
      <c r="G1" s="24" t="s">
        <v>134</v>
      </c>
      <c r="H1" s="24" t="s">
        <v>135</v>
      </c>
      <c r="I1" s="24" t="s">
        <v>136</v>
      </c>
      <c r="J1" s="24" t="s">
        <v>137</v>
      </c>
      <c r="K1" s="24" t="s">
        <v>138</v>
      </c>
      <c r="L1" s="24" t="s">
        <v>139</v>
      </c>
      <c r="M1" s="24" t="s">
        <v>140</v>
      </c>
      <c r="N1" s="24" t="s">
        <v>141</v>
      </c>
    </row>
    <row r="2" spans="1:16" x14ac:dyDescent="0.2">
      <c r="A2" t="s">
        <v>186</v>
      </c>
      <c r="B2" t="str">
        <f>LEFT(A2, 2)</f>
        <v>TY</v>
      </c>
      <c r="C2" t="str">
        <f>VLOOKUP(B2,B$55:C$60, 2)</f>
        <v>Toyota</v>
      </c>
      <c r="D2" t="str">
        <f>MID(A2, 5, 3)</f>
        <v>COR</v>
      </c>
      <c r="E2" t="str">
        <f>VLOOKUP(D2,D$55:E$65, 2)</f>
        <v>Corola</v>
      </c>
      <c r="F2" t="str">
        <f>MID(A2, 3, 2)</f>
        <v>14</v>
      </c>
      <c r="G2">
        <f>IF(14-F2&lt;0,100-F2+14,14-F2)</f>
        <v>0</v>
      </c>
      <c r="H2">
        <v>17556.3</v>
      </c>
      <c r="I2" s="30">
        <f>H2/(G2+0.5)</f>
        <v>35112.6</v>
      </c>
      <c r="J2" t="s">
        <v>174</v>
      </c>
      <c r="K2" t="s">
        <v>158</v>
      </c>
      <c r="L2">
        <v>100000</v>
      </c>
      <c r="M2" t="str">
        <f>IF(H2&lt;=L2, "Y", "Not Covered")</f>
        <v>Y</v>
      </c>
      <c r="N2" t="str">
        <f>CONCATENATE(B2,F2,D2,UPPER(LEFT(J2,3)),RIGHT(A2,3))</f>
        <v>TY14CORBLU027</v>
      </c>
    </row>
    <row r="3" spans="1:16" x14ac:dyDescent="0.2">
      <c r="A3" t="s">
        <v>168</v>
      </c>
      <c r="B3" t="str">
        <f>LEFT(A3, 2)</f>
        <v>GM</v>
      </c>
      <c r="C3" t="str">
        <f>VLOOKUP(B3,B$55:C$60, 2)</f>
        <v>General Motors</v>
      </c>
      <c r="D3" t="str">
        <f>MID(A3, 5, 3)</f>
        <v>CMR</v>
      </c>
      <c r="E3" t="str">
        <f>VLOOKUP(D3,D$55:E$65, 2)</f>
        <v>Camero</v>
      </c>
      <c r="F3" t="str">
        <f>MID(A3, 3, 2)</f>
        <v>14</v>
      </c>
      <c r="G3">
        <f>IF(14-F3&lt;0,100-F3+14,14-F3)</f>
        <v>0</v>
      </c>
      <c r="H3">
        <v>14289.6</v>
      </c>
      <c r="I3" s="30">
        <f>H3/(G3+0.5)</f>
        <v>28579.200000000001</v>
      </c>
      <c r="J3" t="s">
        <v>145</v>
      </c>
      <c r="K3" t="s">
        <v>169</v>
      </c>
      <c r="L3">
        <v>100000</v>
      </c>
      <c r="M3" t="str">
        <f>IF(H3&lt;=L3, "Y", "Not Covered")</f>
        <v>Y</v>
      </c>
      <c r="N3" t="str">
        <f>CONCATENATE(B3,F3,D3,UPPER(LEFT(J3,3)),RIGHT(A3,3))</f>
        <v>GM14CMRWHI016</v>
      </c>
      <c r="P3" s="21" t="s">
        <v>223</v>
      </c>
    </row>
    <row r="4" spans="1:16" x14ac:dyDescent="0.2">
      <c r="A4" t="s">
        <v>156</v>
      </c>
      <c r="B4" t="str">
        <f>LEFT(A4, 2)</f>
        <v>FD</v>
      </c>
      <c r="C4" t="str">
        <f>VLOOKUP(B4,B$55:C$60, 2)</f>
        <v>Ford</v>
      </c>
      <c r="D4" t="str">
        <f>MID(A4, 5, 3)</f>
        <v>FCS</v>
      </c>
      <c r="E4" t="str">
        <f>VLOOKUP(D4,D$55:E$65, 2)</f>
        <v>Focus</v>
      </c>
      <c r="F4" t="str">
        <f>MID(A4, 3, 2)</f>
        <v>13</v>
      </c>
      <c r="G4">
        <f>IF(14-F4&lt;0,100-F4+14,14-F4)</f>
        <v>1</v>
      </c>
      <c r="H4">
        <v>27637.1</v>
      </c>
      <c r="I4" s="30">
        <f>H4/(G4+0.5)</f>
        <v>18424.733333333334</v>
      </c>
      <c r="J4" t="s">
        <v>143</v>
      </c>
      <c r="K4" t="s">
        <v>14</v>
      </c>
      <c r="L4">
        <v>75000</v>
      </c>
      <c r="M4" t="str">
        <f>IF(H4&lt;=L4, "Y", "Not Covered")</f>
        <v>Y</v>
      </c>
      <c r="N4" t="str">
        <f>CONCATENATE(B4,F4,D4,UPPER(LEFT(J4,3)),RIGHT(A4,3))</f>
        <v>FD13FCSBLA009</v>
      </c>
      <c r="P4" s="21" t="s">
        <v>253</v>
      </c>
    </row>
    <row r="5" spans="1:16" x14ac:dyDescent="0.2">
      <c r="A5" t="s">
        <v>157</v>
      </c>
      <c r="B5" t="str">
        <f>LEFT(A5, 2)</f>
        <v>FD</v>
      </c>
      <c r="C5" t="str">
        <f>VLOOKUP(B5,B$55:C$60, 2)</f>
        <v>Ford</v>
      </c>
      <c r="D5" t="str">
        <f>MID(A5, 5, 3)</f>
        <v>FCS</v>
      </c>
      <c r="E5" t="str">
        <f>VLOOKUP(D5,D$55:E$65, 2)</f>
        <v>Focus</v>
      </c>
      <c r="F5" t="str">
        <f>MID(A5, 3, 2)</f>
        <v>13</v>
      </c>
      <c r="G5">
        <f>IF(14-F5&lt;0,100-F5+14,14-F5)</f>
        <v>1</v>
      </c>
      <c r="H5">
        <v>27534.799999999999</v>
      </c>
      <c r="I5" s="30">
        <f>H5/(G5+0.5)</f>
        <v>18356.533333333333</v>
      </c>
      <c r="J5" t="s">
        <v>145</v>
      </c>
      <c r="K5" t="s">
        <v>158</v>
      </c>
      <c r="L5">
        <v>75000</v>
      </c>
      <c r="M5" t="str">
        <f>IF(H5&lt;=L5, "Y", "Not Covered")</f>
        <v>Y</v>
      </c>
      <c r="N5" t="str">
        <f>CONCATENATE(B5,F5,D5,UPPER(LEFT(J5,3)),RIGHT(A5,3))</f>
        <v>FD13FCSWHI010</v>
      </c>
      <c r="P5" s="21" t="s">
        <v>248</v>
      </c>
    </row>
    <row r="6" spans="1:16" x14ac:dyDescent="0.2">
      <c r="A6" t="s">
        <v>161</v>
      </c>
      <c r="B6" t="str">
        <f>LEFT(A6, 2)</f>
        <v>FD</v>
      </c>
      <c r="C6" t="str">
        <f>VLOOKUP(B6,B$55:C$60, 2)</f>
        <v>Ford</v>
      </c>
      <c r="D6" t="str">
        <f>MID(A6, 5, 3)</f>
        <v>FCS</v>
      </c>
      <c r="E6" t="str">
        <f>VLOOKUP(D6,D$55:E$65, 2)</f>
        <v>Focus</v>
      </c>
      <c r="F6" t="str">
        <f>MID(A6, 3, 2)</f>
        <v>13</v>
      </c>
      <c r="G6">
        <f>IF(14-F6&lt;0,100-F6+14,14-F6)</f>
        <v>1</v>
      </c>
      <c r="H6">
        <v>22521.599999999999</v>
      </c>
      <c r="I6" s="30">
        <f>H6/(G6+0.5)</f>
        <v>15014.4</v>
      </c>
      <c r="J6" t="s">
        <v>143</v>
      </c>
      <c r="K6" t="s">
        <v>162</v>
      </c>
      <c r="L6">
        <v>75000</v>
      </c>
      <c r="M6" t="str">
        <f>IF(H6&lt;=L6, "Y", "Not Covered")</f>
        <v>Y</v>
      </c>
      <c r="N6" t="str">
        <f>CONCATENATE(B6,F6,D6,UPPER(LEFT(J6,3)),RIGHT(A6,3))</f>
        <v>FD13FCSBLA012</v>
      </c>
      <c r="P6" s="21" t="s">
        <v>222</v>
      </c>
    </row>
    <row r="7" spans="1:16" x14ac:dyDescent="0.2">
      <c r="A7" t="s">
        <v>209</v>
      </c>
      <c r="B7" t="str">
        <f>LEFT(A7, 2)</f>
        <v>HY</v>
      </c>
      <c r="C7" t="str">
        <f>VLOOKUP(B7,B$55:C$60, 2)</f>
        <v>Hundai</v>
      </c>
      <c r="D7" t="str">
        <f>MID(A7, 5, 3)</f>
        <v>ELA</v>
      </c>
      <c r="E7" t="str">
        <f>VLOOKUP(D7,D$55:E$65, 2)</f>
        <v>Elantra</v>
      </c>
      <c r="F7" t="str">
        <f>MID(A7, 3, 2)</f>
        <v>13</v>
      </c>
      <c r="G7">
        <f>IF(14-F7&lt;0,100-F7+14,14-F7)</f>
        <v>1</v>
      </c>
      <c r="H7">
        <v>22188.5</v>
      </c>
      <c r="I7" s="30">
        <f>H7/(G7+0.5)</f>
        <v>14792.333333333334</v>
      </c>
      <c r="J7" t="s">
        <v>174</v>
      </c>
      <c r="K7" t="s">
        <v>153</v>
      </c>
      <c r="L7">
        <v>100000</v>
      </c>
      <c r="M7" t="str">
        <f>IF(H7&lt;=L7, "Y", "Not Covered")</f>
        <v>Y</v>
      </c>
      <c r="N7" t="str">
        <f>CONCATENATE(B7,F7,D7,UPPER(LEFT(J7,3)),RIGHT(A7,3))</f>
        <v>HY13ELABLU052</v>
      </c>
      <c r="P7" s="21" t="s">
        <v>255</v>
      </c>
    </row>
    <row r="8" spans="1:16" x14ac:dyDescent="0.2">
      <c r="A8" t="s">
        <v>208</v>
      </c>
      <c r="B8" t="str">
        <f>LEFT(A8, 2)</f>
        <v>HY</v>
      </c>
      <c r="C8" t="str">
        <f>VLOOKUP(B8,B$55:C$60, 2)</f>
        <v>Hundai</v>
      </c>
      <c r="D8" t="str">
        <f>MID(A8, 5, 3)</f>
        <v>ELA</v>
      </c>
      <c r="E8" t="str">
        <f>VLOOKUP(D8,D$55:E$65, 2)</f>
        <v>Elantra</v>
      </c>
      <c r="F8" t="str">
        <f>MID(A8, 3, 2)</f>
        <v>13</v>
      </c>
      <c r="G8">
        <f>IF(14-F8&lt;0,100-F8+14,14-F8)</f>
        <v>1</v>
      </c>
      <c r="H8">
        <v>20223.900000000001</v>
      </c>
      <c r="I8" s="30">
        <f>H8/(G8+0.5)</f>
        <v>13482.6</v>
      </c>
      <c r="J8" t="s">
        <v>143</v>
      </c>
      <c r="K8" t="s">
        <v>158</v>
      </c>
      <c r="L8">
        <v>100000</v>
      </c>
      <c r="M8" t="str">
        <f>IF(H8&lt;=L8, "Y", "Not Covered")</f>
        <v>Y</v>
      </c>
      <c r="N8" t="str">
        <f>CONCATENATE(B8,F8,D8,UPPER(LEFT(J8,3)),RIGHT(A8,3))</f>
        <v>HY13ELABLA051</v>
      </c>
      <c r="P8" s="21" t="s">
        <v>254</v>
      </c>
    </row>
    <row r="9" spans="1:16" x14ac:dyDescent="0.2">
      <c r="A9" t="s">
        <v>187</v>
      </c>
      <c r="B9" t="str">
        <f>LEFT(A9, 2)</f>
        <v>TY</v>
      </c>
      <c r="C9" t="str">
        <f>VLOOKUP(B9,B$55:C$60, 2)</f>
        <v>Toyota</v>
      </c>
      <c r="D9" t="str">
        <f>MID(A9, 5, 3)</f>
        <v>COR</v>
      </c>
      <c r="E9" t="str">
        <f>VLOOKUP(D9,D$55:E$65, 2)</f>
        <v>Corola</v>
      </c>
      <c r="F9" t="str">
        <f>MID(A9, 3, 2)</f>
        <v>12</v>
      </c>
      <c r="G9">
        <f>IF(14-F9&lt;0,100-F9+14,14-F9)</f>
        <v>2</v>
      </c>
      <c r="H9">
        <v>29601.9</v>
      </c>
      <c r="I9" s="30">
        <f>H9/(G9+0.5)</f>
        <v>11840.76</v>
      </c>
      <c r="J9" t="s">
        <v>143</v>
      </c>
      <c r="K9" t="s">
        <v>165</v>
      </c>
      <c r="L9">
        <v>100000</v>
      </c>
      <c r="M9" t="str">
        <f>IF(H9&lt;=L9, "Y", "Not Covered")</f>
        <v>Y</v>
      </c>
      <c r="N9" t="str">
        <f>CONCATENATE(B9,F9,D9,UPPER(LEFT(J9,3)),RIGHT(A9,3))</f>
        <v>TY12CORBLA028</v>
      </c>
    </row>
    <row r="10" spans="1:16" x14ac:dyDescent="0.2">
      <c r="A10" t="s">
        <v>194</v>
      </c>
      <c r="B10" t="str">
        <f>LEFT(A10, 2)</f>
        <v>HO</v>
      </c>
      <c r="C10" t="str">
        <f>VLOOKUP(B10,B$55:C$60, 2)</f>
        <v>Honda</v>
      </c>
      <c r="D10" t="str">
        <f>MID(A10, 5, 3)</f>
        <v>CIV</v>
      </c>
      <c r="E10" t="str">
        <f>VLOOKUP(D10,D$55:E$65, 2)</f>
        <v>Civic</v>
      </c>
      <c r="F10" t="str">
        <f>MID(A10, 3, 2)</f>
        <v>12</v>
      </c>
      <c r="G10">
        <f>IF(14-F10&lt;0,100-F10+14,14-F10)</f>
        <v>2</v>
      </c>
      <c r="H10">
        <v>24513.200000000001</v>
      </c>
      <c r="I10" s="30">
        <f>H10/(G10+0.5)</f>
        <v>9805.2800000000007</v>
      </c>
      <c r="J10" t="s">
        <v>143</v>
      </c>
      <c r="K10" t="s">
        <v>171</v>
      </c>
      <c r="L10">
        <v>75000</v>
      </c>
      <c r="M10" t="str">
        <f>IF(H10&lt;=L10, "Y", "Not Covered")</f>
        <v>Y</v>
      </c>
      <c r="N10" t="str">
        <f>CONCATENATE(B10,F10,D10,UPPER(LEFT(J10,3)),RIGHT(A10,3))</f>
        <v>HO12CIVBLA035</v>
      </c>
    </row>
    <row r="11" spans="1:16" x14ac:dyDescent="0.2">
      <c r="A11" t="s">
        <v>195</v>
      </c>
      <c r="B11" t="str">
        <f>LEFT(A11, 2)</f>
        <v>HO</v>
      </c>
      <c r="C11" t="str">
        <f>VLOOKUP(B11,B$55:C$60, 2)</f>
        <v>Honda</v>
      </c>
      <c r="D11" t="str">
        <f>MID(A11, 5, 3)</f>
        <v>CIV</v>
      </c>
      <c r="E11" t="str">
        <f>VLOOKUP(D11,D$55:E$65, 2)</f>
        <v>Civic</v>
      </c>
      <c r="F11" t="str">
        <f>MID(A11, 3, 2)</f>
        <v>13</v>
      </c>
      <c r="G11">
        <f>IF(14-F11&lt;0,100-F11+14,14-F11)</f>
        <v>1</v>
      </c>
      <c r="H11">
        <v>13867.6</v>
      </c>
      <c r="I11" s="30">
        <f>H11/(G11+0.5)</f>
        <v>9245.0666666666675</v>
      </c>
      <c r="J11" t="s">
        <v>143</v>
      </c>
      <c r="K11" t="s">
        <v>176</v>
      </c>
      <c r="L11">
        <v>75000</v>
      </c>
      <c r="M11" t="str">
        <f>IF(H11&lt;=L11, "Y", "Not Covered")</f>
        <v>Y</v>
      </c>
      <c r="N11" t="str">
        <f>CONCATENATE(B11,F11,D11,UPPER(LEFT(J11,3)),RIGHT(A11,3))</f>
        <v>HO13CIVBLA036</v>
      </c>
    </row>
    <row r="12" spans="1:16" x14ac:dyDescent="0.2">
      <c r="A12" t="s">
        <v>163</v>
      </c>
      <c r="B12" t="str">
        <f>LEFT(A12, 2)</f>
        <v>FD</v>
      </c>
      <c r="C12" t="str">
        <f>VLOOKUP(B12,B$55:C$60, 2)</f>
        <v>Ford</v>
      </c>
      <c r="D12" t="str">
        <f>MID(A12, 5, 3)</f>
        <v>FCS</v>
      </c>
      <c r="E12" t="str">
        <f>VLOOKUP(D12,D$55:E$65, 2)</f>
        <v>Focus</v>
      </c>
      <c r="F12" t="str">
        <f>MID(A12, 3, 2)</f>
        <v>13</v>
      </c>
      <c r="G12">
        <f>IF(14-F12&lt;0,100-F12+14,14-F12)</f>
        <v>1</v>
      </c>
      <c r="H12">
        <v>13682.9</v>
      </c>
      <c r="I12" s="30">
        <f>H12/(G12+0.5)</f>
        <v>9121.9333333333325</v>
      </c>
      <c r="J12" t="s">
        <v>143</v>
      </c>
      <c r="K12" t="s">
        <v>164</v>
      </c>
      <c r="L12">
        <v>75000</v>
      </c>
      <c r="M12" t="str">
        <f>IF(H12&lt;=L12, "Y", "Not Covered")</f>
        <v>Y</v>
      </c>
      <c r="N12" t="str">
        <f>CONCATENATE(B12,F12,D12,UPPER(LEFT(J12,3)),RIGHT(A12,3))</f>
        <v>FD13FCSBLA013</v>
      </c>
    </row>
    <row r="13" spans="1:16" x14ac:dyDescent="0.2">
      <c r="A13" t="s">
        <v>207</v>
      </c>
      <c r="B13" t="str">
        <f>LEFT(A13, 2)</f>
        <v>HY</v>
      </c>
      <c r="C13" t="str">
        <f>VLOOKUP(B13,B$55:C$60, 2)</f>
        <v>Hundai</v>
      </c>
      <c r="D13" t="str">
        <f>MID(A13, 5, 3)</f>
        <v>ELA</v>
      </c>
      <c r="E13" t="str">
        <f>VLOOKUP(D13,D$55:E$65, 2)</f>
        <v>Elantra</v>
      </c>
      <c r="F13" t="str">
        <f>MID(A13, 3, 2)</f>
        <v>12</v>
      </c>
      <c r="G13">
        <f>IF(14-F13&lt;0,100-F13+14,14-F13)</f>
        <v>2</v>
      </c>
      <c r="H13">
        <v>22282</v>
      </c>
      <c r="I13" s="30">
        <f>H13/(G13+0.5)</f>
        <v>8912.7999999999993</v>
      </c>
      <c r="J13" t="s">
        <v>174</v>
      </c>
      <c r="K13" t="s">
        <v>146</v>
      </c>
      <c r="L13">
        <v>100000</v>
      </c>
      <c r="M13" t="str">
        <f>IF(H13&lt;=L13, "Y", "Not Covered")</f>
        <v>Y</v>
      </c>
      <c r="N13" t="str">
        <f>CONCATENATE(B13,F13,D13,UPPER(LEFT(J13,3)),RIGHT(A13,3))</f>
        <v>HY12ELABLU050</v>
      </c>
    </row>
    <row r="14" spans="1:16" x14ac:dyDescent="0.2">
      <c r="A14" t="s">
        <v>188</v>
      </c>
      <c r="B14" t="str">
        <f>LEFT(A14, 2)</f>
        <v>TY</v>
      </c>
      <c r="C14" t="str">
        <f>VLOOKUP(B14,B$55:C$60, 2)</f>
        <v>Toyota</v>
      </c>
      <c r="D14" t="str">
        <f>MID(A14, 5, 3)</f>
        <v>CAM</v>
      </c>
      <c r="E14" t="str">
        <f>VLOOKUP(D14,D$55:E$65, 2)</f>
        <v>Camrey</v>
      </c>
      <c r="F14" t="str">
        <f>MID(A14, 3, 2)</f>
        <v>12</v>
      </c>
      <c r="G14">
        <f>IF(14-F14&lt;0,100-F14+14,14-F14)</f>
        <v>2</v>
      </c>
      <c r="H14">
        <v>22128.2</v>
      </c>
      <c r="I14" s="30">
        <f>H14/(G14+0.5)</f>
        <v>8851.2800000000007</v>
      </c>
      <c r="J14" t="s">
        <v>174</v>
      </c>
      <c r="K14" t="s">
        <v>176</v>
      </c>
      <c r="L14">
        <v>100000</v>
      </c>
      <c r="M14" t="str">
        <f>IF(H14&lt;=L14, "Y", "Not Covered")</f>
        <v>Y</v>
      </c>
      <c r="N14" t="str">
        <f>CONCATENATE(B14,F14,D14,UPPER(LEFT(J14,3)),RIGHT(A14,3))</f>
        <v>TY12CAMBLU029</v>
      </c>
    </row>
    <row r="15" spans="1:16" x14ac:dyDescent="0.2">
      <c r="A15" t="s">
        <v>181</v>
      </c>
      <c r="B15" t="str">
        <f>LEFT(A15, 2)</f>
        <v>TY</v>
      </c>
      <c r="C15" t="str">
        <f>VLOOKUP(B15,B$55:C$60, 2)</f>
        <v>Toyota</v>
      </c>
      <c r="D15" t="str">
        <f>MID(A15, 5, 3)</f>
        <v>CAM</v>
      </c>
      <c r="E15" t="str">
        <f>VLOOKUP(D15,D$55:E$65, 2)</f>
        <v>Camrey</v>
      </c>
      <c r="F15" t="str">
        <f>MID(A15, 3, 2)</f>
        <v>09</v>
      </c>
      <c r="G15">
        <f>IF(14-F15&lt;0,100-F15+14,14-F15)</f>
        <v>5</v>
      </c>
      <c r="H15">
        <v>48114.2</v>
      </c>
      <c r="I15" s="30">
        <f>H15/(G15+0.5)</f>
        <v>8748.0363636363636</v>
      </c>
      <c r="J15" t="s">
        <v>145</v>
      </c>
      <c r="K15" t="s">
        <v>8</v>
      </c>
      <c r="L15">
        <v>100000</v>
      </c>
      <c r="M15" t="str">
        <f>IF(H15&lt;=L15, "Y", "Not Covered")</f>
        <v>Y</v>
      </c>
      <c r="N15" t="str">
        <f>CONCATENATE(B15,F15,D15,UPPER(LEFT(J15,3)),RIGHT(A15,3))</f>
        <v>TY09CAMWHI024</v>
      </c>
    </row>
    <row r="16" spans="1:16" x14ac:dyDescent="0.2">
      <c r="A16" t="s">
        <v>193</v>
      </c>
      <c r="B16" t="str">
        <f>LEFT(A16, 2)</f>
        <v>HO</v>
      </c>
      <c r="C16" t="str">
        <f>VLOOKUP(B16,B$55:C$60, 2)</f>
        <v>Honda</v>
      </c>
      <c r="D16" t="str">
        <f>MID(A16, 5, 3)</f>
        <v>CIV</v>
      </c>
      <c r="E16" t="str">
        <f>VLOOKUP(D16,D$55:E$65, 2)</f>
        <v>Civic</v>
      </c>
      <c r="F16" t="str">
        <f>MID(A16, 3, 2)</f>
        <v>11</v>
      </c>
      <c r="G16">
        <f>IF(14-F16&lt;0,100-F16+14,14-F16)</f>
        <v>3</v>
      </c>
      <c r="H16">
        <v>30555.3</v>
      </c>
      <c r="I16" s="30">
        <f>H16/(G16+0.5)</f>
        <v>8730.0857142857149</v>
      </c>
      <c r="J16" t="s">
        <v>143</v>
      </c>
      <c r="K16" t="s">
        <v>149</v>
      </c>
      <c r="L16">
        <v>75000</v>
      </c>
      <c r="M16" t="str">
        <f>IF(H16&lt;=L16, "Y", "Not Covered")</f>
        <v>Y</v>
      </c>
      <c r="N16" t="str">
        <f>CONCATENATE(B16,F16,D16,UPPER(LEFT(J16,3)),RIGHT(A16,3))</f>
        <v>HO11CIVBLA034</v>
      </c>
    </row>
    <row r="17" spans="1:14" x14ac:dyDescent="0.2">
      <c r="A17" t="s">
        <v>206</v>
      </c>
      <c r="B17" t="str">
        <f>LEFT(A17, 2)</f>
        <v>HY</v>
      </c>
      <c r="C17" t="str">
        <f>VLOOKUP(B17,B$55:C$60, 2)</f>
        <v>Hundai</v>
      </c>
      <c r="D17" t="str">
        <f>MID(A17, 5, 3)</f>
        <v>ELA</v>
      </c>
      <c r="E17" t="str">
        <f>VLOOKUP(D17,D$55:E$65, 2)</f>
        <v>Elantra</v>
      </c>
      <c r="F17" t="str">
        <f>MID(A17, 3, 2)</f>
        <v>11</v>
      </c>
      <c r="G17">
        <f>IF(14-F17&lt;0,100-F17+14,14-F17)</f>
        <v>3</v>
      </c>
      <c r="H17">
        <v>29102.3</v>
      </c>
      <c r="I17" s="30">
        <f>H17/(G17+0.5)</f>
        <v>8314.9428571428562</v>
      </c>
      <c r="J17" t="s">
        <v>143</v>
      </c>
      <c r="K17" t="s">
        <v>169</v>
      </c>
      <c r="L17">
        <v>100000</v>
      </c>
      <c r="M17" t="str">
        <f>IF(H17&lt;=L17, "Y", "Not Covered")</f>
        <v>Y</v>
      </c>
      <c r="N17" t="str">
        <f>CONCATENATE(B17,F17,D17,UPPER(LEFT(J17,3)),RIGHT(A17,3))</f>
        <v>HY11ELABLA049</v>
      </c>
    </row>
    <row r="18" spans="1:14" x14ac:dyDescent="0.2">
      <c r="A18" t="s">
        <v>201</v>
      </c>
      <c r="B18" t="str">
        <f>LEFT(A18, 2)</f>
        <v>CR</v>
      </c>
      <c r="C18" t="str">
        <f>VLOOKUP(B18,B$55:C$60, 2)</f>
        <v>Chrysler</v>
      </c>
      <c r="D18" t="str">
        <f>MID(A18, 5, 3)</f>
        <v>PTC</v>
      </c>
      <c r="E18" t="str">
        <f>VLOOKUP(D18,D$55:E$65, 2)</f>
        <v>PT Cruiser</v>
      </c>
      <c r="F18" t="str">
        <f>MID(A18, 3, 2)</f>
        <v>11</v>
      </c>
      <c r="G18">
        <f>IF(14-F18&lt;0,100-F18+14,14-F18)</f>
        <v>3</v>
      </c>
      <c r="H18">
        <v>27394.2</v>
      </c>
      <c r="I18" s="30">
        <f>H18/(G18+0.5)</f>
        <v>7826.9142857142861</v>
      </c>
      <c r="J18" t="s">
        <v>143</v>
      </c>
      <c r="K18" t="s">
        <v>162</v>
      </c>
      <c r="L18">
        <v>75000</v>
      </c>
      <c r="M18" t="str">
        <f>IF(H18&lt;=L18, "Y", "Not Covered")</f>
        <v>Y</v>
      </c>
      <c r="N18" t="str">
        <f>CONCATENATE(B18,F18,D18,UPPER(LEFT(J18,3)),RIGHT(A18,3))</f>
        <v>CR11PTCBLA044</v>
      </c>
    </row>
    <row r="19" spans="1:14" x14ac:dyDescent="0.2">
      <c r="A19" t="s">
        <v>166</v>
      </c>
      <c r="B19" t="str">
        <f>LEFT(A19, 2)</f>
        <v>GM</v>
      </c>
      <c r="C19" t="str">
        <f>VLOOKUP(B19,B$55:C$60, 2)</f>
        <v>General Motors</v>
      </c>
      <c r="D19" t="str">
        <f>MID(A19, 5, 3)</f>
        <v>CMR</v>
      </c>
      <c r="E19" t="str">
        <f>VLOOKUP(D19,D$55:E$65, 2)</f>
        <v>Camero</v>
      </c>
      <c r="F19" t="str">
        <f>MID(A19, 3, 2)</f>
        <v>12</v>
      </c>
      <c r="G19">
        <f>IF(14-F19&lt;0,100-F19+14,14-F19)</f>
        <v>2</v>
      </c>
      <c r="H19">
        <v>19421.099999999999</v>
      </c>
      <c r="I19" s="30">
        <f>H19/(G19+0.5)</f>
        <v>7768.44</v>
      </c>
      <c r="J19" t="s">
        <v>143</v>
      </c>
      <c r="K19" t="s">
        <v>167</v>
      </c>
      <c r="L19">
        <v>100000</v>
      </c>
      <c r="M19" t="str">
        <f>IF(H19&lt;=L19, "Y", "Not Covered")</f>
        <v>Y</v>
      </c>
      <c r="N19" t="str">
        <f>CONCATENATE(B19,F19,D19,UPPER(LEFT(J19,3)),RIGHT(A19,3))</f>
        <v>GM12CMRBLA015</v>
      </c>
    </row>
    <row r="20" spans="1:14" x14ac:dyDescent="0.2">
      <c r="A20" t="s">
        <v>159</v>
      </c>
      <c r="B20" t="str">
        <f>LEFT(A20, 2)</f>
        <v>FD</v>
      </c>
      <c r="C20" t="str">
        <f>VLOOKUP(B20,B$55:C$60, 2)</f>
        <v>Ford</v>
      </c>
      <c r="D20" t="str">
        <f>MID(A20, 5, 3)</f>
        <v>FCS</v>
      </c>
      <c r="E20" t="str">
        <f>VLOOKUP(D20,D$55:E$65, 2)</f>
        <v>Focus</v>
      </c>
      <c r="F20" t="str">
        <f>MID(A20, 3, 2)</f>
        <v>12</v>
      </c>
      <c r="G20">
        <f>IF(14-F20&lt;0,100-F20+14,14-F20)</f>
        <v>2</v>
      </c>
      <c r="H20">
        <v>19341.7</v>
      </c>
      <c r="I20" s="30">
        <f>H20/(G20+0.5)</f>
        <v>7736.68</v>
      </c>
      <c r="J20" t="s">
        <v>145</v>
      </c>
      <c r="K20" t="s">
        <v>160</v>
      </c>
      <c r="L20">
        <v>75000</v>
      </c>
      <c r="M20" t="str">
        <f>IF(H20&lt;=L20, "Y", "Not Covered")</f>
        <v>Y</v>
      </c>
      <c r="N20" t="str">
        <f>CONCATENATE(B20,F20,D20,UPPER(LEFT(J20,3)),RIGHT(A20,3))</f>
        <v>FD12FCSWHI011</v>
      </c>
    </row>
    <row r="21" spans="1:14" x14ac:dyDescent="0.2">
      <c r="A21" t="s">
        <v>192</v>
      </c>
      <c r="B21" t="str">
        <f>LEFT(A21, 2)</f>
        <v>HO</v>
      </c>
      <c r="C21" t="str">
        <f>VLOOKUP(B21,B$55:C$60, 2)</f>
        <v>Honda</v>
      </c>
      <c r="D21" t="str">
        <f>MID(A21, 5, 3)</f>
        <v>CIV</v>
      </c>
      <c r="E21" t="str">
        <f>VLOOKUP(D21,D$55:E$65, 2)</f>
        <v>Civic</v>
      </c>
      <c r="F21" t="str">
        <f>MID(A21, 3, 2)</f>
        <v>10</v>
      </c>
      <c r="G21">
        <f>IF(14-F21&lt;0,100-F21+14,14-F21)</f>
        <v>4</v>
      </c>
      <c r="H21">
        <v>33477.199999999997</v>
      </c>
      <c r="I21" s="30">
        <f>H21/(G21+0.5)</f>
        <v>7439.3777777777768</v>
      </c>
      <c r="J21" t="s">
        <v>143</v>
      </c>
      <c r="K21" t="s">
        <v>178</v>
      </c>
      <c r="L21">
        <v>75000</v>
      </c>
      <c r="M21" t="str">
        <f>IF(H21&lt;=L21, "Y", "Not Covered")</f>
        <v>Y</v>
      </c>
      <c r="N21" t="str">
        <f>CONCATENATE(B21,F21,D21,UPPER(LEFT(J21,3)),RIGHT(A21,3))</f>
        <v>HO10CIVBLA033</v>
      </c>
    </row>
    <row r="22" spans="1:14" x14ac:dyDescent="0.2">
      <c r="A22" t="s">
        <v>198</v>
      </c>
      <c r="B22" t="str">
        <f>LEFT(A22, 2)</f>
        <v>HO</v>
      </c>
      <c r="C22" t="str">
        <f>VLOOKUP(B22,B$55:C$60, 2)</f>
        <v>Honda</v>
      </c>
      <c r="D22" t="str">
        <f>MID(A22, 5, 3)</f>
        <v>ODY</v>
      </c>
      <c r="E22" t="str">
        <f>VLOOKUP(D22,D$55:E$65, 2)</f>
        <v>Odyssey</v>
      </c>
      <c r="F22" t="str">
        <f>MID(A22, 3, 2)</f>
        <v>14</v>
      </c>
      <c r="G22">
        <f>IF(14-F22&lt;0,100-F22+14,14-F22)</f>
        <v>0</v>
      </c>
      <c r="H22">
        <v>3708.1</v>
      </c>
      <c r="I22" s="30">
        <f>H22/(G22+0.5)</f>
        <v>7416.2</v>
      </c>
      <c r="J22" t="s">
        <v>143</v>
      </c>
      <c r="K22" t="s">
        <v>146</v>
      </c>
      <c r="L22">
        <v>100000</v>
      </c>
      <c r="M22" t="str">
        <f>IF(H22&lt;=L22, "Y", "Not Covered")</f>
        <v>Y</v>
      </c>
      <c r="N22" t="str">
        <f>CONCATENATE(B22,F22,D22,UPPER(LEFT(J22,3)),RIGHT(A22,3))</f>
        <v>HO14ODYBLA041</v>
      </c>
    </row>
    <row r="23" spans="1:14" x14ac:dyDescent="0.2">
      <c r="A23" t="s">
        <v>170</v>
      </c>
      <c r="B23" t="str">
        <f>LEFT(A23, 2)</f>
        <v>GM</v>
      </c>
      <c r="C23" t="str">
        <f>VLOOKUP(B23,B$55:C$60, 2)</f>
        <v>General Motors</v>
      </c>
      <c r="D23" t="str">
        <f>MID(A23, 5, 3)</f>
        <v>SLV</v>
      </c>
      <c r="E23" t="str">
        <f>VLOOKUP(D23,D$55:E$65, 2)</f>
        <v>Silverado</v>
      </c>
      <c r="F23" t="str">
        <f>MID(A23, 3, 2)</f>
        <v>10</v>
      </c>
      <c r="G23">
        <f>IF(14-F23&lt;0,100-F23+14,14-F23)</f>
        <v>4</v>
      </c>
      <c r="H23">
        <v>31144.400000000001</v>
      </c>
      <c r="I23" s="30">
        <f>H23/(G23+0.5)</f>
        <v>6920.9777777777781</v>
      </c>
      <c r="J23" t="s">
        <v>143</v>
      </c>
      <c r="K23" t="s">
        <v>171</v>
      </c>
      <c r="L23">
        <v>100000</v>
      </c>
      <c r="M23" t="str">
        <f>IF(H23&lt;=L23, "Y", "Not Covered")</f>
        <v>Y</v>
      </c>
      <c r="N23" t="str">
        <f>CONCATENATE(B23,F23,D23,UPPER(LEFT(J23,3)),RIGHT(A23,3))</f>
        <v>GM10SLVBLA017</v>
      </c>
    </row>
    <row r="24" spans="1:14" x14ac:dyDescent="0.2">
      <c r="A24" t="s">
        <v>147</v>
      </c>
      <c r="B24" t="str">
        <f>LEFT(A24, 2)</f>
        <v>FD</v>
      </c>
      <c r="C24" t="str">
        <f>VLOOKUP(B24,B$55:C$60, 2)</f>
        <v>Ford</v>
      </c>
      <c r="D24" t="str">
        <f>MID(A24, 5, 3)</f>
        <v>MTG</v>
      </c>
      <c r="E24" t="str">
        <f>VLOOKUP(D24,D$55:E$65, 2)</f>
        <v>Mustang</v>
      </c>
      <c r="F24" t="str">
        <f>MID(A24, 3, 2)</f>
        <v>08</v>
      </c>
      <c r="G24">
        <f>IF(14-F24&lt;0,100-F24+14,14-F24)</f>
        <v>6</v>
      </c>
      <c r="H24">
        <v>44946.5</v>
      </c>
      <c r="I24" s="30">
        <f>H24/(G24+0.5)</f>
        <v>6914.8461538461543</v>
      </c>
      <c r="J24" t="s">
        <v>148</v>
      </c>
      <c r="K24" t="s">
        <v>149</v>
      </c>
      <c r="L24">
        <v>50000</v>
      </c>
      <c r="M24" t="str">
        <f>IF(H24&lt;=L24, "Y", "Not Covered")</f>
        <v>Y</v>
      </c>
      <c r="N24" t="str">
        <f>CONCATENATE(B24,F24,D24,UPPER(LEFT(J24,3)),RIGHT(A24,3))</f>
        <v>FD08MTGGRE003</v>
      </c>
    </row>
    <row r="25" spans="1:14" x14ac:dyDescent="0.2">
      <c r="A25" t="s">
        <v>204</v>
      </c>
      <c r="B25" t="str">
        <f>LEFT(A25, 2)</f>
        <v>CR</v>
      </c>
      <c r="C25" t="str">
        <f>VLOOKUP(B25,B$55:C$60, 2)</f>
        <v>Chrysler</v>
      </c>
      <c r="D25" t="str">
        <f>MID(A25, 5, 3)</f>
        <v>CAR</v>
      </c>
      <c r="E25" t="str">
        <f>VLOOKUP(D25,D$55:E$65, 2)</f>
        <v>Caravan</v>
      </c>
      <c r="F25" t="str">
        <f>MID(A25, 3, 2)</f>
        <v>04</v>
      </c>
      <c r="G25">
        <f>IF(14-F25&lt;0,100-F25+14,14-F25)</f>
        <v>10</v>
      </c>
      <c r="H25">
        <v>72527.199999999997</v>
      </c>
      <c r="I25" s="30">
        <f>H25/(G25+0.5)</f>
        <v>6907.3523809523804</v>
      </c>
      <c r="J25" t="s">
        <v>145</v>
      </c>
      <c r="K25" t="s">
        <v>167</v>
      </c>
      <c r="L25">
        <v>75000</v>
      </c>
      <c r="M25" t="str">
        <f>IF(H25&lt;=L25, "Y", "Not Covered")</f>
        <v>Y</v>
      </c>
      <c r="N25" t="str">
        <f>CONCATENATE(B25,F25,D25,UPPER(LEFT(J25,3)),RIGHT(A25,3))</f>
        <v>CR04CARWHI047</v>
      </c>
    </row>
    <row r="26" spans="1:14" x14ac:dyDescent="0.2">
      <c r="A26" t="s">
        <v>196</v>
      </c>
      <c r="B26" t="str">
        <f>LEFT(A26, 2)</f>
        <v>HO</v>
      </c>
      <c r="C26" t="str">
        <f>VLOOKUP(B26,B$55:C$60, 2)</f>
        <v>Honda</v>
      </c>
      <c r="D26" t="str">
        <f>MID(A26, 5, 3)</f>
        <v>ODY</v>
      </c>
      <c r="E26" t="str">
        <f>VLOOKUP(D26,D$55:E$65, 2)</f>
        <v>Odyssey</v>
      </c>
      <c r="F26" t="str">
        <f>MID(A26, 3, 2)</f>
        <v>07</v>
      </c>
      <c r="G26">
        <f>IF(14-F26&lt;0,100-F26+14,14-F26)</f>
        <v>7</v>
      </c>
      <c r="H26">
        <v>50854.1</v>
      </c>
      <c r="I26" s="30">
        <f>H26/(G26+0.5)</f>
        <v>6780.5466666666662</v>
      </c>
      <c r="J26" t="s">
        <v>143</v>
      </c>
      <c r="K26" t="s">
        <v>178</v>
      </c>
      <c r="L26">
        <v>100000</v>
      </c>
      <c r="M26" t="str">
        <f>IF(H26&lt;=L26, "Y", "Not Covered")</f>
        <v>Y</v>
      </c>
      <c r="N26" t="str">
        <f>CONCATENATE(B26,F26,D26,UPPER(LEFT(J26,3)),RIGHT(A26,3))</f>
        <v>HO07ODYBLA038</v>
      </c>
    </row>
    <row r="27" spans="1:14" x14ac:dyDescent="0.2">
      <c r="A27" t="s">
        <v>197</v>
      </c>
      <c r="B27" t="str">
        <f>LEFT(A27, 2)</f>
        <v>HO</v>
      </c>
      <c r="C27" t="str">
        <f>VLOOKUP(B27,B$55:C$60, 2)</f>
        <v>Honda</v>
      </c>
      <c r="D27" t="str">
        <f>MID(A27, 5, 3)</f>
        <v>ODY</v>
      </c>
      <c r="E27" t="str">
        <f>VLOOKUP(D27,D$55:E$65, 2)</f>
        <v>Odyssey</v>
      </c>
      <c r="F27" t="str">
        <f>MID(A27, 3, 2)</f>
        <v>08</v>
      </c>
      <c r="G27">
        <f>IF(14-F27&lt;0,100-F27+14,14-F27)</f>
        <v>6</v>
      </c>
      <c r="H27">
        <v>42504.6</v>
      </c>
      <c r="I27" s="30">
        <f>H27/(G27+0.5)</f>
        <v>6539.1692307692301</v>
      </c>
      <c r="J27" t="s">
        <v>145</v>
      </c>
      <c r="K27" t="s">
        <v>164</v>
      </c>
      <c r="L27">
        <v>100000</v>
      </c>
      <c r="M27" t="str">
        <f>IF(H27&lt;=L27, "Y", "Not Covered")</f>
        <v>Y</v>
      </c>
      <c r="N27" t="str">
        <f>CONCATENATE(B27,F27,D27,UPPER(LEFT(J27,3)),RIGHT(A27,3))</f>
        <v>HO08ODYWHI039</v>
      </c>
    </row>
    <row r="28" spans="1:14" x14ac:dyDescent="0.2">
      <c r="A28" t="s">
        <v>155</v>
      </c>
      <c r="B28" t="str">
        <f>LEFT(A28, 2)</f>
        <v>FD</v>
      </c>
      <c r="C28" t="str">
        <f>VLOOKUP(B28,B$55:C$60, 2)</f>
        <v>Ford</v>
      </c>
      <c r="D28" t="str">
        <f>MID(A28, 5, 3)</f>
        <v>FCS</v>
      </c>
      <c r="E28" t="str">
        <f>VLOOKUP(D28,D$55:E$65, 2)</f>
        <v>Focus</v>
      </c>
      <c r="F28" t="str">
        <f>MID(A28, 3, 2)</f>
        <v>09</v>
      </c>
      <c r="G28">
        <f>IF(14-F28&lt;0,100-F28+14,14-F28)</f>
        <v>5</v>
      </c>
      <c r="H28">
        <v>35137</v>
      </c>
      <c r="I28" s="30">
        <f>H28/(G28+0.5)</f>
        <v>6388.545454545455</v>
      </c>
      <c r="J28" t="s">
        <v>143</v>
      </c>
      <c r="K28" t="s">
        <v>8</v>
      </c>
      <c r="L28">
        <v>75000</v>
      </c>
      <c r="M28" t="str">
        <f>IF(H28&lt;=L28, "Y", "Not Covered")</f>
        <v>Y</v>
      </c>
      <c r="N28" t="str">
        <f>CONCATENATE(B28,F28,D28,UPPER(LEFT(J28,3)),RIGHT(A28,3))</f>
        <v>FD09FCSBLA008</v>
      </c>
    </row>
    <row r="29" spans="1:14" x14ac:dyDescent="0.2">
      <c r="A29" t="s">
        <v>185</v>
      </c>
      <c r="B29" t="str">
        <f>LEFT(A29, 2)</f>
        <v>TY</v>
      </c>
      <c r="C29" t="str">
        <f>VLOOKUP(B29,B$55:C$60, 2)</f>
        <v>Toyota</v>
      </c>
      <c r="D29" t="str">
        <f>MID(A29, 5, 3)</f>
        <v>COR</v>
      </c>
      <c r="E29" t="str">
        <f>VLOOKUP(D29,D$55:E$65, 2)</f>
        <v>Corola</v>
      </c>
      <c r="F29" t="str">
        <f>MID(A29, 3, 2)</f>
        <v>03</v>
      </c>
      <c r="G29">
        <f>IF(14-F29&lt;0,100-F29+14,14-F29)</f>
        <v>11</v>
      </c>
      <c r="H29">
        <v>73444.399999999994</v>
      </c>
      <c r="I29" s="30">
        <f>H29/(G29+0.5)</f>
        <v>6386.4695652173905</v>
      </c>
      <c r="J29" t="s">
        <v>143</v>
      </c>
      <c r="K29" t="s">
        <v>184</v>
      </c>
      <c r="L29">
        <v>100000</v>
      </c>
      <c r="M29" t="str">
        <f>IF(H29&lt;=L29, "Y", "Not Covered")</f>
        <v>Y</v>
      </c>
      <c r="N29" t="str">
        <f>CONCATENATE(B29,F29,D29,UPPER(LEFT(J29,3)),RIGHT(A29,3))</f>
        <v>TY03CORBLA026</v>
      </c>
    </row>
    <row r="30" spans="1:14" x14ac:dyDescent="0.2">
      <c r="A30" t="s">
        <v>250</v>
      </c>
      <c r="B30" t="str">
        <f>LEFT(A30, 2)</f>
        <v>HO</v>
      </c>
      <c r="C30" t="str">
        <f>VLOOKUP(B30,B$55:C$60, 2)</f>
        <v>Honda</v>
      </c>
      <c r="D30" t="str">
        <f>MID(A30, 5, 3)</f>
        <v>ODY</v>
      </c>
      <c r="E30" t="str">
        <f>VLOOKUP(D30,D$55:E$65, 2)</f>
        <v>Odyssey</v>
      </c>
      <c r="F30" t="str">
        <f>MID(A30, 3, 2)</f>
        <v>05</v>
      </c>
      <c r="G30">
        <f>IF(14-F30&lt;0,100-F30+14,14-F30)</f>
        <v>9</v>
      </c>
      <c r="H30">
        <v>60389.5</v>
      </c>
      <c r="I30" s="30">
        <f>H30/(G30+0.5)</f>
        <v>6356.7894736842109</v>
      </c>
      <c r="J30" t="s">
        <v>145</v>
      </c>
      <c r="K30" t="s">
        <v>8</v>
      </c>
      <c r="L30">
        <v>100000</v>
      </c>
      <c r="M30" t="str">
        <f>IF(H30&lt;=L30, "Y", "Not Covered")</f>
        <v>Y</v>
      </c>
      <c r="N30" t="str">
        <f>CONCATENATE(B30,F30,D30,UPPER(LEFT(J30,3)),RIGHT(A30,3))</f>
        <v>HO05ODYWHI037</v>
      </c>
    </row>
    <row r="31" spans="1:14" x14ac:dyDescent="0.2">
      <c r="A31" t="s">
        <v>175</v>
      </c>
      <c r="B31" t="str">
        <f>LEFT(A31, 2)</f>
        <v>TY</v>
      </c>
      <c r="C31" t="str">
        <f>VLOOKUP(B31,B$55:C$60, 2)</f>
        <v>Toyota</v>
      </c>
      <c r="D31" t="str">
        <f>MID(A31, 5, 3)</f>
        <v>CAM</v>
      </c>
      <c r="E31" t="str">
        <f>VLOOKUP(D31,D$55:E$65, 2)</f>
        <v>Camrey</v>
      </c>
      <c r="F31" t="str">
        <f>MID(A31, 3, 2)</f>
        <v>96</v>
      </c>
      <c r="G31">
        <f>IF(14-F31&lt;0,100-F31+14,14-F31)</f>
        <v>18</v>
      </c>
      <c r="H31">
        <v>114660.6</v>
      </c>
      <c r="I31" s="30">
        <f>H31/(G31+0.5)</f>
        <v>6197.8702702702703</v>
      </c>
      <c r="J31" t="s">
        <v>148</v>
      </c>
      <c r="K31" t="s">
        <v>176</v>
      </c>
      <c r="L31">
        <v>100000</v>
      </c>
      <c r="M31" t="str">
        <f>IF(H31&lt;=L31, "Y", "Not Covered")</f>
        <v>Not Covered</v>
      </c>
      <c r="N31" t="str">
        <f>CONCATENATE(B31,F31,D31,UPPER(LEFT(J31,3)),RIGHT(A31,3))</f>
        <v>TY96CAMGRE020</v>
      </c>
    </row>
    <row r="32" spans="1:14" x14ac:dyDescent="0.2">
      <c r="A32" t="s">
        <v>199</v>
      </c>
      <c r="B32" t="str">
        <f>LEFT(A32, 2)</f>
        <v>CR</v>
      </c>
      <c r="C32" t="str">
        <f>VLOOKUP(B32,B$55:C$60, 2)</f>
        <v>Chrysler</v>
      </c>
      <c r="D32" t="str">
        <f>MID(A32, 5, 3)</f>
        <v>PTC</v>
      </c>
      <c r="E32" t="str">
        <f>VLOOKUP(D32,D$55:E$65, 2)</f>
        <v>PT Cruiser</v>
      </c>
      <c r="F32" t="str">
        <f>MID(A32, 3, 2)</f>
        <v>04</v>
      </c>
      <c r="G32">
        <f>IF(14-F32&lt;0,100-F32+14,14-F32)</f>
        <v>10</v>
      </c>
      <c r="H32">
        <v>64542</v>
      </c>
      <c r="I32" s="30">
        <f>H32/(G32+0.5)</f>
        <v>6146.8571428571431</v>
      </c>
      <c r="J32" t="s">
        <v>174</v>
      </c>
      <c r="K32" t="s">
        <v>14</v>
      </c>
      <c r="L32">
        <v>75000</v>
      </c>
      <c r="M32" t="str">
        <f>IF(H32&lt;=L32, "Y", "Not Covered")</f>
        <v>Y</v>
      </c>
      <c r="N32" t="str">
        <f>CONCATENATE(B32,F32,D32,UPPER(LEFT(J32,3)),RIGHT(A32,3))</f>
        <v>CR04PTCBLU042</v>
      </c>
    </row>
    <row r="33" spans="1:14" x14ac:dyDescent="0.2">
      <c r="A33" t="s">
        <v>154</v>
      </c>
      <c r="B33" t="str">
        <f>LEFT(A33, 2)</f>
        <v>FD</v>
      </c>
      <c r="C33" t="str">
        <f>VLOOKUP(B33,B$55:C$60, 2)</f>
        <v>Ford</v>
      </c>
      <c r="D33" t="str">
        <f>MID(A33, 5, 3)</f>
        <v>FCS</v>
      </c>
      <c r="E33" t="str">
        <f>VLOOKUP(D33,D$55:E$65, 2)</f>
        <v>Focus</v>
      </c>
      <c r="F33" t="str">
        <f>MID(A33, 3, 2)</f>
        <v>06</v>
      </c>
      <c r="G33">
        <f>IF(14-F33&lt;0,100-F33+14,14-F33)</f>
        <v>8</v>
      </c>
      <c r="H33">
        <v>52229.5</v>
      </c>
      <c r="I33" s="30">
        <f>H33/(G33+0.5)</f>
        <v>6144.6470588235297</v>
      </c>
      <c r="J33" t="s">
        <v>148</v>
      </c>
      <c r="K33" t="s">
        <v>149</v>
      </c>
      <c r="L33">
        <v>75000</v>
      </c>
      <c r="M33" t="str">
        <f>IF(H33&lt;=L33, "Y", "Not Covered")</f>
        <v>Y</v>
      </c>
      <c r="N33" t="str">
        <f>CONCATENATE(B33,F33,D33,UPPER(LEFT(J33,3)),RIGHT(A33,3))</f>
        <v>FD06FCSGRE007</v>
      </c>
    </row>
    <row r="34" spans="1:14" x14ac:dyDescent="0.2">
      <c r="A34" t="s">
        <v>179</v>
      </c>
      <c r="B34" t="str">
        <f>LEFT(A34, 2)</f>
        <v>TY</v>
      </c>
      <c r="C34" t="str">
        <f>VLOOKUP(B34,B$55:C$60, 2)</f>
        <v>Toyota</v>
      </c>
      <c r="D34" t="str">
        <f>MID(A34, 5, 3)</f>
        <v>CAM</v>
      </c>
      <c r="E34" t="str">
        <f>VLOOKUP(D34,D$55:E$65, 2)</f>
        <v>Camrey</v>
      </c>
      <c r="F34" t="str">
        <f>MID(A34, 3, 2)</f>
        <v>00</v>
      </c>
      <c r="G34">
        <f>IF(14-F34&lt;0,100-F34+14,14-F34)</f>
        <v>14</v>
      </c>
      <c r="H34">
        <v>85928</v>
      </c>
      <c r="I34" s="30">
        <f>H34/(G34+0.5)</f>
        <v>5926.0689655172409</v>
      </c>
      <c r="J34" t="s">
        <v>148</v>
      </c>
      <c r="K34" t="s">
        <v>153</v>
      </c>
      <c r="L34">
        <v>100000</v>
      </c>
      <c r="M34" t="str">
        <f>IF(H34&lt;=L34, "Y", "Not Covered")</f>
        <v>Y</v>
      </c>
      <c r="N34" t="str">
        <f>CONCATENATE(B34,F34,D34,UPPER(LEFT(J34,3)),RIGHT(A34,3))</f>
        <v>TY00CAMGRE022</v>
      </c>
    </row>
    <row r="35" spans="1:14" x14ac:dyDescent="0.2">
      <c r="A35" t="s">
        <v>150</v>
      </c>
      <c r="B35" t="str">
        <f>LEFT(A35, 2)</f>
        <v>FD</v>
      </c>
      <c r="C35" t="str">
        <f>VLOOKUP(B35,B$55:C$60, 2)</f>
        <v>Ford</v>
      </c>
      <c r="D35" t="str">
        <f>MID(A35, 5, 3)</f>
        <v>MTG</v>
      </c>
      <c r="E35" t="str">
        <f>VLOOKUP(D35,D$55:E$65, 2)</f>
        <v>Mustang</v>
      </c>
      <c r="F35" t="str">
        <f>MID(A35, 3, 2)</f>
        <v>08</v>
      </c>
      <c r="G35">
        <f>IF(14-F35&lt;0,100-F35+14,14-F35)</f>
        <v>6</v>
      </c>
      <c r="H35">
        <v>37558.800000000003</v>
      </c>
      <c r="I35" s="30">
        <f>H35/(G35+0.5)</f>
        <v>5778.2769230769236</v>
      </c>
      <c r="J35" t="s">
        <v>143</v>
      </c>
      <c r="K35" t="s">
        <v>151</v>
      </c>
      <c r="L35">
        <v>50000</v>
      </c>
      <c r="M35" t="str">
        <f>IF(H35&lt;=L35, "Y", "Not Covered")</f>
        <v>Y</v>
      </c>
      <c r="N35" t="str">
        <f>CONCATENATE(B35,F35,D35,UPPER(LEFT(J35,3)),RIGHT(A35,3))</f>
        <v>FD08MTGBLA004</v>
      </c>
    </row>
    <row r="36" spans="1:14" x14ac:dyDescent="0.2">
      <c r="A36" t="s">
        <v>177</v>
      </c>
      <c r="B36" t="str">
        <f>LEFT(A36, 2)</f>
        <v>TY</v>
      </c>
      <c r="C36" t="str">
        <f>VLOOKUP(B36,B$55:C$60, 2)</f>
        <v>Toyota</v>
      </c>
      <c r="D36" t="str">
        <f>MID(A36, 5, 3)</f>
        <v>CAM</v>
      </c>
      <c r="E36" t="str">
        <f>VLOOKUP(D36,D$55:E$65, 2)</f>
        <v>Camrey</v>
      </c>
      <c r="F36" t="str">
        <f>MID(A36, 3, 2)</f>
        <v>98</v>
      </c>
      <c r="G36">
        <f>IF(14-F36&lt;0,100-F36+14,14-F36)</f>
        <v>16</v>
      </c>
      <c r="H36">
        <v>93382.6</v>
      </c>
      <c r="I36" s="30">
        <f>H36/(G36+0.5)</f>
        <v>5659.5515151515156</v>
      </c>
      <c r="J36" t="s">
        <v>143</v>
      </c>
      <c r="K36" t="s">
        <v>178</v>
      </c>
      <c r="L36">
        <v>100000</v>
      </c>
      <c r="M36" t="str">
        <f>IF(H36&lt;=L36, "Y", "Not Covered")</f>
        <v>Y</v>
      </c>
      <c r="N36" t="str">
        <f>CONCATENATE(B36,F36,D36,UPPER(LEFT(J36,3)),RIGHT(A36,3))</f>
        <v>TY98CAMBLA021</v>
      </c>
    </row>
    <row r="37" spans="1:14" x14ac:dyDescent="0.2">
      <c r="A37" t="s">
        <v>200</v>
      </c>
      <c r="B37" t="str">
        <f>LEFT(A37, 2)</f>
        <v>CR</v>
      </c>
      <c r="C37" t="str">
        <f>VLOOKUP(B37,B$55:C$60, 2)</f>
        <v>Chrysler</v>
      </c>
      <c r="D37" t="str">
        <f>MID(A37, 5, 3)</f>
        <v>PTC</v>
      </c>
      <c r="E37" t="str">
        <f>VLOOKUP(D37,D$55:E$65, 2)</f>
        <v>PT Cruiser</v>
      </c>
      <c r="F37" t="str">
        <f>MID(A37, 3, 2)</f>
        <v>07</v>
      </c>
      <c r="G37">
        <f>IF(14-F37&lt;0,100-F37+14,14-F37)</f>
        <v>7</v>
      </c>
      <c r="H37">
        <v>42074.2</v>
      </c>
      <c r="I37" s="30">
        <f>H37/(G37+0.5)</f>
        <v>5609.8933333333325</v>
      </c>
      <c r="J37" t="s">
        <v>148</v>
      </c>
      <c r="K37" t="s">
        <v>184</v>
      </c>
      <c r="L37">
        <v>75000</v>
      </c>
      <c r="M37" t="str">
        <f>IF(H37&lt;=L37, "Y", "Not Covered")</f>
        <v>Y</v>
      </c>
      <c r="N37" t="str">
        <f>CONCATENATE(B37,F37,D37,UPPER(LEFT(J37,3)),RIGHT(A37,3))</f>
        <v>CR07PTCGRE043</v>
      </c>
    </row>
    <row r="38" spans="1:14" x14ac:dyDescent="0.2">
      <c r="A38" t="s">
        <v>152</v>
      </c>
      <c r="B38" t="str">
        <f>LEFT(A38, 2)</f>
        <v>FD</v>
      </c>
      <c r="C38" t="str">
        <f>VLOOKUP(B38,B$55:C$60, 2)</f>
        <v>Ford</v>
      </c>
      <c r="D38" t="str">
        <f>MID(A38, 5, 3)</f>
        <v>MTG</v>
      </c>
      <c r="E38" t="str">
        <f>VLOOKUP(D38,D$55:E$65, 2)</f>
        <v>Mustang</v>
      </c>
      <c r="F38" t="str">
        <f>MID(A38, 3, 2)</f>
        <v>08</v>
      </c>
      <c r="G38">
        <f>IF(14-F38&lt;0,100-F38+14,14-F38)</f>
        <v>6</v>
      </c>
      <c r="H38">
        <v>36438.5</v>
      </c>
      <c r="I38" s="30">
        <f>H38/(G38+0.5)</f>
        <v>5605.9230769230771</v>
      </c>
      <c r="J38" t="s">
        <v>145</v>
      </c>
      <c r="K38" t="s">
        <v>14</v>
      </c>
      <c r="L38">
        <v>50000</v>
      </c>
      <c r="M38" t="str">
        <f>IF(H38&lt;=L38, "Y", "Not Covered")</f>
        <v>Y</v>
      </c>
      <c r="N38" t="str">
        <f>CONCATENATE(B38,F38,D38,UPPER(LEFT(J38,3)),RIGHT(A38,3))</f>
        <v>FD08MTGWHI005</v>
      </c>
    </row>
    <row r="39" spans="1:14" x14ac:dyDescent="0.2">
      <c r="A39" t="s">
        <v>173</v>
      </c>
      <c r="B39" t="str">
        <f>LEFT(A39, 2)</f>
        <v>GM</v>
      </c>
      <c r="C39" t="str">
        <f>VLOOKUP(B39,B$55:C$60, 2)</f>
        <v>General Motors</v>
      </c>
      <c r="D39" t="str">
        <f>MID(A39, 5, 3)</f>
        <v>SLV</v>
      </c>
      <c r="E39" t="str">
        <f>VLOOKUP(D39,D$55:E$65, 2)</f>
        <v>Silverado</v>
      </c>
      <c r="F39" t="str">
        <f>MID(A39, 3, 2)</f>
        <v>00</v>
      </c>
      <c r="G39">
        <f>IF(14-F39&lt;0,100-F39+14,14-F39)</f>
        <v>14</v>
      </c>
      <c r="H39">
        <v>80685.8</v>
      </c>
      <c r="I39" s="30">
        <f>H39/(G39+0.5)</f>
        <v>5564.5379310344833</v>
      </c>
      <c r="J39" t="s">
        <v>174</v>
      </c>
      <c r="K39" t="s">
        <v>162</v>
      </c>
      <c r="L39">
        <v>100000</v>
      </c>
      <c r="M39" t="str">
        <f>IF(H39&lt;=L39, "Y", "Not Covered")</f>
        <v>Y</v>
      </c>
      <c r="N39" t="str">
        <f>CONCATENATE(B39,F39,D39,UPPER(LEFT(J39,3)),RIGHT(A39,3))</f>
        <v>GM00SLVBLU019</v>
      </c>
    </row>
    <row r="40" spans="1:14" x14ac:dyDescent="0.2">
      <c r="A40" t="s">
        <v>252</v>
      </c>
      <c r="B40" t="str">
        <f>LEFT(A40, 2)</f>
        <v>FD</v>
      </c>
      <c r="C40" t="str">
        <f>VLOOKUP(B40,B$55:C$60, 2)</f>
        <v>Ford</v>
      </c>
      <c r="D40" t="str">
        <f>MID(A40, 5, 3)</f>
        <v>FCS</v>
      </c>
      <c r="E40" t="str">
        <f>VLOOKUP(D40,D$55:E$65, 2)</f>
        <v>Focus</v>
      </c>
      <c r="F40" t="str">
        <f>MID(A40, 3, 2)</f>
        <v>06</v>
      </c>
      <c r="G40">
        <f>IF(14-F40&lt;0,100-F40+14,14-F40)</f>
        <v>8</v>
      </c>
      <c r="H40">
        <v>46311.4</v>
      </c>
      <c r="I40" s="30">
        <f>H40/(G40+0.5)</f>
        <v>5448.4000000000005</v>
      </c>
      <c r="J40" t="s">
        <v>148</v>
      </c>
      <c r="K40" t="s">
        <v>153</v>
      </c>
      <c r="L40">
        <v>75000</v>
      </c>
      <c r="M40" t="str">
        <f>IF(H40&lt;=L40, "Y", "Not Covered")</f>
        <v>Y</v>
      </c>
      <c r="N40" t="str">
        <f>CONCATENATE(B40,F40,D40,UPPER(LEFT(J40,3)),RIGHT(A40,3))</f>
        <v>FD06FCSGRE006</v>
      </c>
    </row>
    <row r="41" spans="1:14" x14ac:dyDescent="0.2">
      <c r="A41" t="s">
        <v>180</v>
      </c>
      <c r="B41" t="str">
        <f>LEFT(A41, 2)</f>
        <v>TY</v>
      </c>
      <c r="C41" t="str">
        <f>VLOOKUP(B41,B$55:C$60, 2)</f>
        <v>Toyota</v>
      </c>
      <c r="D41" t="str">
        <f>MID(A41, 5, 3)</f>
        <v>CAM</v>
      </c>
      <c r="E41" t="str">
        <f>VLOOKUP(D41,D$55:E$65, 2)</f>
        <v>Camrey</v>
      </c>
      <c r="F41" t="str">
        <f>MID(A41, 3, 2)</f>
        <v>02</v>
      </c>
      <c r="G41">
        <f>IF(14-F41&lt;0,100-F41+14,14-F41)</f>
        <v>12</v>
      </c>
      <c r="H41">
        <v>67829.100000000006</v>
      </c>
      <c r="I41" s="30">
        <f>H41/(G41+0.5)</f>
        <v>5426.3280000000004</v>
      </c>
      <c r="J41" t="s">
        <v>143</v>
      </c>
      <c r="K41" t="s">
        <v>14</v>
      </c>
      <c r="L41">
        <v>100000</v>
      </c>
      <c r="M41" t="str">
        <f>IF(H41&lt;=L41, "Y", "Not Covered")</f>
        <v>Y</v>
      </c>
      <c r="N41" t="str">
        <f>CONCATENATE(B41,F41,D41,UPPER(LEFT(J41,3)),RIGHT(A41,3))</f>
        <v>TY02CAMBLA023</v>
      </c>
    </row>
    <row r="42" spans="1:14" x14ac:dyDescent="0.2">
      <c r="A42" t="s">
        <v>203</v>
      </c>
      <c r="B42" t="str">
        <f>LEFT(A42, 2)</f>
        <v>CR</v>
      </c>
      <c r="C42" t="str">
        <f>VLOOKUP(B42,B$55:C$60, 2)</f>
        <v>Chrysler</v>
      </c>
      <c r="D42" t="str">
        <f>MID(A42, 5, 3)</f>
        <v>CAR</v>
      </c>
      <c r="E42" t="str">
        <f>VLOOKUP(D42,D$55:E$65, 2)</f>
        <v>Caravan</v>
      </c>
      <c r="F42" t="str">
        <f>MID(A42, 3, 2)</f>
        <v>00</v>
      </c>
      <c r="G42">
        <f>IF(14-F42&lt;0,100-F42+14,14-F42)</f>
        <v>14</v>
      </c>
      <c r="H42">
        <v>77243.100000000006</v>
      </c>
      <c r="I42" s="30">
        <f>H42/(G42+0.5)</f>
        <v>5327.1103448275862</v>
      </c>
      <c r="J42" t="s">
        <v>143</v>
      </c>
      <c r="K42" t="s">
        <v>151</v>
      </c>
      <c r="L42">
        <v>75000</v>
      </c>
      <c r="M42" t="str">
        <f>IF(H42&lt;=L42, "Y", "Not Covered")</f>
        <v>Not Covered</v>
      </c>
      <c r="N42" t="str">
        <f>CONCATENATE(B42,F42,D42,UPPER(LEFT(J42,3)),RIGHT(A42,3))</f>
        <v>CR00CARBLA046</v>
      </c>
    </row>
    <row r="43" spans="1:14" x14ac:dyDescent="0.2">
      <c r="A43" t="s">
        <v>189</v>
      </c>
      <c r="B43" t="str">
        <f>LEFT(A43, 2)</f>
        <v>HO</v>
      </c>
      <c r="C43" t="str">
        <f>VLOOKUP(B43,B$55:C$60, 2)</f>
        <v>Honda</v>
      </c>
      <c r="D43" t="str">
        <f>MID(A43, 5, 3)</f>
        <v>CIV</v>
      </c>
      <c r="E43" t="str">
        <f>VLOOKUP(D43,D$55:E$65, 2)</f>
        <v>Civic</v>
      </c>
      <c r="F43" t="str">
        <f>MID(A43, 3, 2)</f>
        <v>99</v>
      </c>
      <c r="G43">
        <f>IF(14-F43&lt;0,100-F43+14,14-F43)</f>
        <v>15</v>
      </c>
      <c r="H43">
        <v>82374</v>
      </c>
      <c r="I43" s="30">
        <f>H43/(G43+0.5)</f>
        <v>5314.4516129032254</v>
      </c>
      <c r="J43" t="s">
        <v>145</v>
      </c>
      <c r="K43" t="s">
        <v>164</v>
      </c>
      <c r="L43">
        <v>75000</v>
      </c>
      <c r="M43" t="str">
        <f>IF(H43&lt;=L43, "Y", "Not Covered")</f>
        <v>Not Covered</v>
      </c>
      <c r="N43" t="str">
        <f>CONCATENATE(B43,F43,D43,UPPER(LEFT(J43,3)),RIGHT(A43,3))</f>
        <v>HO99CIVWHI030</v>
      </c>
    </row>
    <row r="44" spans="1:14" x14ac:dyDescent="0.2">
      <c r="A44" t="s">
        <v>144</v>
      </c>
      <c r="B44" t="str">
        <f>LEFT(A44, 2)</f>
        <v>FD</v>
      </c>
      <c r="C44" t="str">
        <f>VLOOKUP(B44,B$55:C$60, 2)</f>
        <v>Ford</v>
      </c>
      <c r="D44" t="str">
        <f>MID(A44, 5, 3)</f>
        <v>MTG</v>
      </c>
      <c r="E44" t="str">
        <f>VLOOKUP(D44,D$55:E$65, 2)</f>
        <v>Mustang</v>
      </c>
      <c r="F44" t="str">
        <f>MID(A44, 3, 2)</f>
        <v>06</v>
      </c>
      <c r="G44">
        <f>IF(14-F44&lt;0,100-F44+14,14-F44)</f>
        <v>8</v>
      </c>
      <c r="H44">
        <v>44974.8</v>
      </c>
      <c r="I44" s="30">
        <f>H44/(G44+0.5)</f>
        <v>5291.1529411764714</v>
      </c>
      <c r="J44" t="s">
        <v>145</v>
      </c>
      <c r="K44" t="s">
        <v>146</v>
      </c>
      <c r="L44">
        <v>50000</v>
      </c>
      <c r="M44" t="str">
        <f>IF(H44&lt;=L44, "Y", "Not Covered")</f>
        <v>Y</v>
      </c>
      <c r="N44" t="str">
        <f>CONCATENATE(B44,F44,D44,UPPER(LEFT(J44,3)),RIGHT(A44,3))</f>
        <v>FD06MTGWHI002</v>
      </c>
    </row>
    <row r="45" spans="1:14" x14ac:dyDescent="0.2">
      <c r="A45" t="s">
        <v>190</v>
      </c>
      <c r="B45" t="str">
        <f>LEFT(A45, 2)</f>
        <v>HO</v>
      </c>
      <c r="C45" t="str">
        <f>VLOOKUP(B45,B$55:C$60, 2)</f>
        <v>Honda</v>
      </c>
      <c r="D45" t="str">
        <f>MID(A45, 5, 3)</f>
        <v>CIV</v>
      </c>
      <c r="E45" t="str">
        <f>VLOOKUP(D45,D$55:E$65, 2)</f>
        <v>Civic</v>
      </c>
      <c r="F45" t="str">
        <f>MID(A45, 3, 2)</f>
        <v>01</v>
      </c>
      <c r="G45">
        <f>IF(14-F45&lt;0,100-F45+14,14-F45)</f>
        <v>13</v>
      </c>
      <c r="H45">
        <v>69891.899999999994</v>
      </c>
      <c r="I45" s="30">
        <f>H45/(G45+0.5)</f>
        <v>5177.177777777777</v>
      </c>
      <c r="J45" t="s">
        <v>174</v>
      </c>
      <c r="K45" t="s">
        <v>151</v>
      </c>
      <c r="L45">
        <v>75000</v>
      </c>
      <c r="M45" t="str">
        <f>IF(H45&lt;=L45, "Y", "Not Covered")</f>
        <v>Y</v>
      </c>
      <c r="N45" t="str">
        <f>CONCATENATE(B45,F45,D45,UPPER(LEFT(J45,3)),RIGHT(A45,3))</f>
        <v>HO01CIVBLU031</v>
      </c>
    </row>
    <row r="46" spans="1:14" x14ac:dyDescent="0.2">
      <c r="A46" t="s">
        <v>251</v>
      </c>
      <c r="B46" t="str">
        <f>LEFT(A46, 2)</f>
        <v>GM</v>
      </c>
      <c r="C46" t="str">
        <f>VLOOKUP(B46,B$55:C$60, 2)</f>
        <v>General Motors</v>
      </c>
      <c r="D46" t="str">
        <f>MID(A46, 5, 3)</f>
        <v>CMR</v>
      </c>
      <c r="E46" t="str">
        <f>VLOOKUP(D46,D$55:E$65, 2)</f>
        <v>Camero</v>
      </c>
      <c r="F46" t="str">
        <f>MID(A46, 3, 2)</f>
        <v>09</v>
      </c>
      <c r="G46">
        <f>IF(14-F46&lt;0,100-F46+14,14-F46)</f>
        <v>5</v>
      </c>
      <c r="H46">
        <v>28464.799999999999</v>
      </c>
      <c r="I46" s="30">
        <f>H46/(G46+0.5)</f>
        <v>5175.4181818181814</v>
      </c>
      <c r="J46" t="s">
        <v>145</v>
      </c>
      <c r="K46" t="s">
        <v>165</v>
      </c>
      <c r="L46">
        <v>100000</v>
      </c>
      <c r="M46" t="str">
        <f>IF(H46&lt;=L46, "Y", "Not Covered")</f>
        <v>Y</v>
      </c>
      <c r="N46" t="str">
        <f>CONCATENATE(B46,F46,D46,UPPER(LEFT(J46,3)),RIGHT(A46,3))</f>
        <v>GM09CMRWHI014</v>
      </c>
    </row>
    <row r="47" spans="1:14" x14ac:dyDescent="0.2">
      <c r="A47" t="s">
        <v>182</v>
      </c>
      <c r="B47" t="str">
        <f>LEFT(A47, 2)</f>
        <v>TY</v>
      </c>
      <c r="C47" t="str">
        <f>VLOOKUP(B47,B$55:C$60, 2)</f>
        <v>Toyota</v>
      </c>
      <c r="D47" t="str">
        <f>MID(A47, 5, 3)</f>
        <v>COR</v>
      </c>
      <c r="E47" t="str">
        <f>VLOOKUP(D47,D$55:E$65, 2)</f>
        <v>Corola</v>
      </c>
      <c r="F47" t="str">
        <f>MID(A47, 3, 2)</f>
        <v>02</v>
      </c>
      <c r="G47">
        <f>IF(14-F47&lt;0,100-F47+14,14-F47)</f>
        <v>12</v>
      </c>
      <c r="H47">
        <v>64467.4</v>
      </c>
      <c r="I47" s="30">
        <f>H47/(G47+0.5)</f>
        <v>5157.3919999999998</v>
      </c>
      <c r="J47" t="s">
        <v>183</v>
      </c>
      <c r="K47" t="s">
        <v>184</v>
      </c>
      <c r="L47">
        <v>100000</v>
      </c>
      <c r="M47" t="str">
        <f>IF(H47&lt;=L47, "Y", "Not Covered")</f>
        <v>Y</v>
      </c>
      <c r="N47" t="str">
        <f>CONCATENATE(B47,F47,D47,UPPER(LEFT(J47,3)),RIGHT(A47,3))</f>
        <v>TY02CORRED025</v>
      </c>
    </row>
    <row r="48" spans="1:14" x14ac:dyDescent="0.2">
      <c r="A48" t="s">
        <v>202</v>
      </c>
      <c r="B48" t="str">
        <f>LEFT(A48, 2)</f>
        <v>CR</v>
      </c>
      <c r="C48" t="str">
        <f>VLOOKUP(B48,B$55:C$60, 2)</f>
        <v>Chrysler</v>
      </c>
      <c r="D48" t="str">
        <f>MID(A48, 5, 3)</f>
        <v>CAR</v>
      </c>
      <c r="E48" t="str">
        <f>VLOOKUP(D48,D$55:E$65, 2)</f>
        <v>Caravan</v>
      </c>
      <c r="F48" t="str">
        <f>MID(A48, 3, 2)</f>
        <v>99</v>
      </c>
      <c r="G48">
        <f>IF(14-F48&lt;0,100-F48+14,14-F48)</f>
        <v>15</v>
      </c>
      <c r="H48">
        <v>79420.600000000006</v>
      </c>
      <c r="I48" s="30">
        <f>H48/(G48+0.5)</f>
        <v>5123.9096774193549</v>
      </c>
      <c r="J48" t="s">
        <v>148</v>
      </c>
      <c r="K48" t="s">
        <v>171</v>
      </c>
      <c r="L48">
        <v>75000</v>
      </c>
      <c r="M48" t="str">
        <f>IF(H48&lt;=L48, "Y", "Not Covered")</f>
        <v>Not Covered</v>
      </c>
      <c r="N48" t="str">
        <f>CONCATENATE(B48,F48,D48,UPPER(LEFT(J48,3)),RIGHT(A48,3))</f>
        <v>CR99CARGRE045</v>
      </c>
    </row>
    <row r="49" spans="1:14" x14ac:dyDescent="0.2">
      <c r="A49" t="s">
        <v>249</v>
      </c>
      <c r="B49" t="str">
        <f>LEFT(A49, 2)</f>
        <v>HO</v>
      </c>
      <c r="C49" t="str">
        <f>VLOOKUP(B49,B$55:C$60, 2)</f>
        <v>Honda</v>
      </c>
      <c r="D49" t="str">
        <f>MID(A49, 5, 3)</f>
        <v>OOD</v>
      </c>
      <c r="E49" t="str">
        <f>VLOOKUP(D49,D$55:E$65, 2)</f>
        <v>Odyssey</v>
      </c>
      <c r="F49" t="str">
        <f>MID(A49, 3, 2)</f>
        <v>01</v>
      </c>
      <c r="G49">
        <f>IF(14-F49&lt;0,100-F49+14,14-F49)</f>
        <v>13</v>
      </c>
      <c r="H49">
        <v>68658.899999999994</v>
      </c>
      <c r="I49" s="30">
        <f>H49/(G49+0.5)</f>
        <v>5085.844444444444</v>
      </c>
      <c r="J49" t="s">
        <v>143</v>
      </c>
      <c r="K49" t="s">
        <v>14</v>
      </c>
      <c r="L49">
        <v>100000</v>
      </c>
      <c r="M49" t="str">
        <f>IF(H49&lt;=L49, "Y", "Not Covered")</f>
        <v>Y</v>
      </c>
      <c r="N49" t="str">
        <f>CONCATENATE(B49,F49,D49,UPPER(LEFT(J49,3)),RIGHT(A49,3))</f>
        <v>HO01OODBLA040</v>
      </c>
    </row>
    <row r="50" spans="1:14" x14ac:dyDescent="0.2">
      <c r="A50" t="s">
        <v>172</v>
      </c>
      <c r="B50" t="str">
        <f>LEFT(A50, 2)</f>
        <v>GM</v>
      </c>
      <c r="C50" t="str">
        <f>VLOOKUP(B50,B$55:C$60, 2)</f>
        <v>General Motors</v>
      </c>
      <c r="D50" t="str">
        <f>MID(A50, 5, 3)</f>
        <v>SLV</v>
      </c>
      <c r="E50" t="str">
        <f>VLOOKUP(D50,D$55:E$65, 2)</f>
        <v>Silverado</v>
      </c>
      <c r="F50" t="str">
        <f>MID(A50, 3, 2)</f>
        <v>98</v>
      </c>
      <c r="G50">
        <f>IF(14-F50&lt;0,100-F50+14,14-F50)</f>
        <v>16</v>
      </c>
      <c r="H50">
        <v>83162.7</v>
      </c>
      <c r="I50" s="30">
        <f>H50/(G50+0.5)</f>
        <v>5040.1636363636362</v>
      </c>
      <c r="J50" t="s">
        <v>143</v>
      </c>
      <c r="K50" t="s">
        <v>165</v>
      </c>
      <c r="L50">
        <v>100000</v>
      </c>
      <c r="M50" t="str">
        <f>IF(H50&lt;=L50, "Y", "Not Covered")</f>
        <v>Y</v>
      </c>
      <c r="N50" t="str">
        <f>CONCATENATE(B50,F50,D50,UPPER(LEFT(J50,3)),RIGHT(A50,3))</f>
        <v>GM98SLVBLA018</v>
      </c>
    </row>
    <row r="51" spans="1:14" x14ac:dyDescent="0.2">
      <c r="A51" t="s">
        <v>205</v>
      </c>
      <c r="B51" t="str">
        <f>LEFT(A51, 2)</f>
        <v>CR</v>
      </c>
      <c r="C51" t="str">
        <f>VLOOKUP(B51,B$55:C$60, 2)</f>
        <v>Chrysler</v>
      </c>
      <c r="D51" t="str">
        <f>MID(A51, 5, 3)</f>
        <v>CAR</v>
      </c>
      <c r="E51" t="str">
        <f>VLOOKUP(D51,D$55:E$65, 2)</f>
        <v>Caravan</v>
      </c>
      <c r="F51" t="str">
        <f>MID(A51, 3, 2)</f>
        <v>04</v>
      </c>
      <c r="G51">
        <f>IF(14-F51&lt;0,100-F51+14,14-F51)</f>
        <v>10</v>
      </c>
      <c r="H51">
        <v>52699.4</v>
      </c>
      <c r="I51" s="30">
        <f>H51/(G51+0.5)</f>
        <v>5018.9904761904763</v>
      </c>
      <c r="J51" t="s">
        <v>183</v>
      </c>
      <c r="K51" t="s">
        <v>167</v>
      </c>
      <c r="L51">
        <v>75000</v>
      </c>
      <c r="M51" t="str">
        <f>IF(H51&lt;=L51, "Y", "Not Covered")</f>
        <v>Y</v>
      </c>
      <c r="N51" t="str">
        <f>CONCATENATE(B51,F51,D51,UPPER(LEFT(J51,3)),RIGHT(A51,3))</f>
        <v>CR04CARRED048</v>
      </c>
    </row>
    <row r="52" spans="1:14" x14ac:dyDescent="0.2">
      <c r="A52" t="s">
        <v>191</v>
      </c>
      <c r="B52" t="str">
        <f>LEFT(A52, 2)</f>
        <v>HO</v>
      </c>
      <c r="C52" t="str">
        <f>VLOOKUP(B52,B$55:C$60, 2)</f>
        <v>Honda</v>
      </c>
      <c r="D52" t="str">
        <f>MID(A52, 5, 3)</f>
        <v>CIV</v>
      </c>
      <c r="E52" t="str">
        <f>VLOOKUP(D52,D$55:E$65, 2)</f>
        <v>Civic</v>
      </c>
      <c r="F52" t="str">
        <f>MID(A52, 3, 2)</f>
        <v>10</v>
      </c>
      <c r="G52">
        <f>IF(14-F52&lt;0,100-F52+14,14-F52)</f>
        <v>4</v>
      </c>
      <c r="H52">
        <v>22573</v>
      </c>
      <c r="I52" s="30">
        <f>H52/(G52+0.5)</f>
        <v>5016.2222222222226</v>
      </c>
      <c r="J52" t="s">
        <v>174</v>
      </c>
      <c r="K52" t="s">
        <v>169</v>
      </c>
      <c r="L52">
        <v>75000</v>
      </c>
      <c r="M52" t="str">
        <f>IF(H52&lt;=L52, "Y", "Not Covered")</f>
        <v>Y</v>
      </c>
      <c r="N52" t="str">
        <f>CONCATENATE(B52,F52,D52,UPPER(LEFT(J52,3)),RIGHT(A52,3))</f>
        <v>HO10CIVBLU032</v>
      </c>
    </row>
    <row r="53" spans="1:14" x14ac:dyDescent="0.2">
      <c r="A53" t="s">
        <v>142</v>
      </c>
      <c r="B53" t="str">
        <f>LEFT(A53, 2)</f>
        <v>FD</v>
      </c>
      <c r="C53" t="str">
        <f>VLOOKUP(B53,B$55:C$60, 2)</f>
        <v>Ford</v>
      </c>
      <c r="D53" t="str">
        <f>MID(A53, 5, 3)</f>
        <v>MTG</v>
      </c>
      <c r="E53" t="str">
        <f>VLOOKUP(D53,D$55:E$65, 2)</f>
        <v>Mustang</v>
      </c>
      <c r="F53" t="str">
        <f>MID(A53, 3, 2)</f>
        <v>06</v>
      </c>
      <c r="G53">
        <f>IF(14-F53&lt;0,100-F53+14,14-F53)</f>
        <v>8</v>
      </c>
      <c r="H53">
        <v>40326.800000000003</v>
      </c>
      <c r="I53" s="30">
        <f>H53/(G53+0.5)</f>
        <v>4744.3294117647065</v>
      </c>
      <c r="J53" t="s">
        <v>143</v>
      </c>
      <c r="K53" t="s">
        <v>14</v>
      </c>
      <c r="L53">
        <v>50000</v>
      </c>
      <c r="M53" t="str">
        <f>IF(H53&lt;=L53, "Y", "Not Covered")</f>
        <v>Y</v>
      </c>
      <c r="N53" t="str">
        <f>CONCATENATE(B53,F53,D53,UPPER(LEFT(J53,3)),RIGHT(A53,3))</f>
        <v>FD06MTGBLA001</v>
      </c>
    </row>
    <row r="55" spans="1:14" x14ac:dyDescent="0.2">
      <c r="B55" s="29" t="s">
        <v>210</v>
      </c>
      <c r="C55" s="29" t="s">
        <v>216</v>
      </c>
      <c r="D55" s="21" t="s">
        <v>226</v>
      </c>
      <c r="E55" s="21" t="s">
        <v>237</v>
      </c>
    </row>
    <row r="56" spans="1:14" x14ac:dyDescent="0.2">
      <c r="B56" s="29" t="s">
        <v>215</v>
      </c>
      <c r="C56" s="29" t="s">
        <v>221</v>
      </c>
      <c r="D56" s="21" t="s">
        <v>231</v>
      </c>
      <c r="E56" s="21" t="s">
        <v>242</v>
      </c>
    </row>
    <row r="57" spans="1:14" x14ac:dyDescent="0.2">
      <c r="B57" s="29" t="s">
        <v>214</v>
      </c>
      <c r="C57" s="29" t="s">
        <v>220</v>
      </c>
      <c r="D57" s="21" t="s">
        <v>232</v>
      </c>
      <c r="E57" s="21" t="s">
        <v>243</v>
      </c>
    </row>
    <row r="58" spans="1:14" x14ac:dyDescent="0.2">
      <c r="B58" s="29" t="s">
        <v>213</v>
      </c>
      <c r="C58" s="29" t="s">
        <v>219</v>
      </c>
      <c r="D58" s="21" t="s">
        <v>229</v>
      </c>
      <c r="E58" s="21" t="s">
        <v>240</v>
      </c>
    </row>
    <row r="59" spans="1:14" x14ac:dyDescent="0.2">
      <c r="B59" s="29" t="s">
        <v>211</v>
      </c>
      <c r="C59" s="29" t="s">
        <v>217</v>
      </c>
      <c r="D59" s="21" t="s">
        <v>230</v>
      </c>
      <c r="E59" s="21" t="s">
        <v>241</v>
      </c>
    </row>
    <row r="60" spans="1:14" x14ac:dyDescent="0.2">
      <c r="B60" s="29" t="s">
        <v>212</v>
      </c>
      <c r="C60" s="29" t="s">
        <v>218</v>
      </c>
      <c r="D60" s="21" t="s">
        <v>227</v>
      </c>
      <c r="E60" s="21" t="s">
        <v>238</v>
      </c>
    </row>
    <row r="61" spans="1:14" x14ac:dyDescent="0.2">
      <c r="D61" s="21" t="s">
        <v>228</v>
      </c>
      <c r="E61" s="21" t="s">
        <v>239</v>
      </c>
    </row>
    <row r="62" spans="1:14" x14ac:dyDescent="0.2">
      <c r="D62" s="21" t="s">
        <v>233</v>
      </c>
      <c r="E62" s="21" t="s">
        <v>244</v>
      </c>
    </row>
    <row r="63" spans="1:14" x14ac:dyDescent="0.2">
      <c r="D63" s="21" t="s">
        <v>234</v>
      </c>
      <c r="E63" s="21" t="s">
        <v>245</v>
      </c>
    </row>
    <row r="64" spans="1:14" x14ac:dyDescent="0.2">
      <c r="D64" s="21" t="s">
        <v>235</v>
      </c>
      <c r="E64" s="21" t="s">
        <v>246</v>
      </c>
    </row>
    <row r="65" spans="4:5" x14ac:dyDescent="0.2">
      <c r="D65" s="21" t="s">
        <v>236</v>
      </c>
      <c r="E65" s="21" t="s">
        <v>247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82B4-B73D-A644-A9D8-89C657E7BFB8}">
  <dimension ref="A3:B21"/>
  <sheetViews>
    <sheetView workbookViewId="0">
      <selection activeCell="I8" sqref="I8"/>
    </sheetView>
  </sheetViews>
  <sheetFormatPr baseColWidth="10" defaultRowHeight="16" x14ac:dyDescent="0.2"/>
  <cols>
    <col min="1" max="1" width="13" bestFit="1" customWidth="1"/>
    <col min="2" max="2" width="12" bestFit="1" customWidth="1"/>
  </cols>
  <sheetData>
    <row r="3" spans="1:2" x14ac:dyDescent="0.2">
      <c r="A3" s="27" t="s">
        <v>126</v>
      </c>
      <c r="B3" t="s">
        <v>256</v>
      </c>
    </row>
    <row r="4" spans="1:2" x14ac:dyDescent="0.2">
      <c r="A4" s="28" t="s">
        <v>167</v>
      </c>
      <c r="B4" s="26">
        <v>144647.69999999998</v>
      </c>
    </row>
    <row r="5" spans="1:2" x14ac:dyDescent="0.2">
      <c r="A5" s="28" t="s">
        <v>176</v>
      </c>
      <c r="B5" s="26">
        <v>150656.40000000002</v>
      </c>
    </row>
    <row r="6" spans="1:2" x14ac:dyDescent="0.2">
      <c r="A6" s="28" t="s">
        <v>153</v>
      </c>
      <c r="B6" s="26">
        <v>154427.9</v>
      </c>
    </row>
    <row r="7" spans="1:2" x14ac:dyDescent="0.2">
      <c r="A7" s="28" t="s">
        <v>184</v>
      </c>
      <c r="B7" s="26">
        <v>179986</v>
      </c>
    </row>
    <row r="8" spans="1:2" x14ac:dyDescent="0.2">
      <c r="A8" s="28" t="s">
        <v>8</v>
      </c>
      <c r="B8" s="26">
        <v>143640.70000000001</v>
      </c>
    </row>
    <row r="9" spans="1:2" x14ac:dyDescent="0.2">
      <c r="A9" s="28" t="s">
        <v>171</v>
      </c>
      <c r="B9" s="26">
        <v>135078.20000000001</v>
      </c>
    </row>
    <row r="10" spans="1:2" x14ac:dyDescent="0.2">
      <c r="A10" s="28" t="s">
        <v>151</v>
      </c>
      <c r="B10" s="26">
        <v>184693.8</v>
      </c>
    </row>
    <row r="11" spans="1:2" x14ac:dyDescent="0.2">
      <c r="A11" s="28" t="s">
        <v>149</v>
      </c>
      <c r="B11" s="26">
        <v>127731.3</v>
      </c>
    </row>
    <row r="12" spans="1:2" x14ac:dyDescent="0.2">
      <c r="A12" s="28" t="s">
        <v>146</v>
      </c>
      <c r="B12" s="26">
        <v>70964.899999999994</v>
      </c>
    </row>
    <row r="13" spans="1:2" x14ac:dyDescent="0.2">
      <c r="A13" s="28" t="s">
        <v>158</v>
      </c>
      <c r="B13" s="26">
        <v>65315</v>
      </c>
    </row>
    <row r="14" spans="1:2" x14ac:dyDescent="0.2">
      <c r="A14" s="28" t="s">
        <v>164</v>
      </c>
      <c r="B14" s="26">
        <v>138561.5</v>
      </c>
    </row>
    <row r="15" spans="1:2" x14ac:dyDescent="0.2">
      <c r="A15" s="28" t="s">
        <v>165</v>
      </c>
      <c r="B15" s="26">
        <v>141229.4</v>
      </c>
    </row>
    <row r="16" spans="1:2" x14ac:dyDescent="0.2">
      <c r="A16" s="28" t="s">
        <v>14</v>
      </c>
      <c r="B16" s="26">
        <v>305432.40000000002</v>
      </c>
    </row>
    <row r="17" spans="1:2" x14ac:dyDescent="0.2">
      <c r="A17" s="28" t="s">
        <v>178</v>
      </c>
      <c r="B17" s="26">
        <v>177713.9</v>
      </c>
    </row>
    <row r="18" spans="1:2" x14ac:dyDescent="0.2">
      <c r="A18" s="28" t="s">
        <v>169</v>
      </c>
      <c r="B18" s="26">
        <v>65964.899999999994</v>
      </c>
    </row>
    <row r="19" spans="1:2" x14ac:dyDescent="0.2">
      <c r="A19" s="28" t="s">
        <v>162</v>
      </c>
      <c r="B19" s="26">
        <v>130601.59999999999</v>
      </c>
    </row>
    <row r="20" spans="1:2" x14ac:dyDescent="0.2">
      <c r="A20" s="28" t="s">
        <v>160</v>
      </c>
      <c r="B20" s="26">
        <v>19341.7</v>
      </c>
    </row>
    <row r="21" spans="1:2" x14ac:dyDescent="0.2">
      <c r="A21" s="28" t="s">
        <v>127</v>
      </c>
      <c r="B21" s="26">
        <v>2335987.2999999998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F9E0-64A1-0946-8F59-1C261A5E2B2B}">
  <dimension ref="A1:G6"/>
  <sheetViews>
    <sheetView workbookViewId="0">
      <selection activeCell="I19" sqref="I19"/>
    </sheetView>
  </sheetViews>
  <sheetFormatPr baseColWidth="10" defaultRowHeight="16" x14ac:dyDescent="0.2"/>
  <cols>
    <col min="2" max="2" width="13.33203125" customWidth="1"/>
    <col min="3" max="3" width="14.33203125" customWidth="1"/>
    <col min="5" max="5" width="13.33203125" customWidth="1"/>
    <col min="6" max="6" width="11.5" bestFit="1" customWidth="1"/>
    <col min="7" max="7" width="17.5" customWidth="1"/>
  </cols>
  <sheetData>
    <row r="1" spans="1:7" x14ac:dyDescent="0.2">
      <c r="B1" t="s">
        <v>257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</row>
    <row r="2" spans="1:7" x14ac:dyDescent="0.2">
      <c r="A2" t="s">
        <v>263</v>
      </c>
      <c r="B2" s="1">
        <v>10000</v>
      </c>
      <c r="C2" s="31">
        <v>0.09</v>
      </c>
      <c r="D2">
        <v>12</v>
      </c>
      <c r="E2" s="2">
        <f>B2*C2</f>
        <v>900</v>
      </c>
      <c r="F2" s="2">
        <f>B2+E2</f>
        <v>10900</v>
      </c>
      <c r="G2" s="2">
        <f>F2/D2</f>
        <v>908.33333333333337</v>
      </c>
    </row>
    <row r="3" spans="1:7" x14ac:dyDescent="0.2">
      <c r="A3" t="s">
        <v>264</v>
      </c>
      <c r="B3" s="1">
        <v>10000</v>
      </c>
      <c r="C3" s="31">
        <v>0.08</v>
      </c>
      <c r="D3">
        <v>12</v>
      </c>
      <c r="E3" s="2">
        <f t="shared" ref="E3:E6" si="0">B3*C3</f>
        <v>800</v>
      </c>
      <c r="F3" s="2">
        <f t="shared" ref="F3:F6" si="1">B3+E3</f>
        <v>10800</v>
      </c>
      <c r="G3" s="2">
        <f t="shared" ref="G3:G6" si="2">F3/D3</f>
        <v>900</v>
      </c>
    </row>
    <row r="4" spans="1:7" x14ac:dyDescent="0.2">
      <c r="A4" t="s">
        <v>265</v>
      </c>
      <c r="B4" s="1">
        <v>10000</v>
      </c>
      <c r="C4" s="31">
        <v>7.0000000000000007E-2</v>
      </c>
      <c r="D4">
        <v>12</v>
      </c>
      <c r="E4" s="2">
        <f t="shared" si="0"/>
        <v>700.00000000000011</v>
      </c>
      <c r="F4" s="2">
        <f t="shared" si="1"/>
        <v>10700</v>
      </c>
      <c r="G4" s="2">
        <f t="shared" si="2"/>
        <v>891.66666666666663</v>
      </c>
    </row>
    <row r="5" spans="1:7" x14ac:dyDescent="0.2">
      <c r="A5" t="s">
        <v>266</v>
      </c>
      <c r="B5" s="1">
        <v>10000</v>
      </c>
      <c r="C5" s="31">
        <v>0.06</v>
      </c>
      <c r="D5">
        <v>12</v>
      </c>
      <c r="E5" s="2">
        <f t="shared" si="0"/>
        <v>600</v>
      </c>
      <c r="F5" s="2">
        <f t="shared" si="1"/>
        <v>10600</v>
      </c>
      <c r="G5" s="2">
        <f t="shared" si="2"/>
        <v>883.33333333333337</v>
      </c>
    </row>
    <row r="6" spans="1:7" x14ac:dyDescent="0.2">
      <c r="E6" s="2"/>
      <c r="F6" s="2"/>
      <c r="G6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8AE1-4E6D-8A47-9631-A68790F586C3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</vt:lpstr>
      <vt:lpstr>Gradebook</vt:lpstr>
      <vt:lpstr>Decision Maker</vt:lpstr>
      <vt:lpstr>Sales Report</vt:lpstr>
      <vt:lpstr>Pivot - Sales Report</vt:lpstr>
      <vt:lpstr>Car Database</vt:lpstr>
      <vt:lpstr>Pivot - Car</vt:lpstr>
      <vt:lpstr>Sheet5</vt:lpstr>
      <vt:lpstr>School Shopping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Cheng</dc:creator>
  <cp:lastModifiedBy>Anna Cheng</cp:lastModifiedBy>
  <dcterms:created xsi:type="dcterms:W3CDTF">2022-02-01T11:55:58Z</dcterms:created>
  <dcterms:modified xsi:type="dcterms:W3CDTF">2022-02-03T11:39:42Z</dcterms:modified>
</cp:coreProperties>
</file>