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sousa\Documents\canvas\"/>
    </mc:Choice>
  </mc:AlternateContent>
  <bookViews>
    <workbookView xWindow="0" yWindow="0" windowWidth="24000" windowHeight="9480" activeTab="5"/>
  </bookViews>
  <sheets>
    <sheet name="Clientes" sheetId="10" r:id="rId1"/>
    <sheet name="Propriedades" sheetId="1" r:id="rId2"/>
    <sheet name="Fornecedores" sheetId="6" r:id="rId3"/>
    <sheet name="Funcionários" sheetId="7" r:id="rId4"/>
    <sheet name="Produtos" sheetId="2" r:id="rId5"/>
    <sheet name="Vendas" sheetId="3" r:id="rId6"/>
    <sheet name="Custo" sheetId="4" r:id="rId7"/>
    <sheet name="Centro de Custos" sheetId="8" r:id="rId8"/>
    <sheet name="Caixa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3" l="1"/>
  <c r="J12" i="3"/>
  <c r="J16" i="3"/>
  <c r="G10" i="2" s="1"/>
  <c r="I5" i="3"/>
  <c r="J5" i="3" s="1"/>
  <c r="G7" i="2" s="1"/>
  <c r="I6" i="3"/>
  <c r="J6" i="3" s="1"/>
  <c r="I7" i="3"/>
  <c r="J7" i="3" s="1"/>
  <c r="I8" i="3"/>
  <c r="I9" i="3"/>
  <c r="J9" i="3" s="1"/>
  <c r="I10" i="3"/>
  <c r="J10" i="3" s="1"/>
  <c r="I11" i="3"/>
  <c r="J11" i="3" s="1"/>
  <c r="I12" i="3"/>
  <c r="I13" i="3"/>
  <c r="J13" i="3" s="1"/>
  <c r="I14" i="3"/>
  <c r="J14" i="3" s="1"/>
  <c r="I15" i="3"/>
  <c r="J15" i="3" s="1"/>
  <c r="I16" i="3"/>
  <c r="I17" i="3"/>
  <c r="J17" i="3" s="1"/>
  <c r="E17" i="3"/>
  <c r="G17" i="3"/>
  <c r="G16" i="3"/>
  <c r="E16" i="3"/>
  <c r="G11" i="2"/>
  <c r="G14" i="3"/>
  <c r="E14" i="3"/>
  <c r="G6" i="3"/>
  <c r="G7" i="3"/>
  <c r="G8" i="3"/>
  <c r="G9" i="3"/>
  <c r="G10" i="3"/>
  <c r="G11" i="3"/>
  <c r="G12" i="3"/>
  <c r="G13" i="3"/>
  <c r="G15" i="3"/>
  <c r="G5" i="3"/>
  <c r="E6" i="3"/>
  <c r="E7" i="3"/>
  <c r="E8" i="3"/>
  <c r="E9" i="3"/>
  <c r="E10" i="3"/>
  <c r="E11" i="3"/>
  <c r="E12" i="3"/>
  <c r="E13" i="3"/>
  <c r="E15" i="3"/>
  <c r="E5" i="3"/>
  <c r="G9" i="2" l="1"/>
  <c r="G8" i="2"/>
  <c r="G7" i="7"/>
  <c r="G8" i="7"/>
  <c r="G9" i="7"/>
  <c r="G10" i="7"/>
  <c r="G11" i="7"/>
  <c r="G12" i="7"/>
  <c r="G13" i="7"/>
  <c r="G14" i="7"/>
  <c r="G15" i="7"/>
  <c r="G16" i="7"/>
  <c r="E7" i="7" l="1"/>
  <c r="E9" i="7"/>
  <c r="E8" i="7"/>
  <c r="E10" i="7"/>
  <c r="E11" i="7"/>
  <c r="E12" i="7"/>
  <c r="E13" i="7"/>
  <c r="E14" i="7"/>
  <c r="E15" i="7"/>
  <c r="E16" i="7"/>
  <c r="G18" i="4"/>
  <c r="J18" i="3"/>
</calcChain>
</file>

<file path=xl/sharedStrings.xml><?xml version="1.0" encoding="utf-8"?>
<sst xmlns="http://schemas.openxmlformats.org/spreadsheetml/2006/main" count="184" uniqueCount="164">
  <si>
    <t>ID_Venda</t>
  </si>
  <si>
    <t>Data_Venda</t>
  </si>
  <si>
    <t>ID_Cliente</t>
  </si>
  <si>
    <t>ID_Produto</t>
  </si>
  <si>
    <t>Quantidade</t>
  </si>
  <si>
    <t>Valor_Total</t>
  </si>
  <si>
    <t>Nome_Cliente</t>
  </si>
  <si>
    <t>Fazenda São José</t>
  </si>
  <si>
    <t>Fazenda Bela Vista</t>
  </si>
  <si>
    <t>Fazenda Esperança</t>
  </si>
  <si>
    <t>Fazenda Nova Aliança</t>
  </si>
  <si>
    <t>Fazenda Campo Verde</t>
  </si>
  <si>
    <t>Estado</t>
  </si>
  <si>
    <t>Cidade</t>
  </si>
  <si>
    <t>GO</t>
  </si>
  <si>
    <t>Goiânia</t>
  </si>
  <si>
    <t>Agropecuário</t>
  </si>
  <si>
    <t>MT</t>
  </si>
  <si>
    <t>Cuiabá</t>
  </si>
  <si>
    <t>SP</t>
  </si>
  <si>
    <t>Ribeirão Preto</t>
  </si>
  <si>
    <t>PR</t>
  </si>
  <si>
    <t>Londrina</t>
  </si>
  <si>
    <t>MS</t>
  </si>
  <si>
    <t>Campo Grande</t>
  </si>
  <si>
    <t>Produtos</t>
  </si>
  <si>
    <t>Nome_Produto</t>
  </si>
  <si>
    <t>Tipo_Produto</t>
  </si>
  <si>
    <t>Unidade</t>
  </si>
  <si>
    <t>Milho</t>
  </si>
  <si>
    <t>Grãos</t>
  </si>
  <si>
    <t>Toneladas</t>
  </si>
  <si>
    <t>Soja</t>
  </si>
  <si>
    <t>Trigo</t>
  </si>
  <si>
    <t>Fertilizante NPK</t>
  </si>
  <si>
    <t>Insumo</t>
  </si>
  <si>
    <t>Kg</t>
  </si>
  <si>
    <t>Semente de Milho</t>
  </si>
  <si>
    <t>Vendas</t>
  </si>
  <si>
    <t>ID_Custo</t>
  </si>
  <si>
    <t>Data_Custo</t>
  </si>
  <si>
    <t>Tipo_Custo</t>
  </si>
  <si>
    <t>Valor_Custo</t>
  </si>
  <si>
    <t>Produção</t>
  </si>
  <si>
    <t>Transporte</t>
  </si>
  <si>
    <t>Insumos</t>
  </si>
  <si>
    <t xml:space="preserve">ID_Fornecedor </t>
  </si>
  <si>
    <t xml:space="preserve"> Data_Nascimento </t>
  </si>
  <si>
    <t xml:space="preserve"> Telefone</t>
  </si>
  <si>
    <t xml:space="preserve"> (62) 98745-1234</t>
  </si>
  <si>
    <t xml:space="preserve"> 1982-06-30       </t>
  </si>
  <si>
    <t xml:space="preserve"> (65) 99876-5432</t>
  </si>
  <si>
    <t xml:space="preserve"> 1978-11-25       </t>
  </si>
  <si>
    <t xml:space="preserve"> (67) 99658-3271</t>
  </si>
  <si>
    <t xml:space="preserve"> 1985-08-09       </t>
  </si>
  <si>
    <t xml:space="preserve"> (61) 98741-8890</t>
  </si>
  <si>
    <t xml:space="preserve"> 1990-01-18       </t>
  </si>
  <si>
    <t xml:space="preserve"> (64) 99123-4567</t>
  </si>
  <si>
    <t xml:space="preserve"> 1977-04-27       </t>
  </si>
  <si>
    <t xml:space="preserve"> (66) 99985-1204</t>
  </si>
  <si>
    <t xml:space="preserve"> 1983-09-03       </t>
  </si>
  <si>
    <t xml:space="preserve"> (63) 98874-3321</t>
  </si>
  <si>
    <t xml:space="preserve"> 1988-12-14       </t>
  </si>
  <si>
    <t xml:space="preserve"> (62) 98763-7894</t>
  </si>
  <si>
    <t xml:space="preserve"> 1974-02-05       </t>
  </si>
  <si>
    <t xml:space="preserve"> (65) 99745-6654</t>
  </si>
  <si>
    <t xml:space="preserve"> 1981-07-21       </t>
  </si>
  <si>
    <t xml:space="preserve"> (61) 99654-9087</t>
  </si>
  <si>
    <t>(63) 99654-9087</t>
  </si>
  <si>
    <t xml:space="preserve"> 2008-03-12       </t>
  </si>
  <si>
    <t>Nome</t>
  </si>
  <si>
    <t>Data de Nascimento</t>
  </si>
  <si>
    <t>Cargo</t>
  </si>
  <si>
    <t>Salário (R$)</t>
  </si>
  <si>
    <t>João Pereira</t>
  </si>
  <si>
    <t>Tratorista</t>
  </si>
  <si>
    <t>Maria Silva</t>
  </si>
  <si>
    <t>Agrônoma</t>
  </si>
  <si>
    <t>Carlos Souza</t>
  </si>
  <si>
    <t>Veterinário</t>
  </si>
  <si>
    <t>Ana Oliveira</t>
  </si>
  <si>
    <t>Zootecnista</t>
  </si>
  <si>
    <t>Pedro Lima</t>
  </si>
  <si>
    <t>Capataz</t>
  </si>
  <si>
    <t>Fernanda Costa</t>
  </si>
  <si>
    <t>Auxiliar de Campo</t>
  </si>
  <si>
    <t>Rafael Mendes</t>
  </si>
  <si>
    <t>Irrigador</t>
  </si>
  <si>
    <t>Juliana Rocha</t>
  </si>
  <si>
    <t>Engenheira Agrícola</t>
  </si>
  <si>
    <t>Marcos Santos</t>
  </si>
  <si>
    <t>Pecuarista</t>
  </si>
  <si>
    <t>Patrícia Alves</t>
  </si>
  <si>
    <t>Auxiliar Administrativo</t>
  </si>
  <si>
    <t>Código</t>
  </si>
  <si>
    <t>Centro de Custo</t>
  </si>
  <si>
    <t>CC01</t>
  </si>
  <si>
    <t>Produção de Leite</t>
  </si>
  <si>
    <t>CC02</t>
  </si>
  <si>
    <t>Criação de Gado de Corte</t>
  </si>
  <si>
    <t>CC03</t>
  </si>
  <si>
    <t>Plantio de Soja</t>
  </si>
  <si>
    <t>CC04</t>
  </si>
  <si>
    <t>Plantio de Milho</t>
  </si>
  <si>
    <t>CC05</t>
  </si>
  <si>
    <t>Horta</t>
  </si>
  <si>
    <t>CC06</t>
  </si>
  <si>
    <t>Fruticultura</t>
  </si>
  <si>
    <t>CC07</t>
  </si>
  <si>
    <t>Manutenção de Máquinas</t>
  </si>
  <si>
    <t>CC08</t>
  </si>
  <si>
    <t>Infraestrutura e Construções</t>
  </si>
  <si>
    <t>CC09</t>
  </si>
  <si>
    <t>Administração</t>
  </si>
  <si>
    <t>CC10</t>
  </si>
  <si>
    <t>Logística e Transporte</t>
  </si>
  <si>
    <t>COD</t>
  </si>
  <si>
    <t>CODFAZ</t>
  </si>
  <si>
    <t>Tipo Cliente</t>
  </si>
  <si>
    <t>FORNECEDORES</t>
  </si>
  <si>
    <t>PROPRIEDADES</t>
  </si>
  <si>
    <t>FUNCIONÁRIOS</t>
  </si>
  <si>
    <t>PRODUTOS</t>
  </si>
  <si>
    <t>CUSTOS</t>
  </si>
  <si>
    <t>CENTRO DE CUSTO</t>
  </si>
  <si>
    <t>João Almeida</t>
  </si>
  <si>
    <t>Ana Carvalho</t>
  </si>
  <si>
    <t>Carlos Mendes</t>
  </si>
  <si>
    <t>Maria Barbosa</t>
  </si>
  <si>
    <t>Pedro Ferreira</t>
  </si>
  <si>
    <t>Fernanda Rocha</t>
  </si>
  <si>
    <t>Marcos Lima</t>
  </si>
  <si>
    <t>Luciana Costa</t>
  </si>
  <si>
    <t>Roberto Pires</t>
  </si>
  <si>
    <t>Tatiane Gomes</t>
  </si>
  <si>
    <t>Carlos Henrique</t>
  </si>
  <si>
    <t>Nome Fornecedor</t>
  </si>
  <si>
    <t>Idade</t>
  </si>
  <si>
    <t>&gt;=5000</t>
  </si>
  <si>
    <t>VERDE</t>
  </si>
  <si>
    <t>3000 ATE 4999</t>
  </si>
  <si>
    <t>&lt;3000</t>
  </si>
  <si>
    <t xml:space="preserve">AMARELO </t>
  </si>
  <si>
    <t>VERMELHO</t>
  </si>
  <si>
    <t>CLIENTE</t>
  </si>
  <si>
    <t>ID CLIENTE</t>
  </si>
  <si>
    <t>NOME</t>
  </si>
  <si>
    <t>LIMITE</t>
  </si>
  <si>
    <t>Manoel Alves</t>
  </si>
  <si>
    <t>Ricardo Azevedo</t>
  </si>
  <si>
    <t>Rubens Neto</t>
  </si>
  <si>
    <t>Alexandre da Silva</t>
  </si>
  <si>
    <t>Bruno Ricardo</t>
  </si>
  <si>
    <t>Valdivino Araujo</t>
  </si>
  <si>
    <t>Maria Teixeira</t>
  </si>
  <si>
    <t>Ana Carla</t>
  </si>
  <si>
    <t>Calixta Sousa</t>
  </si>
  <si>
    <t>Zelia Vieira</t>
  </si>
  <si>
    <t>PRODUTO</t>
  </si>
  <si>
    <t>ID_Cli</t>
  </si>
  <si>
    <t>ID_Pro</t>
  </si>
  <si>
    <t>TOTAL VENDAS</t>
  </si>
  <si>
    <t>preço unitário</t>
  </si>
  <si>
    <t>PREÇO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</si>
</sst>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d/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44" fontId="0" fillId="0" borderId="1" xfId="1" applyFont="1" applyBorder="1"/>
    <xf numFmtId="44" fontId="0" fillId="0" borderId="0" xfId="0" applyNumberFormat="1"/>
    <xf numFmtId="44" fontId="1" fillId="0" borderId="0" xfId="0" applyNumberFormat="1" applyFont="1"/>
    <xf numFmtId="0" fontId="7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0" fillId="0" borderId="1" xfId="0" applyNumberFormat="1" applyBorder="1"/>
    <xf numFmtId="14" fontId="0" fillId="0" borderId="0" xfId="0" applyNumberFormat="1"/>
    <xf numFmtId="0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5" xfId="0" applyBorder="1"/>
    <xf numFmtId="44" fontId="0" fillId="0" borderId="3" xfId="1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Font="1" applyBorder="1"/>
    <xf numFmtId="0" fontId="1" fillId="0" borderId="8" xfId="0" applyFont="1" applyBorder="1"/>
    <xf numFmtId="0" fontId="0" fillId="0" borderId="9" xfId="0" applyFill="1" applyBorder="1"/>
    <xf numFmtId="14" fontId="0" fillId="0" borderId="10" xfId="0" applyNumberFormat="1" applyBorder="1"/>
    <xf numFmtId="0" fontId="0" fillId="0" borderId="10" xfId="0" applyFill="1" applyBorder="1"/>
    <xf numFmtId="0" fontId="0" fillId="0" borderId="10" xfId="0" applyBorder="1"/>
    <xf numFmtId="44" fontId="0" fillId="0" borderId="11" xfId="1" applyFont="1" applyBorder="1"/>
    <xf numFmtId="0" fontId="1" fillId="0" borderId="1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dd/mm/yyyy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ela1" displayName="Tabela1" ref="B4:J17" totalsRowShown="0" headerRowDxfId="2" headerRowBorderDxfId="11" tableBorderDxfId="12" totalsRowBorderDxfId="10">
  <autoFilter ref="B4:J17"/>
  <tableColumns count="9">
    <tableColumn id="1" name="ID_Venda" dataDxfId="9"/>
    <tableColumn id="2" name="Data_Venda" dataDxfId="8"/>
    <tableColumn id="3" name="ID_Cli" dataDxfId="7"/>
    <tableColumn id="4" name="NOME" dataDxfId="6">
      <calculatedColumnFormula>VLOOKUP(D5,Clientes!B:D,2,0)</calculatedColumnFormula>
    </tableColumn>
    <tableColumn id="5" name="ID_Pro" dataDxfId="5"/>
    <tableColumn id="6" name="PRODUTO" dataDxfId="4">
      <calculatedColumnFormula>VLOOKUP(F5,Produtos!B:E,2,0)</calculatedColumnFormula>
    </tableColumn>
    <tableColumn id="7" name="Quantidade" dataDxfId="3"/>
    <tableColumn id="9" name="PREÇO UNITÁRIO" dataDxfId="1">
      <calculatedColumnFormula>VLOOKUP(F5,Produtos!B:G,5,0)</calculatedColumnFormula>
    </tableColumn>
    <tableColumn id="8" name="Valor_Total" dataDxfId="0" dataCellStyle="Moeda">
      <calculatedColumnFormula>Tabela1[[#This Row],[PREÇO UNITÁRIO]]*Tabela1[[#This Row],[Quantidade]]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topLeftCell="A7" zoomScale="226" zoomScaleNormal="226" workbookViewId="0">
      <selection activeCell="E9" sqref="E9"/>
    </sheetView>
  </sheetViews>
  <sheetFormatPr defaultRowHeight="15" x14ac:dyDescent="0.25"/>
  <cols>
    <col min="2" max="2" width="10.7109375" customWidth="1"/>
    <col min="3" max="3" width="18.85546875" customWidth="1"/>
    <col min="4" max="4" width="14.42578125" bestFit="1" customWidth="1"/>
  </cols>
  <sheetData>
    <row r="4" spans="2:4" x14ac:dyDescent="0.25">
      <c r="B4" t="s">
        <v>144</v>
      </c>
    </row>
    <row r="7" spans="2:4" x14ac:dyDescent="0.25">
      <c r="B7" s="2" t="s">
        <v>145</v>
      </c>
      <c r="C7" s="2" t="s">
        <v>146</v>
      </c>
      <c r="D7" s="2" t="s">
        <v>147</v>
      </c>
    </row>
    <row r="8" spans="2:4" x14ac:dyDescent="0.25">
      <c r="B8" s="2">
        <v>1</v>
      </c>
      <c r="C8" s="2" t="s">
        <v>148</v>
      </c>
      <c r="D8" s="7">
        <v>10000</v>
      </c>
    </row>
    <row r="9" spans="2:4" x14ac:dyDescent="0.25">
      <c r="B9" s="2">
        <v>2</v>
      </c>
      <c r="C9" s="2" t="s">
        <v>149</v>
      </c>
      <c r="D9" s="7">
        <v>20000</v>
      </c>
    </row>
    <row r="10" spans="2:4" x14ac:dyDescent="0.25">
      <c r="B10" s="2">
        <v>3</v>
      </c>
      <c r="C10" s="2" t="s">
        <v>150</v>
      </c>
      <c r="D10" s="7">
        <v>150000</v>
      </c>
    </row>
    <row r="11" spans="2:4" x14ac:dyDescent="0.25">
      <c r="B11" s="2">
        <v>4</v>
      </c>
      <c r="C11" s="2" t="s">
        <v>151</v>
      </c>
      <c r="D11" s="7">
        <v>8000</v>
      </c>
    </row>
    <row r="12" spans="2:4" x14ac:dyDescent="0.25">
      <c r="B12" s="2">
        <v>5</v>
      </c>
      <c r="C12" s="2" t="s">
        <v>152</v>
      </c>
      <c r="D12" s="7">
        <v>10000</v>
      </c>
    </row>
    <row r="13" spans="2:4" x14ac:dyDescent="0.25">
      <c r="B13" s="2">
        <v>6</v>
      </c>
      <c r="C13" s="2" t="s">
        <v>153</v>
      </c>
      <c r="D13" s="7">
        <v>20000</v>
      </c>
    </row>
    <row r="14" spans="2:4" x14ac:dyDescent="0.25">
      <c r="B14" s="2">
        <v>7</v>
      </c>
      <c r="C14" s="2" t="s">
        <v>154</v>
      </c>
      <c r="D14" s="7">
        <v>150000</v>
      </c>
    </row>
    <row r="15" spans="2:4" x14ac:dyDescent="0.25">
      <c r="B15" s="2">
        <v>8</v>
      </c>
      <c r="C15" s="2" t="s">
        <v>155</v>
      </c>
      <c r="D15" s="7">
        <v>8000</v>
      </c>
    </row>
    <row r="16" spans="2:4" x14ac:dyDescent="0.25">
      <c r="B16" s="2">
        <v>9</v>
      </c>
      <c r="C16" s="2" t="s">
        <v>156</v>
      </c>
      <c r="D16" s="7">
        <v>12000</v>
      </c>
    </row>
    <row r="17" spans="2:4" x14ac:dyDescent="0.25">
      <c r="B17" s="2">
        <v>10</v>
      </c>
      <c r="C17" s="2" t="s">
        <v>157</v>
      </c>
      <c r="D17" s="7">
        <v>16000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zoomScale="208" zoomScaleNormal="208" workbookViewId="0">
      <selection activeCell="A13" sqref="A13"/>
    </sheetView>
  </sheetViews>
  <sheetFormatPr defaultRowHeight="15.75" x14ac:dyDescent="0.25"/>
  <cols>
    <col min="1" max="1" width="9.140625" style="10"/>
    <col min="2" max="2" width="10.28515625" style="10" bestFit="1" customWidth="1"/>
    <col min="3" max="3" width="21" style="10" bestFit="1" customWidth="1"/>
    <col min="4" max="4" width="9.140625" style="10"/>
    <col min="5" max="5" width="14.140625" style="10" bestFit="1" customWidth="1"/>
    <col min="6" max="6" width="13.7109375" style="10" customWidth="1"/>
    <col min="7" max="16384" width="9.140625" style="10"/>
  </cols>
  <sheetData>
    <row r="2" spans="2:6" x14ac:dyDescent="0.25">
      <c r="B2" s="11" t="s">
        <v>120</v>
      </c>
      <c r="C2" s="12"/>
      <c r="D2" s="12"/>
      <c r="E2" s="12"/>
      <c r="F2" s="13"/>
    </row>
    <row r="3" spans="2:6" x14ac:dyDescent="0.25">
      <c r="B3" s="14" t="s">
        <v>2</v>
      </c>
      <c r="C3" s="14" t="s">
        <v>6</v>
      </c>
      <c r="D3" s="14" t="s">
        <v>12</v>
      </c>
      <c r="E3" s="14" t="s">
        <v>13</v>
      </c>
      <c r="F3" s="14" t="s">
        <v>118</v>
      </c>
    </row>
    <row r="4" spans="2:6" x14ac:dyDescent="0.25">
      <c r="B4" s="15">
        <v>1</v>
      </c>
      <c r="C4" s="16" t="s">
        <v>7</v>
      </c>
      <c r="D4" s="16" t="s">
        <v>14</v>
      </c>
      <c r="E4" s="16" t="s">
        <v>15</v>
      </c>
      <c r="F4" s="16" t="s">
        <v>16</v>
      </c>
    </row>
    <row r="5" spans="2:6" x14ac:dyDescent="0.25">
      <c r="B5" s="15">
        <v>2</v>
      </c>
      <c r="C5" s="16" t="s">
        <v>8</v>
      </c>
      <c r="D5" s="16" t="s">
        <v>17</v>
      </c>
      <c r="E5" s="16" t="s">
        <v>18</v>
      </c>
      <c r="F5" s="16" t="s">
        <v>16</v>
      </c>
    </row>
    <row r="6" spans="2:6" x14ac:dyDescent="0.25">
      <c r="B6" s="15">
        <v>3</v>
      </c>
      <c r="C6" s="16" t="s">
        <v>9</v>
      </c>
      <c r="D6" s="16" t="s">
        <v>19</v>
      </c>
      <c r="E6" s="16" t="s">
        <v>20</v>
      </c>
      <c r="F6" s="16" t="s">
        <v>16</v>
      </c>
    </row>
    <row r="7" spans="2:6" x14ac:dyDescent="0.25">
      <c r="B7" s="15">
        <v>4</v>
      </c>
      <c r="C7" s="16" t="s">
        <v>10</v>
      </c>
      <c r="D7" s="16" t="s">
        <v>21</v>
      </c>
      <c r="E7" s="16" t="s">
        <v>22</v>
      </c>
      <c r="F7" s="16" t="s">
        <v>16</v>
      </c>
    </row>
    <row r="8" spans="2:6" x14ac:dyDescent="0.25">
      <c r="B8" s="15">
        <v>5</v>
      </c>
      <c r="C8" s="16" t="s">
        <v>11</v>
      </c>
      <c r="D8" s="16" t="s">
        <v>23</v>
      </c>
      <c r="E8" s="16" t="s">
        <v>24</v>
      </c>
      <c r="F8" s="16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7"/>
  <sheetViews>
    <sheetView zoomScale="154" zoomScaleNormal="154" workbookViewId="0">
      <selection activeCell="B6" sqref="B6"/>
    </sheetView>
  </sheetViews>
  <sheetFormatPr defaultRowHeight="15" x14ac:dyDescent="0.25"/>
  <cols>
    <col min="2" max="2" width="16.5703125" customWidth="1"/>
    <col min="3" max="3" width="23.140625" customWidth="1"/>
    <col min="4" max="4" width="19.5703125" customWidth="1"/>
    <col min="5" max="5" width="19" customWidth="1"/>
  </cols>
  <sheetData>
    <row r="5" spans="2:5" ht="23.25" x14ac:dyDescent="0.35">
      <c r="B5" s="22" t="s">
        <v>119</v>
      </c>
      <c r="C5" s="22"/>
      <c r="D5" s="22"/>
      <c r="E5" s="22"/>
    </row>
    <row r="6" spans="2:5" x14ac:dyDescent="0.25">
      <c r="B6" s="3" t="s">
        <v>46</v>
      </c>
      <c r="C6" s="3" t="s">
        <v>136</v>
      </c>
      <c r="D6" s="3" t="s">
        <v>47</v>
      </c>
      <c r="E6" s="3" t="s">
        <v>48</v>
      </c>
    </row>
    <row r="7" spans="2:5" x14ac:dyDescent="0.25">
      <c r="B7" s="2">
        <v>1</v>
      </c>
      <c r="C7" s="2" t="s">
        <v>125</v>
      </c>
      <c r="D7" s="17" t="s">
        <v>69</v>
      </c>
      <c r="E7" s="2" t="s">
        <v>49</v>
      </c>
    </row>
    <row r="8" spans="2:5" x14ac:dyDescent="0.25">
      <c r="B8" s="2">
        <v>2</v>
      </c>
      <c r="C8" s="2" t="s">
        <v>126</v>
      </c>
      <c r="D8" s="17" t="s">
        <v>50</v>
      </c>
      <c r="E8" s="2" t="s">
        <v>51</v>
      </c>
    </row>
    <row r="9" spans="2:5" x14ac:dyDescent="0.25">
      <c r="B9" s="2">
        <v>3</v>
      </c>
      <c r="C9" s="2" t="s">
        <v>127</v>
      </c>
      <c r="D9" s="17" t="s">
        <v>52</v>
      </c>
      <c r="E9" s="2" t="s">
        <v>53</v>
      </c>
    </row>
    <row r="10" spans="2:5" x14ac:dyDescent="0.25">
      <c r="B10" s="2">
        <v>4</v>
      </c>
      <c r="C10" s="2" t="s">
        <v>128</v>
      </c>
      <c r="D10" s="17" t="s">
        <v>54</v>
      </c>
      <c r="E10" s="2" t="s">
        <v>55</v>
      </c>
    </row>
    <row r="11" spans="2:5" x14ac:dyDescent="0.25">
      <c r="B11" s="2">
        <v>5</v>
      </c>
      <c r="C11" s="2" t="s">
        <v>129</v>
      </c>
      <c r="D11" s="17" t="s">
        <v>56</v>
      </c>
      <c r="E11" s="2" t="s">
        <v>57</v>
      </c>
    </row>
    <row r="12" spans="2:5" x14ac:dyDescent="0.25">
      <c r="B12" s="2">
        <v>6</v>
      </c>
      <c r="C12" s="2" t="s">
        <v>130</v>
      </c>
      <c r="D12" s="17" t="s">
        <v>58</v>
      </c>
      <c r="E12" s="2" t="s">
        <v>59</v>
      </c>
    </row>
    <row r="13" spans="2:5" x14ac:dyDescent="0.25">
      <c r="B13" s="2">
        <v>7</v>
      </c>
      <c r="C13" s="2" t="s">
        <v>131</v>
      </c>
      <c r="D13" s="17" t="s">
        <v>60</v>
      </c>
      <c r="E13" s="2" t="s">
        <v>61</v>
      </c>
    </row>
    <row r="14" spans="2:5" x14ac:dyDescent="0.25">
      <c r="B14" s="2">
        <v>8</v>
      </c>
      <c r="C14" s="2" t="s">
        <v>132</v>
      </c>
      <c r="D14" s="17" t="s">
        <v>62</v>
      </c>
      <c r="E14" s="2" t="s">
        <v>63</v>
      </c>
    </row>
    <row r="15" spans="2:5" x14ac:dyDescent="0.25">
      <c r="B15" s="2">
        <v>9</v>
      </c>
      <c r="C15" s="2" t="s">
        <v>133</v>
      </c>
      <c r="D15" s="17" t="s">
        <v>64</v>
      </c>
      <c r="E15" s="2" t="s">
        <v>65</v>
      </c>
    </row>
    <row r="16" spans="2:5" x14ac:dyDescent="0.25">
      <c r="B16" s="2">
        <v>10</v>
      </c>
      <c r="C16" s="2" t="s">
        <v>134</v>
      </c>
      <c r="D16" s="17" t="s">
        <v>66</v>
      </c>
      <c r="E16" s="2" t="s">
        <v>67</v>
      </c>
    </row>
    <row r="17" spans="2:5" x14ac:dyDescent="0.25">
      <c r="B17" s="2">
        <v>11</v>
      </c>
      <c r="C17" s="2" t="s">
        <v>135</v>
      </c>
      <c r="D17" s="6"/>
      <c r="E17" s="2" t="s">
        <v>68</v>
      </c>
    </row>
  </sheetData>
  <mergeCells count="1"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20"/>
  <sheetViews>
    <sheetView topLeftCell="F5" zoomScale="238" zoomScaleNormal="238" workbookViewId="0">
      <selection activeCell="J9" sqref="J9"/>
    </sheetView>
  </sheetViews>
  <sheetFormatPr defaultRowHeight="15" x14ac:dyDescent="0.25"/>
  <cols>
    <col min="3" max="3" width="14.7109375" bestFit="1" customWidth="1"/>
    <col min="4" max="4" width="8" customWidth="1"/>
    <col min="5" max="5" width="19.7109375" customWidth="1"/>
    <col min="6" max="6" width="19" bestFit="1" customWidth="1"/>
    <col min="7" max="7" width="12.28515625" style="21" customWidth="1"/>
    <col min="8" max="8" width="21.85546875" bestFit="1" customWidth="1"/>
    <col min="9" max="9" width="12.42578125" bestFit="1" customWidth="1"/>
  </cols>
  <sheetData>
    <row r="5" spans="2:9" ht="26.25" x14ac:dyDescent="0.4">
      <c r="B5" s="23" t="s">
        <v>121</v>
      </c>
      <c r="C5" s="23"/>
      <c r="D5" s="23"/>
      <c r="E5" s="23"/>
      <c r="F5" s="23"/>
      <c r="G5" s="23"/>
      <c r="H5" s="23"/>
      <c r="I5" s="23"/>
    </row>
    <row r="6" spans="2:9" x14ac:dyDescent="0.25">
      <c r="B6" s="3" t="s">
        <v>116</v>
      </c>
      <c r="C6" s="1" t="s">
        <v>70</v>
      </c>
      <c r="D6" s="1" t="s">
        <v>117</v>
      </c>
      <c r="E6" s="1"/>
      <c r="F6" s="1" t="s">
        <v>71</v>
      </c>
      <c r="G6" s="1" t="s">
        <v>137</v>
      </c>
      <c r="H6" s="1" t="s">
        <v>72</v>
      </c>
      <c r="I6" s="1" t="s">
        <v>73</v>
      </c>
    </row>
    <row r="7" spans="2:9" x14ac:dyDescent="0.25">
      <c r="B7" s="2">
        <v>1</v>
      </c>
      <c r="C7" s="2" t="s">
        <v>74</v>
      </c>
      <c r="D7" s="4">
        <v>2</v>
      </c>
      <c r="E7" s="2" t="str">
        <f>VLOOKUP(D7,Propriedades!B:F,2,0)</f>
        <v>Fazenda Bela Vista</v>
      </c>
      <c r="F7" s="5">
        <v>31118</v>
      </c>
      <c r="G7" s="19">
        <f ca="1">DATEDIF(F7,TODAY(),"Y")</f>
        <v>40</v>
      </c>
      <c r="H7" s="2" t="s">
        <v>75</v>
      </c>
      <c r="I7" s="7">
        <v>3200</v>
      </c>
    </row>
    <row r="8" spans="2:9" x14ac:dyDescent="0.25">
      <c r="B8" s="2">
        <v>1000</v>
      </c>
      <c r="C8" s="2" t="s">
        <v>76</v>
      </c>
      <c r="D8" s="4">
        <v>1</v>
      </c>
      <c r="E8" s="2" t="str">
        <f>IFERROR(VLOOKUP(D8,Propriedades!B:F,2,0),"Digite um valor")</f>
        <v>Fazenda São José</v>
      </c>
      <c r="F8" s="5">
        <v>33079</v>
      </c>
      <c r="G8" s="19">
        <f t="shared" ref="G8:G16" ca="1" si="0">DATEDIF(F8,TODAY(),"Y")</f>
        <v>35</v>
      </c>
      <c r="H8" s="2" t="s">
        <v>77</v>
      </c>
      <c r="I8" s="7">
        <v>4800</v>
      </c>
    </row>
    <row r="9" spans="2:9" x14ac:dyDescent="0.25">
      <c r="B9" s="2">
        <v>3</v>
      </c>
      <c r="C9" s="2" t="s">
        <v>78</v>
      </c>
      <c r="D9" s="4">
        <v>5</v>
      </c>
      <c r="E9" s="2" t="str">
        <f>IFERROR(VLOOKUP(D9,Propriedades!B:F,2,0),"Digite um valor")</f>
        <v>Fazenda Campo Verde</v>
      </c>
      <c r="F9" s="5">
        <v>28797</v>
      </c>
      <c r="G9" s="19">
        <f t="shared" ca="1" si="0"/>
        <v>46</v>
      </c>
      <c r="H9" s="2" t="s">
        <v>79</v>
      </c>
      <c r="I9" s="7">
        <v>5300</v>
      </c>
    </row>
    <row r="10" spans="2:9" x14ac:dyDescent="0.25">
      <c r="B10" s="2">
        <v>4</v>
      </c>
      <c r="C10" s="2" t="s">
        <v>80</v>
      </c>
      <c r="D10" s="4">
        <v>2</v>
      </c>
      <c r="E10" s="2" t="str">
        <f>IFERROR(VLOOKUP(D10,Propriedades!B:F,2,0),"Digite um valor")</f>
        <v>Fazenda Bela Vista</v>
      </c>
      <c r="F10" s="5">
        <v>34717</v>
      </c>
      <c r="G10" s="19">
        <f t="shared" ca="1" si="0"/>
        <v>30</v>
      </c>
      <c r="H10" s="2" t="s">
        <v>81</v>
      </c>
      <c r="I10" s="7">
        <v>4600</v>
      </c>
    </row>
    <row r="11" spans="2:9" x14ac:dyDescent="0.25">
      <c r="B11" s="2">
        <v>5</v>
      </c>
      <c r="C11" s="2" t="s">
        <v>82</v>
      </c>
      <c r="D11" s="4">
        <v>4</v>
      </c>
      <c r="E11" s="2" t="str">
        <f>IFERROR(VLOOKUP(D11,Propriedades!B:F,2,0),"Digite um valor")</f>
        <v>Fazenda Nova Aliança</v>
      </c>
      <c r="F11" s="5">
        <v>30203</v>
      </c>
      <c r="G11" s="19">
        <f t="shared" ca="1" si="0"/>
        <v>42</v>
      </c>
      <c r="H11" s="2" t="s">
        <v>83</v>
      </c>
      <c r="I11" s="7">
        <v>3700</v>
      </c>
    </row>
    <row r="12" spans="2:9" x14ac:dyDescent="0.25">
      <c r="B12" s="2">
        <v>6</v>
      </c>
      <c r="C12" s="2" t="s">
        <v>84</v>
      </c>
      <c r="D12" s="4">
        <v>2</v>
      </c>
      <c r="E12" s="2" t="str">
        <f>IFERROR(VLOOKUP(D12,Propriedades!B:F,2,0),"Digite um valor")</f>
        <v>Fazenda Bela Vista</v>
      </c>
      <c r="F12" s="5">
        <v>32255</v>
      </c>
      <c r="G12" s="19">
        <f t="shared" ca="1" si="0"/>
        <v>37</v>
      </c>
      <c r="H12" s="2" t="s">
        <v>85</v>
      </c>
      <c r="I12" s="7">
        <v>2500</v>
      </c>
    </row>
    <row r="13" spans="2:9" x14ac:dyDescent="0.25">
      <c r="B13" s="2">
        <v>7</v>
      </c>
      <c r="C13" s="2" t="s">
        <v>86</v>
      </c>
      <c r="D13" s="4">
        <v>1</v>
      </c>
      <c r="E13" s="2" t="str">
        <f>IFERROR(VLOOKUP(D13,Propriedades!B:F,2,0),"Digite um valor")</f>
        <v>Fazenda São José</v>
      </c>
      <c r="F13" s="5">
        <v>37970</v>
      </c>
      <c r="G13" s="19">
        <f t="shared" ca="1" si="0"/>
        <v>21</v>
      </c>
      <c r="H13" s="2" t="s">
        <v>87</v>
      </c>
      <c r="I13" s="7">
        <v>2800</v>
      </c>
    </row>
    <row r="14" spans="2:9" x14ac:dyDescent="0.25">
      <c r="B14" s="2">
        <v>8</v>
      </c>
      <c r="C14" s="2" t="s">
        <v>88</v>
      </c>
      <c r="D14" s="4">
        <v>1</v>
      </c>
      <c r="E14" s="2" t="str">
        <f>IFERROR(VLOOKUP(D14,Propriedades!B:F,2,0),"Digite um valor")</f>
        <v>Fazenda São José</v>
      </c>
      <c r="F14" s="5">
        <v>31927</v>
      </c>
      <c r="G14" s="19">
        <f t="shared" ca="1" si="0"/>
        <v>38</v>
      </c>
      <c r="H14" s="2" t="s">
        <v>89</v>
      </c>
      <c r="I14" s="7">
        <v>5100</v>
      </c>
    </row>
    <row r="15" spans="2:9" x14ac:dyDescent="0.25">
      <c r="B15" s="2">
        <v>9</v>
      </c>
      <c r="C15" s="2" t="s">
        <v>90</v>
      </c>
      <c r="D15" s="4">
        <v>2</v>
      </c>
      <c r="E15" s="2" t="str">
        <f>IFERROR(VLOOKUP(D15,Propriedades!B:F,2,0),"Digite um valor")</f>
        <v>Fazenda Bela Vista</v>
      </c>
      <c r="F15" s="5">
        <v>29447</v>
      </c>
      <c r="G15" s="19">
        <f t="shared" ca="1" si="0"/>
        <v>45</v>
      </c>
      <c r="H15" s="2" t="s">
        <v>91</v>
      </c>
      <c r="I15" s="7">
        <v>6000</v>
      </c>
    </row>
    <row r="16" spans="2:9" x14ac:dyDescent="0.25">
      <c r="B16" s="2">
        <v>10</v>
      </c>
      <c r="C16" s="2" t="s">
        <v>92</v>
      </c>
      <c r="D16" s="4">
        <v>3</v>
      </c>
      <c r="E16" s="2" t="str">
        <f>IFERROR(VLOOKUP(D16,Propriedades!B:F,2,0),"Digite um valor")</f>
        <v>Fazenda Esperança</v>
      </c>
      <c r="F16" s="5">
        <v>33661</v>
      </c>
      <c r="G16" s="19">
        <f t="shared" ca="1" si="0"/>
        <v>33</v>
      </c>
      <c r="H16" s="2" t="s">
        <v>93</v>
      </c>
      <c r="I16" s="7">
        <v>3000</v>
      </c>
    </row>
    <row r="17" spans="6:9" x14ac:dyDescent="0.25">
      <c r="F17" s="18"/>
      <c r="G17" s="20"/>
    </row>
    <row r="18" spans="6:9" x14ac:dyDescent="0.25">
      <c r="H18" t="s">
        <v>138</v>
      </c>
      <c r="I18" t="s">
        <v>139</v>
      </c>
    </row>
    <row r="19" spans="6:9" x14ac:dyDescent="0.25">
      <c r="H19" t="s">
        <v>140</v>
      </c>
      <c r="I19" t="s">
        <v>142</v>
      </c>
    </row>
    <row r="20" spans="6:9" x14ac:dyDescent="0.25">
      <c r="H20" t="s">
        <v>141</v>
      </c>
      <c r="I20" t="s">
        <v>143</v>
      </c>
    </row>
  </sheetData>
  <mergeCells count="1">
    <mergeCell ref="B5:I5"/>
  </mergeCells>
  <dataValidations count="1">
    <dataValidation type="whole" allowBlank="1" showInputMessage="1" showErrorMessage="1" promptTitle="Código Funcionário" prompt="Digite um valor entre 1 até 1000" sqref="B7:B16">
      <formula1>1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1"/>
  <sheetViews>
    <sheetView topLeftCell="A4" zoomScale="184" zoomScaleNormal="184" workbookViewId="0">
      <selection activeCell="F10" sqref="F10"/>
    </sheetView>
  </sheetViews>
  <sheetFormatPr defaultRowHeight="15" x14ac:dyDescent="0.25"/>
  <cols>
    <col min="2" max="2" width="13.140625" customWidth="1"/>
    <col min="3" max="3" width="17.5703125" bestFit="1" customWidth="1"/>
    <col min="4" max="4" width="15.140625" customWidth="1"/>
    <col min="5" max="5" width="10.7109375" customWidth="1"/>
    <col min="6" max="6" width="13.5703125" bestFit="1" customWidth="1"/>
    <col min="7" max="7" width="14.42578125" bestFit="1" customWidth="1"/>
  </cols>
  <sheetData>
    <row r="1" spans="2:7" x14ac:dyDescent="0.25">
      <c r="B1" t="s">
        <v>25</v>
      </c>
    </row>
    <row r="3" spans="2:7" x14ac:dyDescent="0.25">
      <c r="B3" t="s">
        <v>3</v>
      </c>
      <c r="C3" t="s">
        <v>26</v>
      </c>
      <c r="D3" t="s">
        <v>27</v>
      </c>
      <c r="E3" t="s">
        <v>28</v>
      </c>
    </row>
    <row r="6" spans="2:7" x14ac:dyDescent="0.25">
      <c r="B6" s="27" t="s">
        <v>122</v>
      </c>
      <c r="C6" s="27"/>
      <c r="D6" s="27"/>
      <c r="E6" s="27"/>
      <c r="F6" s="39" t="s">
        <v>162</v>
      </c>
      <c r="G6" s="26" t="s">
        <v>161</v>
      </c>
    </row>
    <row r="7" spans="2:7" x14ac:dyDescent="0.25">
      <c r="B7" s="2">
        <v>1</v>
      </c>
      <c r="C7" s="2" t="s">
        <v>29</v>
      </c>
      <c r="D7" s="2" t="s">
        <v>30</v>
      </c>
      <c r="E7" s="2" t="s">
        <v>31</v>
      </c>
      <c r="F7" s="7">
        <v>1000</v>
      </c>
      <c r="G7" s="7">
        <f>SUMIF(Vendas!F5:F15,B7,Vendas!J5:J15)</f>
        <v>602000</v>
      </c>
    </row>
    <row r="8" spans="2:7" x14ac:dyDescent="0.25">
      <c r="B8" s="2">
        <v>2</v>
      </c>
      <c r="C8" s="2" t="s">
        <v>32</v>
      </c>
      <c r="D8" s="2" t="s">
        <v>30</v>
      </c>
      <c r="E8" s="2" t="s">
        <v>31</v>
      </c>
      <c r="F8" s="7">
        <v>2000</v>
      </c>
      <c r="G8" s="7">
        <f>SUMIF(Vendas!F6:F18,B8,Vendas!J6:J18)</f>
        <v>1140000</v>
      </c>
    </row>
    <row r="9" spans="2:7" x14ac:dyDescent="0.25">
      <c r="B9" s="2">
        <v>3</v>
      </c>
      <c r="C9" s="2" t="s">
        <v>33</v>
      </c>
      <c r="D9" s="2" t="s">
        <v>30</v>
      </c>
      <c r="E9" s="2" t="s">
        <v>31</v>
      </c>
      <c r="F9" s="7">
        <v>1420</v>
      </c>
      <c r="G9" s="7">
        <f>SUMIF(Vendas!F7:F19,B9,Vendas!J7:J19)</f>
        <v>624800</v>
      </c>
    </row>
    <row r="10" spans="2:7" x14ac:dyDescent="0.25">
      <c r="B10" s="2">
        <v>4</v>
      </c>
      <c r="C10" s="2" t="s">
        <v>34</v>
      </c>
      <c r="D10" s="2" t="s">
        <v>35</v>
      </c>
      <c r="E10" s="2" t="s">
        <v>36</v>
      </c>
      <c r="F10" s="7"/>
      <c r="G10" s="7">
        <f>SUMIF(Vendas!F8:F20,B10,Vendas!J8:J20)</f>
        <v>0</v>
      </c>
    </row>
    <row r="11" spans="2:7" x14ac:dyDescent="0.25">
      <c r="B11" s="2">
        <v>5</v>
      </c>
      <c r="C11" s="2" t="s">
        <v>37</v>
      </c>
      <c r="D11" s="2" t="s">
        <v>35</v>
      </c>
      <c r="E11" s="2" t="s">
        <v>36</v>
      </c>
      <c r="F11" s="7"/>
      <c r="G11" s="7">
        <f>SUMIF(Vendas!F9:F21,B11,Vendas!J9:J21)</f>
        <v>0</v>
      </c>
    </row>
  </sheetData>
  <mergeCells count="1">
    <mergeCell ref="B6:E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topLeftCell="A4" zoomScale="178" zoomScaleNormal="178" workbookViewId="0">
      <selection activeCell="J6" sqref="J6"/>
    </sheetView>
  </sheetViews>
  <sheetFormatPr defaultRowHeight="15" x14ac:dyDescent="0.25"/>
  <cols>
    <col min="1" max="1" width="2.5703125" customWidth="1"/>
    <col min="2" max="2" width="10.140625" customWidth="1"/>
    <col min="3" max="3" width="12.42578125" customWidth="1"/>
    <col min="4" max="4" width="6.7109375" customWidth="1"/>
    <col min="5" max="5" width="18.85546875" customWidth="1"/>
    <col min="6" max="6" width="7.7109375" customWidth="1"/>
    <col min="7" max="7" width="17.7109375" customWidth="1"/>
    <col min="8" max="8" width="12" customWidth="1"/>
    <col min="9" max="9" width="18.5703125" bestFit="1" customWidth="1"/>
    <col min="10" max="10" width="16" customWidth="1"/>
  </cols>
  <sheetData>
    <row r="2" spans="2:10" x14ac:dyDescent="0.25">
      <c r="B2" t="s">
        <v>38</v>
      </c>
    </row>
    <row r="4" spans="2:10" x14ac:dyDescent="0.25">
      <c r="B4" s="30" t="s">
        <v>0</v>
      </c>
      <c r="C4" s="31" t="s">
        <v>1</v>
      </c>
      <c r="D4" s="32" t="s">
        <v>159</v>
      </c>
      <c r="E4" s="31" t="s">
        <v>146</v>
      </c>
      <c r="F4" s="32" t="s">
        <v>160</v>
      </c>
      <c r="G4" s="31" t="s">
        <v>158</v>
      </c>
      <c r="H4" s="31" t="s">
        <v>4</v>
      </c>
      <c r="I4" s="33" t="s">
        <v>163</v>
      </c>
      <c r="J4" s="33" t="s">
        <v>5</v>
      </c>
    </row>
    <row r="5" spans="2:10" x14ac:dyDescent="0.25">
      <c r="B5" s="28">
        <v>1</v>
      </c>
      <c r="C5" s="5">
        <v>45672</v>
      </c>
      <c r="D5" s="2">
        <v>1</v>
      </c>
      <c r="E5" s="2" t="str">
        <f>VLOOKUP(D5,Clientes!B:D,2,0)</f>
        <v>Manoel Alves</v>
      </c>
      <c r="F5" s="2">
        <v>1</v>
      </c>
      <c r="G5" s="2" t="str">
        <f>VLOOKUP(F5,Produtos!B:E,2,0)</f>
        <v>Milho</v>
      </c>
      <c r="H5" s="2">
        <v>120</v>
      </c>
      <c r="I5" s="29">
        <f>VLOOKUP(F5,Produtos!B:G,5,0)</f>
        <v>1000</v>
      </c>
      <c r="J5" s="29">
        <f>Tabela1[[#This Row],[PREÇO UNITÁRIO]]*Tabela1[[#This Row],[Quantidade]]</f>
        <v>120000</v>
      </c>
    </row>
    <row r="6" spans="2:10" x14ac:dyDescent="0.25">
      <c r="B6" s="28">
        <v>2</v>
      </c>
      <c r="C6" s="5">
        <v>45698</v>
      </c>
      <c r="D6" s="2">
        <v>2</v>
      </c>
      <c r="E6" s="2" t="str">
        <f>VLOOKUP(D6,Clientes!B:D,2,0)</f>
        <v>Ricardo Azevedo</v>
      </c>
      <c r="F6" s="2">
        <v>2</v>
      </c>
      <c r="G6" s="2" t="str">
        <f>VLOOKUP(F6,Produtos!B:E,2,0)</f>
        <v>Soja</v>
      </c>
      <c r="H6" s="2">
        <v>200</v>
      </c>
      <c r="I6" s="29">
        <f>VLOOKUP(F6,Produtos!B:G,5,0)</f>
        <v>2000</v>
      </c>
      <c r="J6" s="29">
        <f>Tabela1[[#This Row],[PREÇO UNITÁRIO]]*Tabela1[[#This Row],[Quantidade]]</f>
        <v>400000</v>
      </c>
    </row>
    <row r="7" spans="2:10" x14ac:dyDescent="0.25">
      <c r="B7" s="28">
        <v>3</v>
      </c>
      <c r="C7" s="5">
        <v>45716</v>
      </c>
      <c r="D7" s="2">
        <v>3</v>
      </c>
      <c r="E7" s="2" t="str">
        <f>VLOOKUP(D7,Clientes!B:D,2,0)</f>
        <v>Rubens Neto</v>
      </c>
      <c r="F7" s="2">
        <v>3</v>
      </c>
      <c r="G7" s="2" t="str">
        <f>VLOOKUP(F7,Produtos!B:E,2,0)</f>
        <v>Trigo</v>
      </c>
      <c r="H7" s="2">
        <v>150</v>
      </c>
      <c r="I7" s="29">
        <f>VLOOKUP(F7,Produtos!B:G,5,0)</f>
        <v>1420</v>
      </c>
      <c r="J7" s="29">
        <f>Tabela1[[#This Row],[PREÇO UNITÁRIO]]*Tabela1[[#This Row],[Quantidade]]</f>
        <v>213000</v>
      </c>
    </row>
    <row r="8" spans="2:10" x14ac:dyDescent="0.25">
      <c r="B8" s="28">
        <v>4</v>
      </c>
      <c r="C8" s="5">
        <v>45728</v>
      </c>
      <c r="D8" s="2">
        <v>4</v>
      </c>
      <c r="E8" s="2" t="str">
        <f>VLOOKUP(D8,Clientes!B:D,2,0)</f>
        <v>Alexandre da Silva</v>
      </c>
      <c r="F8" s="2">
        <v>1</v>
      </c>
      <c r="G8" s="2" t="str">
        <f>VLOOKUP(F8,Produtos!B:E,2,0)</f>
        <v>Milho</v>
      </c>
      <c r="H8" s="2">
        <v>180</v>
      </c>
      <c r="I8" s="29">
        <f>VLOOKUP(F8,Produtos!B:G,5,0)</f>
        <v>1000</v>
      </c>
      <c r="J8" s="29">
        <f>Tabela1[[#This Row],[PREÇO UNITÁRIO]]*Tabela1[[#This Row],[Quantidade]]</f>
        <v>180000</v>
      </c>
    </row>
    <row r="9" spans="2:10" x14ac:dyDescent="0.25">
      <c r="B9" s="28">
        <v>5</v>
      </c>
      <c r="C9" s="5">
        <v>45752</v>
      </c>
      <c r="D9" s="2">
        <v>5</v>
      </c>
      <c r="E9" s="2" t="str">
        <f>VLOOKUP(D9,Clientes!B:D,2,0)</f>
        <v>Bruno Ricardo</v>
      </c>
      <c r="F9" s="2">
        <v>2</v>
      </c>
      <c r="G9" s="2" t="str">
        <f>VLOOKUP(F9,Produtos!B:E,2,0)</f>
        <v>Soja</v>
      </c>
      <c r="H9" s="2">
        <v>220</v>
      </c>
      <c r="I9" s="29">
        <f>VLOOKUP(F9,Produtos!B:G,5,0)</f>
        <v>2000</v>
      </c>
      <c r="J9" s="29">
        <f>Tabela1[[#This Row],[PREÇO UNITÁRIO]]*Tabela1[[#This Row],[Quantidade]]</f>
        <v>440000</v>
      </c>
    </row>
    <row r="10" spans="2:10" x14ac:dyDescent="0.25">
      <c r="B10" s="28">
        <v>6</v>
      </c>
      <c r="C10" s="5">
        <v>45767</v>
      </c>
      <c r="D10" s="2">
        <v>1</v>
      </c>
      <c r="E10" s="2" t="str">
        <f>VLOOKUP(D10,Clientes!B:D,2,0)</f>
        <v>Manoel Alves</v>
      </c>
      <c r="F10" s="2">
        <v>3</v>
      </c>
      <c r="G10" s="2" t="str">
        <f>VLOOKUP(F10,Produtos!B:E,2,0)</f>
        <v>Trigo</v>
      </c>
      <c r="H10" s="2">
        <v>130</v>
      </c>
      <c r="I10" s="29">
        <f>VLOOKUP(F10,Produtos!B:G,5,0)</f>
        <v>1420</v>
      </c>
      <c r="J10" s="29">
        <f>Tabela1[[#This Row],[PREÇO UNITÁRIO]]*Tabela1[[#This Row],[Quantidade]]</f>
        <v>184600</v>
      </c>
    </row>
    <row r="11" spans="2:10" x14ac:dyDescent="0.25">
      <c r="B11" s="28">
        <v>7</v>
      </c>
      <c r="C11" s="5">
        <v>45785</v>
      </c>
      <c r="D11" s="2">
        <v>2</v>
      </c>
      <c r="E11" s="2" t="str">
        <f>VLOOKUP(D11,Clientes!B:D,2,0)</f>
        <v>Ricardo Azevedo</v>
      </c>
      <c r="F11" s="2">
        <v>1</v>
      </c>
      <c r="G11" s="2" t="str">
        <f>VLOOKUP(F11,Produtos!B:E,2,0)</f>
        <v>Milho</v>
      </c>
      <c r="H11" s="2">
        <v>110</v>
      </c>
      <c r="I11" s="29">
        <f>VLOOKUP(F11,Produtos!B:G,5,0)</f>
        <v>1000</v>
      </c>
      <c r="J11" s="29">
        <f>Tabela1[[#This Row],[PREÇO UNITÁRIO]]*Tabela1[[#This Row],[Quantidade]]</f>
        <v>110000</v>
      </c>
    </row>
    <row r="12" spans="2:10" x14ac:dyDescent="0.25">
      <c r="B12" s="28">
        <v>8</v>
      </c>
      <c r="C12" s="5">
        <v>45802</v>
      </c>
      <c r="D12" s="2">
        <v>3</v>
      </c>
      <c r="E12" s="2" t="str">
        <f>VLOOKUP(D12,Clientes!B:D,2,0)</f>
        <v>Rubens Neto</v>
      </c>
      <c r="F12" s="2">
        <v>2</v>
      </c>
      <c r="G12" s="2" t="str">
        <f>VLOOKUP(F12,Produtos!B:E,2,0)</f>
        <v>Soja</v>
      </c>
      <c r="H12" s="2">
        <v>140</v>
      </c>
      <c r="I12" s="29">
        <f>VLOOKUP(F12,Produtos!B:G,5,0)</f>
        <v>2000</v>
      </c>
      <c r="J12" s="29">
        <f>Tabela1[[#This Row],[PREÇO UNITÁRIO]]*Tabela1[[#This Row],[Quantidade]]</f>
        <v>280000</v>
      </c>
    </row>
    <row r="13" spans="2:10" x14ac:dyDescent="0.25">
      <c r="B13" s="28">
        <v>9</v>
      </c>
      <c r="C13" s="5">
        <v>45818</v>
      </c>
      <c r="D13" s="2">
        <v>4</v>
      </c>
      <c r="E13" s="2" t="str">
        <f>VLOOKUP(D13,Clientes!B:D,2,0)</f>
        <v>Alexandre da Silva</v>
      </c>
      <c r="F13" s="2">
        <v>3</v>
      </c>
      <c r="G13" s="2" t="str">
        <f>VLOOKUP(F13,Produtos!B:E,2,0)</f>
        <v>Trigo</v>
      </c>
      <c r="H13" s="2">
        <v>160</v>
      </c>
      <c r="I13" s="29">
        <f>VLOOKUP(F13,Produtos!B:G,5,0)</f>
        <v>1420</v>
      </c>
      <c r="J13" s="29">
        <f>Tabela1[[#This Row],[PREÇO UNITÁRIO]]*Tabela1[[#This Row],[Quantidade]]</f>
        <v>227200</v>
      </c>
    </row>
    <row r="14" spans="2:10" x14ac:dyDescent="0.25">
      <c r="B14" s="28">
        <v>11</v>
      </c>
      <c r="C14" s="5">
        <v>45890</v>
      </c>
      <c r="D14" s="2">
        <v>2</v>
      </c>
      <c r="E14" s="2" t="str">
        <f>VLOOKUP(D14,Clientes!B:D,2,0)</f>
        <v>Ricardo Azevedo</v>
      </c>
      <c r="F14" s="2">
        <v>1</v>
      </c>
      <c r="G14" s="2" t="str">
        <f>VLOOKUP(F14,Produtos!B:E,2,0)</f>
        <v>Milho</v>
      </c>
      <c r="H14" s="2">
        <v>2</v>
      </c>
      <c r="I14" s="29">
        <f>VLOOKUP(F14,Produtos!B:G,5,0)</f>
        <v>1000</v>
      </c>
      <c r="J14" s="29">
        <f>Tabela1[[#This Row],[PREÇO UNITÁRIO]]*Tabela1[[#This Row],[Quantidade]]</f>
        <v>2000</v>
      </c>
    </row>
    <row r="15" spans="2:10" x14ac:dyDescent="0.25">
      <c r="B15" s="28">
        <v>10</v>
      </c>
      <c r="C15" s="5">
        <v>45830</v>
      </c>
      <c r="D15" s="2">
        <v>5</v>
      </c>
      <c r="E15" s="2" t="str">
        <f>VLOOKUP(D15,Clientes!B:D,2,0)</f>
        <v>Bruno Ricardo</v>
      </c>
      <c r="F15" s="2">
        <v>1</v>
      </c>
      <c r="G15" s="2" t="str">
        <f>VLOOKUP(F15,Produtos!B:E,2,0)</f>
        <v>Milho</v>
      </c>
      <c r="H15" s="2">
        <v>190</v>
      </c>
      <c r="I15" s="29">
        <f>VLOOKUP(F15,Produtos!B:G,5,0)</f>
        <v>1000</v>
      </c>
      <c r="J15" s="29">
        <f>Tabela1[[#This Row],[PREÇO UNITÁRIO]]*Tabela1[[#This Row],[Quantidade]]</f>
        <v>190000</v>
      </c>
    </row>
    <row r="16" spans="2:10" x14ac:dyDescent="0.25">
      <c r="B16" s="34">
        <v>12</v>
      </c>
      <c r="C16" s="35">
        <v>45890</v>
      </c>
      <c r="D16" s="36">
        <v>1</v>
      </c>
      <c r="E16" s="37" t="str">
        <f>VLOOKUP(D16,Clientes!B:D,2,0)</f>
        <v>Manoel Alves</v>
      </c>
      <c r="F16" s="37">
        <v>4</v>
      </c>
      <c r="G16" s="37" t="str">
        <f>VLOOKUP(F16,Produtos!B:E,2,0)</f>
        <v>Fertilizante NPK</v>
      </c>
      <c r="H16" s="37">
        <v>1</v>
      </c>
      <c r="I16" s="38">
        <f>VLOOKUP(F16,Produtos!B:G,5,0)</f>
        <v>0</v>
      </c>
      <c r="J16" s="38">
        <f>Tabela1[[#This Row],[PREÇO UNITÁRIO]]*Tabela1[[#This Row],[Quantidade]]</f>
        <v>0</v>
      </c>
    </row>
    <row r="17" spans="2:10" x14ac:dyDescent="0.25">
      <c r="B17" s="34">
        <v>13</v>
      </c>
      <c r="C17" s="35">
        <v>45890</v>
      </c>
      <c r="D17" s="36">
        <v>2</v>
      </c>
      <c r="E17" s="37" t="str">
        <f>VLOOKUP(D17,Clientes!B:D,2,0)</f>
        <v>Ricardo Azevedo</v>
      </c>
      <c r="F17" s="37">
        <v>2</v>
      </c>
      <c r="G17" s="37" t="str">
        <f>VLOOKUP(F17,Produtos!B:E,2,0)</f>
        <v>Soja</v>
      </c>
      <c r="H17" s="37">
        <v>10</v>
      </c>
      <c r="I17" s="38">
        <f>VLOOKUP(F17,Produtos!B:G,5,0)</f>
        <v>2000</v>
      </c>
      <c r="J17" s="29">
        <f>Tabela1[[#This Row],[PREÇO UNITÁRIO]]*Tabela1[[#This Row],[Quantidade]]</f>
        <v>20000</v>
      </c>
    </row>
    <row r="18" spans="2:10" x14ac:dyDescent="0.25">
      <c r="J18" s="8">
        <f>SUM(J5:J15)</f>
        <v>2346800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18"/>
  <sheetViews>
    <sheetView topLeftCell="A4" zoomScale="184" zoomScaleNormal="184" workbookViewId="0">
      <selection activeCell="E13" sqref="E13"/>
    </sheetView>
  </sheetViews>
  <sheetFormatPr defaultRowHeight="15" x14ac:dyDescent="0.25"/>
  <cols>
    <col min="2" max="2" width="11" customWidth="1"/>
    <col min="3" max="3" width="16.5703125" customWidth="1"/>
    <col min="4" max="4" width="12.42578125" customWidth="1"/>
    <col min="5" max="5" width="13.140625" customWidth="1"/>
    <col min="6" max="6" width="20.140625" customWidth="1"/>
    <col min="7" max="7" width="13.85546875" customWidth="1"/>
  </cols>
  <sheetData>
    <row r="6" spans="2:7" ht="21" x14ac:dyDescent="0.35">
      <c r="B6" s="25" t="s">
        <v>123</v>
      </c>
      <c r="C6" s="25"/>
      <c r="D6" s="25"/>
      <c r="E6" s="25"/>
      <c r="F6" s="25"/>
      <c r="G6" s="25"/>
    </row>
    <row r="7" spans="2:7" x14ac:dyDescent="0.25">
      <c r="B7" s="3" t="s">
        <v>39</v>
      </c>
      <c r="C7" s="3" t="s">
        <v>40</v>
      </c>
      <c r="D7" s="3" t="s">
        <v>2</v>
      </c>
      <c r="E7" s="3" t="s">
        <v>3</v>
      </c>
      <c r="F7" s="3" t="s">
        <v>41</v>
      </c>
      <c r="G7" s="3" t="s">
        <v>42</v>
      </c>
    </row>
    <row r="8" spans="2:7" x14ac:dyDescent="0.25">
      <c r="B8" s="2">
        <v>1</v>
      </c>
      <c r="C8" s="2">
        <v>45667</v>
      </c>
      <c r="D8" s="2">
        <v>1</v>
      </c>
      <c r="E8" s="2">
        <v>1</v>
      </c>
      <c r="F8" s="2" t="s">
        <v>43</v>
      </c>
      <c r="G8" s="7">
        <v>15000</v>
      </c>
    </row>
    <row r="9" spans="2:7" x14ac:dyDescent="0.25">
      <c r="B9" s="2">
        <v>2</v>
      </c>
      <c r="C9" s="2">
        <v>45696</v>
      </c>
      <c r="D9" s="2">
        <v>2</v>
      </c>
      <c r="E9" s="2">
        <v>2</v>
      </c>
      <c r="F9" s="2" t="s">
        <v>44</v>
      </c>
      <c r="G9" s="7">
        <v>5000</v>
      </c>
    </row>
    <row r="10" spans="2:7" x14ac:dyDescent="0.25">
      <c r="B10" s="2">
        <v>3</v>
      </c>
      <c r="C10" s="2">
        <v>45713</v>
      </c>
      <c r="D10" s="2">
        <v>3</v>
      </c>
      <c r="E10" s="2">
        <v>3</v>
      </c>
      <c r="F10" s="2" t="s">
        <v>45</v>
      </c>
      <c r="G10" s="7">
        <v>7000</v>
      </c>
    </row>
    <row r="11" spans="2:7" x14ac:dyDescent="0.25">
      <c r="B11" s="2">
        <v>4</v>
      </c>
      <c r="C11" s="2">
        <v>45726</v>
      </c>
      <c r="D11" s="2">
        <v>4</v>
      </c>
      <c r="E11" s="2">
        <v>1</v>
      </c>
      <c r="F11" s="2" t="s">
        <v>43</v>
      </c>
      <c r="G11" s="7">
        <v>14000</v>
      </c>
    </row>
    <row r="12" spans="2:7" x14ac:dyDescent="0.25">
      <c r="B12" s="2">
        <v>5</v>
      </c>
      <c r="C12" s="2">
        <v>45749</v>
      </c>
      <c r="D12" s="2">
        <v>5</v>
      </c>
      <c r="E12" s="2">
        <v>2</v>
      </c>
      <c r="F12" s="2" t="s">
        <v>44</v>
      </c>
      <c r="G12" s="7">
        <v>5500</v>
      </c>
    </row>
    <row r="13" spans="2:7" x14ac:dyDescent="0.25">
      <c r="B13" s="2">
        <v>6</v>
      </c>
      <c r="C13" s="2">
        <v>45762</v>
      </c>
      <c r="D13" s="2">
        <v>1</v>
      </c>
      <c r="E13" s="2">
        <v>3</v>
      </c>
      <c r="F13" s="2" t="s">
        <v>45</v>
      </c>
      <c r="G13" s="7">
        <v>6800</v>
      </c>
    </row>
    <row r="14" spans="2:7" x14ac:dyDescent="0.25">
      <c r="B14" s="2">
        <v>7</v>
      </c>
      <c r="C14" s="2">
        <v>45782</v>
      </c>
      <c r="D14" s="2">
        <v>2</v>
      </c>
      <c r="E14" s="2">
        <v>1</v>
      </c>
      <c r="F14" s="2" t="s">
        <v>43</v>
      </c>
      <c r="G14" s="7">
        <v>12000</v>
      </c>
    </row>
    <row r="15" spans="2:7" x14ac:dyDescent="0.25">
      <c r="B15" s="2">
        <v>8</v>
      </c>
      <c r="C15" s="2">
        <v>45797</v>
      </c>
      <c r="D15" s="2">
        <v>3</v>
      </c>
      <c r="E15" s="2">
        <v>2</v>
      </c>
      <c r="F15" s="2" t="s">
        <v>44</v>
      </c>
      <c r="G15" s="7">
        <v>5200</v>
      </c>
    </row>
    <row r="16" spans="2:7" x14ac:dyDescent="0.25">
      <c r="B16" s="2">
        <v>9</v>
      </c>
      <c r="C16" s="2">
        <v>45816</v>
      </c>
      <c r="D16" s="2">
        <v>4</v>
      </c>
      <c r="E16" s="2">
        <v>3</v>
      </c>
      <c r="F16" s="2" t="s">
        <v>45</v>
      </c>
      <c r="G16" s="7">
        <v>7400</v>
      </c>
    </row>
    <row r="17" spans="2:7" x14ac:dyDescent="0.25">
      <c r="B17" s="2">
        <v>10</v>
      </c>
      <c r="C17" s="2">
        <v>45826</v>
      </c>
      <c r="D17" s="2">
        <v>5</v>
      </c>
      <c r="E17" s="2">
        <v>1</v>
      </c>
      <c r="F17" s="2" t="s">
        <v>43</v>
      </c>
      <c r="G17" s="7">
        <v>13500</v>
      </c>
    </row>
    <row r="18" spans="2:7" x14ac:dyDescent="0.25">
      <c r="G18" s="9">
        <f>SUM(G8:G17)</f>
        <v>91400</v>
      </c>
    </row>
  </sheetData>
  <mergeCells count="1">
    <mergeCell ref="B6:G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zoomScale="148" zoomScaleNormal="148" workbookViewId="0">
      <selection activeCell="C20" sqref="C20"/>
    </sheetView>
  </sheetViews>
  <sheetFormatPr defaultRowHeight="15" x14ac:dyDescent="0.25"/>
  <cols>
    <col min="3" max="3" width="26.7109375" bestFit="1" customWidth="1"/>
  </cols>
  <sheetData>
    <row r="4" spans="2:3" x14ac:dyDescent="0.25">
      <c r="B4" s="24" t="s">
        <v>124</v>
      </c>
      <c r="C4" s="24"/>
    </row>
    <row r="5" spans="2:3" x14ac:dyDescent="0.25">
      <c r="B5" s="1" t="s">
        <v>94</v>
      </c>
      <c r="C5" s="1" t="s">
        <v>95</v>
      </c>
    </row>
    <row r="6" spans="2:3" x14ac:dyDescent="0.25">
      <c r="B6" s="2" t="s">
        <v>96</v>
      </c>
      <c r="C6" s="2" t="s">
        <v>97</v>
      </c>
    </row>
    <row r="7" spans="2:3" x14ac:dyDescent="0.25">
      <c r="B7" s="2" t="s">
        <v>98</v>
      </c>
      <c r="C7" s="2" t="s">
        <v>99</v>
      </c>
    </row>
    <row r="8" spans="2:3" x14ac:dyDescent="0.25">
      <c r="B8" s="2" t="s">
        <v>100</v>
      </c>
      <c r="C8" s="2" t="s">
        <v>101</v>
      </c>
    </row>
    <row r="9" spans="2:3" x14ac:dyDescent="0.25">
      <c r="B9" s="2" t="s">
        <v>102</v>
      </c>
      <c r="C9" s="2" t="s">
        <v>103</v>
      </c>
    </row>
    <row r="10" spans="2:3" x14ac:dyDescent="0.25">
      <c r="B10" s="2" t="s">
        <v>104</v>
      </c>
      <c r="C10" s="2" t="s">
        <v>105</v>
      </c>
    </row>
    <row r="11" spans="2:3" x14ac:dyDescent="0.25">
      <c r="B11" s="2" t="s">
        <v>106</v>
      </c>
      <c r="C11" s="2" t="s">
        <v>107</v>
      </c>
    </row>
    <row r="12" spans="2:3" x14ac:dyDescent="0.25">
      <c r="B12" s="2" t="s">
        <v>108</v>
      </c>
      <c r="C12" s="2" t="s">
        <v>109</v>
      </c>
    </row>
    <row r="13" spans="2:3" x14ac:dyDescent="0.25">
      <c r="B13" s="2" t="s">
        <v>110</v>
      </c>
      <c r="C13" s="2" t="s">
        <v>111</v>
      </c>
    </row>
    <row r="14" spans="2:3" x14ac:dyDescent="0.25">
      <c r="B14" s="2" t="s">
        <v>112</v>
      </c>
      <c r="C14" s="2" t="s">
        <v>113</v>
      </c>
    </row>
    <row r="15" spans="2:3" x14ac:dyDescent="0.25">
      <c r="B15" s="2" t="s">
        <v>114</v>
      </c>
      <c r="C15" s="2" t="s">
        <v>115</v>
      </c>
    </row>
  </sheetData>
  <mergeCells count="1">
    <mergeCell ref="B4:C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Clientes</vt:lpstr>
      <vt:lpstr>Propriedades</vt:lpstr>
      <vt:lpstr>Fornecedores</vt:lpstr>
      <vt:lpstr>Funcionários</vt:lpstr>
      <vt:lpstr>Produtos</vt:lpstr>
      <vt:lpstr>Vendas</vt:lpstr>
      <vt:lpstr>Custo</vt:lpstr>
      <vt:lpstr>Centro de Custos</vt:lpstr>
      <vt:lpstr>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Sousa de Macedo</dc:creator>
  <cp:lastModifiedBy>Carlos Henrique Sousa de Macedo</cp:lastModifiedBy>
  <dcterms:created xsi:type="dcterms:W3CDTF">2025-06-23T23:56:41Z</dcterms:created>
  <dcterms:modified xsi:type="dcterms:W3CDTF">2025-08-21T23:17:45Z</dcterms:modified>
</cp:coreProperties>
</file>