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067" codeName="{39D6815B-2028-34A9-64EF-03FDC4A383A5}"/>
  <workbookPr codeName="ThisWorkbook" hidePivotFieldList="1"/>
  <mc:AlternateContent xmlns:mc="http://schemas.openxmlformats.org/markup-compatibility/2006">
    <mc:Choice Requires="x15">
      <x15ac:absPath xmlns:x15ac="http://schemas.microsoft.com/office/spreadsheetml/2010/11/ac" url="C:\Users\Jason\Desktop\"/>
    </mc:Choice>
  </mc:AlternateContent>
  <bookViews>
    <workbookView xWindow="0" yWindow="0" windowWidth="19200" windowHeight="6990" firstSheet="2" activeTab="2"/>
  </bookViews>
  <sheets>
    <sheet name="Database" sheetId="1" r:id="rId1"/>
    <sheet name="Category" sheetId="19" r:id="rId2"/>
    <sheet name="Userdata" sheetId="11" r:id="rId3"/>
    <sheet name="Calculation" sheetId="20" r:id="rId4"/>
    <sheet name="Constraints" sheetId="23" r:id="rId5"/>
    <sheet name="Dates" sheetId="14" r:id="rId6"/>
  </sheets>
  <definedNames>
    <definedName name="Category">#REF!</definedName>
    <definedName name="List1">Category!$D$2:$D$8</definedName>
    <definedName name="List2">Category!$G$2:$G$27</definedName>
    <definedName name="List4">Category!$M$2:$M$3</definedName>
    <definedName name="Month">#REF!</definedName>
    <definedName name="Months">Dates!$A$1:$A$12</definedName>
    <definedName name="Provider">#REF!</definedName>
    <definedName name="Year">#REF!</definedName>
    <definedName name="Years">Dates!$B$1:$B$27</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33" i="20" l="1"/>
  <c r="O34" i="20"/>
  <c r="O35" i="20"/>
  <c r="O36" i="20"/>
  <c r="O37" i="20"/>
  <c r="O38" i="20"/>
  <c r="O39" i="20"/>
  <c r="O40" i="20"/>
  <c r="O41" i="20"/>
  <c r="O42" i="20"/>
  <c r="O43" i="20"/>
  <c r="O44" i="20"/>
  <c r="O45" i="20"/>
  <c r="O46" i="20"/>
  <c r="O47" i="20"/>
  <c r="O48" i="20"/>
  <c r="O49" i="20"/>
  <c r="O50" i="20"/>
  <c r="O51" i="20"/>
  <c r="O52" i="20"/>
  <c r="O53" i="20"/>
  <c r="O54" i="20"/>
  <c r="O55" i="20"/>
  <c r="O56" i="20"/>
  <c r="O57" i="20"/>
  <c r="O58" i="20"/>
  <c r="O59" i="20"/>
  <c r="O60" i="20"/>
  <c r="O61" i="20"/>
  <c r="O62" i="20"/>
  <c r="O63" i="20"/>
  <c r="O64" i="20"/>
  <c r="O65" i="20"/>
  <c r="O66" i="20"/>
  <c r="O67" i="20"/>
  <c r="O68" i="20"/>
  <c r="O69" i="20"/>
  <c r="O70" i="20"/>
  <c r="O71" i="20"/>
  <c r="O72" i="20"/>
  <c r="O73" i="20"/>
  <c r="O74" i="20"/>
  <c r="O75" i="20"/>
  <c r="O76" i="20"/>
  <c r="O77" i="20"/>
  <c r="O78" i="20"/>
  <c r="O79" i="20"/>
  <c r="O80" i="20"/>
  <c r="O81" i="20"/>
  <c r="O82" i="20"/>
  <c r="O83" i="20"/>
  <c r="O84" i="20"/>
  <c r="O85" i="20"/>
  <c r="O86" i="20"/>
  <c r="O87" i="20"/>
  <c r="O88" i="20"/>
  <c r="O89" i="20"/>
  <c r="O90" i="20"/>
  <c r="O91" i="20"/>
  <c r="O92" i="20"/>
  <c r="O93" i="20"/>
  <c r="O94" i="20"/>
  <c r="O95" i="20"/>
  <c r="O96" i="20"/>
  <c r="O97" i="20"/>
  <c r="O98" i="20"/>
  <c r="O99" i="20"/>
  <c r="O100" i="20"/>
  <c r="O101" i="20"/>
  <c r="O102" i="20"/>
  <c r="O103" i="20"/>
  <c r="O104" i="20"/>
  <c r="O105" i="20"/>
  <c r="O106" i="20"/>
  <c r="O107" i="20"/>
  <c r="O108" i="20"/>
  <c r="O109" i="20"/>
  <c r="O110" i="20"/>
  <c r="O111" i="20"/>
  <c r="O112" i="20"/>
  <c r="O113" i="20"/>
  <c r="O114" i="20"/>
  <c r="O115" i="20"/>
  <c r="O116" i="20"/>
  <c r="O117" i="20"/>
  <c r="O118" i="20"/>
  <c r="O119" i="20"/>
  <c r="O120" i="20"/>
  <c r="O121" i="20"/>
  <c r="O122" i="20"/>
  <c r="O123" i="20"/>
  <c r="O124" i="20"/>
  <c r="O125" i="20"/>
  <c r="O126" i="20"/>
  <c r="O127" i="20"/>
  <c r="O128" i="20"/>
  <c r="O129" i="20"/>
  <c r="O130" i="20"/>
  <c r="O131" i="20"/>
  <c r="O132" i="20"/>
  <c r="O133" i="20"/>
  <c r="O134" i="20"/>
  <c r="O135" i="20"/>
  <c r="O136" i="20"/>
  <c r="O137" i="20"/>
  <c r="O138" i="20"/>
  <c r="O139" i="20"/>
  <c r="O140" i="20"/>
  <c r="O141" i="20"/>
  <c r="O142" i="20"/>
  <c r="O143" i="20"/>
  <c r="O144" i="20"/>
  <c r="O145" i="20"/>
  <c r="O146" i="20"/>
  <c r="O147" i="20"/>
  <c r="O148" i="20"/>
  <c r="O149" i="20"/>
  <c r="O150" i="20"/>
  <c r="O151" i="20"/>
  <c r="O152" i="20"/>
  <c r="O153" i="20"/>
  <c r="O154" i="20"/>
  <c r="O155" i="20"/>
  <c r="O156" i="20"/>
  <c r="O157" i="20"/>
  <c r="O158" i="20"/>
  <c r="O159" i="20"/>
  <c r="O160" i="20"/>
  <c r="O161" i="20"/>
  <c r="O162" i="20"/>
  <c r="O163" i="20"/>
  <c r="O164" i="20"/>
  <c r="O165" i="20"/>
  <c r="O166" i="20"/>
  <c r="O167" i="20"/>
  <c r="O168" i="20"/>
  <c r="O169" i="20"/>
  <c r="O170" i="20"/>
  <c r="O171" i="20"/>
  <c r="O172" i="20"/>
  <c r="O173" i="20"/>
  <c r="O174" i="20"/>
  <c r="O175" i="20"/>
  <c r="O3" i="20"/>
  <c r="O17" i="20"/>
  <c r="O18" i="20"/>
  <c r="O2" i="20"/>
  <c r="O4" i="20"/>
  <c r="O19" i="20"/>
  <c r="O5" i="20"/>
  <c r="O6" i="20"/>
  <c r="O20" i="20"/>
  <c r="O21" i="20"/>
  <c r="O22" i="20"/>
  <c r="O7" i="20"/>
  <c r="O176" i="20"/>
  <c r="O177" i="20"/>
  <c r="O23" i="20"/>
  <c r="O178" i="20"/>
  <c r="O179" i="20"/>
  <c r="O180" i="20"/>
  <c r="O181" i="20"/>
  <c r="O182" i="20"/>
  <c r="O183" i="20"/>
  <c r="O184" i="20"/>
  <c r="O185" i="20"/>
  <c r="O186" i="20"/>
  <c r="O187" i="20"/>
  <c r="O188" i="20"/>
  <c r="O189" i="20"/>
  <c r="O190" i="20"/>
  <c r="O191" i="20"/>
  <c r="O192" i="20"/>
  <c r="O193" i="20"/>
  <c r="O194" i="20"/>
  <c r="O195" i="20"/>
  <c r="O196" i="20"/>
  <c r="O197" i="20"/>
  <c r="O198" i="20"/>
  <c r="O8" i="20"/>
  <c r="O9" i="20"/>
  <c r="O199" i="20"/>
  <c r="O200" i="20"/>
  <c r="O201" i="20"/>
  <c r="O202" i="20"/>
  <c r="O203" i="20"/>
  <c r="O204" i="20"/>
  <c r="O205" i="20"/>
  <c r="O206" i="20"/>
  <c r="O207" i="20"/>
  <c r="O208" i="20"/>
  <c r="O209" i="20"/>
  <c r="O210" i="20"/>
  <c r="O211" i="20"/>
  <c r="O212" i="20"/>
  <c r="O213" i="20"/>
  <c r="O214" i="20"/>
  <c r="O215" i="20"/>
  <c r="O216" i="20"/>
  <c r="O217" i="20"/>
  <c r="O218" i="20"/>
  <c r="O219" i="20"/>
  <c r="O220" i="20"/>
  <c r="O221" i="20"/>
  <c r="O222" i="20"/>
  <c r="O223" i="20"/>
  <c r="O224" i="20"/>
  <c r="O225" i="20"/>
  <c r="O226" i="20"/>
  <c r="O227" i="20"/>
  <c r="O228" i="20"/>
  <c r="O229" i="20"/>
  <c r="O230" i="20"/>
  <c r="O231" i="20"/>
  <c r="O232" i="20"/>
  <c r="O233" i="20"/>
  <c r="O234" i="20"/>
  <c r="O235" i="20"/>
  <c r="O236" i="20"/>
  <c r="O237" i="20"/>
  <c r="O238" i="20"/>
  <c r="O239" i="20"/>
  <c r="O240" i="20"/>
  <c r="O241" i="20"/>
  <c r="O242" i="20"/>
  <c r="O243" i="20"/>
  <c r="O244" i="20"/>
  <c r="O245" i="20"/>
  <c r="O246" i="20"/>
  <c r="O247" i="20"/>
  <c r="O248" i="20"/>
  <c r="O249" i="20"/>
  <c r="O250" i="20"/>
  <c r="O251" i="20"/>
  <c r="O252" i="20"/>
  <c r="O253" i="20"/>
  <c r="O254" i="20"/>
  <c r="O255" i="20"/>
  <c r="O256" i="20"/>
  <c r="O24" i="20"/>
  <c r="O10" i="20"/>
  <c r="O25" i="20"/>
  <c r="O11" i="20"/>
  <c r="O26" i="20"/>
  <c r="O257" i="20"/>
  <c r="O258" i="20"/>
  <c r="O259" i="20"/>
  <c r="O260" i="20"/>
  <c r="O261" i="20"/>
  <c r="O262" i="20"/>
  <c r="O263" i="20"/>
  <c r="O264" i="20"/>
  <c r="O265" i="20"/>
  <c r="O266" i="20"/>
  <c r="O267" i="20"/>
  <c r="O268" i="20"/>
  <c r="O269" i="20"/>
  <c r="O270" i="20"/>
  <c r="O271" i="20"/>
  <c r="O272" i="20"/>
  <c r="O273" i="20"/>
  <c r="O274" i="20"/>
  <c r="O275" i="20"/>
  <c r="O276" i="20"/>
  <c r="O277" i="20"/>
  <c r="O27" i="20"/>
  <c r="O12" i="20"/>
  <c r="O28" i="20"/>
  <c r="O13" i="20"/>
  <c r="O29" i="20"/>
  <c r="O30" i="20"/>
  <c r="O14" i="20"/>
  <c r="O15" i="20"/>
  <c r="O16" i="20"/>
  <c r="O31" i="20"/>
  <c r="O32" i="20"/>
  <c r="AO178" i="20" l="1"/>
  <c r="AO33" i="20"/>
  <c r="AO34" i="20"/>
  <c r="AO237" i="20"/>
  <c r="AO35" i="20"/>
  <c r="AO261" i="20"/>
  <c r="AO179" i="20"/>
  <c r="AO36" i="20"/>
  <c r="AO37" i="20"/>
  <c r="AO38" i="20"/>
  <c r="AO39" i="20"/>
  <c r="AO40" i="20"/>
  <c r="AO41" i="20"/>
  <c r="AO42" i="20"/>
  <c r="AO43" i="20"/>
  <c r="AO44" i="20"/>
  <c r="AO45" i="20"/>
  <c r="AO46" i="20"/>
  <c r="AO201" i="20"/>
  <c r="AO202" i="20"/>
  <c r="AO199" i="20"/>
  <c r="AO47" i="20"/>
  <c r="AO238" i="20"/>
  <c r="AO48" i="20"/>
  <c r="AO49" i="20"/>
  <c r="AO50" i="20"/>
  <c r="AO51" i="20"/>
  <c r="AO176" i="20"/>
  <c r="AO180" i="20"/>
  <c r="AO262" i="20"/>
  <c r="AO257" i="20"/>
  <c r="AO52" i="20"/>
  <c r="AO53" i="20"/>
  <c r="AO54" i="20"/>
  <c r="AO203" i="20"/>
  <c r="AO181" i="20"/>
  <c r="AO263" i="20"/>
  <c r="AO55" i="20"/>
  <c r="AO56" i="20"/>
  <c r="AO239" i="20"/>
  <c r="AO204" i="20"/>
  <c r="AO57" i="20"/>
  <c r="AO182" i="20"/>
  <c r="AO264" i="20"/>
  <c r="AO58" i="20"/>
  <c r="AO59" i="20"/>
  <c r="AO60" i="20"/>
  <c r="AO240" i="20"/>
  <c r="AO61" i="20"/>
  <c r="AO241" i="20"/>
  <c r="AO205" i="20"/>
  <c r="AO62" i="20"/>
  <c r="AO236" i="20"/>
  <c r="AO63" i="20"/>
  <c r="AO183" i="20"/>
  <c r="AO64" i="20"/>
  <c r="AO65" i="20"/>
  <c r="AO66" i="20"/>
  <c r="AO67" i="20"/>
  <c r="AO68" i="20"/>
  <c r="AO69" i="20"/>
  <c r="AO70" i="20"/>
  <c r="AO71" i="20"/>
  <c r="AO72" i="20"/>
  <c r="AO231" i="20"/>
  <c r="AO73" i="20"/>
  <c r="AO206" i="20"/>
  <c r="AO74" i="20"/>
  <c r="AO207" i="20"/>
  <c r="AO75" i="20"/>
  <c r="AO242" i="20"/>
  <c r="AO76" i="20"/>
  <c r="AO184" i="20"/>
  <c r="AO185" i="20"/>
  <c r="AO208" i="20"/>
  <c r="AO243" i="20"/>
  <c r="AO77" i="20"/>
  <c r="AO177" i="20"/>
  <c r="AO78" i="20"/>
  <c r="AO244" i="20"/>
  <c r="AO79" i="20"/>
  <c r="AO80" i="20"/>
  <c r="AO265" i="20"/>
  <c r="AO209" i="20"/>
  <c r="AO245" i="20"/>
  <c r="AO200" i="20"/>
  <c r="AO81" i="20"/>
  <c r="AO246" i="20"/>
  <c r="AO82" i="20"/>
  <c r="AO83" i="20"/>
  <c r="AO84" i="20"/>
  <c r="AO85" i="20"/>
  <c r="AO86" i="20"/>
  <c r="AO266" i="20"/>
  <c r="AO87" i="20"/>
  <c r="AO88" i="20"/>
  <c r="AO232" i="20"/>
  <c r="AO89" i="20"/>
  <c r="AO210" i="20"/>
  <c r="AO90" i="20"/>
  <c r="AO91" i="20"/>
  <c r="AO92" i="20"/>
  <c r="AO267" i="20"/>
  <c r="AO93" i="20"/>
  <c r="AO211" i="20"/>
  <c r="AO94" i="20"/>
  <c r="AO95" i="20"/>
  <c r="AO96" i="20"/>
  <c r="AO268" i="20"/>
  <c r="AO97" i="20"/>
  <c r="AO186" i="20"/>
  <c r="AO98" i="20"/>
  <c r="AO212" i="20"/>
  <c r="AO99" i="20"/>
  <c r="AO100" i="20"/>
  <c r="AO187" i="20"/>
  <c r="AO101" i="20"/>
  <c r="AO102" i="20"/>
  <c r="AO103" i="20"/>
  <c r="AO104" i="20"/>
  <c r="AO269" i="20"/>
  <c r="AO213" i="20"/>
  <c r="AO105" i="20"/>
  <c r="AO214" i="20"/>
  <c r="AO106" i="20"/>
  <c r="AO107" i="20"/>
  <c r="AO108" i="20"/>
  <c r="AO109" i="20"/>
  <c r="AO110" i="20"/>
  <c r="AO111" i="20"/>
  <c r="AO270" i="20"/>
  <c r="AO233" i="20"/>
  <c r="AO112" i="20"/>
  <c r="AO113" i="20"/>
  <c r="AO188" i="20"/>
  <c r="AO114" i="20"/>
  <c r="AO115" i="20"/>
  <c r="AO116" i="20"/>
  <c r="AO117" i="20"/>
  <c r="AO118" i="20"/>
  <c r="AO119" i="20"/>
  <c r="AO189" i="20"/>
  <c r="AO120" i="20"/>
  <c r="AO121" i="20"/>
  <c r="AO122" i="20"/>
  <c r="AO190" i="20"/>
  <c r="AO123" i="20"/>
  <c r="AO215" i="20"/>
  <c r="AO124" i="20"/>
  <c r="AO125" i="20"/>
  <c r="AO247" i="20"/>
  <c r="AO126" i="20"/>
  <c r="AO127" i="20"/>
  <c r="AO128" i="20"/>
  <c r="AO216" i="20"/>
  <c r="AO217" i="20"/>
  <c r="AO129" i="20"/>
  <c r="AO191" i="20"/>
  <c r="AO248" i="20"/>
  <c r="AO130" i="20"/>
  <c r="AO131" i="20"/>
  <c r="AO132" i="20"/>
  <c r="AO218" i="20"/>
  <c r="AO133" i="20"/>
  <c r="AO192" i="20"/>
  <c r="AO219" i="20"/>
  <c r="AO134" i="20"/>
  <c r="AO234" i="20"/>
  <c r="AO135" i="20"/>
  <c r="AO193" i="20"/>
  <c r="AO136" i="20"/>
  <c r="AO137" i="20"/>
  <c r="AO249" i="20"/>
  <c r="AO138" i="20"/>
  <c r="AO250" i="20"/>
  <c r="AO139" i="20"/>
  <c r="AO140" i="20"/>
  <c r="AO271" i="20"/>
  <c r="AO141" i="20"/>
  <c r="AO142" i="20"/>
  <c r="AO143" i="20"/>
  <c r="AO144" i="20"/>
  <c r="AO145" i="20"/>
  <c r="AO146" i="20"/>
  <c r="AO272" i="20"/>
  <c r="AO251" i="20"/>
  <c r="AO147" i="20"/>
  <c r="AO148" i="20"/>
  <c r="AO149" i="20"/>
  <c r="AO150" i="20"/>
  <c r="AO151" i="20"/>
  <c r="AO273" i="20"/>
  <c r="AO220" i="20"/>
  <c r="AO152" i="20"/>
  <c r="AO153" i="20"/>
  <c r="AO194" i="20"/>
  <c r="AO154" i="20"/>
  <c r="AO155" i="20"/>
  <c r="AO156" i="20"/>
  <c r="AO157" i="20"/>
  <c r="AO158" i="20"/>
  <c r="AO159" i="20"/>
  <c r="AO221" i="20"/>
  <c r="AO252" i="20"/>
  <c r="AO160" i="20"/>
  <c r="AO161" i="20"/>
  <c r="AO162" i="20"/>
  <c r="AO222" i="20"/>
  <c r="AO163" i="20"/>
  <c r="AO164" i="20"/>
  <c r="AO165" i="20"/>
  <c r="AO166" i="20"/>
  <c r="AO167" i="20"/>
  <c r="AO253" i="20"/>
  <c r="AO168" i="20"/>
  <c r="AO258" i="20"/>
  <c r="AO195" i="20"/>
  <c r="AO169" i="20"/>
  <c r="AO235" i="20"/>
  <c r="AO223" i="20"/>
  <c r="AO170" i="20"/>
  <c r="AO254" i="20"/>
  <c r="AO171" i="20"/>
  <c r="AO172" i="20"/>
  <c r="AO196" i="20"/>
  <c r="AO274" i="20"/>
  <c r="AO173" i="20"/>
  <c r="AO275" i="20"/>
  <c r="AO224" i="20"/>
  <c r="AO225" i="20"/>
  <c r="AO197" i="20"/>
  <c r="AO255" i="20"/>
  <c r="AO226" i="20"/>
  <c r="AO227" i="20"/>
  <c r="AO276" i="20"/>
  <c r="AO256" i="20"/>
  <c r="AO198" i="20"/>
  <c r="AO277" i="20"/>
  <c r="AO174" i="20"/>
  <c r="AO175" i="20"/>
  <c r="AO27" i="20"/>
  <c r="AO3" i="20"/>
  <c r="AO17" i="20"/>
  <c r="AO259" i="20"/>
  <c r="AO24" i="20"/>
  <c r="AO18" i="20"/>
  <c r="AO2" i="20"/>
  <c r="AO228" i="20"/>
  <c r="AO229" i="20"/>
  <c r="AO12" i="20"/>
  <c r="AO230" i="20"/>
  <c r="AO8" i="20"/>
  <c r="AO4" i="20"/>
  <c r="AO23" i="20"/>
  <c r="AO19" i="20"/>
  <c r="AO5" i="20"/>
  <c r="AO10" i="20"/>
  <c r="AO25" i="20"/>
  <c r="AO11" i="20"/>
  <c r="AO6" i="20"/>
  <c r="AO260" i="20"/>
  <c r="AO28" i="20"/>
  <c r="AO20" i="20"/>
  <c r="AO13" i="20"/>
  <c r="AO29" i="20"/>
  <c r="AO30" i="20"/>
  <c r="AO14" i="20"/>
  <c r="AO21" i="20"/>
  <c r="AO22" i="20"/>
  <c r="AO7" i="20"/>
  <c r="AO9" i="20"/>
  <c r="AO15" i="20"/>
  <c r="AO16" i="20"/>
  <c r="AO26" i="20"/>
  <c r="AO31" i="20"/>
  <c r="AO32" i="20"/>
  <c r="AS178" i="20" l="1"/>
  <c r="AS33" i="20"/>
  <c r="AS34" i="20"/>
  <c r="AS237" i="20"/>
  <c r="AS35" i="20"/>
  <c r="AS261" i="20"/>
  <c r="AS179" i="20"/>
  <c r="AS36" i="20"/>
  <c r="AS37" i="20"/>
  <c r="AS38" i="20"/>
  <c r="AS39" i="20"/>
  <c r="AS40" i="20"/>
  <c r="AS41" i="20"/>
  <c r="AS42" i="20"/>
  <c r="AS43" i="20"/>
  <c r="AS44" i="20"/>
  <c r="AS45" i="20"/>
  <c r="AS46" i="20"/>
  <c r="AS201" i="20"/>
  <c r="AS202" i="20"/>
  <c r="AS199" i="20"/>
  <c r="AS47" i="20"/>
  <c r="AS238" i="20"/>
  <c r="AS48" i="20"/>
  <c r="AS49" i="20"/>
  <c r="AS50" i="20"/>
  <c r="AS51" i="20"/>
  <c r="AS176" i="20"/>
  <c r="AS180" i="20"/>
  <c r="AS262" i="20"/>
  <c r="AS257" i="20"/>
  <c r="AS52" i="20"/>
  <c r="AS53" i="20"/>
  <c r="AS54" i="20"/>
  <c r="AS203" i="20"/>
  <c r="AS181" i="20"/>
  <c r="AS263" i="20"/>
  <c r="AS55" i="20"/>
  <c r="AS56" i="20"/>
  <c r="AS239" i="20"/>
  <c r="AS204" i="20"/>
  <c r="AS57" i="20"/>
  <c r="AS182" i="20"/>
  <c r="AS264" i="20"/>
  <c r="AS58" i="20"/>
  <c r="AS59" i="20"/>
  <c r="AS60" i="20"/>
  <c r="AS240" i="20"/>
  <c r="AS61" i="20"/>
  <c r="AS241" i="20"/>
  <c r="AS205" i="20"/>
  <c r="AS62" i="20"/>
  <c r="AS236" i="20"/>
  <c r="AS63" i="20"/>
  <c r="AS183" i="20"/>
  <c r="AS64" i="20"/>
  <c r="AS65" i="20"/>
  <c r="AS66" i="20"/>
  <c r="AS67" i="20"/>
  <c r="AS68" i="20"/>
  <c r="AS69" i="20"/>
  <c r="AS70" i="20"/>
  <c r="AS71" i="20"/>
  <c r="AS72" i="20"/>
  <c r="AS231" i="20"/>
  <c r="AS73" i="20"/>
  <c r="AS206" i="20"/>
  <c r="AS74" i="20"/>
  <c r="AS207" i="20"/>
  <c r="AS75" i="20"/>
  <c r="AS242" i="20"/>
  <c r="AS76" i="20"/>
  <c r="AS184" i="20"/>
  <c r="AS185" i="20"/>
  <c r="AS208" i="20"/>
  <c r="AS243" i="20"/>
  <c r="AS77" i="20"/>
  <c r="AS177" i="20"/>
  <c r="AS78" i="20"/>
  <c r="AS244" i="20"/>
  <c r="AS79" i="20"/>
  <c r="AS80" i="20"/>
  <c r="AS265" i="20"/>
  <c r="AS209" i="20"/>
  <c r="AS245" i="20"/>
  <c r="AS200" i="20"/>
  <c r="AS81" i="20"/>
  <c r="AS246" i="20"/>
  <c r="AS82" i="20"/>
  <c r="AS83" i="20"/>
  <c r="AS84" i="20"/>
  <c r="AS85" i="20"/>
  <c r="AS86" i="20"/>
  <c r="AS266" i="20"/>
  <c r="AS87" i="20"/>
  <c r="AS88" i="20"/>
  <c r="AS232" i="20"/>
  <c r="AS89" i="20"/>
  <c r="AS210" i="20"/>
  <c r="AS90" i="20"/>
  <c r="AS91" i="20"/>
  <c r="AS92" i="20"/>
  <c r="AS267" i="20"/>
  <c r="AS93" i="20"/>
  <c r="AS211" i="20"/>
  <c r="AS94" i="20"/>
  <c r="AS95" i="20"/>
  <c r="AS96" i="20"/>
  <c r="AS268" i="20"/>
  <c r="AS97" i="20"/>
  <c r="AS186" i="20"/>
  <c r="AS98" i="20"/>
  <c r="AS212" i="20"/>
  <c r="AS99" i="20"/>
  <c r="AS100" i="20"/>
  <c r="AS187" i="20"/>
  <c r="AS101" i="20"/>
  <c r="AS102" i="20"/>
  <c r="AS103" i="20"/>
  <c r="AS104" i="20"/>
  <c r="AS269" i="20"/>
  <c r="AS213" i="20"/>
  <c r="AS105" i="20"/>
  <c r="AS214" i="20"/>
  <c r="AS106" i="20"/>
  <c r="AS107" i="20"/>
  <c r="AS108" i="20"/>
  <c r="AS109" i="20"/>
  <c r="AS110" i="20"/>
  <c r="AS111" i="20"/>
  <c r="AS270" i="20"/>
  <c r="AS233" i="20"/>
  <c r="AS112" i="20"/>
  <c r="AS113" i="20"/>
  <c r="AS188" i="20"/>
  <c r="AS114" i="20"/>
  <c r="AS115" i="20"/>
  <c r="AS116" i="20"/>
  <c r="AS117" i="20"/>
  <c r="AS118" i="20"/>
  <c r="AS119" i="20"/>
  <c r="AS189" i="20"/>
  <c r="AS120" i="20"/>
  <c r="AS121" i="20"/>
  <c r="AS122" i="20"/>
  <c r="AS190" i="20"/>
  <c r="AS123" i="20"/>
  <c r="AS215" i="20"/>
  <c r="AS124" i="20"/>
  <c r="AS125" i="20"/>
  <c r="AS247" i="20"/>
  <c r="AS126" i="20"/>
  <c r="AS127" i="20"/>
  <c r="AS128" i="20"/>
  <c r="AS216" i="20"/>
  <c r="AS217" i="20"/>
  <c r="AS129" i="20"/>
  <c r="AS191" i="20"/>
  <c r="AS248" i="20"/>
  <c r="AS130" i="20"/>
  <c r="AS131" i="20"/>
  <c r="AS132" i="20"/>
  <c r="AS218" i="20"/>
  <c r="AS133" i="20"/>
  <c r="AS192" i="20"/>
  <c r="AS219" i="20"/>
  <c r="AS134" i="20"/>
  <c r="AS234" i="20"/>
  <c r="AS135" i="20"/>
  <c r="AS193" i="20"/>
  <c r="AS136" i="20"/>
  <c r="AS137" i="20"/>
  <c r="AS249" i="20"/>
  <c r="AS138" i="20"/>
  <c r="AS250" i="20"/>
  <c r="AS139" i="20"/>
  <c r="AS140" i="20"/>
  <c r="AS271" i="20"/>
  <c r="AS141" i="20"/>
  <c r="AS142" i="20"/>
  <c r="AS143" i="20"/>
  <c r="AS144" i="20"/>
  <c r="AS145" i="20"/>
  <c r="AS146" i="20"/>
  <c r="AS272" i="20"/>
  <c r="AS251" i="20"/>
  <c r="AS147" i="20"/>
  <c r="AS148" i="20"/>
  <c r="AS149" i="20"/>
  <c r="AS150" i="20"/>
  <c r="AS151" i="20"/>
  <c r="AS273" i="20"/>
  <c r="AS220" i="20"/>
  <c r="AS152" i="20"/>
  <c r="AS153" i="20"/>
  <c r="AS194" i="20"/>
  <c r="AS154" i="20"/>
  <c r="AS155" i="20"/>
  <c r="AS156" i="20"/>
  <c r="AS157" i="20"/>
  <c r="AS158" i="20"/>
  <c r="AS159" i="20"/>
  <c r="AS221" i="20"/>
  <c r="AS252" i="20"/>
  <c r="AS160" i="20"/>
  <c r="AS161" i="20"/>
  <c r="AS162" i="20"/>
  <c r="AS222" i="20"/>
  <c r="AS163" i="20"/>
  <c r="AS164" i="20"/>
  <c r="AS165" i="20"/>
  <c r="AS166" i="20"/>
  <c r="AS167" i="20"/>
  <c r="AS253" i="20"/>
  <c r="AS168" i="20"/>
  <c r="AS258" i="20"/>
  <c r="AS195" i="20"/>
  <c r="AS169" i="20"/>
  <c r="AS235" i="20"/>
  <c r="AS223" i="20"/>
  <c r="AS170" i="20"/>
  <c r="AS254" i="20"/>
  <c r="AS171" i="20"/>
  <c r="AS172" i="20"/>
  <c r="AS196" i="20"/>
  <c r="AS274" i="20"/>
  <c r="AS173" i="20"/>
  <c r="AS275" i="20"/>
  <c r="AS224" i="20"/>
  <c r="AS225" i="20"/>
  <c r="AS197" i="20"/>
  <c r="AS255" i="20"/>
  <c r="AS226" i="20"/>
  <c r="AS227" i="20"/>
  <c r="AS276" i="20"/>
  <c r="AS256" i="20"/>
  <c r="AS198" i="20"/>
  <c r="AS277" i="20"/>
  <c r="AS174" i="20"/>
  <c r="AS175" i="20"/>
  <c r="AS27" i="20"/>
  <c r="AS3" i="20"/>
  <c r="AS17" i="20"/>
  <c r="AS259" i="20"/>
  <c r="AS24" i="20"/>
  <c r="AS18" i="20"/>
  <c r="AS2" i="20"/>
  <c r="AS228" i="20"/>
  <c r="AS229" i="20"/>
  <c r="AS12" i="20"/>
  <c r="AS230" i="20"/>
  <c r="AS8" i="20"/>
  <c r="AS4" i="20"/>
  <c r="AS23" i="20"/>
  <c r="AS19" i="20"/>
  <c r="AS5" i="20"/>
  <c r="AS10" i="20"/>
  <c r="AS25" i="20"/>
  <c r="AS11" i="20"/>
  <c r="AS6" i="20"/>
  <c r="AS260" i="20"/>
  <c r="AS28" i="20"/>
  <c r="AS20" i="20"/>
  <c r="AS13" i="20"/>
  <c r="AS29" i="20"/>
  <c r="AS30" i="20"/>
  <c r="AS14" i="20"/>
  <c r="AS21" i="20"/>
  <c r="AS22" i="20"/>
  <c r="AS7" i="20"/>
  <c r="AS9" i="20"/>
  <c r="AS15" i="20"/>
  <c r="AS16" i="20"/>
  <c r="AS26" i="20"/>
  <c r="AS31" i="20"/>
  <c r="AS32" i="20"/>
  <c r="AW223" i="20" l="1"/>
  <c r="AW27" i="20"/>
  <c r="AW65" i="20"/>
  <c r="AW3" i="20"/>
  <c r="AW187" i="20"/>
  <c r="AW219" i="20"/>
  <c r="AW70" i="20"/>
  <c r="AW71" i="20"/>
  <c r="AW73" i="20"/>
  <c r="AW190" i="20"/>
  <c r="AW185" i="20"/>
  <c r="AW267" i="20"/>
  <c r="AW89" i="20"/>
  <c r="AW17" i="20"/>
  <c r="AW81" i="20"/>
  <c r="AW210" i="20"/>
  <c r="AW57" i="20"/>
  <c r="AW75" i="20"/>
  <c r="AW178" i="20"/>
  <c r="AW226" i="20"/>
  <c r="AW208" i="20"/>
  <c r="AW179" i="20"/>
  <c r="AW60" i="20"/>
  <c r="AW42" i="20"/>
  <c r="AW162" i="20"/>
  <c r="AW67" i="20"/>
  <c r="AW262" i="20"/>
  <c r="AW234" i="20"/>
  <c r="AW277" i="20"/>
  <c r="AW157" i="20"/>
  <c r="AW109" i="20"/>
  <c r="AW41" i="20"/>
  <c r="AW259" i="20"/>
  <c r="AW77" i="20"/>
  <c r="AW207" i="20"/>
  <c r="AW171" i="20"/>
  <c r="AW239" i="20"/>
  <c r="AW44" i="20"/>
  <c r="AW140" i="20"/>
  <c r="AW268" i="20"/>
  <c r="AW161" i="20"/>
  <c r="AW204" i="20"/>
  <c r="AW167" i="20"/>
  <c r="AW24" i="20"/>
  <c r="AW244" i="20"/>
  <c r="AW203" i="20"/>
  <c r="AW118" i="20"/>
  <c r="AW82" i="20"/>
  <c r="AW58" i="20"/>
  <c r="AW243" i="20"/>
  <c r="AW242" i="20"/>
  <c r="AW18" i="20"/>
  <c r="AW145" i="20"/>
  <c r="AW182" i="20"/>
  <c r="AW48" i="20"/>
  <c r="AW38" i="20"/>
  <c r="AW98" i="20"/>
  <c r="AW222" i="20"/>
  <c r="AW148" i="20"/>
  <c r="AW86" i="20"/>
  <c r="AW218" i="20"/>
  <c r="AW2" i="20"/>
  <c r="AW127" i="20"/>
  <c r="AW76" i="20"/>
  <c r="AW79" i="20"/>
  <c r="AW160" i="20"/>
  <c r="AW228" i="20"/>
  <c r="AW164" i="20"/>
  <c r="AW253" i="20"/>
  <c r="AW229" i="20"/>
  <c r="AW138" i="20"/>
  <c r="AW252" i="20"/>
  <c r="AW12" i="20"/>
  <c r="AW117" i="20"/>
  <c r="AW119" i="20"/>
  <c r="AW106" i="20"/>
  <c r="AW168" i="20"/>
  <c r="AW240" i="20"/>
  <c r="AW55" i="20"/>
  <c r="AW111" i="20"/>
  <c r="AW53" i="20"/>
  <c r="AW230" i="20"/>
  <c r="AW142" i="20"/>
  <c r="AW235" i="20"/>
  <c r="AW33" i="20"/>
  <c r="AW170" i="20"/>
  <c r="AW250" i="20"/>
  <c r="AW254" i="20"/>
  <c r="AW100" i="20"/>
  <c r="AW202" i="20"/>
  <c r="AW263" i="20"/>
  <c r="AW205" i="20"/>
  <c r="AW141" i="20"/>
  <c r="AW72" i="20"/>
  <c r="AW151" i="20"/>
  <c r="AW211" i="20"/>
  <c r="AW95" i="20"/>
  <c r="AW32" i="20"/>
  <c r="AW8" i="20"/>
  <c r="AW256" i="20"/>
  <c r="AW66" i="20"/>
  <c r="AW186" i="20"/>
  <c r="AW217" i="20"/>
  <c r="AW251" i="20"/>
  <c r="AW36" i="20"/>
  <c r="AW143" i="20"/>
  <c r="AW97" i="20"/>
  <c r="AW265" i="20"/>
  <c r="AW184" i="20"/>
  <c r="AW146" i="20"/>
  <c r="AW59" i="20"/>
  <c r="AW121" i="20"/>
  <c r="AW4" i="20"/>
  <c r="AW271" i="20"/>
  <c r="AW94" i="20"/>
  <c r="AW257" i="20"/>
  <c r="AW64" i="20"/>
  <c r="AW34" i="20"/>
  <c r="AW233" i="20"/>
  <c r="AW197" i="20"/>
  <c r="AW23" i="20"/>
  <c r="AW177" i="20"/>
  <c r="AW216" i="20"/>
  <c r="AW159" i="20"/>
  <c r="AW19" i="20"/>
  <c r="AW137" i="20"/>
  <c r="AW103" i="20"/>
  <c r="AW5" i="20"/>
  <c r="AW225" i="20"/>
  <c r="AW193" i="20"/>
  <c r="AW258" i="20"/>
  <c r="AW150" i="20"/>
  <c r="AW231" i="20"/>
  <c r="AW88" i="20"/>
  <c r="AW99" i="20"/>
  <c r="AW56" i="20"/>
  <c r="AW10" i="20"/>
  <c r="AW25" i="20"/>
  <c r="AW85" i="20"/>
  <c r="AW237" i="20"/>
  <c r="AW147" i="20"/>
  <c r="AW83" i="20"/>
  <c r="AW11" i="20"/>
  <c r="AW116" i="20"/>
  <c r="AW232" i="20"/>
  <c r="AW6" i="20"/>
  <c r="AW61" i="20"/>
  <c r="AW35" i="20"/>
  <c r="AW196" i="20"/>
  <c r="AW101" i="20"/>
  <c r="AW273" i="20"/>
  <c r="AW260" i="20"/>
  <c r="AW248" i="20"/>
  <c r="AW154" i="20"/>
  <c r="AW129" i="20"/>
  <c r="AW245" i="20"/>
  <c r="AW93" i="20"/>
  <c r="AW28" i="20"/>
  <c r="AW68" i="20"/>
  <c r="AW144" i="20"/>
  <c r="AW20" i="20"/>
  <c r="AW45" i="20"/>
  <c r="AW37" i="20"/>
  <c r="AW54" i="20"/>
  <c r="AW266" i="20"/>
  <c r="AW175" i="20"/>
  <c r="AW112" i="20"/>
  <c r="AW155" i="20"/>
  <c r="AW194" i="20"/>
  <c r="AW113" i="20"/>
  <c r="AW110" i="20"/>
  <c r="AW78" i="20"/>
  <c r="AW47" i="20"/>
  <c r="AW221" i="20"/>
  <c r="AW212" i="20"/>
  <c r="AW114" i="20"/>
  <c r="AW152" i="20"/>
  <c r="AW134" i="20"/>
  <c r="AW40" i="20"/>
  <c r="AW156" i="20"/>
  <c r="AW246" i="20"/>
  <c r="AW173" i="20"/>
  <c r="AW96" i="20"/>
  <c r="AW63" i="20"/>
  <c r="AW13" i="20"/>
  <c r="AW214" i="20"/>
  <c r="AW122" i="20"/>
  <c r="AW29" i="20"/>
  <c r="AW163" i="20"/>
  <c r="AW50" i="20"/>
  <c r="AW43" i="20"/>
  <c r="AW136" i="20"/>
  <c r="AW261" i="20"/>
  <c r="AW198" i="20"/>
  <c r="AW201" i="20"/>
  <c r="AW183" i="20"/>
  <c r="AW227" i="20"/>
  <c r="AW269" i="20"/>
  <c r="AW255" i="20"/>
  <c r="AW236" i="20"/>
  <c r="AW49" i="20"/>
  <c r="AW192" i="20"/>
  <c r="AW276" i="20"/>
  <c r="AW46" i="20"/>
  <c r="AW165" i="20"/>
  <c r="AW158" i="20"/>
  <c r="AW220" i="20"/>
  <c r="AW176" i="20"/>
  <c r="AW199" i="20"/>
  <c r="AW139" i="20"/>
  <c r="AW180" i="20"/>
  <c r="AW149" i="20"/>
  <c r="AW30" i="20"/>
  <c r="AW195" i="20"/>
  <c r="AW51" i="20"/>
  <c r="AW69" i="20"/>
  <c r="AW14" i="20"/>
  <c r="AW188" i="20"/>
  <c r="AW241" i="20"/>
  <c r="AW108" i="20"/>
  <c r="AW90" i="20"/>
  <c r="AW172" i="20"/>
  <c r="AW249" i="20"/>
  <c r="AW206" i="20"/>
  <c r="AW224" i="20"/>
  <c r="AW92" i="20"/>
  <c r="AW131" i="20"/>
  <c r="AW105" i="20"/>
  <c r="AW21" i="20"/>
  <c r="AW189" i="20"/>
  <c r="AW215" i="20"/>
  <c r="AW133" i="20"/>
  <c r="AW74" i="20"/>
  <c r="AW22" i="20"/>
  <c r="AW130" i="20"/>
  <c r="AW115" i="20"/>
  <c r="AW7" i="20"/>
  <c r="AW9" i="20"/>
  <c r="AW126" i="20"/>
  <c r="AW15" i="20"/>
  <c r="AW200" i="20"/>
  <c r="AW132" i="20"/>
  <c r="AW16" i="20"/>
  <c r="AW213" i="20"/>
  <c r="AW128" i="20"/>
  <c r="AW125" i="20"/>
  <c r="AW135" i="20"/>
  <c r="AW107" i="20"/>
  <c r="AW247" i="20"/>
  <c r="AW209" i="20"/>
  <c r="AW181" i="20"/>
  <c r="AW102" i="20"/>
  <c r="AW272" i="20"/>
  <c r="AW80" i="20"/>
  <c r="AW91" i="20"/>
  <c r="AW84" i="20"/>
  <c r="AW26" i="20"/>
  <c r="AW124" i="20"/>
  <c r="AW123" i="20"/>
  <c r="AW191" i="20"/>
  <c r="AW120" i="20"/>
  <c r="AW153" i="20"/>
  <c r="AW275" i="20"/>
  <c r="AW169" i="20"/>
  <c r="AW174" i="20"/>
  <c r="AW39" i="20"/>
  <c r="AW166" i="20"/>
  <c r="AW87" i="20"/>
  <c r="AW274" i="20"/>
  <c r="AW62" i="20"/>
  <c r="AW31" i="20"/>
  <c r="AW238" i="20"/>
  <c r="AW52" i="20"/>
  <c r="AW104" i="20"/>
  <c r="AW264" i="20"/>
  <c r="AW270" i="20"/>
  <c r="AV223" i="20"/>
  <c r="AV27" i="20"/>
  <c r="AV65" i="20"/>
  <c r="AV3" i="20"/>
  <c r="AV187" i="20"/>
  <c r="AV219" i="20"/>
  <c r="AV70" i="20"/>
  <c r="AV71" i="20"/>
  <c r="AV73" i="20"/>
  <c r="AV190" i="20"/>
  <c r="AV185" i="20"/>
  <c r="AV267" i="20"/>
  <c r="AV89" i="20"/>
  <c r="AV17" i="20"/>
  <c r="AV81" i="20"/>
  <c r="AV210" i="20"/>
  <c r="AV57" i="20"/>
  <c r="AV75" i="20"/>
  <c r="AV178" i="20"/>
  <c r="AV226" i="20"/>
  <c r="AV208" i="20"/>
  <c r="AV179" i="20"/>
  <c r="AV60" i="20"/>
  <c r="AV42" i="20"/>
  <c r="AV162" i="20"/>
  <c r="AV67" i="20"/>
  <c r="AV262" i="20"/>
  <c r="AV234" i="20"/>
  <c r="AV277" i="20"/>
  <c r="AV157" i="20"/>
  <c r="AV109" i="20"/>
  <c r="AV41" i="20"/>
  <c r="AV259" i="20"/>
  <c r="AV77" i="20"/>
  <c r="AV207" i="20"/>
  <c r="AV171" i="20"/>
  <c r="AV239" i="20"/>
  <c r="AV44" i="20"/>
  <c r="AV140" i="20"/>
  <c r="AV268" i="20"/>
  <c r="AV161" i="20"/>
  <c r="AV204" i="20"/>
  <c r="AV167" i="20"/>
  <c r="AV24" i="20"/>
  <c r="AV244" i="20"/>
  <c r="AV203" i="20"/>
  <c r="AV118" i="20"/>
  <c r="AV82" i="20"/>
  <c r="AV58" i="20"/>
  <c r="AV243" i="20"/>
  <c r="AV242" i="20"/>
  <c r="AV18" i="20"/>
  <c r="AV145" i="20"/>
  <c r="AV182" i="20"/>
  <c r="AV48" i="20"/>
  <c r="AV38" i="20"/>
  <c r="AV98" i="20"/>
  <c r="AV222" i="20"/>
  <c r="AV148" i="20"/>
  <c r="AV86" i="20"/>
  <c r="AV218" i="20"/>
  <c r="AV2" i="20"/>
  <c r="AV127" i="20"/>
  <c r="AV76" i="20"/>
  <c r="AV79" i="20"/>
  <c r="AV160" i="20"/>
  <c r="AV228" i="20"/>
  <c r="AV164" i="20"/>
  <c r="AV253" i="20"/>
  <c r="AV229" i="20"/>
  <c r="AV138" i="20"/>
  <c r="AV252" i="20"/>
  <c r="AV12" i="20"/>
  <c r="AV117" i="20"/>
  <c r="AV119" i="20"/>
  <c r="AV106" i="20"/>
  <c r="AV168" i="20"/>
  <c r="AV240" i="20"/>
  <c r="AV55" i="20"/>
  <c r="AV111" i="20"/>
  <c r="AV53" i="20"/>
  <c r="AV230" i="20"/>
  <c r="AV142" i="20"/>
  <c r="AV235" i="20"/>
  <c r="AV33" i="20"/>
  <c r="AV170" i="20"/>
  <c r="AV250" i="20"/>
  <c r="AV254" i="20"/>
  <c r="AV100" i="20"/>
  <c r="AV202" i="20"/>
  <c r="AV263" i="20"/>
  <c r="AV205" i="20"/>
  <c r="AV141" i="20"/>
  <c r="AV72" i="20"/>
  <c r="AV151" i="20"/>
  <c r="AV211" i="20"/>
  <c r="AV95" i="20"/>
  <c r="AV32" i="20"/>
  <c r="AV8" i="20"/>
  <c r="AV256" i="20"/>
  <c r="AV66" i="20"/>
  <c r="AV186" i="20"/>
  <c r="AV217" i="20"/>
  <c r="AV251" i="20"/>
  <c r="AV36" i="20"/>
  <c r="AV143" i="20"/>
  <c r="AV97" i="20"/>
  <c r="AV265" i="20"/>
  <c r="AV184" i="20"/>
  <c r="AV146" i="20"/>
  <c r="AV59" i="20"/>
  <c r="AV121" i="20"/>
  <c r="AV4" i="20"/>
  <c r="AV271" i="20"/>
  <c r="AV94" i="20"/>
  <c r="AV257" i="20"/>
  <c r="AV64" i="20"/>
  <c r="AV34" i="20"/>
  <c r="AV233" i="20"/>
  <c r="AV197" i="20"/>
  <c r="AV23" i="20"/>
  <c r="AV177" i="20"/>
  <c r="AV216" i="20"/>
  <c r="AV159" i="20"/>
  <c r="AV19" i="20"/>
  <c r="AV137" i="20"/>
  <c r="AV103" i="20"/>
  <c r="AV5" i="20"/>
  <c r="AV225" i="20"/>
  <c r="AV193" i="20"/>
  <c r="AV258" i="20"/>
  <c r="AV150" i="20"/>
  <c r="AV231" i="20"/>
  <c r="AV88" i="20"/>
  <c r="AV99" i="20"/>
  <c r="AV56" i="20"/>
  <c r="AV10" i="20"/>
  <c r="AV25" i="20"/>
  <c r="AV85" i="20"/>
  <c r="AV237" i="20"/>
  <c r="AV147" i="20"/>
  <c r="AV83" i="20"/>
  <c r="AV11" i="20"/>
  <c r="AV116" i="20"/>
  <c r="AV232" i="20"/>
  <c r="AV6" i="20"/>
  <c r="AV61" i="20"/>
  <c r="AV35" i="20"/>
  <c r="AV196" i="20"/>
  <c r="AV101" i="20"/>
  <c r="AV273" i="20"/>
  <c r="AV260" i="20"/>
  <c r="AV248" i="20"/>
  <c r="AV154" i="20"/>
  <c r="AV129" i="20"/>
  <c r="AV245" i="20"/>
  <c r="AV93" i="20"/>
  <c r="AV28" i="20"/>
  <c r="AV68" i="20"/>
  <c r="AV144" i="20"/>
  <c r="AV20" i="20"/>
  <c r="AV45" i="20"/>
  <c r="AV37" i="20"/>
  <c r="AV54" i="20"/>
  <c r="AV266" i="20"/>
  <c r="AV175" i="20"/>
  <c r="AV112" i="20"/>
  <c r="AV155" i="20"/>
  <c r="AV194" i="20"/>
  <c r="AV113" i="20"/>
  <c r="AV110" i="20"/>
  <c r="AV78" i="20"/>
  <c r="AV47" i="20"/>
  <c r="AV221" i="20"/>
  <c r="AV212" i="20"/>
  <c r="AV114" i="20"/>
  <c r="AV152" i="20"/>
  <c r="AV134" i="20"/>
  <c r="AV40" i="20"/>
  <c r="AV156" i="20"/>
  <c r="AV246" i="20"/>
  <c r="AV173" i="20"/>
  <c r="AV96" i="20"/>
  <c r="AV63" i="20"/>
  <c r="AV13" i="20"/>
  <c r="AV214" i="20"/>
  <c r="AV122" i="20"/>
  <c r="AV29" i="20"/>
  <c r="AV163" i="20"/>
  <c r="AV50" i="20"/>
  <c r="AV43" i="20"/>
  <c r="AV136" i="20"/>
  <c r="AV261" i="20"/>
  <c r="AV198" i="20"/>
  <c r="AV201" i="20"/>
  <c r="AV183" i="20"/>
  <c r="AV227" i="20"/>
  <c r="AV269" i="20"/>
  <c r="AV255" i="20"/>
  <c r="AV236" i="20"/>
  <c r="AV49" i="20"/>
  <c r="AV192" i="20"/>
  <c r="AV276" i="20"/>
  <c r="AV46" i="20"/>
  <c r="AV165" i="20"/>
  <c r="AV158" i="20"/>
  <c r="AV220" i="20"/>
  <c r="AV176" i="20"/>
  <c r="AV199" i="20"/>
  <c r="AV139" i="20"/>
  <c r="AV180" i="20"/>
  <c r="AV149" i="20"/>
  <c r="AV30" i="20"/>
  <c r="AV195" i="20"/>
  <c r="AV51" i="20"/>
  <c r="AV69" i="20"/>
  <c r="AV14" i="20"/>
  <c r="AV188" i="20"/>
  <c r="AV241" i="20"/>
  <c r="AV108" i="20"/>
  <c r="AV90" i="20"/>
  <c r="AV172" i="20"/>
  <c r="AV249" i="20"/>
  <c r="AV206" i="20"/>
  <c r="AV224" i="20"/>
  <c r="AV92" i="20"/>
  <c r="AV131" i="20"/>
  <c r="AV105" i="20"/>
  <c r="AV21" i="20"/>
  <c r="AV189" i="20"/>
  <c r="AV215" i="20"/>
  <c r="AV133" i="20"/>
  <c r="AV74" i="20"/>
  <c r="AV22" i="20"/>
  <c r="AV130" i="20"/>
  <c r="AV115" i="20"/>
  <c r="AV7" i="20"/>
  <c r="AV9" i="20"/>
  <c r="AV126" i="20"/>
  <c r="AV15" i="20"/>
  <c r="AV200" i="20"/>
  <c r="AV132" i="20"/>
  <c r="AV16" i="20"/>
  <c r="AV213" i="20"/>
  <c r="AV128" i="20"/>
  <c r="AV125" i="20"/>
  <c r="AV135" i="20"/>
  <c r="AV107" i="20"/>
  <c r="AV247" i="20"/>
  <c r="AV209" i="20"/>
  <c r="AV181" i="20"/>
  <c r="AV102" i="20"/>
  <c r="AV272" i="20"/>
  <c r="AV80" i="20"/>
  <c r="AV91" i="20"/>
  <c r="AV84" i="20"/>
  <c r="AV26" i="20"/>
  <c r="AV124" i="20"/>
  <c r="AV123" i="20"/>
  <c r="AV191" i="20"/>
  <c r="AV120" i="20"/>
  <c r="AV153" i="20"/>
  <c r="AV275" i="20"/>
  <c r="AV169" i="20"/>
  <c r="AV174" i="20"/>
  <c r="AV39" i="20"/>
  <c r="AV166" i="20"/>
  <c r="AV87" i="20"/>
  <c r="AV274" i="20"/>
  <c r="AV62" i="20"/>
  <c r="AV31" i="20"/>
  <c r="AV238" i="20"/>
  <c r="AV52" i="20"/>
  <c r="AV104" i="20"/>
  <c r="AV264" i="20"/>
  <c r="AV270" i="20"/>
  <c r="AU223" i="20"/>
  <c r="AU27" i="20"/>
  <c r="AU65" i="20"/>
  <c r="AU3" i="20"/>
  <c r="AU187" i="20"/>
  <c r="AU219" i="20"/>
  <c r="AU70" i="20"/>
  <c r="AU71" i="20"/>
  <c r="AU73" i="20"/>
  <c r="AU190" i="20"/>
  <c r="AU185" i="20"/>
  <c r="AU267" i="20"/>
  <c r="AU89" i="20"/>
  <c r="AU17" i="20"/>
  <c r="AU81" i="20"/>
  <c r="AU210" i="20"/>
  <c r="AU57" i="20"/>
  <c r="AU75" i="20"/>
  <c r="AU178" i="20"/>
  <c r="AU226" i="20"/>
  <c r="AU208" i="20"/>
  <c r="AU179" i="20"/>
  <c r="AU60" i="20"/>
  <c r="AU42" i="20"/>
  <c r="AU162" i="20"/>
  <c r="AU67" i="20"/>
  <c r="AU262" i="20"/>
  <c r="AU234" i="20"/>
  <c r="AU277" i="20"/>
  <c r="AU157" i="20"/>
  <c r="AU109" i="20"/>
  <c r="AU41" i="20"/>
  <c r="AU259" i="20"/>
  <c r="AU77" i="20"/>
  <c r="AU207" i="20"/>
  <c r="AU171" i="20"/>
  <c r="AU239" i="20"/>
  <c r="AU44" i="20"/>
  <c r="AU140" i="20"/>
  <c r="AU268" i="20"/>
  <c r="AU161" i="20"/>
  <c r="AU204" i="20"/>
  <c r="AU167" i="20"/>
  <c r="AU24" i="20"/>
  <c r="AU244" i="20"/>
  <c r="AU203" i="20"/>
  <c r="AU118" i="20"/>
  <c r="AU82" i="20"/>
  <c r="AU58" i="20"/>
  <c r="AU243" i="20"/>
  <c r="AU242" i="20"/>
  <c r="AU18" i="20"/>
  <c r="AU145" i="20"/>
  <c r="AU182" i="20"/>
  <c r="AU48" i="20"/>
  <c r="AU38" i="20"/>
  <c r="AU98" i="20"/>
  <c r="AU222" i="20"/>
  <c r="AU148" i="20"/>
  <c r="AU86" i="20"/>
  <c r="AU218" i="20"/>
  <c r="AU2" i="20"/>
  <c r="AU127" i="20"/>
  <c r="AU76" i="20"/>
  <c r="AU79" i="20"/>
  <c r="AU160" i="20"/>
  <c r="AU228" i="20"/>
  <c r="AU164" i="20"/>
  <c r="AU253" i="20"/>
  <c r="AU229" i="20"/>
  <c r="AU138" i="20"/>
  <c r="AU252" i="20"/>
  <c r="AU12" i="20"/>
  <c r="AU117" i="20"/>
  <c r="AU119" i="20"/>
  <c r="AU106" i="20"/>
  <c r="AU168" i="20"/>
  <c r="AU240" i="20"/>
  <c r="AU55" i="20"/>
  <c r="AU111" i="20"/>
  <c r="AU53" i="20"/>
  <c r="AU230" i="20"/>
  <c r="AU142" i="20"/>
  <c r="AU235" i="20"/>
  <c r="AU33" i="20"/>
  <c r="AU170" i="20"/>
  <c r="AU250" i="20"/>
  <c r="AU254" i="20"/>
  <c r="AU100" i="20"/>
  <c r="AU202" i="20"/>
  <c r="AU263" i="20"/>
  <c r="AU205" i="20"/>
  <c r="AU141" i="20"/>
  <c r="AU72" i="20"/>
  <c r="AU151" i="20"/>
  <c r="AU211" i="20"/>
  <c r="AU95" i="20"/>
  <c r="AU32" i="20"/>
  <c r="AU8" i="20"/>
  <c r="AU256" i="20"/>
  <c r="AU66" i="20"/>
  <c r="AU186" i="20"/>
  <c r="AU217" i="20"/>
  <c r="AU251" i="20"/>
  <c r="AU36" i="20"/>
  <c r="AU143" i="20"/>
  <c r="AU97" i="20"/>
  <c r="AU265" i="20"/>
  <c r="AU184" i="20"/>
  <c r="AU146" i="20"/>
  <c r="AU59" i="20"/>
  <c r="AU121" i="20"/>
  <c r="AU4" i="20"/>
  <c r="AU271" i="20"/>
  <c r="AU94" i="20"/>
  <c r="AU257" i="20"/>
  <c r="AU64" i="20"/>
  <c r="AU34" i="20"/>
  <c r="AU233" i="20"/>
  <c r="AU197" i="20"/>
  <c r="AU23" i="20"/>
  <c r="AU177" i="20"/>
  <c r="AU216" i="20"/>
  <c r="AU159" i="20"/>
  <c r="AU19" i="20"/>
  <c r="AU137" i="20"/>
  <c r="AU103" i="20"/>
  <c r="AU5" i="20"/>
  <c r="AU225" i="20"/>
  <c r="AU193" i="20"/>
  <c r="AU258" i="20"/>
  <c r="AU150" i="20"/>
  <c r="AU231" i="20"/>
  <c r="AU88" i="20"/>
  <c r="AU99" i="20"/>
  <c r="AU56" i="20"/>
  <c r="AU10" i="20"/>
  <c r="AU25" i="20"/>
  <c r="AU85" i="20"/>
  <c r="AU237" i="20"/>
  <c r="AU147" i="20"/>
  <c r="AU83" i="20"/>
  <c r="AU11" i="20"/>
  <c r="AU116" i="20"/>
  <c r="AU232" i="20"/>
  <c r="AU6" i="20"/>
  <c r="AU61" i="20"/>
  <c r="AU35" i="20"/>
  <c r="AU196" i="20"/>
  <c r="AU101" i="20"/>
  <c r="AU273" i="20"/>
  <c r="AU260" i="20"/>
  <c r="AU248" i="20"/>
  <c r="AU154" i="20"/>
  <c r="AU129" i="20"/>
  <c r="AU245" i="20"/>
  <c r="AU93" i="20"/>
  <c r="AU28" i="20"/>
  <c r="AU68" i="20"/>
  <c r="AU144" i="20"/>
  <c r="AU20" i="20"/>
  <c r="AU45" i="20"/>
  <c r="AU37" i="20"/>
  <c r="AU54" i="20"/>
  <c r="AU266" i="20"/>
  <c r="AU175" i="20"/>
  <c r="AU112" i="20"/>
  <c r="AU155" i="20"/>
  <c r="AU194" i="20"/>
  <c r="AU113" i="20"/>
  <c r="AU110" i="20"/>
  <c r="AU78" i="20"/>
  <c r="AU47" i="20"/>
  <c r="AU221" i="20"/>
  <c r="AU212" i="20"/>
  <c r="AU114" i="20"/>
  <c r="AU152" i="20"/>
  <c r="AU134" i="20"/>
  <c r="AU40" i="20"/>
  <c r="AU156" i="20"/>
  <c r="AU246" i="20"/>
  <c r="AU173" i="20"/>
  <c r="AU96" i="20"/>
  <c r="AU63" i="20"/>
  <c r="AU13" i="20"/>
  <c r="AU214" i="20"/>
  <c r="AU122" i="20"/>
  <c r="AU29" i="20"/>
  <c r="AU163" i="20"/>
  <c r="AU50" i="20"/>
  <c r="AU43" i="20"/>
  <c r="AU136" i="20"/>
  <c r="AU261" i="20"/>
  <c r="AU198" i="20"/>
  <c r="AU201" i="20"/>
  <c r="AU183" i="20"/>
  <c r="AU227" i="20"/>
  <c r="AU269" i="20"/>
  <c r="AU255" i="20"/>
  <c r="AU236" i="20"/>
  <c r="AU49" i="20"/>
  <c r="AU192" i="20"/>
  <c r="AU276" i="20"/>
  <c r="AU46" i="20"/>
  <c r="AU165" i="20"/>
  <c r="AU158" i="20"/>
  <c r="AU220" i="20"/>
  <c r="AU176" i="20"/>
  <c r="AU199" i="20"/>
  <c r="AU139" i="20"/>
  <c r="AU180" i="20"/>
  <c r="AU149" i="20"/>
  <c r="AU30" i="20"/>
  <c r="AU195" i="20"/>
  <c r="AU51" i="20"/>
  <c r="AU69" i="20"/>
  <c r="AU14" i="20"/>
  <c r="AU188" i="20"/>
  <c r="AU241" i="20"/>
  <c r="AU108" i="20"/>
  <c r="AU90" i="20"/>
  <c r="AU172" i="20"/>
  <c r="AU249" i="20"/>
  <c r="AU206" i="20"/>
  <c r="AU224" i="20"/>
  <c r="AU92" i="20"/>
  <c r="AU131" i="20"/>
  <c r="AU105" i="20"/>
  <c r="AU21" i="20"/>
  <c r="AU189" i="20"/>
  <c r="AU215" i="20"/>
  <c r="AU133" i="20"/>
  <c r="AU74" i="20"/>
  <c r="AU22" i="20"/>
  <c r="AU130" i="20"/>
  <c r="AU115" i="20"/>
  <c r="AU7" i="20"/>
  <c r="AU9" i="20"/>
  <c r="AU126" i="20"/>
  <c r="AU15" i="20"/>
  <c r="AU200" i="20"/>
  <c r="AU132" i="20"/>
  <c r="AU16" i="20"/>
  <c r="AU213" i="20"/>
  <c r="AU128" i="20"/>
  <c r="AU125" i="20"/>
  <c r="AU135" i="20"/>
  <c r="AU107" i="20"/>
  <c r="AU247" i="20"/>
  <c r="AU209" i="20"/>
  <c r="AU181" i="20"/>
  <c r="AU102" i="20"/>
  <c r="AU272" i="20"/>
  <c r="AU80" i="20"/>
  <c r="AU91" i="20"/>
  <c r="AU84" i="20"/>
  <c r="AU26" i="20"/>
  <c r="AU124" i="20"/>
  <c r="AU123" i="20"/>
  <c r="AU191" i="20"/>
  <c r="AU120" i="20"/>
  <c r="AU153" i="20"/>
  <c r="AU275" i="20"/>
  <c r="AU169" i="20"/>
  <c r="AU174" i="20"/>
  <c r="AU39" i="20"/>
  <c r="AU166" i="20"/>
  <c r="AU87" i="20"/>
  <c r="AU274" i="20"/>
  <c r="AU62" i="20"/>
  <c r="AU31" i="20"/>
  <c r="AU238" i="20"/>
  <c r="AU52" i="20"/>
  <c r="AU104" i="20"/>
  <c r="AU264" i="20"/>
  <c r="AU270" i="20"/>
  <c r="AT223" i="20"/>
  <c r="AT27" i="20"/>
  <c r="AT65" i="20"/>
  <c r="AT3" i="20"/>
  <c r="AT187" i="20"/>
  <c r="AT219" i="20"/>
  <c r="AT70" i="20"/>
  <c r="AT71" i="20"/>
  <c r="AT73" i="20"/>
  <c r="AT190" i="20"/>
  <c r="AT185" i="20"/>
  <c r="AT267" i="20"/>
  <c r="AT89" i="20"/>
  <c r="AT17" i="20"/>
  <c r="AT81" i="20"/>
  <c r="AT210" i="20"/>
  <c r="AT57" i="20"/>
  <c r="AT75" i="20"/>
  <c r="AT178" i="20"/>
  <c r="AT226" i="20"/>
  <c r="AT208" i="20"/>
  <c r="AT179" i="20"/>
  <c r="AT60" i="20"/>
  <c r="AT42" i="20"/>
  <c r="AT162" i="20"/>
  <c r="AT67" i="20"/>
  <c r="AT262" i="20"/>
  <c r="AT234" i="20"/>
  <c r="AT277" i="20"/>
  <c r="AT157" i="20"/>
  <c r="AT109" i="20"/>
  <c r="AT41" i="20"/>
  <c r="AT259" i="20"/>
  <c r="AT77" i="20"/>
  <c r="AT207" i="20"/>
  <c r="AT171" i="20"/>
  <c r="AT239" i="20"/>
  <c r="AT44" i="20"/>
  <c r="AT140" i="20"/>
  <c r="AT268" i="20"/>
  <c r="AT161" i="20"/>
  <c r="AT204" i="20"/>
  <c r="AT167" i="20"/>
  <c r="AT24" i="20"/>
  <c r="AT244" i="20"/>
  <c r="AT203" i="20"/>
  <c r="AT118" i="20"/>
  <c r="AT82" i="20"/>
  <c r="AT58" i="20"/>
  <c r="AT243" i="20"/>
  <c r="AT242" i="20"/>
  <c r="AT18" i="20"/>
  <c r="AT145" i="20"/>
  <c r="AT182" i="20"/>
  <c r="AT48" i="20"/>
  <c r="AT38" i="20"/>
  <c r="AT98" i="20"/>
  <c r="AT222" i="20"/>
  <c r="AT148" i="20"/>
  <c r="AT86" i="20"/>
  <c r="AT218" i="20"/>
  <c r="AT2" i="20"/>
  <c r="AT127" i="20"/>
  <c r="AT76" i="20"/>
  <c r="AT79" i="20"/>
  <c r="AT160" i="20"/>
  <c r="AT228" i="20"/>
  <c r="AT164" i="20"/>
  <c r="AT253" i="20"/>
  <c r="AT229" i="20"/>
  <c r="AT138" i="20"/>
  <c r="AT252" i="20"/>
  <c r="AT12" i="20"/>
  <c r="AT117" i="20"/>
  <c r="AT119" i="20"/>
  <c r="AT106" i="20"/>
  <c r="AT168" i="20"/>
  <c r="AT240" i="20"/>
  <c r="AT55" i="20"/>
  <c r="AT111" i="20"/>
  <c r="AT53" i="20"/>
  <c r="AT230" i="20"/>
  <c r="AT142" i="20"/>
  <c r="AT235" i="20"/>
  <c r="AT33" i="20"/>
  <c r="AT170" i="20"/>
  <c r="AT250" i="20"/>
  <c r="AT254" i="20"/>
  <c r="AT100" i="20"/>
  <c r="AT202" i="20"/>
  <c r="AT263" i="20"/>
  <c r="AT205" i="20"/>
  <c r="AT141" i="20"/>
  <c r="AT72" i="20"/>
  <c r="AT151" i="20"/>
  <c r="AT211" i="20"/>
  <c r="AT95" i="20"/>
  <c r="AT32" i="20"/>
  <c r="AT8" i="20"/>
  <c r="AT256" i="20"/>
  <c r="AT66" i="20"/>
  <c r="AT186" i="20"/>
  <c r="AT217" i="20"/>
  <c r="AT251" i="20"/>
  <c r="AT36" i="20"/>
  <c r="AT143" i="20"/>
  <c r="AT97" i="20"/>
  <c r="AT265" i="20"/>
  <c r="AT184" i="20"/>
  <c r="AT146" i="20"/>
  <c r="AT59" i="20"/>
  <c r="AT121" i="20"/>
  <c r="AT4" i="20"/>
  <c r="AT271" i="20"/>
  <c r="AT94" i="20"/>
  <c r="AT257" i="20"/>
  <c r="AT64" i="20"/>
  <c r="AT34" i="20"/>
  <c r="AT233" i="20"/>
  <c r="AT197" i="20"/>
  <c r="AT23" i="20"/>
  <c r="AT177" i="20"/>
  <c r="AT216" i="20"/>
  <c r="AT159" i="20"/>
  <c r="AT19" i="20"/>
  <c r="AT137" i="20"/>
  <c r="AT103" i="20"/>
  <c r="AT5" i="20"/>
  <c r="AT225" i="20"/>
  <c r="AT193" i="20"/>
  <c r="AT258" i="20"/>
  <c r="AT150" i="20"/>
  <c r="AT231" i="20"/>
  <c r="AT88" i="20"/>
  <c r="AT99" i="20"/>
  <c r="AT56" i="20"/>
  <c r="AT10" i="20"/>
  <c r="AT25" i="20"/>
  <c r="AT85" i="20"/>
  <c r="AT237" i="20"/>
  <c r="AT147" i="20"/>
  <c r="AT83" i="20"/>
  <c r="AT11" i="20"/>
  <c r="AT116" i="20"/>
  <c r="AT232" i="20"/>
  <c r="AT6" i="20"/>
  <c r="AT61" i="20"/>
  <c r="AT35" i="20"/>
  <c r="AT196" i="20"/>
  <c r="AT101" i="20"/>
  <c r="AT273" i="20"/>
  <c r="AT260" i="20"/>
  <c r="AT248" i="20"/>
  <c r="AT154" i="20"/>
  <c r="AT129" i="20"/>
  <c r="AT245" i="20"/>
  <c r="AT93" i="20"/>
  <c r="AT28" i="20"/>
  <c r="AT68" i="20"/>
  <c r="AT144" i="20"/>
  <c r="AT20" i="20"/>
  <c r="AT45" i="20"/>
  <c r="AT37" i="20"/>
  <c r="AT54" i="20"/>
  <c r="AT266" i="20"/>
  <c r="AT175" i="20"/>
  <c r="AT112" i="20"/>
  <c r="AT155" i="20"/>
  <c r="AT194" i="20"/>
  <c r="AT113" i="20"/>
  <c r="AT110" i="20"/>
  <c r="AT78" i="20"/>
  <c r="AT47" i="20"/>
  <c r="AT221" i="20"/>
  <c r="AT212" i="20"/>
  <c r="AT114" i="20"/>
  <c r="AT152" i="20"/>
  <c r="AT134" i="20"/>
  <c r="AT40" i="20"/>
  <c r="AT156" i="20"/>
  <c r="AT246" i="20"/>
  <c r="AT173" i="20"/>
  <c r="AT96" i="20"/>
  <c r="AT63" i="20"/>
  <c r="AT13" i="20"/>
  <c r="AT214" i="20"/>
  <c r="AT122" i="20"/>
  <c r="AT29" i="20"/>
  <c r="AT163" i="20"/>
  <c r="AT50" i="20"/>
  <c r="AT43" i="20"/>
  <c r="AT136" i="20"/>
  <c r="AT261" i="20"/>
  <c r="AT198" i="20"/>
  <c r="AT201" i="20"/>
  <c r="AT183" i="20"/>
  <c r="AT227" i="20"/>
  <c r="AT269" i="20"/>
  <c r="AT255" i="20"/>
  <c r="AT236" i="20"/>
  <c r="AT49" i="20"/>
  <c r="AT192" i="20"/>
  <c r="AT276" i="20"/>
  <c r="AT46" i="20"/>
  <c r="AT165" i="20"/>
  <c r="AT158" i="20"/>
  <c r="AT220" i="20"/>
  <c r="AT176" i="20"/>
  <c r="AT199" i="20"/>
  <c r="AT139" i="20"/>
  <c r="AT180" i="20"/>
  <c r="AT149" i="20"/>
  <c r="AT30" i="20"/>
  <c r="AT195" i="20"/>
  <c r="AT51" i="20"/>
  <c r="AT69" i="20"/>
  <c r="AT14" i="20"/>
  <c r="AT188" i="20"/>
  <c r="AT241" i="20"/>
  <c r="AT108" i="20"/>
  <c r="AT90" i="20"/>
  <c r="AT172" i="20"/>
  <c r="AT249" i="20"/>
  <c r="AT206" i="20"/>
  <c r="AT224" i="20"/>
  <c r="AT92" i="20"/>
  <c r="AT131" i="20"/>
  <c r="AT105" i="20"/>
  <c r="AT21" i="20"/>
  <c r="AT189" i="20"/>
  <c r="AT215" i="20"/>
  <c r="AT133" i="20"/>
  <c r="AT74" i="20"/>
  <c r="AT22" i="20"/>
  <c r="AT130" i="20"/>
  <c r="AT115" i="20"/>
  <c r="AT7" i="20"/>
  <c r="AT9" i="20"/>
  <c r="AT126" i="20"/>
  <c r="AT15" i="20"/>
  <c r="AT200" i="20"/>
  <c r="AT132" i="20"/>
  <c r="AT16" i="20"/>
  <c r="AT213" i="20"/>
  <c r="AT128" i="20"/>
  <c r="AT125" i="20"/>
  <c r="AT135" i="20"/>
  <c r="AT107" i="20"/>
  <c r="AT247" i="20"/>
  <c r="AT209" i="20"/>
  <c r="AT181" i="20"/>
  <c r="AT102" i="20"/>
  <c r="AT272" i="20"/>
  <c r="AT80" i="20"/>
  <c r="AT91" i="20"/>
  <c r="AT84" i="20"/>
  <c r="AT26" i="20"/>
  <c r="AT124" i="20"/>
  <c r="AT123" i="20"/>
  <c r="AT191" i="20"/>
  <c r="AT120" i="20"/>
  <c r="AT153" i="20"/>
  <c r="AT275" i="20"/>
  <c r="AT169" i="20"/>
  <c r="AT174" i="20"/>
  <c r="AT39" i="20"/>
  <c r="AT166" i="20"/>
  <c r="AT87" i="20"/>
  <c r="AT274" i="20"/>
  <c r="AT62" i="20"/>
  <c r="AT31" i="20"/>
  <c r="AT238" i="20"/>
  <c r="AT52" i="20"/>
  <c r="AT104" i="20"/>
  <c r="AT264" i="20"/>
  <c r="AT270" i="20"/>
  <c r="P3" i="11" l="1"/>
  <c r="P4" i="11"/>
  <c r="P5" i="11"/>
  <c r="P6" i="11"/>
  <c r="P7" i="11"/>
  <c r="P8" i="11"/>
  <c r="P9" i="11"/>
  <c r="P10" i="11"/>
  <c r="P11" i="11"/>
  <c r="P12" i="11"/>
  <c r="P13" i="11"/>
  <c r="P14" i="11"/>
  <c r="P15" i="11"/>
  <c r="P16" i="11"/>
  <c r="P17" i="11"/>
  <c r="P18" i="11"/>
  <c r="P19" i="11"/>
  <c r="P20" i="11"/>
  <c r="P21" i="11"/>
  <c r="P22" i="11"/>
  <c r="P23" i="11"/>
  <c r="P2" i="11"/>
  <c r="O23" i="11" l="1"/>
  <c r="O22" i="11"/>
  <c r="O21" i="11"/>
  <c r="O20" i="11"/>
  <c r="O19" i="11"/>
  <c r="O18" i="11"/>
  <c r="O17" i="11"/>
  <c r="O16" i="11"/>
  <c r="O15" i="11"/>
  <c r="O14" i="11"/>
  <c r="O13" i="11"/>
  <c r="O12" i="11"/>
  <c r="O11" i="11"/>
  <c r="O10" i="11"/>
  <c r="O9" i="11"/>
  <c r="O8" i="11"/>
  <c r="O7" i="11"/>
  <c r="O6" i="11"/>
  <c r="O5" i="11"/>
  <c r="O4" i="11"/>
  <c r="O3" i="11"/>
  <c r="O2" i="11"/>
  <c r="AQ223" i="20" l="1"/>
  <c r="AQ27" i="20"/>
  <c r="AQ65" i="20"/>
  <c r="AQ3" i="20"/>
  <c r="AQ187" i="20"/>
  <c r="AQ219" i="20"/>
  <c r="AQ70" i="20"/>
  <c r="AQ71" i="20"/>
  <c r="AQ73" i="20"/>
  <c r="AQ190" i="20"/>
  <c r="AQ185" i="20"/>
  <c r="AQ267" i="20"/>
  <c r="AQ89" i="20"/>
  <c r="AQ17" i="20"/>
  <c r="AQ81" i="20"/>
  <c r="AQ210" i="20"/>
  <c r="AQ57" i="20"/>
  <c r="AQ75" i="20"/>
  <c r="AQ178" i="20"/>
  <c r="AQ226" i="20"/>
  <c r="AQ208" i="20"/>
  <c r="AQ179" i="20"/>
  <c r="AQ60" i="20"/>
  <c r="AQ42" i="20"/>
  <c r="AQ162" i="20"/>
  <c r="AQ67" i="20"/>
  <c r="AQ262" i="20"/>
  <c r="AQ234" i="20"/>
  <c r="AQ277" i="20"/>
  <c r="AQ157" i="20"/>
  <c r="AQ109" i="20"/>
  <c r="AQ41" i="20"/>
  <c r="AQ259" i="20"/>
  <c r="AQ77" i="20"/>
  <c r="AQ207" i="20"/>
  <c r="AQ171" i="20"/>
  <c r="AQ239" i="20"/>
  <c r="AQ44" i="20"/>
  <c r="AQ140" i="20"/>
  <c r="AQ268" i="20"/>
  <c r="AQ161" i="20"/>
  <c r="AQ204" i="20"/>
  <c r="AQ167" i="20"/>
  <c r="AQ24" i="20"/>
  <c r="AQ244" i="20"/>
  <c r="AQ203" i="20"/>
  <c r="AQ118" i="20"/>
  <c r="AQ82" i="20"/>
  <c r="AQ58" i="20"/>
  <c r="AQ243" i="20"/>
  <c r="AQ242" i="20"/>
  <c r="AQ18" i="20"/>
  <c r="AQ145" i="20"/>
  <c r="AQ182" i="20"/>
  <c r="AQ48" i="20"/>
  <c r="AQ38" i="20"/>
  <c r="AQ98" i="20"/>
  <c r="AQ222" i="20"/>
  <c r="AQ148" i="20"/>
  <c r="AQ86" i="20"/>
  <c r="AQ218" i="20"/>
  <c r="AQ2" i="20"/>
  <c r="AQ127" i="20"/>
  <c r="AQ76" i="20"/>
  <c r="AQ79" i="20"/>
  <c r="AQ160" i="20"/>
  <c r="AQ228" i="20"/>
  <c r="AQ164" i="20"/>
  <c r="AQ253" i="20"/>
  <c r="AQ229" i="20"/>
  <c r="AQ138" i="20"/>
  <c r="AQ252" i="20"/>
  <c r="AQ12" i="20"/>
  <c r="AQ117" i="20"/>
  <c r="AQ119" i="20"/>
  <c r="AQ106" i="20"/>
  <c r="AQ168" i="20"/>
  <c r="AQ240" i="20"/>
  <c r="AQ55" i="20"/>
  <c r="AQ111" i="20"/>
  <c r="AQ53" i="20"/>
  <c r="AQ230" i="20"/>
  <c r="AQ142" i="20"/>
  <c r="AQ235" i="20"/>
  <c r="AQ33" i="20"/>
  <c r="AQ170" i="20"/>
  <c r="AQ250" i="20"/>
  <c r="AQ254" i="20"/>
  <c r="AQ100" i="20"/>
  <c r="AQ202" i="20"/>
  <c r="AQ263" i="20"/>
  <c r="AQ205" i="20"/>
  <c r="AQ141" i="20"/>
  <c r="AQ72" i="20"/>
  <c r="AQ151" i="20"/>
  <c r="AQ211" i="20"/>
  <c r="AQ95" i="20"/>
  <c r="AQ32" i="20"/>
  <c r="AQ8" i="20"/>
  <c r="AQ256" i="20"/>
  <c r="AQ66" i="20"/>
  <c r="AQ186" i="20"/>
  <c r="AQ217" i="20"/>
  <c r="AQ251" i="20"/>
  <c r="AQ36" i="20"/>
  <c r="AQ143" i="20"/>
  <c r="AQ97" i="20"/>
  <c r="AQ265" i="20"/>
  <c r="AQ184" i="20"/>
  <c r="AQ146" i="20"/>
  <c r="AQ59" i="20"/>
  <c r="AQ121" i="20"/>
  <c r="AQ4" i="20"/>
  <c r="AQ271" i="20"/>
  <c r="AQ94" i="20"/>
  <c r="AQ257" i="20"/>
  <c r="AQ64" i="20"/>
  <c r="AQ34" i="20"/>
  <c r="AQ233" i="20"/>
  <c r="AQ197" i="20"/>
  <c r="AQ23" i="20"/>
  <c r="AQ177" i="20"/>
  <c r="AQ216" i="20"/>
  <c r="AQ159" i="20"/>
  <c r="AQ19" i="20"/>
  <c r="AQ137" i="20"/>
  <c r="AQ103" i="20"/>
  <c r="AQ5" i="20"/>
  <c r="AQ225" i="20"/>
  <c r="AQ193" i="20"/>
  <c r="AQ258" i="20"/>
  <c r="AQ150" i="20"/>
  <c r="AQ231" i="20"/>
  <c r="AQ88" i="20"/>
  <c r="AQ99" i="20"/>
  <c r="AQ56" i="20"/>
  <c r="AQ10" i="20"/>
  <c r="AQ25" i="20"/>
  <c r="AQ85" i="20"/>
  <c r="AQ237" i="20"/>
  <c r="AQ147" i="20"/>
  <c r="AQ83" i="20"/>
  <c r="AQ11" i="20"/>
  <c r="AQ116" i="20"/>
  <c r="AQ232" i="20"/>
  <c r="AQ6" i="20"/>
  <c r="AQ61" i="20"/>
  <c r="AQ35" i="20"/>
  <c r="AQ196" i="20"/>
  <c r="AQ101" i="20"/>
  <c r="AQ273" i="20"/>
  <c r="AQ260" i="20"/>
  <c r="AQ248" i="20"/>
  <c r="AQ154" i="20"/>
  <c r="AQ129" i="20"/>
  <c r="AQ245" i="20"/>
  <c r="AQ93" i="20"/>
  <c r="AQ28" i="20"/>
  <c r="AQ68" i="20"/>
  <c r="AQ144" i="20"/>
  <c r="AQ20" i="20"/>
  <c r="AQ45" i="20"/>
  <c r="AQ37" i="20"/>
  <c r="AQ54" i="20"/>
  <c r="AQ266" i="20"/>
  <c r="AQ175" i="20"/>
  <c r="AQ112" i="20"/>
  <c r="AQ155" i="20"/>
  <c r="AQ194" i="20"/>
  <c r="AQ113" i="20"/>
  <c r="AQ110" i="20"/>
  <c r="AQ78" i="20"/>
  <c r="AQ47" i="20"/>
  <c r="AQ221" i="20"/>
  <c r="AQ212" i="20"/>
  <c r="AQ114" i="20"/>
  <c r="AQ152" i="20"/>
  <c r="AQ134" i="20"/>
  <c r="AQ40" i="20"/>
  <c r="AQ156" i="20"/>
  <c r="AQ246" i="20"/>
  <c r="AQ173" i="20"/>
  <c r="AQ96" i="20"/>
  <c r="AQ63" i="20"/>
  <c r="AQ13" i="20"/>
  <c r="AQ214" i="20"/>
  <c r="AQ122" i="20"/>
  <c r="AQ29" i="20"/>
  <c r="AQ163" i="20"/>
  <c r="AQ50" i="20"/>
  <c r="AQ43" i="20"/>
  <c r="AQ136" i="20"/>
  <c r="AQ261" i="20"/>
  <c r="AQ198" i="20"/>
  <c r="AQ201" i="20"/>
  <c r="AQ183" i="20"/>
  <c r="AQ227" i="20"/>
  <c r="AQ269" i="20"/>
  <c r="AQ255" i="20"/>
  <c r="AQ236" i="20"/>
  <c r="AQ49" i="20"/>
  <c r="AQ192" i="20"/>
  <c r="AQ276" i="20"/>
  <c r="AQ46" i="20"/>
  <c r="AQ165" i="20"/>
  <c r="AQ158" i="20"/>
  <c r="AQ220" i="20"/>
  <c r="AQ176" i="20"/>
  <c r="AQ199" i="20"/>
  <c r="AQ139" i="20"/>
  <c r="AQ180" i="20"/>
  <c r="AQ149" i="20"/>
  <c r="AQ30" i="20"/>
  <c r="AQ195" i="20"/>
  <c r="AQ51" i="20"/>
  <c r="AQ69" i="20"/>
  <c r="AQ14" i="20"/>
  <c r="AQ188" i="20"/>
  <c r="AQ241" i="20"/>
  <c r="AQ108" i="20"/>
  <c r="AQ90" i="20"/>
  <c r="AQ172" i="20"/>
  <c r="AQ249" i="20"/>
  <c r="AQ206" i="20"/>
  <c r="AQ224" i="20"/>
  <c r="AQ92" i="20"/>
  <c r="AQ131" i="20"/>
  <c r="AQ105" i="20"/>
  <c r="AQ21" i="20"/>
  <c r="AQ189" i="20"/>
  <c r="AQ215" i="20"/>
  <c r="AQ133" i="20"/>
  <c r="AQ74" i="20"/>
  <c r="AQ22" i="20"/>
  <c r="AQ130" i="20"/>
  <c r="AQ115" i="20"/>
  <c r="AQ7" i="20"/>
  <c r="AQ9" i="20"/>
  <c r="AQ126" i="20"/>
  <c r="AQ15" i="20"/>
  <c r="AQ200" i="20"/>
  <c r="AQ132" i="20"/>
  <c r="AQ16" i="20"/>
  <c r="AQ213" i="20"/>
  <c r="AQ128" i="20"/>
  <c r="AQ125" i="20"/>
  <c r="AQ135" i="20"/>
  <c r="AQ107" i="20"/>
  <c r="AQ247" i="20"/>
  <c r="AQ209" i="20"/>
  <c r="AQ181" i="20"/>
  <c r="AQ102" i="20"/>
  <c r="AQ272" i="20"/>
  <c r="AQ80" i="20"/>
  <c r="AQ91" i="20"/>
  <c r="AQ84" i="20"/>
  <c r="AQ26" i="20"/>
  <c r="AQ124" i="20"/>
  <c r="AQ123" i="20"/>
  <c r="AQ191" i="20"/>
  <c r="AQ120" i="20"/>
  <c r="AQ153" i="20"/>
  <c r="AQ275" i="20"/>
  <c r="AQ169" i="20"/>
  <c r="AQ174" i="20"/>
  <c r="AQ39" i="20"/>
  <c r="AQ166" i="20"/>
  <c r="AQ87" i="20"/>
  <c r="AQ62" i="20"/>
  <c r="AQ31" i="20"/>
  <c r="AQ238" i="20"/>
  <c r="AQ52" i="20"/>
  <c r="AQ104" i="20"/>
  <c r="AQ264" i="20"/>
  <c r="AQ270" i="20"/>
  <c r="AP223" i="20"/>
  <c r="AP27" i="20"/>
  <c r="AR27" i="20" s="1"/>
  <c r="AP65" i="20"/>
  <c r="AP3" i="20"/>
  <c r="AP187" i="20"/>
  <c r="AP219" i="20"/>
  <c r="AR219" i="20" s="1"/>
  <c r="AP70" i="20"/>
  <c r="AP71" i="20"/>
  <c r="AP73" i="20"/>
  <c r="AP190" i="20"/>
  <c r="AR190" i="20" s="1"/>
  <c r="AP185" i="20"/>
  <c r="AP267" i="20"/>
  <c r="AP89" i="20"/>
  <c r="AP17" i="20"/>
  <c r="AR17" i="20" s="1"/>
  <c r="AP81" i="20"/>
  <c r="AP210" i="20"/>
  <c r="AP57" i="20"/>
  <c r="AP75" i="20"/>
  <c r="AR75" i="20" s="1"/>
  <c r="AP178" i="20"/>
  <c r="AP226" i="20"/>
  <c r="AP208" i="20"/>
  <c r="AP179" i="20"/>
  <c r="AR179" i="20" s="1"/>
  <c r="AP60" i="20"/>
  <c r="AP42" i="20"/>
  <c r="AP162" i="20"/>
  <c r="AP67" i="20"/>
  <c r="AR67" i="20" s="1"/>
  <c r="AP262" i="20"/>
  <c r="AP234" i="20"/>
  <c r="AP277" i="20"/>
  <c r="AP157" i="20"/>
  <c r="AR157" i="20" s="1"/>
  <c r="AP109" i="20"/>
  <c r="AP41" i="20"/>
  <c r="AP259" i="20"/>
  <c r="AP77" i="20"/>
  <c r="AR77" i="20" s="1"/>
  <c r="AP207" i="20"/>
  <c r="AP171" i="20"/>
  <c r="AP239" i="20"/>
  <c r="AP44" i="20"/>
  <c r="AR44" i="20" s="1"/>
  <c r="AP140" i="20"/>
  <c r="AP268" i="20"/>
  <c r="AP161" i="20"/>
  <c r="AP204" i="20"/>
  <c r="AR204" i="20" s="1"/>
  <c r="AP167" i="20"/>
  <c r="AP24" i="20"/>
  <c r="AP244" i="20"/>
  <c r="AP203" i="20"/>
  <c r="AR203" i="20" s="1"/>
  <c r="AP118" i="20"/>
  <c r="AP82" i="20"/>
  <c r="AP58" i="20"/>
  <c r="AP243" i="20"/>
  <c r="AR243" i="20" s="1"/>
  <c r="AP242" i="20"/>
  <c r="AP18" i="20"/>
  <c r="AP145" i="20"/>
  <c r="AP182" i="20"/>
  <c r="AR182" i="20" s="1"/>
  <c r="AP48" i="20"/>
  <c r="AP38" i="20"/>
  <c r="AP98" i="20"/>
  <c r="AP222" i="20"/>
  <c r="AR222" i="20" s="1"/>
  <c r="AP148" i="20"/>
  <c r="AP86" i="20"/>
  <c r="AP218" i="20"/>
  <c r="AP2" i="20"/>
  <c r="AR2" i="20" s="1"/>
  <c r="AP127" i="20"/>
  <c r="AP76" i="20"/>
  <c r="AP79" i="20"/>
  <c r="AP160" i="20"/>
  <c r="AR160" i="20" s="1"/>
  <c r="AP228" i="20"/>
  <c r="AP164" i="20"/>
  <c r="AP253" i="20"/>
  <c r="AP229" i="20"/>
  <c r="AR229" i="20" s="1"/>
  <c r="AP138" i="20"/>
  <c r="AP252" i="20"/>
  <c r="AP12" i="20"/>
  <c r="AP117" i="20"/>
  <c r="AR117" i="20" s="1"/>
  <c r="AP119" i="20"/>
  <c r="AP106" i="20"/>
  <c r="AP168" i="20"/>
  <c r="AP240" i="20"/>
  <c r="AR240" i="20" s="1"/>
  <c r="AP55" i="20"/>
  <c r="AP111" i="20"/>
  <c r="AP53" i="20"/>
  <c r="AP230" i="20"/>
  <c r="AR230" i="20" s="1"/>
  <c r="AP142" i="20"/>
  <c r="AP235" i="20"/>
  <c r="AP33" i="20"/>
  <c r="AP170" i="20"/>
  <c r="AR170" i="20" s="1"/>
  <c r="AP250" i="20"/>
  <c r="AP254" i="20"/>
  <c r="AP100" i="20"/>
  <c r="AP202" i="20"/>
  <c r="AR202" i="20" s="1"/>
  <c r="AP263" i="20"/>
  <c r="AP205" i="20"/>
  <c r="AP141" i="20"/>
  <c r="AP72" i="20"/>
  <c r="AR72" i="20" s="1"/>
  <c r="AP151" i="20"/>
  <c r="AP211" i="20"/>
  <c r="AP95" i="20"/>
  <c r="AP32" i="20"/>
  <c r="AR32" i="20" s="1"/>
  <c r="AP8" i="20"/>
  <c r="AP256" i="20"/>
  <c r="AP66" i="20"/>
  <c r="AP186" i="20"/>
  <c r="AR186" i="20" s="1"/>
  <c r="AP217" i="20"/>
  <c r="AP251" i="20"/>
  <c r="AP36" i="20"/>
  <c r="AP143" i="20"/>
  <c r="AR143" i="20" s="1"/>
  <c r="AP97" i="20"/>
  <c r="AP265" i="20"/>
  <c r="AP184" i="20"/>
  <c r="AP146" i="20"/>
  <c r="AR146" i="20" s="1"/>
  <c r="AP59" i="20"/>
  <c r="AP121" i="20"/>
  <c r="AP4" i="20"/>
  <c r="AP271" i="20"/>
  <c r="AR271" i="20" s="1"/>
  <c r="AP94" i="20"/>
  <c r="AP257" i="20"/>
  <c r="AP64" i="20"/>
  <c r="AP34" i="20"/>
  <c r="AR34" i="20" s="1"/>
  <c r="AP233" i="20"/>
  <c r="AP197" i="20"/>
  <c r="AP23" i="20"/>
  <c r="AP177" i="20"/>
  <c r="AR177" i="20" s="1"/>
  <c r="AP216" i="20"/>
  <c r="AP159" i="20"/>
  <c r="AP19" i="20"/>
  <c r="AP137" i="20"/>
  <c r="AR137" i="20" s="1"/>
  <c r="AP103" i="20"/>
  <c r="AP5" i="20"/>
  <c r="AP225" i="20"/>
  <c r="AP193" i="20"/>
  <c r="AR193" i="20" s="1"/>
  <c r="AP258" i="20"/>
  <c r="AP150" i="20"/>
  <c r="AP231" i="20"/>
  <c r="AP88" i="20"/>
  <c r="AR88" i="20" s="1"/>
  <c r="AP99" i="20"/>
  <c r="AP56" i="20"/>
  <c r="AP10" i="20"/>
  <c r="AP25" i="20"/>
  <c r="AR25" i="20" s="1"/>
  <c r="AP85" i="20"/>
  <c r="AP237" i="20"/>
  <c r="AP147" i="20"/>
  <c r="AP83" i="20"/>
  <c r="AR83" i="20" s="1"/>
  <c r="AP11" i="20"/>
  <c r="AP116" i="20"/>
  <c r="AP232" i="20"/>
  <c r="AP6" i="20"/>
  <c r="AR6" i="20" s="1"/>
  <c r="AP61" i="20"/>
  <c r="AP35" i="20"/>
  <c r="AP196" i="20"/>
  <c r="AP101" i="20"/>
  <c r="AR101" i="20" s="1"/>
  <c r="AP273" i="20"/>
  <c r="AP260" i="20"/>
  <c r="AP248" i="20"/>
  <c r="AP154" i="20"/>
  <c r="AR154" i="20" s="1"/>
  <c r="AP129" i="20"/>
  <c r="AP245" i="20"/>
  <c r="AP93" i="20"/>
  <c r="AP28" i="20"/>
  <c r="AR28" i="20" s="1"/>
  <c r="AP68" i="20"/>
  <c r="AP144" i="20"/>
  <c r="AP20" i="20"/>
  <c r="AP45" i="20"/>
  <c r="AR45" i="20" s="1"/>
  <c r="AP37" i="20"/>
  <c r="AP54" i="20"/>
  <c r="AP266" i="20"/>
  <c r="AP175" i="20"/>
  <c r="AR175" i="20" s="1"/>
  <c r="AP112" i="20"/>
  <c r="AP155" i="20"/>
  <c r="AP194" i="20"/>
  <c r="AP113" i="20"/>
  <c r="AR113" i="20" s="1"/>
  <c r="AP110" i="20"/>
  <c r="AP78" i="20"/>
  <c r="AP47" i="20"/>
  <c r="AP221" i="20"/>
  <c r="AR221" i="20" s="1"/>
  <c r="AP212" i="20"/>
  <c r="AP114" i="20"/>
  <c r="AP152" i="20"/>
  <c r="AP134" i="20"/>
  <c r="AR134" i="20" s="1"/>
  <c r="AP40" i="20"/>
  <c r="AP156" i="20"/>
  <c r="AP246" i="20"/>
  <c r="AP173" i="20"/>
  <c r="AR173" i="20" s="1"/>
  <c r="AP96" i="20"/>
  <c r="AP63" i="20"/>
  <c r="AP13" i="20"/>
  <c r="AP214" i="20"/>
  <c r="AR214" i="20" s="1"/>
  <c r="AP122" i="20"/>
  <c r="AP29" i="20"/>
  <c r="AP163" i="20"/>
  <c r="AP50" i="20"/>
  <c r="AR50" i="20" s="1"/>
  <c r="AP43" i="20"/>
  <c r="AP136" i="20"/>
  <c r="AP261" i="20"/>
  <c r="AP198" i="20"/>
  <c r="AR198" i="20" s="1"/>
  <c r="AP201" i="20"/>
  <c r="AP183" i="20"/>
  <c r="AP227" i="20"/>
  <c r="AP269" i="20"/>
  <c r="AR269" i="20" s="1"/>
  <c r="AP255" i="20"/>
  <c r="AP236" i="20"/>
  <c r="AP49" i="20"/>
  <c r="AP192" i="20"/>
  <c r="AR192" i="20" s="1"/>
  <c r="AP276" i="20"/>
  <c r="AP46" i="20"/>
  <c r="AP165" i="20"/>
  <c r="AP158" i="20"/>
  <c r="AR158" i="20" s="1"/>
  <c r="AP220" i="20"/>
  <c r="AP176" i="20"/>
  <c r="AP199" i="20"/>
  <c r="AP139" i="20"/>
  <c r="AR139" i="20" s="1"/>
  <c r="AP180" i="20"/>
  <c r="AP149" i="20"/>
  <c r="AP30" i="20"/>
  <c r="AP195" i="20"/>
  <c r="AR195" i="20" s="1"/>
  <c r="AP51" i="20"/>
  <c r="AP69" i="20"/>
  <c r="AP14" i="20"/>
  <c r="AP188" i="20"/>
  <c r="AR188" i="20" s="1"/>
  <c r="AP241" i="20"/>
  <c r="AP108" i="20"/>
  <c r="AP90" i="20"/>
  <c r="AP172" i="20"/>
  <c r="AR172" i="20" s="1"/>
  <c r="AP249" i="20"/>
  <c r="AP206" i="20"/>
  <c r="AP224" i="20"/>
  <c r="AP92" i="20"/>
  <c r="AR92" i="20" s="1"/>
  <c r="AP131" i="20"/>
  <c r="AP105" i="20"/>
  <c r="AP21" i="20"/>
  <c r="AP189" i="20"/>
  <c r="AR189" i="20" s="1"/>
  <c r="AP215" i="20"/>
  <c r="AP133" i="20"/>
  <c r="AP74" i="20"/>
  <c r="AP22" i="20"/>
  <c r="AR22" i="20" s="1"/>
  <c r="AP130" i="20"/>
  <c r="AP115" i="20"/>
  <c r="AP7" i="20"/>
  <c r="AP9" i="20"/>
  <c r="AR9" i="20" s="1"/>
  <c r="AP126" i="20"/>
  <c r="AP15" i="20"/>
  <c r="AP200" i="20"/>
  <c r="AP132" i="20"/>
  <c r="AR132" i="20" s="1"/>
  <c r="AP16" i="20"/>
  <c r="AP213" i="20"/>
  <c r="AP128" i="20"/>
  <c r="AP125" i="20"/>
  <c r="AR125" i="20" s="1"/>
  <c r="AP135" i="20"/>
  <c r="AP107" i="20"/>
  <c r="AP247" i="20"/>
  <c r="AP209" i="20"/>
  <c r="AR209" i="20" s="1"/>
  <c r="AP181" i="20"/>
  <c r="AP102" i="20"/>
  <c r="AP272" i="20"/>
  <c r="AP80" i="20"/>
  <c r="AR80" i="20" s="1"/>
  <c r="AP91" i="20"/>
  <c r="AP84" i="20"/>
  <c r="AP26" i="20"/>
  <c r="AP124" i="20"/>
  <c r="AR124" i="20" s="1"/>
  <c r="AP123" i="20"/>
  <c r="AP191" i="20"/>
  <c r="AP120" i="20"/>
  <c r="AP153" i="20"/>
  <c r="AR153" i="20" s="1"/>
  <c r="AP275" i="20"/>
  <c r="AP169" i="20"/>
  <c r="AP174" i="20"/>
  <c r="AP39" i="20"/>
  <c r="AR39" i="20" s="1"/>
  <c r="AP166" i="20"/>
  <c r="AP87" i="20"/>
  <c r="AP274" i="20"/>
  <c r="AP62" i="20"/>
  <c r="AR62" i="20" s="1"/>
  <c r="AP31" i="20"/>
  <c r="AR31" i="20" s="1"/>
  <c r="AP238" i="20"/>
  <c r="AR238" i="20" s="1"/>
  <c r="AP52" i="20"/>
  <c r="AR52" i="20" s="1"/>
  <c r="AP104" i="20"/>
  <c r="AR104" i="20" s="1"/>
  <c r="AP264" i="20"/>
  <c r="AR264" i="20" s="1"/>
  <c r="AP270" i="20"/>
  <c r="AK223" i="20"/>
  <c r="AK27" i="20"/>
  <c r="AK65" i="20"/>
  <c r="AK3" i="20"/>
  <c r="AK187" i="20"/>
  <c r="AK219" i="20"/>
  <c r="AK70" i="20"/>
  <c r="AK71" i="20"/>
  <c r="AK73" i="20"/>
  <c r="AK190" i="20"/>
  <c r="AK185" i="20"/>
  <c r="AK267" i="20"/>
  <c r="AK89" i="20"/>
  <c r="AK17" i="20"/>
  <c r="AK81" i="20"/>
  <c r="AK210" i="20"/>
  <c r="AK57" i="20"/>
  <c r="AK75" i="20"/>
  <c r="AK178" i="20"/>
  <c r="AK226" i="20"/>
  <c r="AK208" i="20"/>
  <c r="AK179" i="20"/>
  <c r="AK60" i="20"/>
  <c r="AK42" i="20"/>
  <c r="AK162" i="20"/>
  <c r="AK67" i="20"/>
  <c r="AK262" i="20"/>
  <c r="AK234" i="20"/>
  <c r="AK277" i="20"/>
  <c r="AK157" i="20"/>
  <c r="AK109" i="20"/>
  <c r="AK41" i="20"/>
  <c r="AK259" i="20"/>
  <c r="AK77" i="20"/>
  <c r="AK207" i="20"/>
  <c r="AK171" i="20"/>
  <c r="AK239" i="20"/>
  <c r="AK44" i="20"/>
  <c r="AK140" i="20"/>
  <c r="AK268" i="20"/>
  <c r="AK161" i="20"/>
  <c r="AK204" i="20"/>
  <c r="AK167" i="20"/>
  <c r="AK24" i="20"/>
  <c r="AK244" i="20"/>
  <c r="AK203" i="20"/>
  <c r="AK118" i="20"/>
  <c r="AK82" i="20"/>
  <c r="AK58" i="20"/>
  <c r="AK243" i="20"/>
  <c r="AK242" i="20"/>
  <c r="AK18" i="20"/>
  <c r="AK145" i="20"/>
  <c r="AK182" i="20"/>
  <c r="AK48" i="20"/>
  <c r="AK38" i="20"/>
  <c r="AK98" i="20"/>
  <c r="AK222" i="20"/>
  <c r="AK148" i="20"/>
  <c r="AK86" i="20"/>
  <c r="AK218" i="20"/>
  <c r="AK2" i="20"/>
  <c r="AK127" i="20"/>
  <c r="AK76" i="20"/>
  <c r="AK79" i="20"/>
  <c r="AK160" i="20"/>
  <c r="AK228" i="20"/>
  <c r="AK164" i="20"/>
  <c r="AK253" i="20"/>
  <c r="AK229" i="20"/>
  <c r="AK138" i="20"/>
  <c r="AK252" i="20"/>
  <c r="AK12" i="20"/>
  <c r="AK117" i="20"/>
  <c r="AK119" i="20"/>
  <c r="AK106" i="20"/>
  <c r="AK168" i="20"/>
  <c r="AK240" i="20"/>
  <c r="AK55" i="20"/>
  <c r="AK111" i="20"/>
  <c r="AK53" i="20"/>
  <c r="AK230" i="20"/>
  <c r="AK142" i="20"/>
  <c r="AK235" i="20"/>
  <c r="AK33" i="20"/>
  <c r="AK170" i="20"/>
  <c r="AK250" i="20"/>
  <c r="AK254" i="20"/>
  <c r="AK100" i="20"/>
  <c r="AK202" i="20"/>
  <c r="AK263" i="20"/>
  <c r="AK205" i="20"/>
  <c r="AK141" i="20"/>
  <c r="AK72" i="20"/>
  <c r="AK151" i="20"/>
  <c r="AK211" i="20"/>
  <c r="AK95" i="20"/>
  <c r="AK32" i="20"/>
  <c r="AK8" i="20"/>
  <c r="AK256" i="20"/>
  <c r="AK66" i="20"/>
  <c r="AK186" i="20"/>
  <c r="AK217" i="20"/>
  <c r="AK251" i="20"/>
  <c r="AK36" i="20"/>
  <c r="AK143" i="20"/>
  <c r="AK97" i="20"/>
  <c r="AK265" i="20"/>
  <c r="AK184" i="20"/>
  <c r="AK146" i="20"/>
  <c r="AK59" i="20"/>
  <c r="AK121" i="20"/>
  <c r="AK4" i="20"/>
  <c r="AK271" i="20"/>
  <c r="AK94" i="20"/>
  <c r="AK257" i="20"/>
  <c r="AK64" i="20"/>
  <c r="AK34" i="20"/>
  <c r="AK233" i="20"/>
  <c r="AK197" i="20"/>
  <c r="AK23" i="20"/>
  <c r="AK177" i="20"/>
  <c r="AK216" i="20"/>
  <c r="AK159" i="20"/>
  <c r="AK19" i="20"/>
  <c r="AK137" i="20"/>
  <c r="AK103" i="20"/>
  <c r="AK5" i="20"/>
  <c r="AK225" i="20"/>
  <c r="AK193" i="20"/>
  <c r="AK258" i="20"/>
  <c r="AK150" i="20"/>
  <c r="AK231" i="20"/>
  <c r="AK88" i="20"/>
  <c r="AK99" i="20"/>
  <c r="AK56" i="20"/>
  <c r="AK10" i="20"/>
  <c r="AK25" i="20"/>
  <c r="AK85" i="20"/>
  <c r="AK237" i="20"/>
  <c r="AK147" i="20"/>
  <c r="AK83" i="20"/>
  <c r="AK11" i="20"/>
  <c r="AK116" i="20"/>
  <c r="AK232" i="20"/>
  <c r="AK6" i="20"/>
  <c r="AK61" i="20"/>
  <c r="AK35" i="20"/>
  <c r="AK196" i="20"/>
  <c r="AK101" i="20"/>
  <c r="AK273" i="20"/>
  <c r="AK260" i="20"/>
  <c r="AK248" i="20"/>
  <c r="AK154" i="20"/>
  <c r="AK129" i="20"/>
  <c r="AK245" i="20"/>
  <c r="AK93" i="20"/>
  <c r="AK28" i="20"/>
  <c r="AK68" i="20"/>
  <c r="AK144" i="20"/>
  <c r="AK20" i="20"/>
  <c r="AK45" i="20"/>
  <c r="AK37" i="20"/>
  <c r="AK54" i="20"/>
  <c r="AK266" i="20"/>
  <c r="AK175" i="20"/>
  <c r="AK112" i="20"/>
  <c r="AK155" i="20"/>
  <c r="AK194" i="20"/>
  <c r="AK113" i="20"/>
  <c r="AK110" i="20"/>
  <c r="AK78" i="20"/>
  <c r="AK47" i="20"/>
  <c r="AK221" i="20"/>
  <c r="AK212" i="20"/>
  <c r="AK114" i="20"/>
  <c r="AK152" i="20"/>
  <c r="AK134" i="20"/>
  <c r="AK40" i="20"/>
  <c r="AK156" i="20"/>
  <c r="AK246" i="20"/>
  <c r="AK173" i="20"/>
  <c r="AK96" i="20"/>
  <c r="AK63" i="20"/>
  <c r="AK13" i="20"/>
  <c r="AQ274" i="20" s="1"/>
  <c r="AK214" i="20"/>
  <c r="AK122" i="20"/>
  <c r="AK29" i="20"/>
  <c r="AK163" i="20"/>
  <c r="AK50" i="20"/>
  <c r="AK43" i="20"/>
  <c r="AK136" i="20"/>
  <c r="AK261" i="20"/>
  <c r="AK198" i="20"/>
  <c r="AK201" i="20"/>
  <c r="AK183" i="20"/>
  <c r="AK227" i="20"/>
  <c r="AK269" i="20"/>
  <c r="AK255" i="20"/>
  <c r="AK236" i="20"/>
  <c r="AK49" i="20"/>
  <c r="AK192" i="20"/>
  <c r="AK276" i="20"/>
  <c r="AK46" i="20"/>
  <c r="AK165" i="20"/>
  <c r="AK158" i="20"/>
  <c r="AK220" i="20"/>
  <c r="AK176" i="20"/>
  <c r="AK199" i="20"/>
  <c r="AK139" i="20"/>
  <c r="AK180" i="20"/>
  <c r="AK149" i="20"/>
  <c r="AK30" i="20"/>
  <c r="AK195" i="20"/>
  <c r="AK51" i="20"/>
  <c r="AK69" i="20"/>
  <c r="AK14" i="20"/>
  <c r="AK188" i="20"/>
  <c r="AK241" i="20"/>
  <c r="AK108" i="20"/>
  <c r="AK90" i="20"/>
  <c r="AK172" i="20"/>
  <c r="AK249" i="20"/>
  <c r="AK206" i="20"/>
  <c r="AK224" i="20"/>
  <c r="AK92" i="20"/>
  <c r="AK131" i="20"/>
  <c r="AK105" i="20"/>
  <c r="AK21" i="20"/>
  <c r="AK189" i="20"/>
  <c r="AK215" i="20"/>
  <c r="AK133" i="20"/>
  <c r="AK74" i="20"/>
  <c r="AK22" i="20"/>
  <c r="AK130" i="20"/>
  <c r="AK115" i="20"/>
  <c r="AK7" i="20"/>
  <c r="AK9" i="20"/>
  <c r="AK126" i="20"/>
  <c r="AK15" i="20"/>
  <c r="AK200" i="20"/>
  <c r="AK132" i="20"/>
  <c r="AK16" i="20"/>
  <c r="AK213" i="20"/>
  <c r="AK128" i="20"/>
  <c r="AK125" i="20"/>
  <c r="AK135" i="20"/>
  <c r="AK107" i="20"/>
  <c r="AK247" i="20"/>
  <c r="AK209" i="20"/>
  <c r="AK181" i="20"/>
  <c r="AK102" i="20"/>
  <c r="AK272" i="20"/>
  <c r="AK80" i="20"/>
  <c r="AK91" i="20"/>
  <c r="AK84" i="20"/>
  <c r="AK26" i="20"/>
  <c r="AK124" i="20"/>
  <c r="AK123" i="20"/>
  <c r="AK191" i="20"/>
  <c r="AK120" i="20"/>
  <c r="AK153" i="20"/>
  <c r="AK275" i="20"/>
  <c r="AK169" i="20"/>
  <c r="AK174" i="20"/>
  <c r="AK39" i="20"/>
  <c r="AK166" i="20"/>
  <c r="AK87" i="20"/>
  <c r="AK274" i="20"/>
  <c r="AK62" i="20"/>
  <c r="AK31" i="20"/>
  <c r="AK238" i="20"/>
  <c r="AK52" i="20"/>
  <c r="AK104" i="20"/>
  <c r="AK264" i="20"/>
  <c r="AK270" i="20"/>
  <c r="C27" i="11"/>
  <c r="C25" i="11"/>
  <c r="C15" i="11"/>
  <c r="AR166" i="20" l="1"/>
  <c r="AR174" i="20"/>
  <c r="AR275" i="20"/>
  <c r="AR120" i="20"/>
  <c r="AR123" i="20"/>
  <c r="AR26" i="20"/>
  <c r="AR91" i="20"/>
  <c r="AR272" i="20"/>
  <c r="AR181" i="20"/>
  <c r="AR247" i="20"/>
  <c r="AR135" i="20"/>
  <c r="AR128" i="20"/>
  <c r="AR16" i="20"/>
  <c r="AR200" i="20"/>
  <c r="AR126" i="20"/>
  <c r="AR7" i="20"/>
  <c r="AR130" i="20"/>
  <c r="AR74" i="20"/>
  <c r="AR215" i="20"/>
  <c r="AR21" i="20"/>
  <c r="AR131" i="20"/>
  <c r="AR224" i="20"/>
  <c r="AR249" i="20"/>
  <c r="AR90" i="20"/>
  <c r="AR241" i="20"/>
  <c r="AR14" i="20"/>
  <c r="AR51" i="20"/>
  <c r="AR30" i="20"/>
  <c r="AR180" i="20"/>
  <c r="AR199" i="20"/>
  <c r="AR220" i="20"/>
  <c r="AR165" i="20"/>
  <c r="AR276" i="20"/>
  <c r="AR49" i="20"/>
  <c r="AR255" i="20"/>
  <c r="AR227" i="20"/>
  <c r="AR201" i="20"/>
  <c r="AR261" i="20"/>
  <c r="AR43" i="20"/>
  <c r="AR163" i="20"/>
  <c r="AR122" i="20"/>
  <c r="AR13" i="20"/>
  <c r="AR96" i="20"/>
  <c r="AR246" i="20"/>
  <c r="AR40" i="20"/>
  <c r="AR152" i="20"/>
  <c r="AR212" i="20"/>
  <c r="AR47" i="20"/>
  <c r="AR110" i="20"/>
  <c r="AR194" i="20"/>
  <c r="AR112" i="20"/>
  <c r="AR266" i="20"/>
  <c r="AR37" i="20"/>
  <c r="AR20" i="20"/>
  <c r="AR68" i="20"/>
  <c r="AR93" i="20"/>
  <c r="AR129" i="20"/>
  <c r="AR248" i="20"/>
  <c r="AR273" i="20"/>
  <c r="AR196" i="20"/>
  <c r="AR232" i="20"/>
  <c r="AR11" i="20"/>
  <c r="AR147" i="20"/>
  <c r="AR85" i="20"/>
  <c r="AR10" i="20"/>
  <c r="AR99" i="20"/>
  <c r="AR231" i="20"/>
  <c r="AR258" i="20"/>
  <c r="AR225" i="20"/>
  <c r="AR103" i="20"/>
  <c r="AR19" i="20"/>
  <c r="AR216" i="20"/>
  <c r="AR23" i="20"/>
  <c r="AR233" i="20"/>
  <c r="AR64" i="20"/>
  <c r="AR94" i="20"/>
  <c r="AR4" i="20"/>
  <c r="AR59" i="20"/>
  <c r="AR184" i="20"/>
  <c r="AR97" i="20"/>
  <c r="AR36" i="20"/>
  <c r="AR217" i="20"/>
  <c r="AR66" i="20"/>
  <c r="AR8" i="20"/>
  <c r="AR95" i="20"/>
  <c r="AR151" i="20"/>
  <c r="AR141" i="20"/>
  <c r="AR263" i="20"/>
  <c r="AR100" i="20"/>
  <c r="AR250" i="20"/>
  <c r="AR33" i="20"/>
  <c r="AR142" i="20"/>
  <c r="AR53" i="20"/>
  <c r="AR55" i="20"/>
  <c r="AR168" i="20"/>
  <c r="AR119" i="20"/>
  <c r="AR12" i="20"/>
  <c r="AR138" i="20"/>
  <c r="AR253" i="20"/>
  <c r="AR228" i="20"/>
  <c r="AR79" i="20"/>
  <c r="AR127" i="20"/>
  <c r="AR218" i="20"/>
  <c r="AR148" i="20"/>
  <c r="AR98" i="20"/>
  <c r="AR48" i="20"/>
  <c r="AR145" i="20"/>
  <c r="AR242" i="20"/>
  <c r="AR58" i="20"/>
  <c r="AR118" i="20"/>
  <c r="AR244" i="20"/>
  <c r="AR167" i="20"/>
  <c r="AR161" i="20"/>
  <c r="AR140" i="20"/>
  <c r="AR239" i="20"/>
  <c r="AR207" i="20"/>
  <c r="AR259" i="20"/>
  <c r="AR109" i="20"/>
  <c r="AR277" i="20"/>
  <c r="AR262" i="20"/>
  <c r="AR162" i="20"/>
  <c r="AR60" i="20"/>
  <c r="AR208" i="20"/>
  <c r="AR178" i="20"/>
  <c r="AR57" i="20"/>
  <c r="AR81" i="20"/>
  <c r="AR89" i="20"/>
  <c r="AR185" i="20"/>
  <c r="AR73" i="20"/>
  <c r="AR187" i="20"/>
  <c r="AR65" i="20"/>
  <c r="AR223" i="20"/>
  <c r="AR87" i="20"/>
  <c r="AR169" i="20"/>
  <c r="AR191" i="20"/>
  <c r="AR84" i="20"/>
  <c r="AR102" i="20"/>
  <c r="AR213" i="20"/>
  <c r="AR15" i="20"/>
  <c r="AR115" i="20"/>
  <c r="AR133" i="20"/>
  <c r="AR105" i="20"/>
  <c r="AR206" i="20"/>
  <c r="AR108" i="20"/>
  <c r="AR69" i="20"/>
  <c r="AR149" i="20"/>
  <c r="AR176" i="20"/>
  <c r="AR46" i="20"/>
  <c r="AR236" i="20"/>
  <c r="AR183" i="20"/>
  <c r="AR136" i="20"/>
  <c r="AR29" i="20"/>
  <c r="AR63" i="20"/>
  <c r="AR156" i="20"/>
  <c r="AR114" i="20"/>
  <c r="AR78" i="20"/>
  <c r="AR155" i="20"/>
  <c r="AR54" i="20"/>
  <c r="AR144" i="20"/>
  <c r="AR245" i="20"/>
  <c r="AR260" i="20"/>
  <c r="AR35" i="20"/>
  <c r="AR116" i="20"/>
  <c r="AR237" i="20"/>
  <c r="AR56" i="20"/>
  <c r="AR150" i="20"/>
  <c r="AR5" i="20"/>
  <c r="AR159" i="20"/>
  <c r="AR197" i="20"/>
  <c r="AR257" i="20"/>
  <c r="AR121" i="20"/>
  <c r="AR265" i="20"/>
  <c r="AR251" i="20"/>
  <c r="AR256" i="20"/>
  <c r="AR211" i="20"/>
  <c r="AR205" i="20"/>
  <c r="AR254" i="20"/>
  <c r="AR235" i="20"/>
  <c r="AR111" i="20"/>
  <c r="AR106" i="20"/>
  <c r="AR252" i="20"/>
  <c r="AR76" i="20"/>
  <c r="AR86" i="20"/>
  <c r="AR38" i="20"/>
  <c r="AR18" i="20"/>
  <c r="AR82" i="20"/>
  <c r="AR24" i="20"/>
  <c r="AR268" i="20"/>
  <c r="AR171" i="20"/>
  <c r="AR41" i="20"/>
  <c r="AR234" i="20"/>
  <c r="AR42" i="20"/>
  <c r="AR226" i="20"/>
  <c r="AR210" i="20"/>
  <c r="AR267" i="20"/>
  <c r="AR71" i="20"/>
  <c r="AR3" i="20"/>
  <c r="AR274" i="20"/>
  <c r="AR164" i="20"/>
  <c r="AR107" i="20"/>
  <c r="AR61" i="20"/>
  <c r="AR70" i="20"/>
  <c r="AN178" i="20"/>
  <c r="AN35" i="20"/>
  <c r="AN37" i="20"/>
  <c r="AN41" i="20"/>
  <c r="AN45" i="20"/>
  <c r="AN199" i="20"/>
  <c r="AN49" i="20"/>
  <c r="AN180" i="20"/>
  <c r="AN53" i="20"/>
  <c r="AN263" i="20"/>
  <c r="AN204" i="20"/>
  <c r="AN58" i="20"/>
  <c r="AN61" i="20"/>
  <c r="AN236" i="20"/>
  <c r="AN65" i="20"/>
  <c r="AN69" i="20"/>
  <c r="AN231" i="20"/>
  <c r="AN207" i="20"/>
  <c r="AN184" i="20"/>
  <c r="AN77" i="20"/>
  <c r="AN79" i="20"/>
  <c r="AN245" i="20"/>
  <c r="AN82" i="20"/>
  <c r="AN86" i="20"/>
  <c r="AN232" i="20"/>
  <c r="AN91" i="20"/>
  <c r="AN211" i="20"/>
  <c r="AN268" i="20"/>
  <c r="AN212" i="20"/>
  <c r="AN101" i="20"/>
  <c r="AN269" i="20"/>
  <c r="AN106" i="20"/>
  <c r="AN110" i="20"/>
  <c r="AN112" i="20"/>
  <c r="AN115" i="20"/>
  <c r="AN119" i="20"/>
  <c r="AN122" i="20"/>
  <c r="AN124" i="20"/>
  <c r="AN127" i="20"/>
  <c r="AN129" i="20"/>
  <c r="AN131" i="20"/>
  <c r="AN192" i="20"/>
  <c r="AN135" i="20"/>
  <c r="AN249" i="20"/>
  <c r="AN140" i="20"/>
  <c r="AN143" i="20"/>
  <c r="AN272" i="20"/>
  <c r="AN149" i="20"/>
  <c r="AN220" i="20"/>
  <c r="AN154" i="20"/>
  <c r="AN158" i="20"/>
  <c r="AN160" i="20"/>
  <c r="AN163" i="20"/>
  <c r="AN167" i="20"/>
  <c r="AN195" i="20"/>
  <c r="AN170" i="20"/>
  <c r="AN196" i="20"/>
  <c r="AN224" i="20"/>
  <c r="AN226" i="20"/>
  <c r="AN198" i="20"/>
  <c r="AN27" i="20"/>
  <c r="AN24" i="20"/>
  <c r="AN229" i="20"/>
  <c r="AN4" i="20"/>
  <c r="AN10" i="20"/>
  <c r="AN260" i="20"/>
  <c r="AN29" i="20"/>
  <c r="AN22" i="20"/>
  <c r="AN16" i="20"/>
  <c r="AN179" i="20"/>
  <c r="AN43" i="20"/>
  <c r="AN201" i="20"/>
  <c r="AN238" i="20"/>
  <c r="AN257" i="20"/>
  <c r="AN182" i="20"/>
  <c r="AN183" i="20"/>
  <c r="AN206" i="20"/>
  <c r="AN78" i="20"/>
  <c r="AN84" i="20"/>
  <c r="AN210" i="20"/>
  <c r="AN186" i="20"/>
  <c r="AN105" i="20"/>
  <c r="AN188" i="20"/>
  <c r="AN123" i="20"/>
  <c r="AN248" i="20"/>
  <c r="AN33" i="20"/>
  <c r="AN261" i="20"/>
  <c r="AN38" i="20"/>
  <c r="AN42" i="20"/>
  <c r="AN46" i="20"/>
  <c r="AN47" i="20"/>
  <c r="AN50" i="20"/>
  <c r="AN262" i="20"/>
  <c r="AN54" i="20"/>
  <c r="AN55" i="20"/>
  <c r="AN57" i="20"/>
  <c r="AN59" i="20"/>
  <c r="AN241" i="20"/>
  <c r="AN63" i="20"/>
  <c r="AN66" i="20"/>
  <c r="AN70" i="20"/>
  <c r="AN73" i="20"/>
  <c r="AN75" i="20"/>
  <c r="AN185" i="20"/>
  <c r="AN177" i="20"/>
  <c r="AN80" i="20"/>
  <c r="AN200" i="20"/>
  <c r="AN83" i="20"/>
  <c r="AN266" i="20"/>
  <c r="AN89" i="20"/>
  <c r="AN92" i="20"/>
  <c r="AN94" i="20"/>
  <c r="AN97" i="20"/>
  <c r="AN99" i="20"/>
  <c r="AN102" i="20"/>
  <c r="AN213" i="20"/>
  <c r="AN107" i="20"/>
  <c r="AN111" i="20"/>
  <c r="AN113" i="20"/>
  <c r="AN116" i="20"/>
  <c r="AN189" i="20"/>
  <c r="AN190" i="20"/>
  <c r="AN125" i="20"/>
  <c r="AN128" i="20"/>
  <c r="AN191" i="20"/>
  <c r="AN132" i="20"/>
  <c r="AN219" i="20"/>
  <c r="AN193" i="20"/>
  <c r="AN138" i="20"/>
  <c r="AN271" i="20"/>
  <c r="AN144" i="20"/>
  <c r="AN251" i="20"/>
  <c r="AN150" i="20"/>
  <c r="AN152" i="20"/>
  <c r="AN155" i="20"/>
  <c r="AN159" i="20"/>
  <c r="AN161" i="20"/>
  <c r="AN164" i="20"/>
  <c r="AN253" i="20"/>
  <c r="AN169" i="20"/>
  <c r="AN254" i="20"/>
  <c r="AN274" i="20"/>
  <c r="AN225" i="20"/>
  <c r="AN227" i="20"/>
  <c r="AN277" i="20"/>
  <c r="AN3" i="20"/>
  <c r="AN18" i="20"/>
  <c r="AN12" i="20"/>
  <c r="AN23" i="20"/>
  <c r="AN25" i="20"/>
  <c r="AN28" i="20"/>
  <c r="AN30" i="20"/>
  <c r="AN7" i="20"/>
  <c r="AN26" i="20"/>
  <c r="AN39" i="20"/>
  <c r="AN56" i="20"/>
  <c r="AN205" i="20"/>
  <c r="AN71" i="20"/>
  <c r="AN208" i="20"/>
  <c r="AN81" i="20"/>
  <c r="AN267" i="20"/>
  <c r="AN100" i="20"/>
  <c r="AN108" i="20"/>
  <c r="AN117" i="20"/>
  <c r="AN247" i="20"/>
  <c r="AN34" i="20"/>
  <c r="AN51" i="20"/>
  <c r="AN203" i="20"/>
  <c r="AN60" i="20"/>
  <c r="AN67" i="20"/>
  <c r="AN242" i="20"/>
  <c r="AN265" i="20"/>
  <c r="AN87" i="20"/>
  <c r="AN95" i="20"/>
  <c r="AN103" i="20"/>
  <c r="AN270" i="20"/>
  <c r="AN120" i="20"/>
  <c r="AN216" i="20"/>
  <c r="AN237" i="20"/>
  <c r="AN202" i="20"/>
  <c r="AN181" i="20"/>
  <c r="AN62" i="20"/>
  <c r="AN74" i="20"/>
  <c r="AN209" i="20"/>
  <c r="AN90" i="20"/>
  <c r="AN187" i="20"/>
  <c r="AN233" i="20"/>
  <c r="AN215" i="20"/>
  <c r="AN218" i="20"/>
  <c r="AN136" i="20"/>
  <c r="AN141" i="20"/>
  <c r="AN147" i="20"/>
  <c r="AN153" i="20"/>
  <c r="AN221" i="20"/>
  <c r="AN165" i="20"/>
  <c r="AN235" i="20"/>
  <c r="AN173" i="20"/>
  <c r="AN276" i="20"/>
  <c r="AN17" i="20"/>
  <c r="AN230" i="20"/>
  <c r="AN11" i="20"/>
  <c r="AN14" i="20"/>
  <c r="AN31" i="20"/>
  <c r="AN252" i="20"/>
  <c r="AN223" i="20"/>
  <c r="AN275" i="20"/>
  <c r="AN259" i="20"/>
  <c r="AN8" i="20"/>
  <c r="AN21" i="20"/>
  <c r="AN44" i="20"/>
  <c r="AN240" i="20"/>
  <c r="AN244" i="20"/>
  <c r="AN98" i="20"/>
  <c r="AN130" i="20"/>
  <c r="AN139" i="20"/>
  <c r="AN273" i="20"/>
  <c r="AN222" i="20"/>
  <c r="AN172" i="20"/>
  <c r="AN175" i="20"/>
  <c r="AN5" i="20"/>
  <c r="AN15" i="20"/>
  <c r="AN36" i="20"/>
  <c r="AN48" i="20"/>
  <c r="AN239" i="20"/>
  <c r="AN64" i="20"/>
  <c r="AN76" i="20"/>
  <c r="AN246" i="20"/>
  <c r="AN93" i="20"/>
  <c r="AN104" i="20"/>
  <c r="AN114" i="20"/>
  <c r="AN126" i="20"/>
  <c r="AN133" i="20"/>
  <c r="AN137" i="20"/>
  <c r="AN142" i="20"/>
  <c r="AN148" i="20"/>
  <c r="AN194" i="20"/>
  <c r="AN166" i="20"/>
  <c r="AN256" i="20"/>
  <c r="AN6" i="20"/>
  <c r="AN32" i="20"/>
  <c r="AN121" i="20"/>
  <c r="AN40" i="20"/>
  <c r="AN176" i="20"/>
  <c r="AN264" i="20"/>
  <c r="AN68" i="20"/>
  <c r="AN243" i="20"/>
  <c r="AN85" i="20"/>
  <c r="AN96" i="20"/>
  <c r="AN214" i="20"/>
  <c r="AN118" i="20"/>
  <c r="AN217" i="20"/>
  <c r="AN134" i="20"/>
  <c r="AN250" i="20"/>
  <c r="AN145" i="20"/>
  <c r="AN151" i="20"/>
  <c r="AN156" i="20"/>
  <c r="AN162" i="20"/>
  <c r="AN168" i="20"/>
  <c r="AN171" i="20"/>
  <c r="AN197" i="20"/>
  <c r="AN174" i="20"/>
  <c r="AN2" i="20"/>
  <c r="AN19" i="20"/>
  <c r="AN20" i="20"/>
  <c r="AN9" i="20"/>
  <c r="AN52" i="20"/>
  <c r="AN72" i="20"/>
  <c r="AN88" i="20"/>
  <c r="AN109" i="20"/>
  <c r="AN234" i="20"/>
  <c r="AN146" i="20"/>
  <c r="AN157" i="20"/>
  <c r="AN258" i="20"/>
  <c r="AN255" i="20"/>
  <c r="AN228" i="20"/>
  <c r="AN13" i="20"/>
  <c r="AR270" i="20"/>
  <c r="B46" i="11"/>
  <c r="A46" i="11"/>
  <c r="AM178" i="20" l="1"/>
  <c r="AM35" i="20"/>
  <c r="AM37" i="20"/>
  <c r="AM41" i="20"/>
  <c r="AM45" i="20"/>
  <c r="AM199" i="20"/>
  <c r="AM49" i="20"/>
  <c r="AM180" i="20"/>
  <c r="AM53" i="20"/>
  <c r="AM263" i="20"/>
  <c r="AM204" i="20"/>
  <c r="AM58" i="20"/>
  <c r="AM61" i="20"/>
  <c r="AM236" i="20"/>
  <c r="AM65" i="20"/>
  <c r="AM69" i="20"/>
  <c r="AM231" i="20"/>
  <c r="AM207" i="20"/>
  <c r="AM184" i="20"/>
  <c r="AM77" i="20"/>
  <c r="AM79" i="20"/>
  <c r="AM245" i="20"/>
  <c r="AM82" i="20"/>
  <c r="AM86" i="20"/>
  <c r="AM232" i="20"/>
  <c r="AM91" i="20"/>
  <c r="AM211" i="20"/>
  <c r="AM268" i="20"/>
  <c r="AM212" i="20"/>
  <c r="AM101" i="20"/>
  <c r="AM269" i="20"/>
  <c r="AM106" i="20"/>
  <c r="AM110" i="20"/>
  <c r="AM112" i="20"/>
  <c r="AM115" i="20"/>
  <c r="AM119" i="20"/>
  <c r="AM122" i="20"/>
  <c r="AM124" i="20"/>
  <c r="AM127" i="20"/>
  <c r="AM129" i="20"/>
  <c r="AM131" i="20"/>
  <c r="AM192" i="20"/>
  <c r="AM135" i="20"/>
  <c r="AM249" i="20"/>
  <c r="AM140" i="20"/>
  <c r="AM143" i="20"/>
  <c r="AM272" i="20"/>
  <c r="AM149" i="20"/>
  <c r="AM220" i="20"/>
  <c r="AM154" i="20"/>
  <c r="AM158" i="20"/>
  <c r="AM160" i="20"/>
  <c r="AM163" i="20"/>
  <c r="AM167" i="20"/>
  <c r="AM195" i="20"/>
  <c r="AM170" i="20"/>
  <c r="AM196" i="20"/>
  <c r="AM224" i="20"/>
  <c r="AM226" i="20"/>
  <c r="AM198" i="20"/>
  <c r="AM27" i="20"/>
  <c r="AM24" i="20"/>
  <c r="AM229" i="20"/>
  <c r="AM4" i="20"/>
  <c r="AM10" i="20"/>
  <c r="AM260" i="20"/>
  <c r="AM29" i="20"/>
  <c r="AM22" i="20"/>
  <c r="AM16" i="20"/>
  <c r="AM201" i="20"/>
  <c r="AM67" i="20"/>
  <c r="AM242" i="20"/>
  <c r="AM265" i="20"/>
  <c r="AM84" i="20"/>
  <c r="AM267" i="20"/>
  <c r="AM100" i="20"/>
  <c r="AM108" i="20"/>
  <c r="AM188" i="20"/>
  <c r="AM117" i="20"/>
  <c r="AM123" i="20"/>
  <c r="AM216" i="20"/>
  <c r="AM218" i="20"/>
  <c r="AM250" i="20"/>
  <c r="AM145" i="20"/>
  <c r="AM151" i="20"/>
  <c r="AM33" i="20"/>
  <c r="AM261" i="20"/>
  <c r="AM38" i="20"/>
  <c r="AM42" i="20"/>
  <c r="AM46" i="20"/>
  <c r="AM47" i="20"/>
  <c r="AM50" i="20"/>
  <c r="AM262" i="20"/>
  <c r="AM54" i="20"/>
  <c r="AM55" i="20"/>
  <c r="AM57" i="20"/>
  <c r="AM59" i="20"/>
  <c r="AM241" i="20"/>
  <c r="AM63" i="20"/>
  <c r="AM66" i="20"/>
  <c r="AM70" i="20"/>
  <c r="AM73" i="20"/>
  <c r="AM75" i="20"/>
  <c r="AM185" i="20"/>
  <c r="AM177" i="20"/>
  <c r="AM80" i="20"/>
  <c r="AM200" i="20"/>
  <c r="AM83" i="20"/>
  <c r="AM266" i="20"/>
  <c r="AM89" i="20"/>
  <c r="AM92" i="20"/>
  <c r="AM94" i="20"/>
  <c r="AM97" i="20"/>
  <c r="AM99" i="20"/>
  <c r="AM102" i="20"/>
  <c r="AM213" i="20"/>
  <c r="AM107" i="20"/>
  <c r="AM111" i="20"/>
  <c r="AM113" i="20"/>
  <c r="AM116" i="20"/>
  <c r="AM189" i="20"/>
  <c r="AM190" i="20"/>
  <c r="AM125" i="20"/>
  <c r="AM128" i="20"/>
  <c r="AM191" i="20"/>
  <c r="AM132" i="20"/>
  <c r="AM219" i="20"/>
  <c r="AM193" i="20"/>
  <c r="AM138" i="20"/>
  <c r="AM271" i="20"/>
  <c r="AM144" i="20"/>
  <c r="AM251" i="20"/>
  <c r="AM150" i="20"/>
  <c r="AM152" i="20"/>
  <c r="AM155" i="20"/>
  <c r="AM159" i="20"/>
  <c r="AM161" i="20"/>
  <c r="AM164" i="20"/>
  <c r="AM253" i="20"/>
  <c r="AM169" i="20"/>
  <c r="AM254" i="20"/>
  <c r="AM274" i="20"/>
  <c r="AM225" i="20"/>
  <c r="AM227" i="20"/>
  <c r="AM277" i="20"/>
  <c r="AM3" i="20"/>
  <c r="AM18" i="20"/>
  <c r="AM12" i="20"/>
  <c r="AM23" i="20"/>
  <c r="AM25" i="20"/>
  <c r="AM28" i="20"/>
  <c r="AM30" i="20"/>
  <c r="AM7" i="20"/>
  <c r="AM26" i="20"/>
  <c r="AM43" i="20"/>
  <c r="AM205" i="20"/>
  <c r="AM71" i="20"/>
  <c r="AM208" i="20"/>
  <c r="AM81" i="20"/>
  <c r="AM210" i="20"/>
  <c r="AM186" i="20"/>
  <c r="AM105" i="20"/>
  <c r="AM270" i="20"/>
  <c r="AM120" i="20"/>
  <c r="AM247" i="20"/>
  <c r="AM248" i="20"/>
  <c r="AM134" i="20"/>
  <c r="AM136" i="20"/>
  <c r="AM141" i="20"/>
  <c r="AM147" i="20"/>
  <c r="AM34" i="20"/>
  <c r="AM179" i="20"/>
  <c r="AM39" i="20"/>
  <c r="AM238" i="20"/>
  <c r="AM51" i="20"/>
  <c r="AM257" i="20"/>
  <c r="AM203" i="20"/>
  <c r="AM56" i="20"/>
  <c r="AM182" i="20"/>
  <c r="AM60" i="20"/>
  <c r="AM183" i="20"/>
  <c r="AM206" i="20"/>
  <c r="AM78" i="20"/>
  <c r="AM87" i="20"/>
  <c r="AM95" i="20"/>
  <c r="AM103" i="20"/>
  <c r="AM237" i="20"/>
  <c r="AM36" i="20"/>
  <c r="AM40" i="20"/>
  <c r="AM44" i="20"/>
  <c r="AM202" i="20"/>
  <c r="AM48" i="20"/>
  <c r="AM176" i="20"/>
  <c r="AM52" i="20"/>
  <c r="AM181" i="20"/>
  <c r="AM239" i="20"/>
  <c r="AM264" i="20"/>
  <c r="AM240" i="20"/>
  <c r="AM62" i="20"/>
  <c r="AM64" i="20"/>
  <c r="AM68" i="20"/>
  <c r="AM72" i="20"/>
  <c r="AM74" i="20"/>
  <c r="AM76" i="20"/>
  <c r="AM243" i="20"/>
  <c r="AM244" i="20"/>
  <c r="AM209" i="20"/>
  <c r="AM246" i="20"/>
  <c r="AM85" i="20"/>
  <c r="AM88" i="20"/>
  <c r="AM90" i="20"/>
  <c r="AM93" i="20"/>
  <c r="AM96" i="20"/>
  <c r="AM214" i="20"/>
  <c r="AM118" i="20"/>
  <c r="AM217" i="20"/>
  <c r="AM137" i="20"/>
  <c r="AM148" i="20"/>
  <c r="AM156" i="20"/>
  <c r="AM162" i="20"/>
  <c r="AM168" i="20"/>
  <c r="AM171" i="20"/>
  <c r="AM197" i="20"/>
  <c r="AM174" i="20"/>
  <c r="AM2" i="20"/>
  <c r="AM19" i="20"/>
  <c r="AM20" i="20"/>
  <c r="AM9" i="20"/>
  <c r="AM5" i="20"/>
  <c r="AM15" i="20"/>
  <c r="AM104" i="20"/>
  <c r="AM234" i="20"/>
  <c r="AM194" i="20"/>
  <c r="AM166" i="20"/>
  <c r="AM275" i="20"/>
  <c r="AM259" i="20"/>
  <c r="AM21" i="20"/>
  <c r="AM98" i="20"/>
  <c r="AM109" i="20"/>
  <c r="AM121" i="20"/>
  <c r="AM130" i="20"/>
  <c r="AM139" i="20"/>
  <c r="AM273" i="20"/>
  <c r="AM157" i="20"/>
  <c r="AM222" i="20"/>
  <c r="AM258" i="20"/>
  <c r="AM172" i="20"/>
  <c r="AM255" i="20"/>
  <c r="AM175" i="20"/>
  <c r="AM228" i="20"/>
  <c r="AM13" i="20"/>
  <c r="AM126" i="20"/>
  <c r="AM6" i="20"/>
  <c r="AM187" i="20"/>
  <c r="AM233" i="20"/>
  <c r="AM215" i="20"/>
  <c r="AM133" i="20"/>
  <c r="AM142" i="20"/>
  <c r="AM153" i="20"/>
  <c r="AM221" i="20"/>
  <c r="AM165" i="20"/>
  <c r="AM235" i="20"/>
  <c r="AM173" i="20"/>
  <c r="AM276" i="20"/>
  <c r="AM17" i="20"/>
  <c r="AM230" i="20"/>
  <c r="AM11" i="20"/>
  <c r="AM14" i="20"/>
  <c r="AM31" i="20"/>
  <c r="AM114" i="20"/>
  <c r="AM146" i="20"/>
  <c r="AM252" i="20"/>
  <c r="AM223" i="20"/>
  <c r="AM256" i="20"/>
  <c r="AM8" i="20"/>
  <c r="AM32" i="20"/>
  <c r="C6" i="11"/>
  <c r="AL223" i="20" s="1"/>
  <c r="AL238" i="20" l="1"/>
  <c r="AL15" i="20"/>
  <c r="AL176" i="20"/>
  <c r="AL114" i="20"/>
  <c r="AL116" i="20"/>
  <c r="AL87" i="20"/>
  <c r="AL102" i="20"/>
  <c r="AL115" i="20"/>
  <c r="AL108" i="20"/>
  <c r="AL46" i="20"/>
  <c r="AL29" i="20"/>
  <c r="AL78" i="20"/>
  <c r="AL245" i="20"/>
  <c r="AL237" i="20"/>
  <c r="AL169" i="20"/>
  <c r="AL107" i="20"/>
  <c r="AL133" i="20"/>
  <c r="AL69" i="20"/>
  <c r="AL236" i="20"/>
  <c r="AL63" i="20"/>
  <c r="AL155" i="20"/>
  <c r="AL260" i="20"/>
  <c r="AL56" i="20"/>
  <c r="AL84" i="20"/>
  <c r="AL206" i="20"/>
  <c r="AL136" i="20"/>
  <c r="AL144" i="20"/>
  <c r="AL270" i="20"/>
  <c r="AL191" i="20"/>
  <c r="AL213" i="20"/>
  <c r="AL105" i="20"/>
  <c r="AL149" i="20"/>
  <c r="AL183" i="20"/>
  <c r="AL156" i="20"/>
  <c r="AL54" i="20"/>
  <c r="AL35" i="20"/>
  <c r="AL150" i="20"/>
  <c r="AL5" i="20"/>
  <c r="AL197" i="20"/>
  <c r="AL121" i="20"/>
  <c r="AL251" i="20"/>
  <c r="AL211" i="20"/>
  <c r="AL254" i="20"/>
  <c r="AL111" i="20"/>
  <c r="AL252" i="20"/>
  <c r="AL76" i="20"/>
  <c r="AL38" i="20"/>
  <c r="AL82" i="20"/>
  <c r="AL268" i="20"/>
  <c r="AL41" i="20"/>
  <c r="AL42" i="20"/>
  <c r="AL210" i="20"/>
  <c r="AL3" i="20"/>
  <c r="AL264" i="20"/>
  <c r="AL31" i="20"/>
  <c r="AL166" i="20"/>
  <c r="AL275" i="20"/>
  <c r="AL123" i="20"/>
  <c r="AL91" i="20"/>
  <c r="AL181" i="20"/>
  <c r="AL135" i="20"/>
  <c r="AL16" i="20"/>
  <c r="AL126" i="20"/>
  <c r="AL130" i="20"/>
  <c r="AL215" i="20"/>
  <c r="AL131" i="20"/>
  <c r="AL249" i="20"/>
  <c r="AL241" i="20"/>
  <c r="AL51" i="20"/>
  <c r="AL180" i="20"/>
  <c r="AL220" i="20"/>
  <c r="AL276" i="20"/>
  <c r="AL255" i="20"/>
  <c r="AL201" i="20"/>
  <c r="AL43" i="20"/>
  <c r="AL122" i="20"/>
  <c r="AL96" i="20"/>
  <c r="AL40" i="20"/>
  <c r="AL212" i="20"/>
  <c r="AL110" i="20"/>
  <c r="AL112" i="20"/>
  <c r="AL37" i="20"/>
  <c r="AL68" i="20"/>
  <c r="AL129" i="20"/>
  <c r="AL273" i="20"/>
  <c r="AL61" i="20"/>
  <c r="AL11" i="20"/>
  <c r="AL85" i="20"/>
  <c r="AL99" i="20"/>
  <c r="AL258" i="20"/>
  <c r="AL103" i="20"/>
  <c r="AL216" i="20"/>
  <c r="AL233" i="20"/>
  <c r="AL94" i="20"/>
  <c r="AL59" i="20"/>
  <c r="AL97" i="20"/>
  <c r="AL217" i="20"/>
  <c r="AL8" i="20"/>
  <c r="AL151" i="20"/>
  <c r="AL263" i="20"/>
  <c r="AL250" i="20"/>
  <c r="AL142" i="20"/>
  <c r="AL55" i="20"/>
  <c r="AL119" i="20"/>
  <c r="AL138" i="20"/>
  <c r="AL228" i="20"/>
  <c r="AL127" i="20"/>
  <c r="AL148" i="20"/>
  <c r="AL48" i="20"/>
  <c r="AL242" i="20"/>
  <c r="AL118" i="20"/>
  <c r="AL167" i="20"/>
  <c r="AL140" i="20"/>
  <c r="AL207" i="20"/>
  <c r="AL109" i="20"/>
  <c r="AL262" i="20"/>
  <c r="AL60" i="20"/>
  <c r="AL178" i="20"/>
  <c r="AL81" i="20"/>
  <c r="AL185" i="20"/>
  <c r="AL70" i="20"/>
  <c r="AL65" i="20"/>
  <c r="AL159" i="20"/>
  <c r="AL257" i="20"/>
  <c r="AL265" i="20"/>
  <c r="AL256" i="20"/>
  <c r="AL205" i="20"/>
  <c r="AL235" i="20"/>
  <c r="AL106" i="20"/>
  <c r="AL164" i="20"/>
  <c r="AL86" i="20"/>
  <c r="AL18" i="20"/>
  <c r="AL24" i="20"/>
  <c r="AL171" i="20"/>
  <c r="AL234" i="20"/>
  <c r="AL226" i="20"/>
  <c r="AL267" i="20"/>
  <c r="AL71" i="20"/>
  <c r="AL104" i="20"/>
  <c r="AL62" i="20"/>
  <c r="AL39" i="20"/>
  <c r="AL153" i="20"/>
  <c r="AL124" i="20"/>
  <c r="AL80" i="20"/>
  <c r="AL209" i="20"/>
  <c r="AL125" i="20"/>
  <c r="AL132" i="20"/>
  <c r="AL9" i="20"/>
  <c r="AL22" i="20"/>
  <c r="AL189" i="20"/>
  <c r="AL92" i="20"/>
  <c r="AL172" i="20"/>
  <c r="AL188" i="20"/>
  <c r="AL195" i="20"/>
  <c r="AL139" i="20"/>
  <c r="AL158" i="20"/>
  <c r="AL192" i="20"/>
  <c r="AL269" i="20"/>
  <c r="AL198" i="20"/>
  <c r="AL50" i="20"/>
  <c r="AL214" i="20"/>
  <c r="AL173" i="20"/>
  <c r="AL134" i="20"/>
  <c r="AL221" i="20"/>
  <c r="AL113" i="20"/>
  <c r="AL175" i="20"/>
  <c r="AL45" i="20"/>
  <c r="AL28" i="20"/>
  <c r="AL154" i="20"/>
  <c r="AL101" i="20"/>
  <c r="AL6" i="20"/>
  <c r="AL83" i="20"/>
  <c r="AL25" i="20"/>
  <c r="AL88" i="20"/>
  <c r="AL193" i="20"/>
  <c r="AL137" i="20"/>
  <c r="AL177" i="20"/>
  <c r="AL34" i="20"/>
  <c r="AL271" i="20"/>
  <c r="AL146" i="20"/>
  <c r="AL143" i="20"/>
  <c r="AL186" i="20"/>
  <c r="AL32" i="20"/>
  <c r="AL72" i="20"/>
  <c r="AL202" i="20"/>
  <c r="AL170" i="20"/>
  <c r="AL230" i="20"/>
  <c r="AL240" i="20"/>
  <c r="AL117" i="20"/>
  <c r="AL229" i="20"/>
  <c r="AL160" i="20"/>
  <c r="AL2" i="20"/>
  <c r="AL222" i="20"/>
  <c r="AL182" i="20"/>
  <c r="AL243" i="20"/>
  <c r="AL203" i="20"/>
  <c r="AL204" i="20"/>
  <c r="AL44" i="20"/>
  <c r="AL77" i="20"/>
  <c r="AL157" i="20"/>
  <c r="AL67" i="20"/>
  <c r="AL179" i="20"/>
  <c r="AL75" i="20"/>
  <c r="AL17" i="20"/>
  <c r="AL190" i="20"/>
  <c r="AL219" i="20"/>
  <c r="AL27" i="20"/>
  <c r="AL52" i="20"/>
  <c r="AL274" i="20"/>
  <c r="AL174" i="20"/>
  <c r="AL120" i="20"/>
  <c r="AL26" i="20"/>
  <c r="AL272" i="20"/>
  <c r="AL247" i="20"/>
  <c r="AL128" i="20"/>
  <c r="AL200" i="20"/>
  <c r="AL7" i="20"/>
  <c r="AL74" i="20"/>
  <c r="AL21" i="20"/>
  <c r="AL224" i="20"/>
  <c r="AL90" i="20"/>
  <c r="AL14" i="20"/>
  <c r="AL30" i="20"/>
  <c r="AL199" i="20"/>
  <c r="AL165" i="20"/>
  <c r="AL49" i="20"/>
  <c r="AL227" i="20"/>
  <c r="AL261" i="20"/>
  <c r="AL163" i="20"/>
  <c r="AL13" i="20"/>
  <c r="AL246" i="20"/>
  <c r="AL152" i="20"/>
  <c r="AL47" i="20"/>
  <c r="AL194" i="20"/>
  <c r="AL266" i="20"/>
  <c r="AL20" i="20"/>
  <c r="AL93" i="20"/>
  <c r="AL248" i="20"/>
  <c r="AL196" i="20"/>
  <c r="AL232" i="20"/>
  <c r="AL147" i="20"/>
  <c r="AL10" i="20"/>
  <c r="AL231" i="20"/>
  <c r="AL225" i="20"/>
  <c r="AL19" i="20"/>
  <c r="AL23" i="20"/>
  <c r="AL64" i="20"/>
  <c r="AL4" i="20"/>
  <c r="AL184" i="20"/>
  <c r="AL36" i="20"/>
  <c r="AL66" i="20"/>
  <c r="AL95" i="20"/>
  <c r="AL141" i="20"/>
  <c r="AL100" i="20"/>
  <c r="AL33" i="20"/>
  <c r="AL53" i="20"/>
  <c r="AL168" i="20"/>
  <c r="AL12" i="20"/>
  <c r="AL253" i="20"/>
  <c r="AL79" i="20"/>
  <c r="AL218" i="20"/>
  <c r="AL98" i="20"/>
  <c r="AL145" i="20"/>
  <c r="AL58" i="20"/>
  <c r="AL244" i="20"/>
  <c r="AL161" i="20"/>
  <c r="AL239" i="20"/>
  <c r="AL259" i="20"/>
  <c r="AL277" i="20"/>
  <c r="AL162" i="20"/>
  <c r="AL208" i="20"/>
  <c r="AL57" i="20"/>
  <c r="AL89" i="20"/>
  <c r="AL73" i="20"/>
  <c r="AL187" i="20"/>
  <c r="AX264" i="20" l="1"/>
  <c r="AX104" i="20"/>
  <c r="AX52" i="20"/>
  <c r="AX238" i="20"/>
  <c r="AX31" i="20"/>
  <c r="AX62" i="20"/>
  <c r="AX274" i="20"/>
  <c r="AY274" i="20" s="1"/>
  <c r="AX87" i="20"/>
  <c r="AX166" i="20"/>
  <c r="AX39" i="20"/>
  <c r="AX174" i="20"/>
  <c r="AX169" i="20"/>
  <c r="AX275" i="20"/>
  <c r="AX153" i="20"/>
  <c r="AX120" i="20"/>
  <c r="AX191" i="20"/>
  <c r="AX123" i="20"/>
  <c r="AX124" i="20"/>
  <c r="AX26" i="20"/>
  <c r="AX84" i="20"/>
  <c r="AX91" i="20"/>
  <c r="AX80" i="20"/>
  <c r="AX272" i="20"/>
  <c r="AX102" i="20"/>
  <c r="AX181" i="20"/>
  <c r="AX209" i="20"/>
  <c r="AX247" i="20"/>
  <c r="AX107" i="20"/>
  <c r="AX135" i="20"/>
  <c r="AX125" i="20"/>
  <c r="AX128" i="20"/>
  <c r="AX213" i="20"/>
  <c r="AX16" i="20"/>
  <c r="AX132" i="20"/>
  <c r="AY132" i="20" s="1"/>
  <c r="AX200" i="20"/>
  <c r="AX15" i="20"/>
  <c r="AX126" i="20"/>
  <c r="AX9" i="20"/>
  <c r="AX7" i="20"/>
  <c r="AX115" i="20"/>
  <c r="AX130" i="20"/>
  <c r="AX22" i="20"/>
  <c r="AX74" i="20"/>
  <c r="AX133" i="20"/>
  <c r="AX215" i="20"/>
  <c r="AX189" i="20"/>
  <c r="AX21" i="20"/>
  <c r="AX105" i="20"/>
  <c r="AX131" i="20"/>
  <c r="AX92" i="20"/>
  <c r="AY92" i="20" s="1"/>
  <c r="AX224" i="20"/>
  <c r="AY224" i="20" s="1"/>
  <c r="AX206" i="20"/>
  <c r="AY206" i="20" s="1"/>
  <c r="AX249" i="20"/>
  <c r="AX172" i="20"/>
  <c r="AX90" i="20"/>
  <c r="AX108" i="20"/>
  <c r="AX241" i="20"/>
  <c r="AX188" i="20"/>
  <c r="AX14" i="20"/>
  <c r="AY14" i="20" s="1"/>
  <c r="AX69" i="20"/>
  <c r="AY69" i="20" s="1"/>
  <c r="AX51" i="20"/>
  <c r="AX195" i="20"/>
  <c r="AX30" i="20"/>
  <c r="AX149" i="20"/>
  <c r="AX180" i="20"/>
  <c r="AX139" i="20"/>
  <c r="AX199" i="20"/>
  <c r="AX176" i="20"/>
  <c r="AX220" i="20"/>
  <c r="AX158" i="20"/>
  <c r="AY158" i="20" s="1"/>
  <c r="AX165" i="20"/>
  <c r="AY165" i="20" s="1"/>
  <c r="AX46" i="20"/>
  <c r="AY46" i="20" s="1"/>
  <c r="AX276" i="20"/>
  <c r="AX192" i="20"/>
  <c r="AX49" i="20"/>
  <c r="AX236" i="20"/>
  <c r="AX255" i="20"/>
  <c r="AX269" i="20"/>
  <c r="AX227" i="20"/>
  <c r="AY227" i="20" s="1"/>
  <c r="AX183" i="20"/>
  <c r="AY183" i="20" s="1"/>
  <c r="AX201" i="20"/>
  <c r="AX198" i="20"/>
  <c r="AY198" i="20" s="1"/>
  <c r="AX261" i="20"/>
  <c r="AX136" i="20"/>
  <c r="AX43" i="20"/>
  <c r="AX50" i="20"/>
  <c r="AX163" i="20"/>
  <c r="AY163" i="20" s="1"/>
  <c r="AX29" i="20"/>
  <c r="AY29" i="20" s="1"/>
  <c r="AX122" i="20"/>
  <c r="AX214" i="20"/>
  <c r="AX13" i="20"/>
  <c r="AX63" i="20"/>
  <c r="AX96" i="20"/>
  <c r="AX173" i="20"/>
  <c r="AX246" i="20"/>
  <c r="AX156" i="20"/>
  <c r="AY156" i="20" s="1"/>
  <c r="AX40" i="20"/>
  <c r="AX134" i="20"/>
  <c r="AY134" i="20" s="1"/>
  <c r="AX152" i="20"/>
  <c r="AY152" i="20" s="1"/>
  <c r="AX114" i="20"/>
  <c r="AY114" i="20" s="1"/>
  <c r="AX212" i="20"/>
  <c r="AX221" i="20"/>
  <c r="AY221" i="20" s="1"/>
  <c r="AX47" i="20"/>
  <c r="AX78" i="20"/>
  <c r="AX110" i="20"/>
  <c r="AY110" i="20" s="1"/>
  <c r="AX113" i="20"/>
  <c r="AX194" i="20"/>
  <c r="AX155" i="20"/>
  <c r="AY155" i="20" s="1"/>
  <c r="AX112" i="20"/>
  <c r="AX175" i="20"/>
  <c r="AX266" i="20"/>
  <c r="AX54" i="20"/>
  <c r="AX37" i="20"/>
  <c r="AX45" i="20"/>
  <c r="AY45" i="20" s="1"/>
  <c r="AX20" i="20"/>
  <c r="AX144" i="20"/>
  <c r="AY144" i="20" s="1"/>
  <c r="AX68" i="20"/>
  <c r="AX28" i="20"/>
  <c r="AX93" i="20"/>
  <c r="AY93" i="20" s="1"/>
  <c r="AX245" i="20"/>
  <c r="AX129" i="20"/>
  <c r="AX154" i="20"/>
  <c r="AY154" i="20" s="1"/>
  <c r="AX248" i="20"/>
  <c r="AX260" i="20"/>
  <c r="AX273" i="20"/>
  <c r="AX101" i="20"/>
  <c r="AX196" i="20"/>
  <c r="AX35" i="20"/>
  <c r="AX61" i="20"/>
  <c r="AY61" i="20" s="1"/>
  <c r="AX6" i="20"/>
  <c r="AY6" i="20" s="1"/>
  <c r="AX232" i="20"/>
  <c r="AX116" i="20"/>
  <c r="AX11" i="20"/>
  <c r="AX83" i="20"/>
  <c r="AX147" i="20"/>
  <c r="AX237" i="20"/>
  <c r="AX85" i="20"/>
  <c r="AX25" i="20"/>
  <c r="AX10" i="20"/>
  <c r="AX56" i="20"/>
  <c r="AY56" i="20" s="1"/>
  <c r="AX99" i="20"/>
  <c r="AY99" i="20" s="1"/>
  <c r="AX88" i="20"/>
  <c r="AX231" i="20"/>
  <c r="AY231" i="20" s="1"/>
  <c r="AX150" i="20"/>
  <c r="AY150" i="20" s="1"/>
  <c r="AX258" i="20"/>
  <c r="AX193" i="20"/>
  <c r="AY193" i="20" s="1"/>
  <c r="AX225" i="20"/>
  <c r="AX5" i="20"/>
  <c r="AX103" i="20"/>
  <c r="AX137" i="20"/>
  <c r="AY137" i="20" s="1"/>
  <c r="AX19" i="20"/>
  <c r="AX159" i="20"/>
  <c r="AY159" i="20" s="1"/>
  <c r="AX216" i="20"/>
  <c r="AY216" i="20" s="1"/>
  <c r="AX177" i="20"/>
  <c r="AY177" i="20" s="1"/>
  <c r="AX23" i="20"/>
  <c r="AX197" i="20"/>
  <c r="AY197" i="20" s="1"/>
  <c r="AX233" i="20"/>
  <c r="AX34" i="20"/>
  <c r="AX64" i="20"/>
  <c r="AX257" i="20"/>
  <c r="AY257" i="20" s="1"/>
  <c r="AX94" i="20"/>
  <c r="AX271" i="20"/>
  <c r="AY271" i="20" s="1"/>
  <c r="AX4" i="20"/>
  <c r="AY4" i="20" s="1"/>
  <c r="AX121" i="20"/>
  <c r="AY121" i="20" s="1"/>
  <c r="AX59" i="20"/>
  <c r="AY59" i="20" s="1"/>
  <c r="AX146" i="20"/>
  <c r="AY146" i="20" s="1"/>
  <c r="AX184" i="20"/>
  <c r="AX265" i="20"/>
  <c r="AY265" i="20" s="1"/>
  <c r="AX97" i="20"/>
  <c r="AX143" i="20"/>
  <c r="AY143" i="20" s="1"/>
  <c r="AX36" i="20"/>
  <c r="AY36" i="20" s="1"/>
  <c r="AX251" i="20"/>
  <c r="AY251" i="20" s="1"/>
  <c r="AX217" i="20"/>
  <c r="AX186" i="20"/>
  <c r="AY186" i="20" s="1"/>
  <c r="AX66" i="20"/>
  <c r="AY66" i="20" s="1"/>
  <c r="AX256" i="20"/>
  <c r="AY256" i="20" s="1"/>
  <c r="AX8" i="20"/>
  <c r="AX32" i="20"/>
  <c r="AX95" i="20"/>
  <c r="AX211" i="20"/>
  <c r="AY211" i="20" s="1"/>
  <c r="AX151" i="20"/>
  <c r="AX72" i="20"/>
  <c r="AX141" i="20"/>
  <c r="AY141" i="20" s="1"/>
  <c r="AX205" i="20"/>
  <c r="AX263" i="20"/>
  <c r="AX202" i="20"/>
  <c r="AX100" i="20"/>
  <c r="AX254" i="20"/>
  <c r="AX250" i="20"/>
  <c r="AX170" i="20"/>
  <c r="AX33" i="20"/>
  <c r="AX235" i="20"/>
  <c r="AY235" i="20" s="1"/>
  <c r="AX142" i="20"/>
  <c r="AY142" i="20" s="1"/>
  <c r="AX230" i="20"/>
  <c r="AY230" i="20" s="1"/>
  <c r="AX53" i="20"/>
  <c r="AY53" i="20" s="1"/>
  <c r="AX111" i="20"/>
  <c r="AX55" i="20"/>
  <c r="AX240" i="20"/>
  <c r="AY240" i="20" s="1"/>
  <c r="AX168" i="20"/>
  <c r="AY168" i="20" s="1"/>
  <c r="AX106" i="20"/>
  <c r="AX119" i="20"/>
  <c r="AX117" i="20"/>
  <c r="AY117" i="20" s="1"/>
  <c r="AX12" i="20"/>
  <c r="AY12" i="20" s="1"/>
  <c r="AX252" i="20"/>
  <c r="AY252" i="20" s="1"/>
  <c r="AX138" i="20"/>
  <c r="AY138" i="20" s="1"/>
  <c r="AX229" i="20"/>
  <c r="AY229" i="20" s="1"/>
  <c r="AX253" i="20"/>
  <c r="AY253" i="20" s="1"/>
  <c r="AX164" i="20"/>
  <c r="AY164" i="20" s="1"/>
  <c r="AX228" i="20"/>
  <c r="AY228" i="20" s="1"/>
  <c r="AX160" i="20"/>
  <c r="AY160" i="20" s="1"/>
  <c r="AX79" i="20"/>
  <c r="AY79" i="20" s="1"/>
  <c r="AX76" i="20"/>
  <c r="AY76" i="20" s="1"/>
  <c r="AX127" i="20"/>
  <c r="AY127" i="20" s="1"/>
  <c r="AX2" i="20"/>
  <c r="AY2" i="20" s="1"/>
  <c r="AX218" i="20"/>
  <c r="AY218" i="20" s="1"/>
  <c r="AX86" i="20"/>
  <c r="AY86" i="20" s="1"/>
  <c r="AX148" i="20"/>
  <c r="AX222" i="20"/>
  <c r="AY222" i="20" s="1"/>
  <c r="AX98" i="20"/>
  <c r="AY98" i="20" s="1"/>
  <c r="AX38" i="20"/>
  <c r="AY38" i="20" s="1"/>
  <c r="AX48" i="20"/>
  <c r="AX182" i="20"/>
  <c r="AY182" i="20" s="1"/>
  <c r="AX145" i="20"/>
  <c r="AY145" i="20" s="1"/>
  <c r="AX18" i="20"/>
  <c r="AY18" i="20" s="1"/>
  <c r="AX242" i="20"/>
  <c r="AY242" i="20" s="1"/>
  <c r="AX243" i="20"/>
  <c r="AY243" i="20" s="1"/>
  <c r="AX58" i="20"/>
  <c r="AY58" i="20" s="1"/>
  <c r="AX82" i="20"/>
  <c r="AY82" i="20" s="1"/>
  <c r="AX118" i="20"/>
  <c r="AX203" i="20"/>
  <c r="AY203" i="20" s="1"/>
  <c r="AX244" i="20"/>
  <c r="AY244" i="20" s="1"/>
  <c r="AX24" i="20"/>
  <c r="AY24" i="20" s="1"/>
  <c r="AX167" i="20"/>
  <c r="AX204" i="20"/>
  <c r="AY204" i="20" s="1"/>
  <c r="AX161" i="20"/>
  <c r="AY161" i="20" s="1"/>
  <c r="AX268" i="20"/>
  <c r="AY268" i="20" s="1"/>
  <c r="AX140" i="20"/>
  <c r="AY140" i="20" s="1"/>
  <c r="AX44" i="20"/>
  <c r="AY44" i="20" s="1"/>
  <c r="AX239" i="20"/>
  <c r="AY239" i="20" s="1"/>
  <c r="AX171" i="20"/>
  <c r="AY171" i="20" s="1"/>
  <c r="AX207" i="20"/>
  <c r="AY207" i="20" s="1"/>
  <c r="AX77" i="20"/>
  <c r="AY77" i="20" s="1"/>
  <c r="AX259" i="20"/>
  <c r="AY259" i="20" s="1"/>
  <c r="AX41" i="20"/>
  <c r="AY41" i="20" s="1"/>
  <c r="AX109" i="20"/>
  <c r="AX157" i="20"/>
  <c r="AY157" i="20" s="1"/>
  <c r="AX277" i="20"/>
  <c r="AY277" i="20" s="1"/>
  <c r="AX234" i="20"/>
  <c r="AX262" i="20"/>
  <c r="AY262" i="20" s="1"/>
  <c r="AX67" i="20"/>
  <c r="AY67" i="20" s="1"/>
  <c r="AX162" i="20"/>
  <c r="AY162" i="20" s="1"/>
  <c r="AX42" i="20"/>
  <c r="AX60" i="20"/>
  <c r="AY60" i="20" s="1"/>
  <c r="AX179" i="20"/>
  <c r="AX208" i="20"/>
  <c r="AY208" i="20" s="1"/>
  <c r="AX226" i="20"/>
  <c r="AY226" i="20" s="1"/>
  <c r="AX178" i="20"/>
  <c r="AX75" i="20"/>
  <c r="AY75" i="20" s="1"/>
  <c r="AX57" i="20"/>
  <c r="AY57" i="20" s="1"/>
  <c r="AX210" i="20"/>
  <c r="AY210" i="20" s="1"/>
  <c r="AX81" i="20"/>
  <c r="AY81" i="20" s="1"/>
  <c r="AX17" i="20"/>
  <c r="AY17" i="20" s="1"/>
  <c r="AX89" i="20"/>
  <c r="AY89" i="20" s="1"/>
  <c r="AX267" i="20"/>
  <c r="AY267" i="20" s="1"/>
  <c r="AX185" i="20"/>
  <c r="AX190" i="20"/>
  <c r="AY190" i="20" s="1"/>
  <c r="AX73" i="20"/>
  <c r="AY73" i="20" s="1"/>
  <c r="AX71" i="20"/>
  <c r="AY71" i="20" s="1"/>
  <c r="AX70" i="20"/>
  <c r="AY70" i="20" s="1"/>
  <c r="AX219" i="20"/>
  <c r="AY219" i="20" s="1"/>
  <c r="AX187" i="20"/>
  <c r="AY187" i="20" s="1"/>
  <c r="AX3" i="20"/>
  <c r="AY3" i="20" s="1"/>
  <c r="AX65" i="20"/>
  <c r="AY65" i="20" s="1"/>
  <c r="AX27" i="20"/>
  <c r="AY27" i="20" s="1"/>
  <c r="AX223" i="20"/>
  <c r="AY223" i="20" s="1"/>
  <c r="AX270" i="20"/>
  <c r="AY270" i="20" s="1"/>
  <c r="AY15" i="20" l="1"/>
  <c r="AY100" i="20"/>
  <c r="AY95" i="20"/>
  <c r="AY184" i="20"/>
  <c r="AY19" i="20"/>
  <c r="AY232" i="20"/>
  <c r="AY248" i="20"/>
  <c r="AY30" i="20"/>
  <c r="AY170" i="20"/>
  <c r="AY214" i="20"/>
  <c r="AY22" i="20"/>
  <c r="AY9" i="20"/>
  <c r="AY153" i="20"/>
  <c r="AY42" i="20"/>
  <c r="AY234" i="20"/>
  <c r="AY106" i="20"/>
  <c r="AZ106" i="20" s="1"/>
  <c r="BA106" i="20" s="1"/>
  <c r="AY111" i="20"/>
  <c r="AZ111" i="20" s="1"/>
  <c r="BA111" i="20" s="1"/>
  <c r="AY254" i="20"/>
  <c r="AY205" i="20"/>
  <c r="AY5" i="20"/>
  <c r="AZ5" i="20" s="1"/>
  <c r="BA5" i="20" s="1"/>
  <c r="AY237" i="20"/>
  <c r="AZ237" i="20" s="1"/>
  <c r="BA237" i="20" s="1"/>
  <c r="AY116" i="20"/>
  <c r="AY35" i="20"/>
  <c r="AY260" i="20"/>
  <c r="AZ260" i="20" s="1"/>
  <c r="BA260" i="20" s="1"/>
  <c r="AY245" i="20"/>
  <c r="AZ245" i="20" s="1"/>
  <c r="BA245" i="20" s="1"/>
  <c r="AY54" i="20"/>
  <c r="AY78" i="20"/>
  <c r="AY63" i="20"/>
  <c r="AZ63" i="20" s="1"/>
  <c r="BA63" i="20" s="1"/>
  <c r="AY136" i="20"/>
  <c r="AZ136" i="20" s="1"/>
  <c r="BA136" i="20" s="1"/>
  <c r="AY236" i="20"/>
  <c r="AY176" i="20"/>
  <c r="AY149" i="20"/>
  <c r="AZ149" i="20" s="1"/>
  <c r="BA149" i="20" s="1"/>
  <c r="AY108" i="20"/>
  <c r="AZ108" i="20" s="1"/>
  <c r="BA108" i="20" s="1"/>
  <c r="AY105" i="20"/>
  <c r="AY133" i="20"/>
  <c r="AY115" i="20"/>
  <c r="AZ115" i="20" s="1"/>
  <c r="BA115" i="20" s="1"/>
  <c r="AY213" i="20"/>
  <c r="AZ213" i="20" s="1"/>
  <c r="BA213" i="20" s="1"/>
  <c r="AY107" i="20"/>
  <c r="AY102" i="20"/>
  <c r="AY84" i="20"/>
  <c r="AZ84" i="20" s="1"/>
  <c r="BA84" i="20" s="1"/>
  <c r="AY191" i="20"/>
  <c r="AZ191" i="20" s="1"/>
  <c r="BA191" i="20" s="1"/>
  <c r="AY169" i="20"/>
  <c r="AY87" i="20"/>
  <c r="AY238" i="20"/>
  <c r="AY33" i="20"/>
  <c r="AZ33" i="20" s="1"/>
  <c r="BA33" i="20" s="1"/>
  <c r="AY64" i="20"/>
  <c r="AY23" i="20"/>
  <c r="AY225" i="20"/>
  <c r="AZ225" i="20" s="1"/>
  <c r="BA225" i="20" s="1"/>
  <c r="AY10" i="20"/>
  <c r="AZ10" i="20" s="1"/>
  <c r="BA10" i="20" s="1"/>
  <c r="AY147" i="20"/>
  <c r="AY196" i="20"/>
  <c r="AY20" i="20"/>
  <c r="AY266" i="20"/>
  <c r="AZ266" i="20" s="1"/>
  <c r="BA266" i="20" s="1"/>
  <c r="AY194" i="20"/>
  <c r="AY47" i="20"/>
  <c r="AY246" i="20"/>
  <c r="AY13" i="20"/>
  <c r="AZ13" i="20" s="1"/>
  <c r="BA13" i="20" s="1"/>
  <c r="AY261" i="20"/>
  <c r="AY49" i="20"/>
  <c r="AY199" i="20"/>
  <c r="AZ199" i="20" s="1"/>
  <c r="BA199" i="20" s="1"/>
  <c r="AY90" i="20"/>
  <c r="AZ90" i="20" s="1"/>
  <c r="BA90" i="20" s="1"/>
  <c r="AY21" i="20"/>
  <c r="AY74" i="20"/>
  <c r="AY7" i="20"/>
  <c r="AY200" i="20"/>
  <c r="AZ200" i="20" s="1"/>
  <c r="BA200" i="20" s="1"/>
  <c r="AY128" i="20"/>
  <c r="AY247" i="20"/>
  <c r="AY272" i="20"/>
  <c r="AZ272" i="20" s="1"/>
  <c r="BA272" i="20" s="1"/>
  <c r="AY26" i="20"/>
  <c r="AZ26" i="20" s="1"/>
  <c r="BA26" i="20" s="1"/>
  <c r="AY120" i="20"/>
  <c r="AY174" i="20"/>
  <c r="AY52" i="20"/>
  <c r="AY202" i="20"/>
  <c r="AZ202" i="20" s="1"/>
  <c r="BA202" i="20" s="1"/>
  <c r="AY32" i="20"/>
  <c r="AY34" i="20"/>
  <c r="AY88" i="20"/>
  <c r="AZ88" i="20" s="1"/>
  <c r="BA88" i="20" s="1"/>
  <c r="AY25" i="20"/>
  <c r="AZ25" i="20" s="1"/>
  <c r="BA25" i="20" s="1"/>
  <c r="AY83" i="20"/>
  <c r="AY101" i="20"/>
  <c r="AY28" i="20"/>
  <c r="AZ28" i="20" s="1"/>
  <c r="BA28" i="20" s="1"/>
  <c r="AY175" i="20"/>
  <c r="AZ175" i="20" s="1"/>
  <c r="BA175" i="20" s="1"/>
  <c r="AY113" i="20"/>
  <c r="AY173" i="20"/>
  <c r="AY50" i="20"/>
  <c r="AY269" i="20"/>
  <c r="AZ269" i="20" s="1"/>
  <c r="BA269" i="20" s="1"/>
  <c r="AY192" i="20"/>
  <c r="AY139" i="20"/>
  <c r="AY195" i="20"/>
  <c r="AY188" i="20"/>
  <c r="AZ188" i="20" s="1"/>
  <c r="BA188" i="20" s="1"/>
  <c r="AY172" i="20"/>
  <c r="AY189" i="20"/>
  <c r="AY125" i="20"/>
  <c r="AY209" i="20"/>
  <c r="AZ209" i="20" s="1"/>
  <c r="BA209" i="20" s="1"/>
  <c r="AY80" i="20"/>
  <c r="AY124" i="20"/>
  <c r="AZ124" i="20" s="1"/>
  <c r="BA124" i="20" s="1"/>
  <c r="AY39" i="20"/>
  <c r="AY62" i="20"/>
  <c r="AZ62" i="20" s="1"/>
  <c r="BA62" i="20" s="1"/>
  <c r="AY104" i="20"/>
  <c r="AY179" i="20"/>
  <c r="AZ179" i="20" s="1"/>
  <c r="BA179" i="20" s="1"/>
  <c r="AY72" i="20"/>
  <c r="AY185" i="20"/>
  <c r="AZ185" i="20" s="1"/>
  <c r="BA185" i="20" s="1"/>
  <c r="AY178" i="20"/>
  <c r="AY109" i="20"/>
  <c r="AY167" i="20"/>
  <c r="AZ167" i="20" s="1"/>
  <c r="BA167" i="20" s="1"/>
  <c r="AY118" i="20"/>
  <c r="AZ118" i="20" s="1"/>
  <c r="BA118" i="20" s="1"/>
  <c r="AY48" i="20"/>
  <c r="AY148" i="20"/>
  <c r="AZ148" i="20" s="1"/>
  <c r="BA148" i="20" s="1"/>
  <c r="AY119" i="20"/>
  <c r="AZ119" i="20" s="1"/>
  <c r="BA119" i="20" s="1"/>
  <c r="AY55" i="20"/>
  <c r="AZ55" i="20" s="1"/>
  <c r="BA55" i="20" s="1"/>
  <c r="AY250" i="20"/>
  <c r="AY263" i="20"/>
  <c r="AY151" i="20"/>
  <c r="AY8" i="20"/>
  <c r="AZ8" i="20" s="1"/>
  <c r="BA8" i="20" s="1"/>
  <c r="AY217" i="20"/>
  <c r="AY97" i="20"/>
  <c r="AY94" i="20"/>
  <c r="AY233" i="20"/>
  <c r="AZ233" i="20" s="1"/>
  <c r="BA233" i="20" s="1"/>
  <c r="AY103" i="20"/>
  <c r="AY258" i="20"/>
  <c r="AY85" i="20"/>
  <c r="AY11" i="20"/>
  <c r="AZ11" i="20" s="1"/>
  <c r="BA11" i="20" s="1"/>
  <c r="AY273" i="20"/>
  <c r="AY129" i="20"/>
  <c r="AY68" i="20"/>
  <c r="AZ68" i="20" s="1"/>
  <c r="BA68" i="20" s="1"/>
  <c r="AY37" i="20"/>
  <c r="AZ37" i="20" s="1"/>
  <c r="BA37" i="20" s="1"/>
  <c r="AY112" i="20"/>
  <c r="AY212" i="20"/>
  <c r="AZ212" i="20" s="1"/>
  <c r="BA212" i="20" s="1"/>
  <c r="AY40" i="20"/>
  <c r="AZ40" i="20" s="1"/>
  <c r="BA40" i="20" s="1"/>
  <c r="AY96" i="20"/>
  <c r="AZ96" i="20" s="1"/>
  <c r="BA96" i="20" s="1"/>
  <c r="AY122" i="20"/>
  <c r="AY43" i="20"/>
  <c r="AY201" i="20"/>
  <c r="AY255" i="20"/>
  <c r="AZ255" i="20" s="1"/>
  <c r="BA255" i="20" s="1"/>
  <c r="AY276" i="20"/>
  <c r="AY220" i="20"/>
  <c r="AY180" i="20"/>
  <c r="AZ180" i="20" s="1"/>
  <c r="BA180" i="20" s="1"/>
  <c r="AY51" i="20"/>
  <c r="AZ51" i="20" s="1"/>
  <c r="BA51" i="20" s="1"/>
  <c r="AY241" i="20"/>
  <c r="AY249" i="20"/>
  <c r="AZ249" i="20" s="1"/>
  <c r="BA249" i="20" s="1"/>
  <c r="AY131" i="20"/>
  <c r="AY215" i="20"/>
  <c r="AZ215" i="20" s="1"/>
  <c r="BA215" i="20" s="1"/>
  <c r="AY130" i="20"/>
  <c r="AY126" i="20"/>
  <c r="AY16" i="20"/>
  <c r="AZ16" i="20" s="1"/>
  <c r="BA16" i="20" s="1"/>
  <c r="AY135" i="20"/>
  <c r="AZ135" i="20" s="1"/>
  <c r="BA135" i="20" s="1"/>
  <c r="AY181" i="20"/>
  <c r="AY91" i="20"/>
  <c r="AY123" i="20"/>
  <c r="AY275" i="20"/>
  <c r="AZ275" i="20" s="1"/>
  <c r="BA275" i="20" s="1"/>
  <c r="AY166" i="20"/>
  <c r="AY31" i="20"/>
  <c r="AZ31" i="20" s="1"/>
  <c r="BA31" i="20" s="1"/>
  <c r="AY264" i="20"/>
  <c r="AZ264" i="20" s="1"/>
  <c r="BA264" i="20" s="1"/>
  <c r="AZ220" i="20"/>
  <c r="BA220" i="20" s="1"/>
  <c r="AZ3" i="20"/>
  <c r="BA3" i="20" s="1"/>
  <c r="AZ174" i="20"/>
  <c r="BA174" i="20" s="1"/>
  <c r="AZ161" i="20"/>
  <c r="BA161" i="20" s="1"/>
  <c r="AZ126" i="20"/>
  <c r="BA126" i="20" s="1"/>
  <c r="AZ232" i="20"/>
  <c r="BA232" i="20" s="1"/>
  <c r="AZ24" i="20"/>
  <c r="BA24" i="20" s="1"/>
  <c r="AZ201" i="20"/>
  <c r="BA201" i="20" s="1"/>
  <c r="AZ104" i="20"/>
  <c r="BA104" i="20" s="1"/>
  <c r="AZ259" i="20"/>
  <c r="BA259" i="20" s="1"/>
  <c r="AZ257" i="20"/>
  <c r="BA257" i="20" s="1"/>
  <c r="AZ4" i="20"/>
  <c r="BA4" i="20" s="1"/>
  <c r="AZ23" i="20"/>
  <c r="BA23" i="20" s="1"/>
  <c r="AZ176" i="20"/>
  <c r="BA176" i="20" s="1"/>
  <c r="AZ276" i="20"/>
  <c r="BA276" i="20" s="1"/>
  <c r="AZ17" i="20"/>
  <c r="BA17" i="20" s="1"/>
  <c r="AZ27" i="20"/>
  <c r="BA27" i="20" s="1"/>
  <c r="AZ228" i="20"/>
  <c r="BA228" i="20" s="1"/>
  <c r="AZ226" i="20"/>
  <c r="BA226" i="20" s="1"/>
  <c r="AZ197" i="20"/>
  <c r="BA197" i="20" s="1"/>
  <c r="AZ15" i="20"/>
  <c r="BA15" i="20" s="1"/>
  <c r="AZ19" i="20"/>
  <c r="BA19" i="20" s="1"/>
  <c r="AZ2" i="20"/>
  <c r="BA2" i="20" s="1"/>
  <c r="AZ230" i="20"/>
  <c r="BA230" i="20" s="1"/>
  <c r="AZ9" i="20"/>
  <c r="BA9" i="20" s="1"/>
  <c r="AZ29" i="20"/>
  <c r="BA29" i="20" s="1"/>
  <c r="AZ18" i="20"/>
  <c r="BA18" i="20" s="1"/>
  <c r="AZ170" i="20"/>
  <c r="BA170" i="20" s="1"/>
  <c r="AZ12" i="20"/>
  <c r="BA12" i="20" s="1"/>
  <c r="AZ20" i="20"/>
  <c r="BA20" i="20" s="1"/>
  <c r="AZ30" i="20"/>
  <c r="BA30" i="20" s="1"/>
  <c r="AZ14" i="20"/>
  <c r="BA14" i="20" s="1"/>
  <c r="AZ21" i="20"/>
  <c r="BA21" i="20" s="1"/>
  <c r="AZ7" i="20"/>
  <c r="BA7" i="20" s="1"/>
  <c r="AZ229" i="20"/>
  <c r="BA229" i="20" s="1"/>
  <c r="AZ6" i="20"/>
  <c r="BA6" i="20" s="1"/>
  <c r="AZ22" i="20"/>
  <c r="BA22" i="20" s="1"/>
  <c r="AZ198" i="20"/>
  <c r="BA198" i="20" s="1"/>
  <c r="AZ160" i="20"/>
  <c r="BA160" i="20" s="1"/>
  <c r="AZ165" i="20"/>
  <c r="BA165" i="20" s="1"/>
  <c r="AZ133" i="20"/>
  <c r="BA133" i="20" s="1"/>
  <c r="AZ258" i="20"/>
  <c r="BA258" i="20" s="1"/>
  <c r="AZ158" i="20"/>
  <c r="BA158" i="20" s="1"/>
  <c r="AZ152" i="20"/>
  <c r="BA152" i="20" s="1"/>
  <c r="AZ223" i="20"/>
  <c r="BA223" i="20" s="1"/>
  <c r="AZ72" i="20"/>
  <c r="BA72" i="20" s="1"/>
  <c r="AZ169" i="20"/>
  <c r="BA169" i="20" s="1"/>
  <c r="AZ254" i="20"/>
  <c r="BA254" i="20" s="1"/>
  <c r="AZ70" i="20"/>
  <c r="BA70" i="20" s="1"/>
  <c r="AZ243" i="20"/>
  <c r="BA243" i="20" s="1"/>
  <c r="AZ130" i="20"/>
  <c r="BA130" i="20" s="1"/>
  <c r="AZ98" i="20"/>
  <c r="BA98" i="20" s="1"/>
  <c r="AZ171" i="20"/>
  <c r="BA171" i="20" s="1"/>
  <c r="AZ122" i="20"/>
  <c r="BA122" i="20" s="1"/>
  <c r="AZ236" i="20"/>
  <c r="BA236" i="20" s="1"/>
  <c r="AZ240" i="20"/>
  <c r="BA240" i="20" s="1"/>
  <c r="AZ253" i="20"/>
  <c r="BA253" i="20" s="1"/>
  <c r="AZ93" i="20"/>
  <c r="BA93" i="20" s="1"/>
  <c r="AZ182" i="20"/>
  <c r="BA182" i="20" s="1"/>
  <c r="AZ101" i="20"/>
  <c r="BA101" i="20" s="1"/>
  <c r="AZ207" i="20"/>
  <c r="BA207" i="20" s="1"/>
  <c r="AZ58" i="20"/>
  <c r="BA58" i="20" s="1"/>
  <c r="AZ74" i="20"/>
  <c r="BA74" i="20" s="1"/>
  <c r="AZ65" i="20"/>
  <c r="BA65" i="20" s="1"/>
  <c r="AZ71" i="20"/>
  <c r="BA71" i="20" s="1"/>
  <c r="AZ77" i="20"/>
  <c r="BA77" i="20" s="1"/>
  <c r="AZ271" i="20"/>
  <c r="BA271" i="20" s="1"/>
  <c r="AZ50" i="20"/>
  <c r="BA50" i="20" s="1"/>
  <c r="AZ247" i="20"/>
  <c r="BA247" i="20" s="1"/>
  <c r="AZ168" i="20"/>
  <c r="BA168" i="20" s="1"/>
  <c r="AZ238" i="20"/>
  <c r="BA238" i="20" s="1"/>
  <c r="AZ235" i="20"/>
  <c r="BA235" i="20" s="1"/>
  <c r="AZ222" i="20"/>
  <c r="BA222" i="20" s="1"/>
  <c r="AZ34" i="20"/>
  <c r="BA34" i="20" s="1"/>
  <c r="AZ221" i="20"/>
  <c r="BA221" i="20" s="1"/>
  <c r="AZ38" i="20"/>
  <c r="BA38" i="20" s="1"/>
  <c r="AZ48" i="20"/>
  <c r="BA48" i="20" s="1"/>
  <c r="AZ183" i="20"/>
  <c r="BA183" i="20" s="1"/>
  <c r="AZ181" i="20"/>
  <c r="BA181" i="20" s="1"/>
  <c r="AZ187" i="20"/>
  <c r="BA187" i="20" s="1"/>
  <c r="AZ143" i="20"/>
  <c r="BA143" i="20" s="1"/>
  <c r="AZ270" i="20"/>
  <c r="BA270" i="20" s="1"/>
  <c r="AZ125" i="20"/>
  <c r="BA125" i="20" s="1"/>
  <c r="AZ252" i="20"/>
  <c r="BA252" i="20" s="1"/>
  <c r="AZ46" i="20"/>
  <c r="BA46" i="20" s="1"/>
  <c r="AZ42" i="20"/>
  <c r="BA42" i="20" s="1"/>
  <c r="AZ69" i="20"/>
  <c r="BA69" i="20" s="1"/>
  <c r="AZ113" i="20"/>
  <c r="BA113" i="20" s="1"/>
  <c r="AZ110" i="20"/>
  <c r="BA110" i="20" s="1"/>
  <c r="AZ173" i="20"/>
  <c r="BA173" i="20" s="1"/>
  <c r="AZ204" i="20"/>
  <c r="BA204" i="20" s="1"/>
  <c r="AZ102" i="20"/>
  <c r="BA102" i="20" s="1"/>
  <c r="AZ80" i="20"/>
  <c r="BA80" i="20" s="1"/>
  <c r="AZ91" i="20"/>
  <c r="BA91" i="20" s="1"/>
  <c r="AZ123" i="20"/>
  <c r="BA123" i="20" s="1"/>
  <c r="AZ120" i="20"/>
  <c r="BA120" i="20" s="1"/>
  <c r="AZ153" i="20"/>
  <c r="BA153" i="20" s="1"/>
  <c r="AZ39" i="20"/>
  <c r="BA39" i="20" s="1"/>
  <c r="AZ274" i="20"/>
  <c r="BA274" i="20" s="1"/>
  <c r="AZ166" i="20"/>
  <c r="BA166" i="20" s="1"/>
  <c r="AZ205" i="20"/>
  <c r="BA205" i="20" s="1"/>
  <c r="AZ139" i="20"/>
  <c r="BA139" i="20" s="1"/>
  <c r="AZ195" i="20"/>
  <c r="BA195" i="20" s="1"/>
  <c r="AZ87" i="20"/>
  <c r="BA87" i="20" s="1"/>
  <c r="AZ78" i="20"/>
  <c r="BA78" i="20" s="1"/>
  <c r="AZ52" i="20"/>
  <c r="BA52" i="20" s="1"/>
  <c r="AZ99" i="20"/>
  <c r="BA99" i="20" s="1"/>
  <c r="AZ43" i="20"/>
  <c r="BA43" i="20" s="1"/>
  <c r="AZ103" i="20"/>
  <c r="BA103" i="20" s="1"/>
  <c r="AZ172" i="20"/>
  <c r="BA172" i="20" s="1"/>
  <c r="AZ224" i="20"/>
  <c r="BA224" i="20" s="1"/>
  <c r="AZ132" i="20"/>
  <c r="BA132" i="20" s="1"/>
  <c r="AZ67" i="20"/>
  <c r="BA67" i="20" s="1"/>
  <c r="AZ234" i="20"/>
  <c r="BA234" i="20" s="1"/>
  <c r="AZ92" i="20"/>
  <c r="BA92" i="20" s="1"/>
  <c r="AZ193" i="20"/>
  <c r="BA193" i="20" s="1"/>
  <c r="AZ75" i="20"/>
  <c r="BA75" i="20" s="1"/>
  <c r="AZ85" i="20"/>
  <c r="BA85" i="20" s="1"/>
  <c r="AZ147" i="20"/>
  <c r="BA147" i="20" s="1"/>
  <c r="AZ262" i="20"/>
  <c r="BA262" i="20" s="1"/>
  <c r="AZ277" i="20"/>
  <c r="BA277" i="20" s="1"/>
  <c r="AZ56" i="20"/>
  <c r="BA56" i="20" s="1"/>
  <c r="AZ86" i="20"/>
  <c r="BA86" i="20" s="1"/>
  <c r="AZ154" i="20"/>
  <c r="BA154" i="20" s="1"/>
  <c r="AZ151" i="20"/>
  <c r="BA151" i="20" s="1"/>
  <c r="AZ131" i="20"/>
  <c r="BA131" i="20" s="1"/>
  <c r="AZ208" i="20"/>
  <c r="BA208" i="20" s="1"/>
  <c r="AZ128" i="20"/>
  <c r="BA128" i="20" s="1"/>
  <c r="AZ189" i="20"/>
  <c r="BA189" i="20" s="1"/>
  <c r="AZ82" i="20"/>
  <c r="BA82" i="20" s="1"/>
  <c r="AZ134" i="20"/>
  <c r="BA134" i="20" s="1"/>
  <c r="AZ250" i="20"/>
  <c r="BA250" i="20" s="1"/>
  <c r="AZ49" i="20"/>
  <c r="BA49" i="20" s="1"/>
  <c r="AZ261" i="20"/>
  <c r="BA261" i="20" s="1"/>
  <c r="AZ192" i="20"/>
  <c r="BA192" i="20" s="1"/>
  <c r="AZ190" i="20"/>
  <c r="BA190" i="20" s="1"/>
  <c r="AZ105" i="20"/>
  <c r="BA105" i="20" s="1"/>
  <c r="AZ89" i="20"/>
  <c r="BA89" i="20" s="1"/>
  <c r="AZ60" i="20"/>
  <c r="BA60" i="20" s="1"/>
  <c r="AZ94" i="20"/>
  <c r="BA94" i="20" s="1"/>
  <c r="AZ150" i="20"/>
  <c r="BA150" i="20" s="1"/>
  <c r="AZ107" i="20"/>
  <c r="BA107" i="20" s="1"/>
  <c r="AZ164" i="20"/>
  <c r="BA164" i="20" s="1"/>
  <c r="AZ244" i="20"/>
  <c r="BA244" i="20" s="1"/>
  <c r="AZ76" i="20"/>
  <c r="BA76" i="20" s="1"/>
  <c r="AZ203" i="20"/>
  <c r="BA203" i="20" s="1"/>
  <c r="AZ186" i="20"/>
  <c r="BA186" i="20" s="1"/>
  <c r="AZ265" i="20"/>
  <c r="BA265" i="20" s="1"/>
  <c r="AZ217" i="20"/>
  <c r="BA217" i="20" s="1"/>
  <c r="AZ81" i="20"/>
  <c r="BA81" i="20" s="1"/>
  <c r="AZ214" i="20"/>
  <c r="BA214" i="20" s="1"/>
  <c r="AZ242" i="20"/>
  <c r="BA242" i="20" s="1"/>
  <c r="AZ273" i="20"/>
  <c r="BA273" i="20" s="1"/>
  <c r="AZ144" i="20"/>
  <c r="BA144" i="20" s="1"/>
  <c r="AZ137" i="20"/>
  <c r="BA137" i="20" s="1"/>
  <c r="AZ231" i="20"/>
  <c r="BA231" i="20" s="1"/>
  <c r="AZ196" i="20"/>
  <c r="BA196" i="20" s="1"/>
  <c r="AZ114" i="20"/>
  <c r="BA114" i="20" s="1"/>
  <c r="AZ248" i="20"/>
  <c r="BA248" i="20" s="1"/>
  <c r="AZ156" i="20"/>
  <c r="BA156" i="20" s="1"/>
  <c r="AZ138" i="20"/>
  <c r="BA138" i="20" s="1"/>
  <c r="AZ194" i="20"/>
  <c r="BA194" i="20" s="1"/>
  <c r="AZ219" i="20"/>
  <c r="BA219" i="20" s="1"/>
  <c r="AZ97" i="20"/>
  <c r="BA97" i="20" s="1"/>
  <c r="AZ267" i="20"/>
  <c r="BA267" i="20" s="1"/>
  <c r="AZ159" i="20"/>
  <c r="BA159" i="20" s="1"/>
  <c r="AZ83" i="20"/>
  <c r="BA83" i="20" s="1"/>
  <c r="AZ61" i="20"/>
  <c r="BA61" i="20" s="1"/>
  <c r="AZ163" i="20"/>
  <c r="BA163" i="20" s="1"/>
  <c r="AZ227" i="20"/>
  <c r="BA227" i="20" s="1"/>
  <c r="AZ44" i="20"/>
  <c r="BA44" i="20" s="1"/>
  <c r="AZ112" i="20"/>
  <c r="BA112" i="20" s="1"/>
  <c r="AZ140" i="20"/>
  <c r="BA140" i="20" s="1"/>
  <c r="AZ155" i="20"/>
  <c r="BA155" i="20" s="1"/>
  <c r="AZ241" i="20"/>
  <c r="BA241" i="20" s="1"/>
  <c r="AZ35" i="20"/>
  <c r="BA35" i="20" s="1"/>
  <c r="AZ41" i="20"/>
  <c r="BA41" i="20" s="1"/>
  <c r="AZ184" i="20"/>
  <c r="BA184" i="20" s="1"/>
  <c r="AZ73" i="20"/>
  <c r="BA73" i="20" s="1"/>
  <c r="AZ109" i="20"/>
  <c r="BA109" i="20" s="1"/>
  <c r="AZ121" i="20"/>
  <c r="BA121" i="20" s="1"/>
  <c r="AZ36" i="20"/>
  <c r="BA36" i="20" s="1"/>
  <c r="AZ146" i="20"/>
  <c r="BA146" i="20" s="1"/>
  <c r="AZ59" i="20"/>
  <c r="BA59" i="20" s="1"/>
  <c r="AZ177" i="20"/>
  <c r="BA177" i="20" s="1"/>
  <c r="AZ157" i="20"/>
  <c r="BA157" i="20" s="1"/>
  <c r="AZ239" i="20"/>
  <c r="BA239" i="20" s="1"/>
  <c r="AZ216" i="20"/>
  <c r="BA216" i="20" s="1"/>
  <c r="AZ129" i="20"/>
  <c r="BA129" i="20" s="1"/>
  <c r="AZ145" i="20"/>
  <c r="BA145" i="20" s="1"/>
  <c r="AZ54" i="20"/>
  <c r="BA54" i="20" s="1"/>
  <c r="AZ218" i="20"/>
  <c r="BA218" i="20" s="1"/>
  <c r="AZ268" i="20"/>
  <c r="BA268" i="20" s="1"/>
  <c r="AZ117" i="20"/>
  <c r="BA117" i="20" s="1"/>
  <c r="AZ100" i="20"/>
  <c r="BA100" i="20" s="1"/>
  <c r="AZ127" i="20"/>
  <c r="BA127" i="20" s="1"/>
  <c r="AZ178" i="20"/>
  <c r="BA178" i="20" s="1"/>
  <c r="AZ79" i="20"/>
  <c r="BA79" i="20" s="1"/>
  <c r="AZ206" i="20"/>
  <c r="BA206" i="20" s="1"/>
  <c r="AZ142" i="20"/>
  <c r="BA142" i="20" s="1"/>
  <c r="AZ263" i="20"/>
  <c r="BA263" i="20" s="1"/>
  <c r="AZ141" i="20"/>
  <c r="BA141" i="20" s="1"/>
  <c r="AZ47" i="20"/>
  <c r="BA47" i="20" s="1"/>
  <c r="AZ256" i="20"/>
  <c r="BA256" i="20" s="1"/>
  <c r="AZ66" i="20"/>
  <c r="BA66" i="20" s="1"/>
  <c r="AZ32" i="20"/>
  <c r="BA32" i="20" s="1"/>
  <c r="AZ210" i="20"/>
  <c r="BA210" i="20" s="1"/>
  <c r="AZ57" i="20"/>
  <c r="BA57" i="20" s="1"/>
  <c r="AZ95" i="20"/>
  <c r="BA95" i="20" s="1"/>
  <c r="AZ116" i="20"/>
  <c r="BA116" i="20" s="1"/>
  <c r="AZ45" i="20"/>
  <c r="BA45" i="20" s="1"/>
  <c r="AZ53" i="20"/>
  <c r="BA53" i="20" s="1"/>
  <c r="AZ211" i="20"/>
  <c r="BA211" i="20" s="1"/>
  <c r="AZ246" i="20"/>
  <c r="BA246" i="20" s="1"/>
  <c r="AZ162" i="20"/>
  <c r="BA162" i="20" s="1"/>
  <c r="AZ251" i="20"/>
  <c r="BA251" i="20" s="1"/>
  <c r="AZ64" i="20"/>
  <c r="BA64" i="20" s="1"/>
  <c r="B41" i="11"/>
  <c r="N6" i="1" l="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5" i="1"/>
</calcChain>
</file>

<file path=xl/sharedStrings.xml><?xml version="1.0" encoding="utf-8"?>
<sst xmlns="http://schemas.openxmlformats.org/spreadsheetml/2006/main" count="10683" uniqueCount="1430">
  <si>
    <t>Compiled by http://infolific.com/ with data from ETF DB, BigCharts, and Yahoo</t>
  </si>
  <si>
    <t>Note: Use the triangles in the column headings to sort and / or filter using that column.</t>
  </si>
  <si>
    <t>Symbol</t>
  </si>
  <si>
    <t>Name</t>
  </si>
  <si>
    <t>Inception</t>
  </si>
  <si>
    <t>Structure</t>
  </si>
  <si>
    <t>Tracks This Index</t>
  </si>
  <si>
    <t>Index Description</t>
  </si>
  <si>
    <t>Category</t>
  </si>
  <si>
    <t>Provider</t>
  </si>
  <si>
    <t>Expense Ratio</t>
  </si>
  <si>
    <t>Dividend</t>
  </si>
  <si>
    <t>Div Yield</t>
  </si>
  <si>
    <t>Market Cap (millions)</t>
  </si>
  <si>
    <t>Shares (millions)</t>
  </si>
  <si>
    <t>Avg Vol</t>
  </si>
  <si>
    <t>Beta</t>
  </si>
  <si>
    <t>Asset Class</t>
  </si>
  <si>
    <t>Asset Class Size</t>
  </si>
  <si>
    <t>Asset Class Style</t>
  </si>
  <si>
    <t>Region</t>
  </si>
  <si>
    <t>Basic Materials</t>
  </si>
  <si>
    <t>Communication Services</t>
  </si>
  <si>
    <t>Consumer Cyclical</t>
  </si>
  <si>
    <t>Consumer Defensive</t>
  </si>
  <si>
    <t>Energy</t>
  </si>
  <si>
    <t>Financial Services</t>
  </si>
  <si>
    <t>Health Care</t>
  </si>
  <si>
    <t>Industrials</t>
  </si>
  <si>
    <t>Real Estate</t>
  </si>
  <si>
    <t>Technology</t>
  </si>
  <si>
    <t>Utilities</t>
  </si>
  <si>
    <t>Leveraged</t>
  </si>
  <si>
    <t>Inverse</t>
  </si>
  <si>
    <t>Top Holdings</t>
  </si>
  <si>
    <t>Chart</t>
  </si>
  <si>
    <t>TRND</t>
  </si>
  <si>
    <t>US Large Cap Trendpilot ETN</t>
  </si>
  <si>
    <t>2010-12-08</t>
  </si>
  <si>
    <t>ETN</t>
  </si>
  <si>
    <t>RBS US Large Cap Trendpilot Index</t>
  </si>
  <si>
    <t>The index utilizes a systematic trend-following strategy to provide exposure to either the S&amp;amp;P 500 Total Return Index or the yield on a hypothetical notional investment in 3-month U.S. Treasury bills, depending on the relative performance of the S&amp;amp;P 500 on a simple historical moving average basis.</t>
  </si>
  <si>
    <t>Large Cap Blend Equities</t>
  </si>
  <si>
    <t>RBS</t>
  </si>
  <si>
    <t>Equity</t>
  </si>
  <si>
    <t>Large-Cap</t>
  </si>
  <si>
    <t>Blend</t>
  </si>
  <si>
    <t>North America</t>
  </si>
  <si>
    <t/>
  </si>
  <si>
    <t>click</t>
  </si>
  <si>
    <t>DGT</t>
  </si>
  <si>
    <t>SPDR Global Dow ETF</t>
  </si>
  <si>
    <t>2000-09-25</t>
  </si>
  <si>
    <t>ETF</t>
  </si>
  <si>
    <t>Global Dow Index</t>
  </si>
  <si>
    <t>The index is a 150-stock index of leading blue chip companies from around the world. The Index includes companies with a long history of success and a wide following among investors that are selected by an Averages Committee comprised of the managing editor of The Wall Street Journal, the head of Dow Jones Indexes research and the head of CME Group Research. The Index is equal-weighted and includes companies from developed and emerging economies as well as those from emerging economic sectors.</t>
  </si>
  <si>
    <t>Foreign Large Cap Equities</t>
  </si>
  <si>
    <t>State Street SPDR</t>
  </si>
  <si>
    <t>Mega-Cap</t>
  </si>
  <si>
    <t>Global</t>
  </si>
  <si>
    <t>GRI</t>
  </si>
  <si>
    <t>Cohen &amp; Steers Global Realty Majors ETF</t>
  </si>
  <si>
    <t>2008-05-07</t>
  </si>
  <si>
    <t>Cohen &amp; Steers Global Realty Majors Index</t>
  </si>
  <si>
    <t>The index is a free-float adjusted, modified market capitalization-weighted index of global real estate equities. The modified market capitalization weighting approach and qualitative screening process emphasize those companies that, in the opinion of the Cohen &amp;amp; Steers investment committee, are leading the securitization of real estate globally.</t>
  </si>
  <si>
    <t>Global Real Estate</t>
  </si>
  <si>
    <t>ALPS</t>
  </si>
  <si>
    <t>PSCF</t>
  </si>
  <si>
    <t>S&amp;P SmallCap Financials Portfolio</t>
  </si>
  <si>
    <t>2010-04-07</t>
  </si>
  <si>
    <t>S&amp;P SmallCap 600 Financials Index</t>
  </si>
  <si>
    <t>The Index is comprised of common stocks of U.S. financial service companies that are principally engaged in the business of providing services and products, including banking, investment services, insurance and real estate finance services.</t>
  </si>
  <si>
    <t>Financials Equities</t>
  </si>
  <si>
    <t>Invesco PowerShares</t>
  </si>
  <si>
    <t>Small-Cap</t>
  </si>
  <si>
    <t>GOVT</t>
  </si>
  <si>
    <t>iShares U.S. Treasury Bond ETF</t>
  </si>
  <si>
    <t>2012-02-16</t>
  </si>
  <si>
    <t>Barclays Capital U.S. Treasury Bond Index</t>
  </si>
  <si>
    <t>The index is a market-capitalization weighted index that measures the performance of public obligations of the U.S. Treasury that have a remaining maturity of one year or more.</t>
  </si>
  <si>
    <t>Government Bonds</t>
  </si>
  <si>
    <t>iShares</t>
  </si>
  <si>
    <t>Bond</t>
  </si>
  <si>
    <t>SCIF</t>
  </si>
  <si>
    <t>India Small-Cap Index ETF</t>
  </si>
  <si>
    <t>2010-08-23</t>
  </si>
  <si>
    <t>Market Vectors India Small-Cap Index</t>
  </si>
  <si>
    <t>The index provides exposure to publicly traded companies that are headquartered in India or that generate the majority of their revenues in India.</t>
  </si>
  <si>
    <t>Emerging Markets Equities</t>
  </si>
  <si>
    <t>Van Eck</t>
  </si>
  <si>
    <t>Emerging Asia Pacific</t>
  </si>
  <si>
    <t>GXG</t>
  </si>
  <si>
    <t>InterBolsa FTSE Colombia 20 ETF</t>
  </si>
  <si>
    <t>2009-02-05</t>
  </si>
  <si>
    <t>FTSE Colombia 20 Index</t>
  </si>
  <si>
    <t>The FTSE Colombia 20 Index is market capitalization-weighted index of the 20 most liquid stocks in the Colombian market. The index is designed to measure broad based equity market performance in Colombia.</t>
  </si>
  <si>
    <t>Latin America Equities</t>
  </si>
  <si>
    <t>Global X</t>
  </si>
  <si>
    <t>Latin America</t>
  </si>
  <si>
    <t>NFO</t>
  </si>
  <si>
    <t>Insider Sentiment ETF</t>
  </si>
  <si>
    <t>2006-09-21</t>
  </si>
  <si>
    <t>Sabrient Insider Sentiment Index</t>
  </si>
  <si>
    <t>The objective of the Index is to actively represent a group of securities that are reflecting favorable corporate insider buying trends (determined via the public filings of such corporate insiders) and Wall Street analyst earnings estimate increases.</t>
  </si>
  <si>
    <t>All Cap Equities</t>
  </si>
  <si>
    <t>Guggenheim</t>
  </si>
  <si>
    <t>Multi-Cap</t>
  </si>
  <si>
    <t>PHDG</t>
  </si>
  <si>
    <t>PowerShares S&amp;P 500 Downside Hedged Portfolio</t>
  </si>
  <si>
    <t>2012-12-06</t>
  </si>
  <si>
    <t>S&amp;P 500 Dynamic VEQTOR Total Return Index</t>
  </si>
  <si>
    <t>The index seeks to provide investors with broad equity market exposure with an implied volatility hedge by dynamically allocating its notional investments among three components: equity, volatility and cash.</t>
  </si>
  <si>
    <t>CZA</t>
  </si>
  <si>
    <t>Mid-Cap Core ETF</t>
  </si>
  <si>
    <t>2007-04-02</t>
  </si>
  <si>
    <t>Zacks Mid-Cap Core Index</t>
  </si>
  <si>
    <t>The Index seeks to select a group of securities with the potential to outperform indices such as the Russell Midcap Index or the S&amp;amp;P MidCap 400 Index and other benchmark indices on a risk-adjusted basis. The Index is comprised of 100 securities selected, based on investment and other criteria, from a universe of mid-capitalization securities, including master limited partnerships and American depositary receipts. Currently, the mid-capitalization universe ranges from approximately $1 billion in market capitalization to $10 billion in market capitalization.</t>
  </si>
  <si>
    <t>Mid Cap Blend Equities</t>
  </si>
  <si>
    <t>Mid-Cap</t>
  </si>
  <si>
    <t>EQL</t>
  </si>
  <si>
    <t>Equal Sector Weight ETF</t>
  </si>
  <si>
    <t>2009-07-06</t>
  </si>
  <si>
    <t>Bank of America Securities - Merrill Lynch Equal Sector Weight Index</t>
  </si>
  <si>
    <t>The index is comprised in equal proportions of the nine Select Sector SPDR Indexes.</t>
  </si>
  <si>
    <t>FAB</t>
  </si>
  <si>
    <t>Multi Cap Value AlphaDEX Fund</t>
  </si>
  <si>
    <t>2007-05-08</t>
  </si>
  <si>
    <t>Defined Multi Cap Value Index</t>
  </si>
  <si>
    <t>The Defined Multi Cap Value Index is an &amp;quot;enhanced&amp;quot; index created and administered by Standard &amp;amp; Poor's which selects stocks from the S&amp;amp;P Composite 1500/Citigroup Value Index.</t>
  </si>
  <si>
    <t>First Trust</t>
  </si>
  <si>
    <t>Value</t>
  </si>
  <si>
    <t>HHH</t>
  </si>
  <si>
    <t>HOLDRS Internet</t>
  </si>
  <si>
    <t>1999-09-22</t>
  </si>
  <si>
    <t>Grantor Trust</t>
  </si>
  <si>
    <t>This ETF is not linked to a specific benchmark.</t>
  </si>
  <si>
    <t>Technology Equities</t>
  </si>
  <si>
    <t>Merrill Lynch HOLDRs</t>
  </si>
  <si>
    <t>VTWG</t>
  </si>
  <si>
    <t>Russell 2000 Growth ETF</t>
  </si>
  <si>
    <t>2010-09-20</t>
  </si>
  <si>
    <t>Russell 2000 Growth Index</t>
  </si>
  <si>
    <t>The index measures the performance of the small capitalization growth sector of the U.S. equity market.</t>
  </si>
  <si>
    <t>Small Cap Growth Equities</t>
  </si>
  <si>
    <t>Vanguard</t>
  </si>
  <si>
    <t>Growth</t>
  </si>
  <si>
    <t>VGIT</t>
  </si>
  <si>
    <t>Intermediate-Term Government Bond Index Fund</t>
  </si>
  <si>
    <t>2009-11-23</t>
  </si>
  <si>
    <t>Barclays U.S. 3-10 Year Government Float Adjusted Index</t>
  </si>
  <si>
    <t>This Index includes fixed income securities issued by the U.S. Treasury (not including inflation-protected bonds) and U.S. government agencies and instrumentalities, as well as corporate or dollar-denominated foreign debt guaranteed by the U.S. government, with maturities between 3 and 10 years</t>
  </si>
  <si>
    <t>RZG</t>
  </si>
  <si>
    <t>S&amp;P Smallcap 600 Pure Growth</t>
  </si>
  <si>
    <t>2006-03-01</t>
  </si>
  <si>
    <t>S&amp;P SmallCap 600/Citigroup Pure Growth Index</t>
  </si>
  <si>
    <t>The S&amp;amp;P SmallCap 600/Citigroup Pure Growth Index is narrow in focus, containing only those S&amp;amp;P SmallCap 600 companies with strong growth characteristics as selected by S&amp;amp;P.</t>
  </si>
  <si>
    <t>DEW</t>
  </si>
  <si>
    <t>Global Equity Income Fund</t>
  </si>
  <si>
    <t>2006-06-16</t>
  </si>
  <si>
    <t>WisdomTree Global Equity Income Index</t>
  </si>
  <si>
    <t>The index is a fundamentally weighted index that measures the performance of high dividend-yielding companies selected from the WisdomTree Global Dividend Index, which measures the performance of dividend-paying companies in the U.S., developed and emerging markets. At the index measurement date, companies with market capitalizations of at least $2 billion are ranked by dividend yield and those companies in the top 30% by dividend yield are selected for inclusion in the Global Equity Income Index.</t>
  </si>
  <si>
    <t>Global Equities</t>
  </si>
  <si>
    <t>WisdomTree</t>
  </si>
  <si>
    <t>SIZE</t>
  </si>
  <si>
    <t>MSCI USA Size Factor ETF</t>
  </si>
  <si>
    <t>2013-04-16</t>
  </si>
  <si>
    <t>MSCI USA Risk Weighted Index</t>
  </si>
  <si>
    <t>The index is based on a traditional market cap weighted parent index, the MSCI USA Index, which includes US large and mid cap stocks. The index reweights each security of the parent index using a rules-based methodology so that stocks with relatively smaller average market capitalization and lower risk weightings based on the index provider's methodology constitute a higher percentage of the index. The risk weighting of each security is calculated using the inverse of its historical variance, estimated based on three years of weekly return data. The index seeks to provide negative exposure to two systematic factors, the size factor and volatility factor, by emphasizing stocks with smaller average market capitalization and lower realized volatility than its parent index.</t>
  </si>
  <si>
    <t>KCE</t>
  </si>
  <si>
    <t>SPDR S&amp;P Capital Markets ETF</t>
  </si>
  <si>
    <t>2005-11-08</t>
  </si>
  <si>
    <t>S&amp;P Capital Markets Select Industry Index</t>
  </si>
  <si>
    <t>The index consists of U.S. publicly traded companies that do business as broker-dealers, asset managers, trust and custody banks or exchanges.</t>
  </si>
  <si>
    <t>EIRL</t>
  </si>
  <si>
    <t>iShares MSCI Ireland Capped ETF</t>
  </si>
  <si>
    <t>2010-05-05</t>
  </si>
  <si>
    <t>MSCI Ireland Investable Market 25/50 Index</t>
  </si>
  <si>
    <t>The index is a free-float adjusted market capitalization weighted index designed to measure the performance of equity securities in the top 99% by market capitalization of the equity securities listed on stock exchanges in Ireland.</t>
  </si>
  <si>
    <t>Europe Equities</t>
  </si>
  <si>
    <t>Developed Europe</t>
  </si>
  <si>
    <t>SOCL</t>
  </si>
  <si>
    <t>Social Media Index ETF</t>
  </si>
  <si>
    <t>2011-11-15</t>
  </si>
  <si>
    <t>Solactive Social Media Index</t>
  </si>
  <si>
    <t>The index tracks the equity performance of the largest and most liquid companies involved in the social media industry, including companies that provide social networking, file sharing, and other web-based media applications.</t>
  </si>
  <si>
    <t>SLX</t>
  </si>
  <si>
    <t>Market Vectors Steel Index ETF Fund</t>
  </si>
  <si>
    <t>2006-10-10</t>
  </si>
  <si>
    <t>NYSE Arca Steel Index</t>
  </si>
  <si>
    <t>The Index provides exposure to publicly traded companies primarily involved in a variety of activities that are related to steel production, including the operation of manufacturing mills, fabrication of steel products, or the extraction and reduction of iron ore.</t>
  </si>
  <si>
    <t>Commodity Producers Equities</t>
  </si>
  <si>
    <t>GREK</t>
  </si>
  <si>
    <t>FTSE Greece 20 ETF</t>
  </si>
  <si>
    <t>2011-12-08</t>
  </si>
  <si>
    <t>FTSE/Athex 20 Index</t>
  </si>
  <si>
    <t>This index is designed to reflect broad based equity market performance in Greece. The index is comprised of the top 20 companies that are domiciled in, principally traded in or whose revenues are primarily from Greece.</t>
  </si>
  <si>
    <t>VIOO</t>
  </si>
  <si>
    <t>S&amp;P Small-Cap 600 ETF</t>
  </si>
  <si>
    <t>2010-09-07</t>
  </si>
  <si>
    <t>S&amp;P SmallCap 600 Index</t>
  </si>
  <si>
    <t>The index measures the performance of the small capitalization sector of the U.S. equity market.</t>
  </si>
  <si>
    <t>Small Cap Blend Equities</t>
  </si>
  <si>
    <t>JPP</t>
  </si>
  <si>
    <t>SPDR Russell/Nomura PRIME Japan ETF</t>
  </si>
  <si>
    <t>2006-11-09</t>
  </si>
  <si>
    <t>Russell/Nomura PRIME Index</t>
  </si>
  <si>
    <t>The Russell/Nomura PRIME Index is made up of the 1,000 largest stocks in terms of float-adjusted market capitalization (representing approximately 96%) of the Russell/Nomura Total Market Index. It is designed to serve as a benchmark for passive investment strategies. It has broad market coverage, and takes liquidity into account.</t>
  </si>
  <si>
    <t>Japan Equities</t>
  </si>
  <si>
    <t>Developed Asia Pacific</t>
  </si>
  <si>
    <t>VLUE</t>
  </si>
  <si>
    <t>MSCI USA Value Factor ETF</t>
  </si>
  <si>
    <t>MSCI USA Value Weighted Index</t>
  </si>
  <si>
    <t>The index is based on a traditional market cap weighted parent index, the MSCI USA Index, which includes US large and mid cap stocks. The index reweights each security of the parent index to emphasize stocks with higher accounting values compared to the accounting values of the constituents in the parent index. The value weighting of each security is determined using four accounting variables based on publicly reported financial data: book value and three-year moving averages of sales, earnings, and cash earnings.</t>
  </si>
  <si>
    <t>Large Cap Value Equities</t>
  </si>
  <si>
    <t>PRN</t>
  </si>
  <si>
    <t>Dynamic Industrials</t>
  </si>
  <si>
    <t>2006-10-12</t>
  </si>
  <si>
    <t>Dynamic Industrials Sector Intellidex Index</t>
  </si>
  <si>
    <t>The index is comprised of stocks of U.S. industrials companies. The Index is designed to provide capital appreciation by thoroughly evaluating companies based on a variety of investment merit criteria, including fundamental growth, stock valuation, investment timeliness and risk factors.</t>
  </si>
  <si>
    <t>Industrials Equities</t>
  </si>
  <si>
    <t>DEF</t>
  </si>
  <si>
    <t>Defensive Equity ETF</t>
  </si>
  <si>
    <t>2006-12-15</t>
  </si>
  <si>
    <t>Sabrient Defensive Equity Index</t>
  </si>
  <si>
    <t>The Index seeks to identify companies with potentially superior risk/return profiles, as determined by Sabrient Systems, LLC, the Fund's index provider, during periods of weakness in the markets and/or the American economy overall. The Index is designed to actively represent a group of securities that reflect occurrences such as low relative valuations, conservative accounting, dividend payments and a history of out-performance during bearish market periods.</t>
  </si>
  <si>
    <t>URA</t>
  </si>
  <si>
    <t>Uranium ETF</t>
  </si>
  <si>
    <t>2010-11-05</t>
  </si>
  <si>
    <t>Solactive Global Uranium Index</t>
  </si>
  <si>
    <t>The index tracks the price movements in shares of companies which are active in the Uranium mining industry.</t>
  </si>
  <si>
    <t>TTH</t>
  </si>
  <si>
    <t>HOLDRS Merrill Lynch Telecom</t>
  </si>
  <si>
    <t>2000-01-31</t>
  </si>
  <si>
    <t>Communications Equities</t>
  </si>
  <si>
    <t>HDGE</t>
  </si>
  <si>
    <t>Active Bear ETF</t>
  </si>
  <si>
    <t>2011-01-27</t>
  </si>
  <si>
    <t>Inverse Equities</t>
  </si>
  <si>
    <t>AdvisorShares</t>
  </si>
  <si>
    <t>Yes</t>
  </si>
  <si>
    <t>ENZL</t>
  </si>
  <si>
    <t>iShares MSCI New Zealand Capped ETF</t>
  </si>
  <si>
    <t>2010-09-01</t>
  </si>
  <si>
    <t>MSCI New Zealand Investable Market Index</t>
  </si>
  <si>
    <t>The index is a free-float adjusted market capitalization weighted index designed to measure the performance of equity securities in the top 99% by market capitalization of equity securities listed on stock exchanges in New Zealand.</t>
  </si>
  <si>
    <t>Asia Pacific Equities</t>
  </si>
  <si>
    <t>NKY</t>
  </si>
  <si>
    <t>MAXIS Nikkei 225 Index ETF</t>
  </si>
  <si>
    <t>2011-07-13</t>
  </si>
  <si>
    <t>Nikkei 225 Index</t>
  </si>
  <si>
    <t>The index reflects the average price of 225 stocks traded on the first section of the Tokyo Stock Exchange, but it is different from a simple average in that the divisor is adjusted to maintain continuity and reduce the effect of external factors not directly related to the market.</t>
  </si>
  <si>
    <t>Precidian</t>
  </si>
  <si>
    <t>AOK</t>
  </si>
  <si>
    <t>iShares Conservative Allocation ETF</t>
  </si>
  <si>
    <t>2008-11-04</t>
  </si>
  <si>
    <t>S&amp;P Target Risk Conservative Index</t>
  </si>
  <si>
    <t>The Index is designed to measure the performance of S&amp;amp;P's proprietary conservative target risk allocation model.</t>
  </si>
  <si>
    <t>Diversified Portfolio</t>
  </si>
  <si>
    <t>Multi-Asset</t>
  </si>
  <si>
    <t>JKK</t>
  </si>
  <si>
    <t>iShares Morningstar Small-Cap Growth ETF</t>
  </si>
  <si>
    <t>2004-06-28</t>
  </si>
  <si>
    <t>Morningstar Small Growth Index</t>
  </si>
  <si>
    <t>The index measures the performance of small cap stocks that have exhibited above-average growth characteristics.</t>
  </si>
  <si>
    <t>PICK</t>
  </si>
  <si>
    <t>iShares MSCI Global Metals &amp; Mining Producers ETF</t>
  </si>
  <si>
    <t>2012-01-31</t>
  </si>
  <si>
    <t>MSCI ACWI Select Metals &amp; Mining Producers Ex Gold &amp; Silver Investable Market Index</t>
  </si>
  <si>
    <t>This index measures the equity performance of companies in both developed and emerging markets that are primarily involved in the extraction and production of diversified metals, aluminum, steel and precious metals and minerals, excluding gold and silver.</t>
  </si>
  <si>
    <t>SCJ</t>
  </si>
  <si>
    <t>MSCI Japan Small-Cap ETF</t>
  </si>
  <si>
    <t>2007-12-20</t>
  </si>
  <si>
    <t>MSCI Japan Small Cap Index</t>
  </si>
  <si>
    <t>The index includes 40% of the eligible small cap universe within each industry group in the MSCI Japan Index.</t>
  </si>
  <si>
    <t>VOOV</t>
  </si>
  <si>
    <t>S&amp;P 500 Value ETF</t>
  </si>
  <si>
    <t>S&amp;P 500 Value Index</t>
  </si>
  <si>
    <t>The index measures the performance of the large capitalization value sector of the U.S. equity market.</t>
  </si>
  <si>
    <t>PSQ</t>
  </si>
  <si>
    <t>Short QQQ</t>
  </si>
  <si>
    <t>2006-06-19</t>
  </si>
  <si>
    <t>NASDAQ-100 Index (-100%)</t>
  </si>
  <si>
    <t>ProShares Short QQQ seeks daily investment results, before fees and expenses, that correspond to the inverse (opposite) of the daily performance of the NASDAQ-100 Index</t>
  </si>
  <si>
    <t>ProShares</t>
  </si>
  <si>
    <t>RYH</t>
  </si>
  <si>
    <t>S&amp;P Equal Weight Health Care ETF</t>
  </si>
  <si>
    <t>2006-11-01</t>
  </si>
  <si>
    <t>S&amp;P Equal Weight Index Health Care</t>
  </si>
  <si>
    <t>The S&amp;amp;P Equal Weight Index Health Care is an unmanaged equal weighted version of the S&amp;amp;P 500 Health Care Index. The S&amp;amp;P 500 Health Care Index consists of the common stocks of the following industries: health care equipment and supplies, health care providers and services, and biotechnology and pharmaceuticals that comprise the Health Care sector of the S&amp;amp;P 500 Index.</t>
  </si>
  <si>
    <t>Health &amp;amp; Biotech Equities</t>
  </si>
  <si>
    <t>MDYG</t>
  </si>
  <si>
    <t>SPDR S&amp;P 400 Mid Cap Growth ETF</t>
  </si>
  <si>
    <t>2005-08-11</t>
  </si>
  <si>
    <t>S&amp;P MidCap 400 Growth Index</t>
  </si>
  <si>
    <t>The index consists of growth companies of the S&amp;amp;P MidCap 400.</t>
  </si>
  <si>
    <t>Mid Cap Growth Equities</t>
  </si>
  <si>
    <t>PIV</t>
  </si>
  <si>
    <t>S&amp;P 500 High Quality Portfolio</t>
  </si>
  <si>
    <t>2005-12-06</t>
  </si>
  <si>
    <t>S&amp;P 500 High Quality Rankings Index</t>
  </si>
  <si>
    <t>The Index is designed to provide exposure to the constituents of the S&amp;amp;P 500 Index that are identified as stocks reflecting long-term growth and stability of a company's earnings and dividends.</t>
  </si>
  <si>
    <t>ESR</t>
  </si>
  <si>
    <t>iShares MSCI Emerging Markets Eastern Europe ETF</t>
  </si>
  <si>
    <t>2009-09-30</t>
  </si>
  <si>
    <t>MSCI Emerging Markets Eastern Europe Index</t>
  </si>
  <si>
    <t>The index measures the performance of equity markets in emerging European countries.</t>
  </si>
  <si>
    <t>Emerging Europe</t>
  </si>
  <si>
    <t>RZV</t>
  </si>
  <si>
    <t>S&amp;P Smallcap 600 Pure Value</t>
  </si>
  <si>
    <t>S&amp;P SmallCap 600/Citigroup Pure Value Index</t>
  </si>
  <si>
    <t>The S&amp;amp;P SmallCap 600/Citigroup Pure Value Index is narrow in focus, containing only those S&amp;amp;P SmallCap 600 companies with strong value characteristics as selected by S&amp;amp;P.</t>
  </si>
  <si>
    <t>Small Cap Value Equities</t>
  </si>
  <si>
    <t>DSUM</t>
  </si>
  <si>
    <t>Chinese Yuan Dim Sum Bond Portfolio</t>
  </si>
  <si>
    <t>2011-09-23</t>
  </si>
  <si>
    <t>Citigroup Dim Sum (Offshore CNY) Bond Index</t>
  </si>
  <si>
    <t>The index measures the performance of Chinese Yuan-denominated &amp;quot;Dim Sum&amp;quot; bonds that are issued and settled outside of Mainland China.</t>
  </si>
  <si>
    <t>Emerging Markets Bonds</t>
  </si>
  <si>
    <t>KBWB</t>
  </si>
  <si>
    <t>KBW Bank Portfolio</t>
  </si>
  <si>
    <t>2011-11-01</t>
  </si>
  <si>
    <t>KBW Bank Index</t>
  </si>
  <si>
    <t>The KBW Bank Index is a float adjusted modified-market capitalization-weighted index that seeks to reflect the performance of publicly traded companies that do business as banks or thrifts. The Bank Index is currently comprised of common stocks of national money centers and leading regional banks or thrifts listed on the NYSE or another U.S. national securities exchange, or NASDAQ/National Market System.</t>
  </si>
  <si>
    <t>SKYY</t>
  </si>
  <si>
    <t>ISE Cloud Computing Index Fund</t>
  </si>
  <si>
    <t>2011-07-05</t>
  </si>
  <si>
    <t>ISE Cloud Computing Index</t>
  </si>
  <si>
    <t>The index is a modified equal-dollar weighted index designed to track the performance of companies actively involved in the cloud computing industry.</t>
  </si>
  <si>
    <t>JKI</t>
  </si>
  <si>
    <t>iShares Morningstar Mid-Cap Value ETF</t>
  </si>
  <si>
    <t>Morningstar Mid Value Index</t>
  </si>
  <si>
    <t>The index measures the performance of mid cap stocks that have exhibited above-average value characteristics.</t>
  </si>
  <si>
    <t>Mid Cap Value Equities</t>
  </si>
  <si>
    <t>IAK</t>
  </si>
  <si>
    <t>iShares U.S. Insurance ETF</t>
  </si>
  <si>
    <t>2006-05-01</t>
  </si>
  <si>
    <t>Dow Jones U.S. Select Insurance Index</t>
  </si>
  <si>
    <t>The index measures the performance of the insurance sector of the U.S. equity market.</t>
  </si>
  <si>
    <t>ELV</t>
  </si>
  <si>
    <t>SPDR DJ Wilshire Large Cap Value ET</t>
  </si>
  <si>
    <t>Dow Jones U.S. Large-Cap Value Total Stock Market Index</t>
  </si>
  <si>
    <t>The index is a subset of the Dow Jones U.S. Total Stock Market index, which measures all U.S. equity securities with readily available prices. It includes stocks among the largest 750 that demonstrate value style characteristics. The index is float-adjusted market-cap weighted.</t>
  </si>
  <si>
    <t>RWK</t>
  </si>
  <si>
    <t>Mid Cap Fund</t>
  </si>
  <si>
    <t>2008-02-22</t>
  </si>
  <si>
    <t>RevenueShares Mid Cap Index</t>
  </si>
  <si>
    <t>This index tracks the S&amp;amp;P MidCap 400 but each security in the fund is ranked by top line revenue instead of market capitalization</t>
  </si>
  <si>
    <t>RevenueShares</t>
  </si>
  <si>
    <t>QTEC</t>
  </si>
  <si>
    <t>NASDAQ-100-Technology Sector Index Fund</t>
  </si>
  <si>
    <t>2006-04-19</t>
  </si>
  <si>
    <t>NASDAQ-100 Technology Sector Index</t>
  </si>
  <si>
    <t>The index consists of companies in the NASDAQ-100 Index classified as Technology according to Industry Classification Benchmark (ICB).</t>
  </si>
  <si>
    <t>CORP</t>
  </si>
  <si>
    <t>Investment Grade Corporate Bond Index Fund</t>
  </si>
  <si>
    <t>BofA Merrill Lynch US Corporate Index</t>
  </si>
  <si>
    <t>The Index is an unmanaged index comprised of U.S. dollar denominated investment grade corporate debt securities publicly issued in the U.S. domestic market with at least one year remaining term to final maturity.</t>
  </si>
  <si>
    <t>Corporate Bonds</t>
  </si>
  <si>
    <t>PIMCO</t>
  </si>
  <si>
    <t>IDX</t>
  </si>
  <si>
    <t>Market Vectors Indonesia Index ETF</t>
  </si>
  <si>
    <t>2009-01-15</t>
  </si>
  <si>
    <t>Market Vectors Indonesia Index</t>
  </si>
  <si>
    <t>The Index provides exposure to publicly traded companies that are domiciled and primarily listed in Indonesia, or that generate at least 50% of their revenues in Indonesia.</t>
  </si>
  <si>
    <t>VONV</t>
  </si>
  <si>
    <t>Russell 1000 Value ETF</t>
  </si>
  <si>
    <t>2010-09-16</t>
  </si>
  <si>
    <t>Russell 1000 Value Index</t>
  </si>
  <si>
    <t>MTUM</t>
  </si>
  <si>
    <t>MSCI USA Momentum Fund</t>
  </si>
  <si>
    <t>MSCI USA Momentum Index</t>
  </si>
  <si>
    <t>The index consists of stocks exhibiting higher momentum characteristics than the traditional market capitalization-weighted parent index, the MSCI USA Index, which includes U.S. large- and mid-capitalization stocks.</t>
  </si>
  <si>
    <t>FEU</t>
  </si>
  <si>
    <t>SPDR STOXX Europe 50 ETF</t>
  </si>
  <si>
    <t>2002-10-15</t>
  </si>
  <si>
    <t>STOXX Europe 50 Index</t>
  </si>
  <si>
    <t>The index is designed to represent the performance of some of the largest companies across all components of the 20 STOXX Europe 600 Supersector Indexes. The STOXX Europe 600 Supersector Indexes are subsets of the STOXX Europe 600 Index and contain 600 of the largest stocks traded on the major exchanges in Europe. The STOXX Europe 600 Index is derived from the STOXX Europe Total Market Index (TMI) and a subset of the STOXX Global 1800 Index. The Index captures approximately 50% of the free-float market capitalization of the STOXX Europe Total Market Index, which in turn covers approximately 95% of the free-float market capitalization of the represented countries.</t>
  </si>
  <si>
    <t>VOOG</t>
  </si>
  <si>
    <t>S&amp;P 500 Growth ETF</t>
  </si>
  <si>
    <t>S&amp;P 500 Growth Index</t>
  </si>
  <si>
    <t>The index consists of growth companies in the S&amp;amp;P 500 Index.</t>
  </si>
  <si>
    <t>Large Cap Growth Equities</t>
  </si>
  <si>
    <t>SIL</t>
  </si>
  <si>
    <t>Silver Miners ETF</t>
  </si>
  <si>
    <t>2010-04-19</t>
  </si>
  <si>
    <t>Solactive Global Silver Miners Index</t>
  </si>
  <si>
    <t>The index is designed to reflect the performance of the silver mining industry. It is comprised of common stocks, ADRs and GDRs of selected companies globally that are actively engaged in some aspect of the silver mining industry such as silver mining, refining or exploration.</t>
  </si>
  <si>
    <t>JKH</t>
  </si>
  <si>
    <t>iShares Morningstar Mid-Cap Growth ETF</t>
  </si>
  <si>
    <t>Morningstar Mid Growth Index</t>
  </si>
  <si>
    <t>The index measures the performance of mid cap stocks that have exhibited above-average growth characteristics.</t>
  </si>
  <si>
    <t>PSCH</t>
  </si>
  <si>
    <t>S&amp;P SmallCap Health Care Portfolio</t>
  </si>
  <si>
    <t>S&amp;P SmallCap 600 Health Care Index</t>
  </si>
  <si>
    <t>The Index is comprised of common stocks of U.S. healthcare companies. These are companies that are principally engaged in the business of providing healthcare-related products and services, including biotechnology, pharmaceuticals, medical technology and supplies, and facilities.</t>
  </si>
  <si>
    <t>BRF</t>
  </si>
  <si>
    <t>Market Vectors Brazil Small-Cap ETF</t>
  </si>
  <si>
    <t>2009-05-12</t>
  </si>
  <si>
    <t>Market Vectors Brazil Small-Cap Index</t>
  </si>
  <si>
    <t>The Index provides exposure to publicly traded small capitalization companies that are domiciled and primarily listed on an exchange in Brazil or that generate at least 50% of their revenues in Brazil.</t>
  </si>
  <si>
    <t>GLJ</t>
  </si>
  <si>
    <t>10+ Year Government/Credit Bond Fund</t>
  </si>
  <si>
    <t>2009-12-08</t>
  </si>
  <si>
    <t>BofA Merrill Lynch 10+ Year US Corporate &amp; Government Index</t>
  </si>
  <si>
    <t>The index includes publicly issued U.S. Treasury debt, U.S. government agency debt, taxable debt issued by U.S. states and territories and their political subdivisions, debt issued by U.S. and non-U.S. corporations, non-U.S. government debt and supranational debt.</t>
  </si>
  <si>
    <t>Total Bond Market</t>
  </si>
  <si>
    <t>BFOR</t>
  </si>
  <si>
    <t>Barron's 400 ETF</t>
  </si>
  <si>
    <t>2013-06-04</t>
  </si>
  <si>
    <t>Barron&amp;#x27;s 400</t>
  </si>
  <si>
    <t>The index &amp;quot;collects the most fundamentally sound and attractively priced stocks from all corners of the market, using a proven and disciplined stock-selection process.&amp;quot; It does not strive to be a benchmark representing the overall market but rather to give investors access to America's most promising stocks</t>
  </si>
  <si>
    <t>RWL</t>
  </si>
  <si>
    <t>Large Cap Fund</t>
  </si>
  <si>
    <t>RevenueShares Large Cap Index</t>
  </si>
  <si>
    <t>This index tracks the S&amp;amp;P 500 but weights the stocks according to top line revenue instead of market capitalization</t>
  </si>
  <si>
    <t>MTK</t>
  </si>
  <si>
    <t>SPDR MS Technology</t>
  </si>
  <si>
    <t>Morgan Stanley Technology Index</t>
  </si>
  <si>
    <t>The Morgan Stanley Technology Index is composed purely of electronics-based technology companies. The Technology Index was the first listed broad-market technology barometer dedicated exclusively to the electronics-based technology industry. The Technology Index comprises companies drawn from the following technology sub-sectors: computer services; design software; server software, PC software and new media; networking and telecom equipment; server hardware, PC hardware and peripherals; specialized systems; and semiconductors.</t>
  </si>
  <si>
    <t>JKJ</t>
  </si>
  <si>
    <t>iShares Morningstar Small-Cap ETF</t>
  </si>
  <si>
    <t>Morningstar Small Core Index</t>
  </si>
  <si>
    <t>The index measures the performance of small cap stocks that have exhibited average growth and value characteristics.</t>
  </si>
  <si>
    <t>AOM</t>
  </si>
  <si>
    <t>iShares Moderate Allocation ETF</t>
  </si>
  <si>
    <t>S&amp;P Target Risk Moderate Index</t>
  </si>
  <si>
    <t>The Index is designed to measure the performance of S&amp;amp;P's proprietary moderate target risk allocation model.</t>
  </si>
  <si>
    <t>IAI</t>
  </si>
  <si>
    <t>iShares U.S. Broker-Dealers ETF</t>
  </si>
  <si>
    <t>Dow Jones U.S. Select Investment Services Index</t>
  </si>
  <si>
    <t>The index measures the performance of the investment services sector of the U.S. equity market.</t>
  </si>
  <si>
    <t>ASHR</t>
  </si>
  <si>
    <t>Harvest CSI 300 China A-Shares Fund</t>
  </si>
  <si>
    <t>2013-11-06</t>
  </si>
  <si>
    <t>CSI 300 Index</t>
  </si>
  <si>
    <t>The index consists of 300 A-Share stocks listed on the Shenzen or Shanghai Stock Exchange.</t>
  </si>
  <si>
    <t>China Equities</t>
  </si>
  <si>
    <t>Deutsche Asset &amp;amp; Wealth Management</t>
  </si>
  <si>
    <t>AOA</t>
  </si>
  <si>
    <t>iShares Aggressive Allocation ETF</t>
  </si>
  <si>
    <t>S&amp;P Target Risk Aggressive Index</t>
  </si>
  <si>
    <t>The Index is designed to measure the performance of S&amp;amp;P's proprietary aggressive target risk allocation model.</t>
  </si>
  <si>
    <t>QUAL</t>
  </si>
  <si>
    <t>iShares MSCI USA Quality Factor ETF</t>
  </si>
  <si>
    <t>2013-07-16</t>
  </si>
  <si>
    <t>MSCI USA Quality Index</t>
  </si>
  <si>
    <t>Based on the MSCIA USA Index, this index includes large and mid cap stocks in the US equity market. the index aims to capture the performance of quality growth stocks by identifying stocks with high quality scores based on three main fundamental variables:  high return on equity (ROE), stable year over ear earnings growth and low financial leverage.</t>
  </si>
  <si>
    <t>IGN</t>
  </si>
  <si>
    <t>iShares North American Tech-Multimedia Networking ETF</t>
  </si>
  <si>
    <t>2001-07-10</t>
  </si>
  <si>
    <t>S&amp;P North American Technology-Multimedia Networking Index</t>
  </si>
  <si>
    <t>The index measures the performance of U.S.-traded multimedia networking stocks.</t>
  </si>
  <si>
    <t>REZ</t>
  </si>
  <si>
    <t>iShares Residential Real Estate Capped ETF</t>
  </si>
  <si>
    <t>2007-05-01</t>
  </si>
  <si>
    <t>FTSE NAREIT All Residential Capped Index</t>
  </si>
  <si>
    <t>The index measures the performance of the residential real estate, healthcare, and self storage sectors of the U.S. equity market.</t>
  </si>
  <si>
    <t>KBWD</t>
  </si>
  <si>
    <t>KBW High Dividend Yield Financial Portfolio</t>
  </si>
  <si>
    <t>2010-12-02</t>
  </si>
  <si>
    <t>KBW Financial Sector Dividend Yield Index</t>
  </si>
  <si>
    <t>The index is constructed using a dividend yield weighted methodology that seeks to reflect the performance of approximately 24 to 40 publicly listed financial companies that are principally engaged in the business of providing financial services and products, including banking, insurance and diversified financial services, in the United States.</t>
  </si>
  <si>
    <t>PSCT</t>
  </si>
  <si>
    <t>S&amp;P SmallCap Information Technology Portfolio</t>
  </si>
  <si>
    <t>S&amp;P SmallCap 600 Information Technology Index</t>
  </si>
  <si>
    <t>The Index is comprised of common stocks of U.S. information technology companies.  These are companies that are principally engaged in the business of providing information technology-related products and services, including computer hardware and software, Internet, electronics and semiconductors, and communication technologies.</t>
  </si>
  <si>
    <t>VONG</t>
  </si>
  <si>
    <t>Russell 1000 Growth ETF</t>
  </si>
  <si>
    <t>Russell 1000 Growth Index</t>
  </si>
  <si>
    <t>The index measures the performance of the large capitalization growth sector of the U.S. equity market.</t>
  </si>
  <si>
    <t>JKG</t>
  </si>
  <si>
    <t>iShares Morningstar Mid-Cap ETF</t>
  </si>
  <si>
    <t>Morningstar Mid Core Index</t>
  </si>
  <si>
    <t>The index measures the performance of mid cap stocks that have exhibited average growth and value characteristics.</t>
  </si>
  <si>
    <t>KLD</t>
  </si>
  <si>
    <t>iShares MSCI USA ESG Select ETF</t>
  </si>
  <si>
    <t>2005-01-24</t>
  </si>
  <si>
    <t>MSCI USA ESG Select Index</t>
  </si>
  <si>
    <t>The index is designed to measure the equity performance of large capitalization companies that have positive environmental, social, and governance characteristics relative to their industry and sector peers and in relation to the broader market, while exhibiting risk and return characteristics similar to the MSCI USA Index.</t>
  </si>
  <si>
    <t>RWJ</t>
  </si>
  <si>
    <t>Small Cap Fund</t>
  </si>
  <si>
    <t>RevenueShares Small Cap Index</t>
  </si>
  <si>
    <t>This index is comprised of the same securities as the S&amp;amp;P Small Cap 600 but weights the stocks according to top line revenue instead of market capitalization.</t>
  </si>
  <si>
    <t>RYJ</t>
  </si>
  <si>
    <t>Raymond James SB-1 Equity ETF</t>
  </si>
  <si>
    <t>2006-05-19</t>
  </si>
  <si>
    <t>Raymond James SB-1 Equity Index</t>
  </si>
  <si>
    <t>The Index is composed of all equity securities rated Strong Buy 1 by Raymond James &amp;amp; Associates.</t>
  </si>
  <si>
    <t>VONE</t>
  </si>
  <si>
    <t>Russell 1000 ETF</t>
  </si>
  <si>
    <t>Russell 1000 Index</t>
  </si>
  <si>
    <t>The index is capitalization-weighted and consists of the 1000 largest companies domiciled in the U.S. and its territories.</t>
  </si>
  <si>
    <t>AOR</t>
  </si>
  <si>
    <t>iShares Growth Allocation ETF</t>
  </si>
  <si>
    <t>S&amp;P Target Risk Growth Index</t>
  </si>
  <si>
    <t>The Index is designed to measure the performance of S&amp;amp;P's proprietary growth target risk allocation model.</t>
  </si>
  <si>
    <t>SLYV</t>
  </si>
  <si>
    <t>SPDR S&amp;P 600 Small Cap Value ETF</t>
  </si>
  <si>
    <t>S&amp;P SmallCap 600 Value Index</t>
  </si>
  <si>
    <t>The index consists of value companies in the S&amp;amp;P 600.</t>
  </si>
  <si>
    <t>DBAP</t>
  </si>
  <si>
    <t>MSCI AC Asia Pacific ex Japan Hedged Equity Fund</t>
  </si>
  <si>
    <t>2013-10-01</t>
  </si>
  <si>
    <t>MSCI Asia Pacific ex Japan US Dollar Hedged Index</t>
  </si>
  <si>
    <t>The index is designed to provide exposure to equity securities in developed and emerging stock markets in the Asia-Pacific region (excluding Japan), while at the same time mitigating exposure to fluctuations between the value of the U.S. dollar and selected non-U.S. currencies. The index consists of issuers from Australia, China, Hong Kong, India, Indonesia, Malaysia, New Zealand, Singapore, South Korea, the Philippines, Taiwan and Thailand.</t>
  </si>
  <si>
    <t>Broad Asia</t>
  </si>
  <si>
    <t>DBEU</t>
  </si>
  <si>
    <t>MSCI Europe Hedged Equity Fund</t>
  </si>
  <si>
    <t>MSCI Europe US Dollar Hedged Index</t>
  </si>
  <si>
    <t>The index is designed to provide exposure to equity securities in developed stock markets in Europe, while at the same time mitigating exposure to fluctuations between the value of the U.S. dollar and selected non-U.S. currencies.</t>
  </si>
  <si>
    <t>DBUK</t>
  </si>
  <si>
    <t>MSCI United Kingdom Hedged Equity Fund</t>
  </si>
  <si>
    <t>MSCI United Kingdom US Dollar Hedged Index</t>
  </si>
  <si>
    <t>The index is designed to provide exposure to the equity market of the United Kingdom, while at the same time mitigating exposure to fluctuations between the value of the U.S. dollar and British pound sterling.</t>
  </si>
  <si>
    <t>DOG</t>
  </si>
  <si>
    <t>Short Dow30</t>
  </si>
  <si>
    <t>Dow Jones Industrial Average Index (-100%)</t>
  </si>
  <si>
    <t>The Dow Jones Industrial Average is a price-weighted index of 30 &amp;quot;blue-chip&amp;quot; U.S. stocks. It is the oldest continuing U.S. market index.</t>
  </si>
  <si>
    <t>EPHE</t>
  </si>
  <si>
    <t>iShares MSCI Philippines ETF</t>
  </si>
  <si>
    <t>2010-09-28</t>
  </si>
  <si>
    <t>MSCI Philippines Investable Market Index</t>
  </si>
  <si>
    <t>The index measures the performance of equities listed in the Philippines.</t>
  </si>
  <si>
    <t>HAO</t>
  </si>
  <si>
    <t>China Small Cap ETF</t>
  </si>
  <si>
    <t>2008-01-30</t>
  </si>
  <si>
    <t>AlphaShares China Small Cap Index</t>
  </si>
  <si>
    <t>AlphaShares, LLC, the Fund's index provider, utilizes proprietary and third-party information and research to: (1) identify potential Index constituents; and (2) calculate the number of shares of each potential Index constituent outstanding, adjusted for free float, for usage in the index provider's modified float-adjusted market capitalization weighting methodology. To ensure adequate liquidity, constituents must have a float-adjusted market capitalization maximum of $1.5 billion and a minimum of $200 million for initial inclusion in the Index.</t>
  </si>
  <si>
    <t>AIA</t>
  </si>
  <si>
    <t>iShares Asia 50 ETF</t>
  </si>
  <si>
    <t>2007-11-13</t>
  </si>
  <si>
    <t>S&amp;P Asia 50 Index</t>
  </si>
  <si>
    <t>The index measures the performance of 50 leading companies from four Asian countries: Hong Kong, South Korea, Singapore, and Taiwan.</t>
  </si>
  <si>
    <t>PPH</t>
  </si>
  <si>
    <t>Market Vectors Pharmaceutical ETF</t>
  </si>
  <si>
    <t>2011-12-20</t>
  </si>
  <si>
    <t>Market Vectors US Listed Pharmaceutical 25 Index</t>
  </si>
  <si>
    <t>The Index is a rules-based index intended to track the overall performance of 25 of the largest U.S. listed, publicly traded pharmaceutical companies.</t>
  </si>
  <si>
    <t>EPOL</t>
  </si>
  <si>
    <t>iShares MSCI Poland Capped ETF</t>
  </si>
  <si>
    <t>2010-05-25</t>
  </si>
  <si>
    <t>MSCI Poland Investable Market Index</t>
  </si>
  <si>
    <t>The index is a free float adjusted market capitalization-weighted index designed to measure the performance of stocks listed on exchanges in Poland.</t>
  </si>
  <si>
    <t>QQEW</t>
  </si>
  <si>
    <t>NASDAQ-100 Equal Weighted Index Fund</t>
  </si>
  <si>
    <t>NASDAQ-100 Equal Weighted Index</t>
  </si>
  <si>
    <t>The index consists of companies in the NASDAQ-100 Index weighted in equal proportions.</t>
  </si>
  <si>
    <t>JKF</t>
  </si>
  <si>
    <t>Morningstar Large Value Index Fund</t>
  </si>
  <si>
    <t>Morningstar Large Value Index</t>
  </si>
  <si>
    <t>The index measures the performance of large cap stocks that have exhibited above-average value characteristics.</t>
  </si>
  <si>
    <t>TDIV</t>
  </si>
  <si>
    <t>NASDAQ Technology Dividend Index Fund</t>
  </si>
  <si>
    <t>2012-08-14</t>
  </si>
  <si>
    <t>NASDAQ Technology Dividend Index</t>
  </si>
  <si>
    <t>The Index includes up to 100 Technology and Telecommunications companies that pay a regular or common dividend. To be selected for the Index, a company must be classified as a Technology or Telecommunications company under the Industry Classification Benchmark (“ICB”) and have a minimum market capitalization of $500 million. International securities included in the Index are U.S.-listed securities of non-U.S. companies, some of which may be located in emerging markets. At each quarter, the Index is rebalanced such that the Technology securities are given a collective weight of 80% and the Telecommunications securities are given a collective weight of 20%.</t>
  </si>
  <si>
    <t>CUT</t>
  </si>
  <si>
    <t>Timber ETF</t>
  </si>
  <si>
    <t>2007-11-09</t>
  </si>
  <si>
    <t>Beacon Global Timber Index</t>
  </si>
  <si>
    <t>All stocks in the Index are selected from the universe of global timber companies. Beacon Indexes, the Fund's index provider, defines global timber companies as firms who own or lease forested land and harvest the timber from such forested land for commercial use and sale of wood-based products, including lumber, pulp or other processed or finished goods such as paper and packaging.</t>
  </si>
  <si>
    <t>PNQI</t>
  </si>
  <si>
    <t>Nasdaq Internet Portfolio</t>
  </si>
  <si>
    <t>2008-06-12</t>
  </si>
  <si>
    <t>NASDAQ Internet Index</t>
  </si>
  <si>
    <t>The Index is designed to track the performance of the largest and most liquid U.S.-listed companies engaged in internet-related businesses and that are listed on one of the major U.S. stock exchanges.</t>
  </si>
  <si>
    <t>DFJ</t>
  </si>
  <si>
    <t>Japan SmallCap Fund</t>
  </si>
  <si>
    <t>WisdomTree Japan SmallCap Dividend Index</t>
  </si>
  <si>
    <t>The WisdomTree Japan SmallCap Dividend Index measures the performance of dividend-paying small capitalization companies in Japan. After the 300 largest companies have been removed from the WisdomTree Japan Dividend Index, the remaining companies are chosen for inclusion in the Index. Companies are weighted in the Index based on annual cash dividends paid.</t>
  </si>
  <si>
    <t>TRXT</t>
  </si>
  <si>
    <t>Total Return Exchange-Traded Fund</t>
  </si>
  <si>
    <t>2012-03-01</t>
  </si>
  <si>
    <t>PBE</t>
  </si>
  <si>
    <t>Dynamic Biotech &amp;Genome</t>
  </si>
  <si>
    <t>2005-06-23</t>
  </si>
  <si>
    <t>Dynamic Biotechnology &amp; Genome Intellidex Index</t>
  </si>
  <si>
    <t>The index is comprised of stocks of U.S. biotechnology and genome companies. The Index is designed to provide capital appreciation by thoroughly evaluating companies based on a variety of investment merit criteria, including fundamental growth, stock valuation, investment timeliness and risk factors.</t>
  </si>
  <si>
    <t>SMH</t>
  </si>
  <si>
    <t>Market Vectors Semiconductor ETF</t>
  </si>
  <si>
    <t>Market Vectors US Listed Semiconductor 25 Index</t>
  </si>
  <si>
    <t>The index is a rules-based index intended to track the overall performance of 25 of the largest U.S. listed, publicly traded semiconductor companies.</t>
  </si>
  <si>
    <t>DSI</t>
  </si>
  <si>
    <t>KLD 400 Social Index Fund</t>
  </si>
  <si>
    <t>2006-11-14</t>
  </si>
  <si>
    <t>MSCI KLD 400 Social Index</t>
  </si>
  <si>
    <t>The index is a float-adjusted market capitalization index designed to measure the equity performance of U.S. companies that have positive environmental, social, and governance characteristics.</t>
  </si>
  <si>
    <t>EPU</t>
  </si>
  <si>
    <t>iShares MSCI All Peru Capped ETF</t>
  </si>
  <si>
    <t>2009-06-19</t>
  </si>
  <si>
    <t>MSCI All Peru Capped Index</t>
  </si>
  <si>
    <t>The index measures the performance of the Peruvian equity market.</t>
  </si>
  <si>
    <t>ONEQ</t>
  </si>
  <si>
    <t>Nasdaq Composite Index Tracking Stock</t>
  </si>
  <si>
    <t>2003-09-25</t>
  </si>
  <si>
    <t>NASDAQ Composite Index</t>
  </si>
  <si>
    <t>The NASDAQ Composite Index measures all NASDAQ domestic and international based common type stocks listed on The Nasdaq Stock Market.</t>
  </si>
  <si>
    <t>Fidelity</t>
  </si>
  <si>
    <t>EIDO</t>
  </si>
  <si>
    <t>MSCI Indonesia ETF</t>
  </si>
  <si>
    <t>MSCI Indonesia Investable Market Index</t>
  </si>
  <si>
    <t>The index is a free-float adjusted market capitalization weighted index designed to measure the performance of equity securities in the top 99% by market capitalization of equity securities listed on stock exchanges in Indonesia.</t>
  </si>
  <si>
    <t>PGJ</t>
  </si>
  <si>
    <t>Golden Dragon Halter USX China Portfolio</t>
  </si>
  <si>
    <t>2004-12-09</t>
  </si>
  <si>
    <t>Halter USX China Index</t>
  </si>
  <si>
    <t>The Index is comprised of the U.S.-listed securities of companies that derive a majority of their revenue from the People's Republic of China.</t>
  </si>
  <si>
    <t>QDF</t>
  </si>
  <si>
    <t>FlexShares Quality Dividend Index Fund</t>
  </si>
  <si>
    <t>2012-12-19</t>
  </si>
  <si>
    <t>Northern Trust Quality Dividend Index</t>
  </si>
  <si>
    <t>The index is designed to provide exposure to a high-quality income-oriented portfolio of long-only U.S. equity securities, with an emphasis on long-term capital growth and a targeted overall beta that is similar to that of the Northern Trust 1250 Index. Companies included in the index are selected based on expected dividend payment and fundamental factors such as profitability, solid management, and reliable cash flow.</t>
  </si>
  <si>
    <t>FlexShares</t>
  </si>
  <si>
    <t>RYT</t>
  </si>
  <si>
    <t>S&amp;P Equal Weight Technology ETF</t>
  </si>
  <si>
    <t>S&amp;P Equal Weight Index Information Technology</t>
  </si>
  <si>
    <t>The S&amp;amp;P Equal Weight Index Technology is an unmanaged equal weighted version of the S&amp;amp;P 500 Information Technology Index that consists of the common stocks of the following industries: internet equipment, computers and peripherals, electronic equipment, office electronics and instruments, semiconductor equipment and products, diversified telecommunication services, and wireless telecommunication services that comprise the Information Technology sector of the S&amp;amp;P 500 Index.</t>
  </si>
  <si>
    <t>PFM</t>
  </si>
  <si>
    <t>Dividend Achievers</t>
  </si>
  <si>
    <t>2005-09-15</t>
  </si>
  <si>
    <t>Broad Dividend Achiever Index</t>
  </si>
  <si>
    <t>The Index is designed to identify a diversified group of dividend paying companies. These companies have increased their annual dividend for ten or more consecutive fiscal years.</t>
  </si>
  <si>
    <t>DBJP</t>
  </si>
  <si>
    <t>MSCI Japan Hedged Equity Fund</t>
  </si>
  <si>
    <t>2011-06-09</t>
  </si>
  <si>
    <t>MSCI Japan US Dollar Hedged Index</t>
  </si>
  <si>
    <t>The index is designed to provide exposure to Japanese equity markets, while at the same time mitigating exposure to fluctuations between the value of the U.S. dollar and Japanese yen.</t>
  </si>
  <si>
    <t>JKL</t>
  </si>
  <si>
    <t>iShares Morningstar Small-Cap Value ETF</t>
  </si>
  <si>
    <t>Morningstar Small Value Index</t>
  </si>
  <si>
    <t>The index measures the performance of small cap stocks that have exhibited above-average value characteristics.</t>
  </si>
  <si>
    <t>SLYG</t>
  </si>
  <si>
    <t>SPDR S&amp;P 600 Small Cap Growth ETF</t>
  </si>
  <si>
    <t>S&amp;P SmallCap 600 Growth Index</t>
  </si>
  <si>
    <t>The index consists of growth stocks in the S&amp;amp;P SmallCap 600 Index.</t>
  </si>
  <si>
    <t>FLRN</t>
  </si>
  <si>
    <t>SPDR Barclays Capital Investment Grade Floating Rate ETF</t>
  </si>
  <si>
    <t>2011-12-01</t>
  </si>
  <si>
    <t>Barclays Capital U.S. Dollar Floating Rate Note &amp;lt; 5 Years Index</t>
  </si>
  <si>
    <t>The index is designed to measure the performance of U.S. dollar-denominated, investment grade floating rate notes.</t>
  </si>
  <si>
    <t>INP</t>
  </si>
  <si>
    <t>MSCI India Index ETN</t>
  </si>
  <si>
    <t>2006-12-19</t>
  </si>
  <si>
    <t>MSCI India Total Return Index</t>
  </si>
  <si>
    <t>The Index seeks to represent approximately 85% of the free-float-adjusted market capitalization of equity securities by industry group within India.</t>
  </si>
  <si>
    <t>Barclays iPath</t>
  </si>
  <si>
    <t>VTWO</t>
  </si>
  <si>
    <t>Russell 2000 ETF</t>
  </si>
  <si>
    <t>Russell 2000 Index</t>
  </si>
  <si>
    <t>The Russell 2000 Index measures the performance of the small-cap segment of the U.S. equity universe and is comprised of the smallest 2000 companies in the Russell 3000 Index, representing approximately 10% of the total market capitalization of that Index. It includes approximately 2000 of the smallest securities based on a combination of their market cap and current index membership.</t>
  </si>
  <si>
    <t>WOOD</t>
  </si>
  <si>
    <t>S&amp;P Global Timber &amp; Forestry Index Fund</t>
  </si>
  <si>
    <t>2008-06-24</t>
  </si>
  <si>
    <t>S&amp;P Global Timber &amp; Forestry Index</t>
  </si>
  <si>
    <t>The index measures the performance of companies engaged in the ownership, management, or upstream supply chain of forests and timberlands.</t>
  </si>
  <si>
    <t>PEY</t>
  </si>
  <si>
    <t>High Yield Dividend Achievers</t>
  </si>
  <si>
    <t>Dividend Achiever 50 Index</t>
  </si>
  <si>
    <t>The Index is comprised of 50 stocks selected principally on the basis of dividend yield and consistent growth in dividends.</t>
  </si>
  <si>
    <t>PIN</t>
  </si>
  <si>
    <t>India Portfolio</t>
  </si>
  <si>
    <t>2008-03-05</t>
  </si>
  <si>
    <t>Indus India Index</t>
  </si>
  <si>
    <t>The Index is designed to replicate the Indian equity markets as a whole, through a group of 50 Indian stocks selected from a universe of the largest companies listed on two major Indian exchanges. The India Index has 50 constituents, spread among the following sectors: Information Technology, Health Services, Financial Services, Heavy Industry, Consumer Products and Other.</t>
  </si>
  <si>
    <t>ECH</t>
  </si>
  <si>
    <t>iShares MSCI Chile Capped ETF</t>
  </si>
  <si>
    <t>2007-11-12</t>
  </si>
  <si>
    <t>MSCI Chile Investable Market Index</t>
  </si>
  <si>
    <t>The index measures the performance of the Chilean equity market.</t>
  </si>
  <si>
    <t>VNM</t>
  </si>
  <si>
    <t>Market Vectors Vietnam ETF</t>
  </si>
  <si>
    <t>2009-08-11</t>
  </si>
  <si>
    <t>Market Vectors Vietnam Index</t>
  </si>
  <si>
    <t>The Index provides exposure to publicly traded companies that, predominantly*, are domiciled and primarily listed in Vietnam and which generate at least 50% of their revenues from Vietnam.</t>
  </si>
  <si>
    <t>VMBS</t>
  </si>
  <si>
    <t>Mortgage-Backed Securities Index Fund</t>
  </si>
  <si>
    <t>Barclays Capital U.S. MBS Index</t>
  </si>
  <si>
    <t>The index measures the performance of investment grade fixed-rate mortgage-backed pass-through securities of GNMA, FNMA, and FHLMC.</t>
  </si>
  <si>
    <t>Mortgage Backed Securities</t>
  </si>
  <si>
    <t>IHF</t>
  </si>
  <si>
    <t>iShares U.S. Healthcare Providers ETF</t>
  </si>
  <si>
    <t>Dow Jones U.S. Select Health Care Providers Index</t>
  </si>
  <si>
    <t>The index measures the performance of the healthcare providers sub-sector of the U.S. equity market.</t>
  </si>
  <si>
    <t>ERUS</t>
  </si>
  <si>
    <t>iShares MSCI Russia Capped ETF</t>
  </si>
  <si>
    <t>2010-11-10</t>
  </si>
  <si>
    <t>MSCI Russia 25/50 Index</t>
  </si>
  <si>
    <t>The index is a free-float adjusted market capitalization weighted index designed to measure the performance of equity securities in the top 85% of market capitalization of equity securities listed on stock exchanges in Russia.</t>
  </si>
  <si>
    <t>GMF</t>
  </si>
  <si>
    <t>SPDR S&amp;P Emerging Asia Pacific ETF</t>
  </si>
  <si>
    <t>2007-03-19</t>
  </si>
  <si>
    <t>S&amp;P Asia Pacific Emerging BMI Index</t>
  </si>
  <si>
    <t>The S&amp;amp;P Asia Pacific Emerging BMI Index is a market capitalization weighted index that defines and measures the investable universe of publicly traded companies domiciled in emerging Asian Pacific markets.</t>
  </si>
  <si>
    <t>VGSH</t>
  </si>
  <si>
    <t>Short-Term Government Bond Index Fund</t>
  </si>
  <si>
    <t>Barclays U.S. 1-3 Year Government Float Adjusted Index</t>
  </si>
  <si>
    <t>This Index includes fixed income securities issued by the U.S. Treasury (not including inflation-protected securities) and U.S. government agencies and instrumentalities, as well as corporate or dollar-denominated foreign debt guaranteed by the U.S. government, all with maturities between 1 and 3 years.</t>
  </si>
  <si>
    <t>DTD</t>
  </si>
  <si>
    <t>Total Dividend Fund</t>
  </si>
  <si>
    <t>WisdomTree Dividend Index</t>
  </si>
  <si>
    <t>The WisdomTree Dividend Index is a fundamentally-weighted index that defines the dividend-paying portion of the U.S. stock market. The Index measures the performance of US companies, listed on the NYSE, AMEX or NASDAQ Global Market, that pay regular cash dividends and that meet other liquidity and capitalization requirements established by WisdomTree.</t>
  </si>
  <si>
    <t>EES</t>
  </si>
  <si>
    <t>SmallCap Earnings Fund</t>
  </si>
  <si>
    <t>2007-02-23</t>
  </si>
  <si>
    <t>WisdomTree SmallCap Earnings Index</t>
  </si>
  <si>
    <t>The WisdomTree SmallCap Earnings Index is a fundamentally weighted index that measures the performance of earnings-generating companies within the small-capitalization segment of the U.S. Stock Market. The index is comprised of the companies in the bottom 25% of the market capitalization of the WisdomTree Earnings Index after the 500 largest companies have been removed.</t>
  </si>
  <si>
    <t>QLTA</t>
  </si>
  <si>
    <t>iShares Aaa - A Rated Corporate Bond ETF</t>
  </si>
  <si>
    <t>Barclays Capital U.S. Corporate Aaa - A Capped Index</t>
  </si>
  <si>
    <t>The index is a subset of the Barclays U.S. Corporate Index, which measures the performance of the Aaa – A rated range of the fixed-rate, U.S. dollar-denominated taxable, corporate bond market. The index is market-capitalization weighted with a 3% cap on any one issuer and a pro rata distribution of any excess weight across the remaining issuers in the Underlying Index.</t>
  </si>
  <si>
    <t>TUR</t>
  </si>
  <si>
    <t>MSCI Turkey ETF</t>
  </si>
  <si>
    <t>2008-03-26</t>
  </si>
  <si>
    <t>MSCI Turkey Investable Market Index</t>
  </si>
  <si>
    <t>The index measures the performance of the Turkish equity market.</t>
  </si>
  <si>
    <t>FEP</t>
  </si>
  <si>
    <t>Europe AlphaDEX Fund</t>
  </si>
  <si>
    <t>2011-04-19</t>
  </si>
  <si>
    <t>Defined Europe Index</t>
  </si>
  <si>
    <t>The index is a modified equal-dollar weighted index designed by S&amp;amp;P to objectively identify and select stocks from the S&amp;amp;P Europe BMI Index that may generate positive alpha relative to traditional passive-style indices through the use of the AlphaDEX selection methodology.</t>
  </si>
  <si>
    <t>MXI</t>
  </si>
  <si>
    <t>iShares Global Materials ETF</t>
  </si>
  <si>
    <t>2006-09-12</t>
  </si>
  <si>
    <t>S&amp;P Global Materials Index</t>
  </si>
  <si>
    <t>The index measures the performance of the materials sector of global equity markets.</t>
  </si>
  <si>
    <t>Materials</t>
  </si>
  <si>
    <t>SLY</t>
  </si>
  <si>
    <t>SPDR S&amp;P 600 Small Cap ETF</t>
  </si>
  <si>
    <t>FGD</t>
  </si>
  <si>
    <t>DJ Global Select Dividend Index Fund</t>
  </si>
  <si>
    <t>2007-11-21</t>
  </si>
  <si>
    <t>Dow Jones Global Select Dividend Index</t>
  </si>
  <si>
    <t>The Index is an indicated annual dividend yield weighted index of 100 stocks selected from the developed market portion of the Dow Jones World Index, subject to certain buffers designed to limit turnover.</t>
  </si>
  <si>
    <t>JKD</t>
  </si>
  <si>
    <t>iShares Morningstar Large-Cap ETF</t>
  </si>
  <si>
    <t>Morningstar Large Core Index</t>
  </si>
  <si>
    <t>The index measures the performance of large cap stocks that have exhibited average growth and value characteristics.</t>
  </si>
  <si>
    <t>INDY</t>
  </si>
  <si>
    <t>S&amp;P India Nifty Fifty Index Fund</t>
  </si>
  <si>
    <t>2009-11-18</t>
  </si>
  <si>
    <t>S&amp;P CNX Nifty Index</t>
  </si>
  <si>
    <t>The index measures the performance of 50 large cap Indian stocks.</t>
  </si>
  <si>
    <t>IHI</t>
  </si>
  <si>
    <t>iShares U.S. Medical Devices ETF</t>
  </si>
  <si>
    <t>Dow Jones U.S. Select Medical Equipment Index</t>
  </si>
  <si>
    <t>The index measures the performance of the medical equipment sector of the U.S. equity market.</t>
  </si>
  <si>
    <t>HYLD</t>
  </si>
  <si>
    <t>Peritus High Yield ETF</t>
  </si>
  <si>
    <t>High Yield Bonds</t>
  </si>
  <si>
    <t>GSY</t>
  </si>
  <si>
    <t>Enhanced Ultra-Short Bond ETF</t>
  </si>
  <si>
    <t>2008-02-12</t>
  </si>
  <si>
    <t>Money Market</t>
  </si>
  <si>
    <t>KIE</t>
  </si>
  <si>
    <t>SPDR S&amp;P Insurance ETF</t>
  </si>
  <si>
    <t>S&amp;P Insurance Select Industry Index</t>
  </si>
  <si>
    <t>The index consists of U.S.-listed insurance companies, including personal and commercial lines, property/casualty insurance, life insurance, reinsurance, insurance brokerage and financial guarantee.</t>
  </si>
  <si>
    <t>RWM</t>
  </si>
  <si>
    <t>Short Russell2000</t>
  </si>
  <si>
    <t>2007-01-23</t>
  </si>
  <si>
    <t>Russell 2000 Index (-100%)</t>
  </si>
  <si>
    <t>BBH</t>
  </si>
  <si>
    <t>Market Vectors Biotech ETF</t>
  </si>
  <si>
    <t>Market Vectors US Listed Biotech 25 Index</t>
  </si>
  <si>
    <t>The Index is a rules-based index intended to track the overall performance of 25 of the largest U.S. listed, publicly traded biotech companies.</t>
  </si>
  <si>
    <t>PSP</t>
  </si>
  <si>
    <t>Listed Private Equity</t>
  </si>
  <si>
    <t>2006-10-24</t>
  </si>
  <si>
    <t>Global Listed Private Equity Index</t>
  </si>
  <si>
    <t>The Index includes between 40 and 60 publicly listed private equity companies, including business development companies and other financial institutions or vehicles whose principal business is to invest in and lend capital to privately held companies.</t>
  </si>
  <si>
    <t>PCEF</t>
  </si>
  <si>
    <t>CEF Income Composite Portfolio</t>
  </si>
  <si>
    <t>2010-02-19</t>
  </si>
  <si>
    <t>S-Network Composite Closed-End Fund Index</t>
  </si>
  <si>
    <t>The index is a rules-based index intended to give investors a means of tracking the overall performance of a global universe of U.S.-listed closed-end funds. CEFX is reconstructed on a quarterly basis from a universe of approximately 350 closed-end funds.</t>
  </si>
  <si>
    <t>IAT</t>
  </si>
  <si>
    <t>iShares U.S. Regional Banks ETF</t>
  </si>
  <si>
    <t>Dow Jones U.S. Select Regional Banks Index</t>
  </si>
  <si>
    <t>The index measures the performance of the regional bank sub-sector of the U.S. equity market.</t>
  </si>
  <si>
    <t>GNR</t>
  </si>
  <si>
    <t>SPDR S&amp;P Global Natural Resources ETF</t>
  </si>
  <si>
    <t>2010-09-13</t>
  </si>
  <si>
    <t>S&amp;P Global Natural Resources Index</t>
  </si>
  <si>
    <t>The index is comprised of the largest publicly traded companies, based on market capitalization, in global natural resources and commodities businesses that meet certain investibility requirements.</t>
  </si>
  <si>
    <t>SCHZ</t>
  </si>
  <si>
    <t>U.S. Aggregate Bond ETF</t>
  </si>
  <si>
    <t>2011-07-14</t>
  </si>
  <si>
    <t>Barclays Capital U.S. Aggregate Bond Index</t>
  </si>
  <si>
    <t>The index measures the performance of the U.S. investment grade bond market.</t>
  </si>
  <si>
    <t>Charles Schwab</t>
  </si>
  <si>
    <t>SDOG</t>
  </si>
  <si>
    <t>Sector Dividend Dogs ETF</t>
  </si>
  <si>
    <t>2012-06-29</t>
  </si>
  <si>
    <t>S-Network Sector Dividend Dogs Index</t>
  </si>
  <si>
    <t>The index is designed to serve as a fair, impartial and transparent measure of the performance of US large cap equities with above average dividend yields.</t>
  </si>
  <si>
    <t>THD</t>
  </si>
  <si>
    <t>MSCI Thailand Capped ETF</t>
  </si>
  <si>
    <t>MSCI Thailand Investable Market Index</t>
  </si>
  <si>
    <t>The index measures the performance of the Thai equity market.</t>
  </si>
  <si>
    <t>TMW</t>
  </si>
  <si>
    <t>SPDR DJ Wilshire Total Market ETF</t>
  </si>
  <si>
    <t>2000-10-04</t>
  </si>
  <si>
    <t>Dow Jones U.S. Total Stock Market Index</t>
  </si>
  <si>
    <t>The Dow Jones U.S. Total Stock Market Index is a float-adjusted market capitalization weighted index that reflects shares of securities actually available to investors in the marketplace. To be included in the Index, an issue generally must be all of the following: (i) an equity issue (common stock, REIT or limited partnership); (ii) a security that has its primary market listing in the U.S.; and (iii) a U.S. headquartered company.</t>
  </si>
  <si>
    <t>INDA</t>
  </si>
  <si>
    <t>MSCI India Index Fund</t>
  </si>
  <si>
    <t>2012-02-02</t>
  </si>
  <si>
    <t>MSCI India Index</t>
  </si>
  <si>
    <t>The index measures the performance of Indian equity markets.</t>
  </si>
  <si>
    <t>TILT</t>
  </si>
  <si>
    <t>Morningstar US Market Factor Tilt Index Fund</t>
  </si>
  <si>
    <t>2011-09-22</t>
  </si>
  <si>
    <t>Morningstar US Market Factor Tilt Index</t>
  </si>
  <si>
    <t>The index reflects the performance of a selection of U.S. equity securities that is designed to provide broad exposure to the overall U.S. equities market, with a slightly weighted tilt to small-capitalization stocks and value stocks. Small-capitalization and value stocks in the index are weighted slightly more than such stocks would be in an index that is solely market-capitalization weighted.</t>
  </si>
  <si>
    <t>MDIV</t>
  </si>
  <si>
    <t>Multi-Asset Diversified Income Index Fund</t>
  </si>
  <si>
    <t>NASDAQ Multi-Asset Diversified Income Index</t>
  </si>
  <si>
    <t>The Index is designed to provide access to a diversified portfolio of small, mid and large capitalization income producing securities, which are composed of domestic and international dividend-paying stocks, REITs, oil and gas or basic materials MLPs, U.S.-listed preferred securities and an index-based exchange-traded fund that invests in high yield or “junk” bonds. International securities included in the index are U.S.-listed securities of non-U.S. companies, some of which may be located in emerging markets.</t>
  </si>
  <si>
    <t>JKE</t>
  </si>
  <si>
    <t>iShares Morningstar Large-Cap Value ETF</t>
  </si>
  <si>
    <t>Morningstar Large Growth Index</t>
  </si>
  <si>
    <t>The index measures the performance of large cap stocks that have exhibited above-average growth characteristics.</t>
  </si>
  <si>
    <t>MOAT</t>
  </si>
  <si>
    <t>Market Vectors Wide Moat Research ETF</t>
  </si>
  <si>
    <t>2012-04-25</t>
  </si>
  <si>
    <t>Morningstar Wide Moat Focus Index</t>
  </si>
  <si>
    <t>The index is equal weighted and offers exposure to a basket of 20 companies deemed to have sustainable competitive advantages over the long-haul.</t>
  </si>
  <si>
    <t>RPV</t>
  </si>
  <si>
    <t>S&amp;P 500 Pure Value ETF</t>
  </si>
  <si>
    <t>S&amp;P 500/Citigroup Pure Value Index</t>
  </si>
  <si>
    <t>The S&amp;amp;P 500/Citigroup Pure Value Index is narrow in focus, containing only those S&amp;amp;P 500 companies with strong value characteristics as selected by S&amp;amp;P</t>
  </si>
  <si>
    <t>XLG</t>
  </si>
  <si>
    <t>Russell Top 50 ETF</t>
  </si>
  <si>
    <t>2005-05-04</t>
  </si>
  <si>
    <t>Russell Top 50 Index</t>
  </si>
  <si>
    <t>The Russell Top 50 Index is a market capitalization weighted index of the 50 largest stocks in the Russell 3000 universe of U.S.-based equities. The index can be considered a representation of mega cap stocks.</t>
  </si>
  <si>
    <t>XME</t>
  </si>
  <si>
    <t>SPDR S&amp;P Metals &amp; Mining ETF</t>
  </si>
  <si>
    <t>S&amp;P Metals &amp; Mining Select Industry Index</t>
  </si>
  <si>
    <t>The S&amp;amp;P Metals &amp;amp; Mining Select Industry Index represents the metals and mining sub-industry portion of the S&amp;amp;P Total Market Index. The S&amp;amp;P TMI tracks all the U.S. common stocks listed on the NYSE, American Stock Exchange, NASDAQ National Market and the NASDAQ Small Cap exchanges. The Metals &amp;amp; Mining Index is an equal weighted market cap index.</t>
  </si>
  <si>
    <t>SCHH</t>
  </si>
  <si>
    <t>U.S. REIT ETF</t>
  </si>
  <si>
    <t>2011-01-13</t>
  </si>
  <si>
    <t>Dow Jones U.S. Select REIT Index</t>
  </si>
  <si>
    <t>The Dow Jones U.S. Select REIT index is comprised of companies whose charters are the equity ownership and operation of commercial real estate and which operate under the REIT Act of 1960.</t>
  </si>
  <si>
    <t>IHE</t>
  </si>
  <si>
    <t>iShares U.S. Pharmaceuticals ETF</t>
  </si>
  <si>
    <t>Dow Jones U.S. Select Pharmaceuticals Index</t>
  </si>
  <si>
    <t>The index measures the performance of the pharmaceuticals sector of the U.S. equity market.</t>
  </si>
  <si>
    <t>VOX</t>
  </si>
  <si>
    <t>Telecom ETF</t>
  </si>
  <si>
    <t>2004-09-23</t>
  </si>
  <si>
    <t>MSCI US Investable Market Telecommunication Services 25/50 Index</t>
  </si>
  <si>
    <t>The index consists of stocks of large, medium, and small U.S. companies in the telecommunication services sector, as classified under the Global Industry Classification Standard (GICS). This GICS sector is made up of companies that provide communications services primarily through a fixed-line, cellular, wireless, high bandwidth, and/or fiber-optic cable network.</t>
  </si>
  <si>
    <t>VCLT</t>
  </si>
  <si>
    <t>Long-Term Corporate Bond Index Fund</t>
  </si>
  <si>
    <t>Barclays U.S. 10+ Year Corporate Index</t>
  </si>
  <si>
    <t>This index includes U.S. dollar-denominated, investment-grade, fixed-rate, taxable securities issued by industrial, utility, and financial companies, with maturities greater than 10 years.</t>
  </si>
  <si>
    <t>DFE</t>
  </si>
  <si>
    <t>Europe SmallCap Dividend Fund</t>
  </si>
  <si>
    <t>WisdomTree Europe SmallCap Dividend Index</t>
  </si>
  <si>
    <t>The WisdomTree Europe SmallCap Dividend Index is a fundamentally weighted index that measures the performance of the small-capitalization segment of the European dividend-paying market. The Index is comprised of the companies that compose the bottom 25% of the market capitalization of the WisdomTree Europe Dividend Index after the 300 largest companies have been removed. Companies are weighted in the Index based on annual cash dividends paid.</t>
  </si>
  <si>
    <t>HEDJ</t>
  </si>
  <si>
    <t>Europe Hedged Equity Fund</t>
  </si>
  <si>
    <t>2009-12-31</t>
  </si>
  <si>
    <t>WisdomTree Europe Hedged Equity Index</t>
  </si>
  <si>
    <t>The index designed to provide exposure to European equities while at the same time neutralizing exposure to fluctuations between the Euro and the U.S. dollar.</t>
  </si>
  <si>
    <t>FNX</t>
  </si>
  <si>
    <t>Mid Cap Core AlphaDEX</t>
  </si>
  <si>
    <t>Defined Mid Cap Core Index</t>
  </si>
  <si>
    <t>The Defined Mid Cap Core Index is an &amp;quot;enhanced&amp;quot; index created and administered by Standard &amp;amp; Poor's which employs the AlphaDEX stock selection methodology to select stocks from the S&amp;amp;P MidCap 400 Index.</t>
  </si>
  <si>
    <t>VQT</t>
  </si>
  <si>
    <t>Barclays ETN+ S&amp;P VEQTOR ETN</t>
  </si>
  <si>
    <t>2010-08-31</t>
  </si>
  <si>
    <t>MGV</t>
  </si>
  <si>
    <t>Mega Cap 300 Value</t>
  </si>
  <si>
    <t>2007-12-17</t>
  </si>
  <si>
    <t>MSCI US Large Cap Value Index</t>
  </si>
  <si>
    <t>The MSCI US Large Cap Value Index represents the value companies of the MSCI US Large Cap 300 Index.</t>
  </si>
  <si>
    <t>MGC</t>
  </si>
  <si>
    <t>Mega Cap 300 ETF</t>
  </si>
  <si>
    <t>CRSP US Mega Cap Index</t>
  </si>
  <si>
    <t>This index is a broadly diversified index of stocks of the largest U.S. companies.</t>
  </si>
  <si>
    <t>FDL</t>
  </si>
  <si>
    <t>Morningstar Dividend Leaders Index Fund</t>
  </si>
  <si>
    <t>2006-03-09</t>
  </si>
  <si>
    <t>Morningstar Dividend Leaders Index</t>
  </si>
  <si>
    <t>The index is a modified market capitalization weighted index of publicly traded companies that have shown dividend consistency and dividend sustainability. Morningstar identifies a universe of eligible companies through the application of its proprietary multi-step screening process and selects the top 100 stocks, based on dividend yield, for the index.</t>
  </si>
  <si>
    <t>IGM</t>
  </si>
  <si>
    <t>iShares North American Tech ETF</t>
  </si>
  <si>
    <t>2001-03-13</t>
  </si>
  <si>
    <t>S&amp;P North American Technology Sector Index</t>
  </si>
  <si>
    <t>The index measures the performance of the technology sector of the U.S. equity market.</t>
  </si>
  <si>
    <t>XPH</t>
  </si>
  <si>
    <t>SPDR S&amp;P Pharmaceuticals ETF</t>
  </si>
  <si>
    <t>S&amp;P Pharmaceuticals Select Industry Index</t>
  </si>
  <si>
    <t>The S&amp;amp;P Pharmaceuticals Select Industry Index represents the pharmaceuticals sub-industry portion of the S&amp;amp;P Total Markets Index. The S&amp;amp;P TMI tracks all the U.S. common stocks listed on the NYSE, AMEX, NASDAQ National Market and NASDAQ Small Cap exchanges. The Pharmaceuticals Index is an equal weighted market cap index.</t>
  </si>
  <si>
    <t>CSD</t>
  </si>
  <si>
    <t>Spin-Off ETF</t>
  </si>
  <si>
    <t>Beacon Spin-off Index</t>
  </si>
  <si>
    <t>The Index is comprised of approximately 40 securities selected, based on investment and other criteria, from a broad universe of U.S.-traded stocks, American depositary receipts and master limited partnerships. The universe of companies eligible for inclusion in the Index includes companies that have been spun-off within the past two years (but not more recently than six months prior to the applicable rebalancing date), without limitations on market capitalization (including micro-cap securities), but which are primarily small- and mid-cap companies with capitalizations under $10.0 billion.</t>
  </si>
  <si>
    <t>FEX</t>
  </si>
  <si>
    <t>Large Cap Core AlphaDEX Fund</t>
  </si>
  <si>
    <t>Defined Large Cap Core Index</t>
  </si>
  <si>
    <t>The index is an enhanced index created and administered by S&amp;amp;P which employs the AlphaDEX stock selection methodology to select stocks from the S&amp;amp;P 500 Index.</t>
  </si>
  <si>
    <t>DHS</t>
  </si>
  <si>
    <t>Equity Income Fund</t>
  </si>
  <si>
    <t>WisdomTree Equity Income Index</t>
  </si>
  <si>
    <t>The WisdomTree Equity Income Index is a fundamentally weighted index that measures the performance of companies with high dividend yields selected from the WisdomTree Dividend Index. At the index measurement date, companies within the WisdomTree Dividend Index with market capitalizations of at least $200 million and average daily trading volumes of at least $200,000 for the prior three months are ranked by dividend yield.</t>
  </si>
  <si>
    <t>CVY</t>
  </si>
  <si>
    <t>Multi-Asset Income ETF</t>
  </si>
  <si>
    <t>Zacks Multi-Asset Income Index</t>
  </si>
  <si>
    <t>The Index is designed to identify companies with potentially high income and superior risk-return profiles as determined by Zacks Investment Research, Inc., the Fund's index provider. The objective of the Index is to select a diversified group of securities with the potential to have a yield in excess of and outperform, on a risk adjusted basis, the Dow Jones U.S. Select Dividend Index and other benchmark indices. The Index is comprised of approximately 125 to 150 securities.</t>
  </si>
  <si>
    <t>SDIV</t>
  </si>
  <si>
    <t>SuperDividend ETF</t>
  </si>
  <si>
    <t>Solactive Global SuperDividend Index</t>
  </si>
  <si>
    <t>The index tracks the performance of 100 equally weighted companies that rank among the highest dividend yielding equity securities in the world.</t>
  </si>
  <si>
    <t>RFG</t>
  </si>
  <si>
    <t>S&amp;P Midcap 400 Pure Growth</t>
  </si>
  <si>
    <t>S&amp;P MidCap 400/Citigroup Pure Growth Index</t>
  </si>
  <si>
    <t>The S&amp;amp;P MidCap 400/Citigroup Pure Growth Index is narrow in focus, containing only those S&amp;amp;P MidCap 400 companies with strong growth characteristics as selected by S&amp;amp;P.</t>
  </si>
  <si>
    <t>SCHV</t>
  </si>
  <si>
    <t>U.S. Large-Cap Value ETF</t>
  </si>
  <si>
    <t>2009-12-11</t>
  </si>
  <si>
    <t>SCHM</t>
  </si>
  <si>
    <t>U.S. Mid-Cap ETF</t>
  </si>
  <si>
    <t>Dow Jones U.S. Mid-Cap Total Stock Market Index</t>
  </si>
  <si>
    <t>The Dow Jones U.S. Mid-Cap Total Stock Market index is a float-adjusted market capitalization weighted index that reflects the shares of securities of the mid cap portion of the Dow Jones U.S. Total Stock Market index actually available to investors in the marketplace. The Mid-Cap Index includes the components ranked 501-1000 by full market capitalization.</t>
  </si>
  <si>
    <t>GXC</t>
  </si>
  <si>
    <t>SPDR S&amp;P China ETF</t>
  </si>
  <si>
    <t>S&amp;P China BMI Index</t>
  </si>
  <si>
    <t>The S&amp;amp;P China BMI Index is a market capitalization weighted index that defines and measures the investable universe of publicly traded companies domiciled in China, but legally available to foreign investors.</t>
  </si>
  <si>
    <t>PRFZ</t>
  </si>
  <si>
    <t>FTSE RAFI US 1500 Small-Mid Portfolio</t>
  </si>
  <si>
    <t>2006-09-20</t>
  </si>
  <si>
    <t>FTSE RAFI US 1500 Small-Mid Index</t>
  </si>
  <si>
    <t>The Index is designed to track the performance of small and medium-sized U.S. companies. Companies are selected based on the following four fundamental measures of size: book value, cash flow, sales and dividends. Each of the equities with a fundamental weight ranking of 1,001 to 2,500 is then selected and assigned a weight equal to its fundamental weight.</t>
  </si>
  <si>
    <t>DON</t>
  </si>
  <si>
    <t>MidCap Dividend Fund</t>
  </si>
  <si>
    <t>WisdomTree MidCap Dividend Index</t>
  </si>
  <si>
    <t>The WisdomTree MidCap Dividend Index is a fundamentally weighted index that measures the performance of the mid-capitalization segment of the US dividend-paying market. The Index is comprised of the companies that compose the top 75% of the market capitalization of the WisdomTree Dividend Index after the 300 largest companies have been removed.</t>
  </si>
  <si>
    <t>RPG</t>
  </si>
  <si>
    <t>S&amp;P 500 Pure Growth ETF</t>
  </si>
  <si>
    <t>S&amp;P 500/Citigroup Pure Growth Index</t>
  </si>
  <si>
    <t>The S&amp;amp;P 500/Citigroup Pure Growth Index is narrow in focus, containing only those S&amp;amp;P 500 companies with strong growth characteristics as selected by S&amp;amp;P.</t>
  </si>
  <si>
    <t>PJP</t>
  </si>
  <si>
    <t>Dynamic Pharmaceuticals</t>
  </si>
  <si>
    <t>Dynamic Pharmaceuticals Intellidex Index</t>
  </si>
  <si>
    <t>The index is comprised of stocks of U.S. pharmaceutical companies. The Index is designed to provide capital appreciation by thoroughly evaluating companies based on a variety of investment merit criteria, including fundamental growth, stock valuation, investment timeliness and risk factors.</t>
  </si>
  <si>
    <t>VAW</t>
  </si>
  <si>
    <t>Materials ETF</t>
  </si>
  <si>
    <t>2004-01-26</t>
  </si>
  <si>
    <t>MSCI US Investable Market Materials 25/50 Index</t>
  </si>
  <si>
    <t>The index consists of stocks of large, medium, and small U.S. companies in the materials sector. This sector is made up of companies in a wide range of commodity-related manufacturing industries. Included within this sector are companies that manufacture chemicals, construction materials, glass, paper, forest products, and related packaging products, as well as metals, minerals, and mining companies, including producers of steel.</t>
  </si>
  <si>
    <t>REM</t>
  </si>
  <si>
    <t>iShares Mortgage Real Estate Capped ETF</t>
  </si>
  <si>
    <t>FTSE NAREIT All Mortgage Capped Index</t>
  </si>
  <si>
    <t>The index measures the performance of the residential and commercial real estate, mortgage finance, and savings associations sectors of the U.S. equity market.</t>
  </si>
  <si>
    <t>ILF</t>
  </si>
  <si>
    <t>iShares Latin America 40 ETF</t>
  </si>
  <si>
    <t>2001-10-25</t>
  </si>
  <si>
    <t>S&amp;P Latin America 40 Index</t>
  </si>
  <si>
    <t>The index measures the performance of four Latin American equity markets: Mexico, Brazil, Argentina, and Chile.</t>
  </si>
  <si>
    <t>FBT</t>
  </si>
  <si>
    <t>NYSE Arca Biotechnology Index Fund</t>
  </si>
  <si>
    <t>NYSE Arca Biotechnology Index</t>
  </si>
  <si>
    <t>The NYSE Arca Biotechnology Index is an equal dollar weighted index designed to measure the performance of a cross section of companies in the biotechnology industry that are primarily involved in the use of biological processes to develop products or provide services</t>
  </si>
  <si>
    <t>RWO</t>
  </si>
  <si>
    <t>SPDR DJ Wilshire Global Real Estate ETF</t>
  </si>
  <si>
    <t>Dow Jones Global Select Real Estate Securities Index</t>
  </si>
  <si>
    <t>The Dow Jones Global Select Real Estate Securities index is a float-adjusted market capitalization index designed to measure the performance of publicly traded real estate securities in developed and emerging countries. The Index is a measure of the types of global real estate securities that represent the ownership and operation of commercial or residential real estate.</t>
  </si>
  <si>
    <t>IGV</t>
  </si>
  <si>
    <t>iShares North American Tech-Software ETF</t>
  </si>
  <si>
    <t>S&amp;P North American Technology-Software Index</t>
  </si>
  <si>
    <t>The index measures the performance of U.S.-traded software-related stocks.</t>
  </si>
  <si>
    <t>XBI</t>
  </si>
  <si>
    <t>SPDR S&amp;P Biotech ETF</t>
  </si>
  <si>
    <t>2006-01-31</t>
  </si>
  <si>
    <t>S&amp;P Biotechnology Select Industry Index</t>
  </si>
  <si>
    <t>S&amp;amp;P Biotechnology Select Industry Index represents the biotechnology sub-industry portion of the S&amp;amp;P Total Markets Index. The S&amp;amp;P TMI tracks all the U.S. common stocks listed on the NYSE, AMEX, NASDAQ National Market and NASDAQ Small Cap exchanges. The Biotech Index is an equal weighted market cap index.</t>
  </si>
  <si>
    <t>EPI</t>
  </si>
  <si>
    <t>India Earnings Fund</t>
  </si>
  <si>
    <t>WisdomTree India Earnings Index</t>
  </si>
  <si>
    <t>The WisdomTree India Earnings Index is a fundamentally weighted index that measures the performance of companies incorporated and traded in India that are profitable and that are eligible to be purchased by foreign investors as of the index measurement date.</t>
  </si>
  <si>
    <t>DES</t>
  </si>
  <si>
    <t>SmallCap Dividend Fund</t>
  </si>
  <si>
    <t>WisdomTree SmallCap Dividend Index</t>
  </si>
  <si>
    <t>The WisdomTree SmallCap Dividend Index is a fundamentally weighted index measuring the performance of the small-capitalization segment of the US dividend-paying market. The Index is comprised of the companies that compose the bottom 25% of the market capitalization of the WisdomTree Dividend Index after the 300 largest companies have been removed. The index is dividend weighted annually to reflect the proportionate share of the aggregate cash dividends each component company is projected to pay in the coming year, based on the most recently declared dividend per share.</t>
  </si>
  <si>
    <t>FEEU</t>
  </si>
  <si>
    <t>Barclays ETN + FI Enhanced Europe 50 ETN</t>
  </si>
  <si>
    <t>2013-05-23</t>
  </si>
  <si>
    <t>MSCI World Index</t>
  </si>
  <si>
    <t>The index represents the performance of stocks in developed market countries (including the U.S.) available for purchase by global investors.</t>
  </si>
  <si>
    <t>MCHI</t>
  </si>
  <si>
    <t>iShares MSCI China ETF</t>
  </si>
  <si>
    <t>2011-03-29</t>
  </si>
  <si>
    <t>MSCI China Index</t>
  </si>
  <si>
    <t>The index measures the performance of large cap Chinese equities.</t>
  </si>
  <si>
    <t>PID</t>
  </si>
  <si>
    <t>Intl Dividend Achievers</t>
  </si>
  <si>
    <t>International Dividend Achievers Index</t>
  </si>
  <si>
    <t>The Index is designed to identify an international group of American Depository Receipts that have qualified as International Dividend Achievers. These companies have increased their annual dividend for five or more consecutive fiscal years.</t>
  </si>
  <si>
    <t>SCHG</t>
  </si>
  <si>
    <t>U.S. Large-Cap Growth ETF</t>
  </si>
  <si>
    <t>Dow Jones U.S. Large-Cap Growth Total Stock Market Total Return Index</t>
  </si>
  <si>
    <t>The Dow Jones U.S. Large-Cap Growth Total Stock Market Index is a subset of the Dow Jones U.S. Total Stock Market Index, which measures all U.S. equity securities with readily available prices. It includes stocks among the largest 750 that demonstrate growth style characteristics.</t>
  </si>
  <si>
    <t>ACWV</t>
  </si>
  <si>
    <t>MSCI All Country World Minimum Volatility ETF</t>
  </si>
  <si>
    <t>2011-10-20</t>
  </si>
  <si>
    <t>MSCI All Country World Minimum Volatility Index</t>
  </si>
  <si>
    <t>The index aims to re&amp;amp;#64258;ect the performance characteristics of a minimum variance strategy applied to large and mid cap equities across 45 Developed and Emerging Markets countries . The index is calculated by optimizing the MSCI ACWI Index, its parent index, for the lowest absolute risk (within a given set of constraints). Historically, the index has shown lower beta and volatility characteristics relative to the MSCI ACWI Index.</t>
  </si>
  <si>
    <t>GDXJ</t>
  </si>
  <si>
    <t>Market Vectors Junior Gold Miners ETF</t>
  </si>
  <si>
    <t>2009-11-10</t>
  </si>
  <si>
    <t>Market Vectors Junior Gold Miners Index</t>
  </si>
  <si>
    <t>The Index provides exposure to a global universe of publicly traded small- and medium-capitalization companies that generate at least 50% of their revenues from gold and/or silver mining, hold real property that has the potential to produce at least 50% of the company's revenue from gold or silver mining when developed, or primarily invest in gold or silver.</t>
  </si>
  <si>
    <t>DTN</t>
  </si>
  <si>
    <t>Dividend ex-Financials Fund</t>
  </si>
  <si>
    <t>WisdomTree Dividend ex-Financials index</t>
  </si>
  <si>
    <t>WisdomTree Dividend ex-Financials index measures the performance of high dividend-yielding stocks outside the financial sector. The index consists primarily of large- and mid-capitalization companies listed on major U.S. stock exchanges that pass WisdomTree Investments market capitalization, liquidity and selection requirements.</t>
  </si>
  <si>
    <t>RSX</t>
  </si>
  <si>
    <t>Market Vectors Russia ETF</t>
  </si>
  <si>
    <t>2007-04-24</t>
  </si>
  <si>
    <t>Market Vectors Russia Index</t>
  </si>
  <si>
    <t>This benchmark is a rules-based, modified market capitalization-weighted, float-adjusted index intended to give investors exposure to Russia.</t>
  </si>
  <si>
    <t>PDP</t>
  </si>
  <si>
    <t>DWA Technical Leaders Portfolio</t>
  </si>
  <si>
    <t>2007-03-01</t>
  </si>
  <si>
    <t>Dorsey Wright Technical Leaders Index</t>
  </si>
  <si>
    <t>The Index includes approximately 100 U.S.-listed companies that demonstrate powerful relative strength characteristics. The Index is constructed pursuant to Dorsey Wright proprietary methodology, which takes into account, among other factors, the performance of each of the 3,000 largest U.S.-listed companies as compared to a benchmark index, and the relative performance of industry sectors and sub-sectors.</t>
  </si>
  <si>
    <t>MGK</t>
  </si>
  <si>
    <t>Mega Cap 300 Growth</t>
  </si>
  <si>
    <t>MSCI US Large Cap Growth Index</t>
  </si>
  <si>
    <t>The index represents the growth companies of the MSCI US Large Cap 300 Index.</t>
  </si>
  <si>
    <t>FIGY</t>
  </si>
  <si>
    <t>Barclays ETN+ FI Enhanced Global High Yield ETN</t>
  </si>
  <si>
    <t>2013-05-22</t>
  </si>
  <si>
    <t>MSCI World High Dividend Yield USD Gross Total Return Index</t>
  </si>
  <si>
    <t>This index includes large and mid cap stocks across 24 Developed Markets countries, denominated in USD</t>
  </si>
  <si>
    <t>SH</t>
  </si>
  <si>
    <t>Short S&amp;P500</t>
  </si>
  <si>
    <t>S&amp;P 500 Index (-100%)</t>
  </si>
  <si>
    <t>ProShares Short S&amp;amp;P 500 seeks daily investment results, before fees and expenses, that correspond to the inverse (opposite) of the daily performance of the S&amp;amp;P500 Index.</t>
  </si>
  <si>
    <t>SCHD</t>
  </si>
  <si>
    <t>US Dividend Equity ETF</t>
  </si>
  <si>
    <t>2011-10-18</t>
  </si>
  <si>
    <t>Dow Jones U.S. Dividend 100 Index</t>
  </si>
  <si>
    <t>The index is designed to measure the performance of high dividend yielding stocks issued by U.S. companies that have a record of consistently paying dividends, selected for fundamental strength relative to their peers, based on financial ratios. The 100-component index is a subset of the Dow Jones U.S. Broad Market Index, excluding REITs, master limited partnerships, preferred stocks and convertibles. It is modified market capitalization weighted.</t>
  </si>
  <si>
    <t>VIS</t>
  </si>
  <si>
    <t>Industrials ETF</t>
  </si>
  <si>
    <t>MSCI US Investable Market Industrials 25/50 Index</t>
  </si>
  <si>
    <t>The index consists of stocks of large, medium, and small U.S. companies in the industrials sector. This sector is made up of companies whose businesses are dominated by one of the following activities: the manufacture and distribution of capital goods (including aerospace and defense, construction, engineering and building products, electrical equipment, and industrial machinery); the provision of commercial services and supplies (including printing, employment, environmental, and office services); or the provision of transportation services (including airlines, couriers, marine, road and rail, and transportation infrastructure).</t>
  </si>
  <si>
    <t>IOO</t>
  </si>
  <si>
    <t>iShares Global 100 ETF</t>
  </si>
  <si>
    <t>2000-12-05</t>
  </si>
  <si>
    <t>S&amp;P Global 100 Index</t>
  </si>
  <si>
    <t>The Index is designed to measure the performance of 100 large transitional companies that are of major importance in the global markets.</t>
  </si>
  <si>
    <t>VFH</t>
  </si>
  <si>
    <t>Financials ETF</t>
  </si>
  <si>
    <t>MSCI US Investable Market Financials 25/50 Index</t>
  </si>
  <si>
    <t>The index consists of stocks of large, medium, and small U.S. companies in the financials sector, as classified under the Global Industry Classification Standard (GICS). This GICS sector is made up of companies involved in activities such as banking, mortgage finance, consumer finance, specialized finance, investment banking and brokerage, asset management and custody, corporate lending, insurance, financial investment, and real estate (including REITs).</t>
  </si>
  <si>
    <t>DLN</t>
  </si>
  <si>
    <t>LargeCap Dividend Fund</t>
  </si>
  <si>
    <t>WisdomTree LargeCap Dividend Index</t>
  </si>
  <si>
    <t>The WisdomTree LargeCap Dividend Index is a fundamentally weighted index that measures the performance of the large-capitalization segment of the U.S. dividend-paying market. The Index is comprised of the 300 largest companies ranked by market capitalization from the WisdomTree Dividend Index.</t>
  </si>
  <si>
    <t>VOT</t>
  </si>
  <si>
    <t>Mid-Cap Growth ETF</t>
  </si>
  <si>
    <t>2006-08-17</t>
  </si>
  <si>
    <t>MSCI US Mid Cap Growth Index</t>
  </si>
  <si>
    <t>The MSCI US Mid Cap Growth Index represents the growth companies of the MSCI US Mid Cap 450 Index. (The MSCI US Mid Cap 450 Index represents the universe of mid-capitalization companies in the U.S. equity market.)</t>
  </si>
  <si>
    <t>SCHA</t>
  </si>
  <si>
    <t>U.S. Small-Cap ETF</t>
  </si>
  <si>
    <t>2009-11-03</t>
  </si>
  <si>
    <t>Dow Jones U.S. Small-Cap Total Stock Market Total Return Index</t>
  </si>
  <si>
    <t>The Dow Jones U.S. Small-Cap Total Stock Market Index is a subset of the Dow Jones U.S. Total Stock Market Index, which measures all U.S. equity securities with readily available prices. The index represents the stocks ranked 751-2,500 by full market capitalization and is float-adjusted market cap weighted.</t>
  </si>
  <si>
    <t>FDN</t>
  </si>
  <si>
    <t>DJ Internet Index Fund</t>
  </si>
  <si>
    <t>Dow Jones Internet Index</t>
  </si>
  <si>
    <t>To be eligible for inclusion in the index, a company must currently be included in the Dow Jones U.S. Index and also generate at least 50% of its annual sales/revenues from the Internet.Stocks are selected to the index based on their rankings by float-adjusted market capitalization and then by share volume. The index is weighted by market capitalization, subject to a cap on very large stocks.</t>
  </si>
  <si>
    <t>RWR</t>
  </si>
  <si>
    <t>SPDR DJ Wilshire REIT ETF</t>
  </si>
  <si>
    <t>2001-04-23</t>
  </si>
  <si>
    <t>VOE</t>
  </si>
  <si>
    <t>Mid-Cap Value ETF</t>
  </si>
  <si>
    <t>MSCI US Mid Cap Value Index</t>
  </si>
  <si>
    <t>The MSCI US Mid Cap Value Index represents the value companies of the MSCI US Mid Cap 450 Index. (The MSCI US Mid Cap 450 Index represents the universe of mid-capitalization companies in the U.S. equity market.)</t>
  </si>
  <si>
    <t>IGE</t>
  </si>
  <si>
    <t>iShares North American Natural Resources ETF</t>
  </si>
  <si>
    <t>2001-10-22</t>
  </si>
  <si>
    <t>S&amp;P North American Natural Resources Sector Index</t>
  </si>
  <si>
    <t>The index measures the performance of U.S.-traded natural resource related stocks.</t>
  </si>
  <si>
    <t>SCHX</t>
  </si>
  <si>
    <t>U.S. Large-Cap ETF</t>
  </si>
  <si>
    <t>Dow Jones U.S. Large-Cap Total Stock Market Index</t>
  </si>
  <si>
    <t>The index is a subset of the Dow Jones U.S. Total Stock Market Index, which measures all U.S. equity securities with readily available prices. The index represents the largest 750 stocks and is float-adjusted market cap weighted.</t>
  </si>
  <si>
    <t>ICF</t>
  </si>
  <si>
    <t>iShares Cohen &amp; Steers REIT ETF</t>
  </si>
  <si>
    <t>2001-01-29</t>
  </si>
  <si>
    <t>Cohen &amp; Steers Realty Majors Index</t>
  </si>
  <si>
    <t>The index consists of selected real estate investment trusts (REITs).</t>
  </si>
  <si>
    <t>VHT</t>
  </si>
  <si>
    <t>Health Care ETF</t>
  </si>
  <si>
    <t>MSCI US Investable Market Health Care 25/50 Index</t>
  </si>
  <si>
    <t>The index consists of stocks of large, medium, and small U.S. companies in the health care sector. This sector is made up of two main industry groups. The first group includes companies that manufacture health care equipment and supplies or provide health care related services (such as distributors of health care products, providers of basic healthcare services, and owners and operators of health care facilities and organizations). The second group includes companies primarily involved in the research, development, production, and marketing of pharmaceuticals and biotechnology products.</t>
  </si>
  <si>
    <t>USMV</t>
  </si>
  <si>
    <t>MSCI USA Minimum Volatility ETF</t>
  </si>
  <si>
    <t>MSCI USA Minimum Volatility Index</t>
  </si>
  <si>
    <t>The index aims to reflect the performance characteristics of a minimum variance strategy applied to the US large and mid cap equity universe. The index is calculated by optimizing the MSCI USA Index, its parent index, for the lowest absolute risk (within a given set of constraints). Historically, the index has shown lower beta and volatility characteristics relative to the MSCI USA Index.</t>
  </si>
  <si>
    <t>PKW</t>
  </si>
  <si>
    <t>Buyback Achievers</t>
  </si>
  <si>
    <t>2006-12-20</t>
  </si>
  <si>
    <t>Share BuyBack Achievers Index</t>
  </si>
  <si>
    <t>The Index is designed to track the performance of companies that meet the requirements to be classified as BuyBack Achievers. To become eligible for inclusion in the Index, a company must be incorporated in the U.S., trade on a U.S. exchange and must have repurchased at least 5% or more of its outstanding shares for the trailing 12 months.</t>
  </si>
  <si>
    <t>KBE</t>
  </si>
  <si>
    <t>SPDR S&amp;P Bank ETF</t>
  </si>
  <si>
    <t>S&amp;P Banks Select Industry Index</t>
  </si>
  <si>
    <t>The index consists of bank stocks.</t>
  </si>
  <si>
    <t>VPL</t>
  </si>
  <si>
    <t>FTSE Pacific ETF</t>
  </si>
  <si>
    <t>2005-03-04</t>
  </si>
  <si>
    <t>FTSE Developed Asia Pacific Index</t>
  </si>
  <si>
    <t>The index consists of approximately 836 common stocks of companies located in Japan, Australia, South Korea, Hong Kong, Singapore, and New Zealand.</t>
  </si>
  <si>
    <t>IEV</t>
  </si>
  <si>
    <t>iShares Europe ETF</t>
  </si>
  <si>
    <t>2000-07-25</t>
  </si>
  <si>
    <t>S&amp;P Europe 350 Index</t>
  </si>
  <si>
    <t>The index measures the performance of stocks in continental Europe and the United Kingdom</t>
  </si>
  <si>
    <t>AAXJ</t>
  </si>
  <si>
    <t>MSCI All Country Asia ex Japan Index Fund</t>
  </si>
  <si>
    <t>2008-08-13</t>
  </si>
  <si>
    <t>MSCI All Country Asia ex Japan Index</t>
  </si>
  <si>
    <t>The index measures the performance of 11 developed and emerging equity markets.</t>
  </si>
  <si>
    <t>GUNR</t>
  </si>
  <si>
    <t>Morningstar Global Upstream Natural Resources Index Fund</t>
  </si>
  <si>
    <t>Morningstar Global Upstream Natural Resources Index</t>
  </si>
  <si>
    <t>The index reflects the performance of a selection of equity securities that are traded in or are issued by companies domiciled in global developed or emerging markets (including the U.S.). The companies included in the index have significant business operations in the ownership, management and/or production of natural resources in energy, agriculture, precious or industrial metals, timber and water resources sectors.</t>
  </si>
  <si>
    <t>PRF</t>
  </si>
  <si>
    <t>FTSE RAFI US 1000 Portfolio</t>
  </si>
  <si>
    <t>2005-12-19</t>
  </si>
  <si>
    <t>FTSE RAFI US 1000 Index</t>
  </si>
  <si>
    <t>The Index is designed to track the performance of the largest U.S. equities, selected based on the following four fundamental measures of firm size: book value, cash flow, sales and dividends. The 1000 equities with the highest fundamental strength are weighted by their fundamental scores.</t>
  </si>
  <si>
    <t>SCHB</t>
  </si>
  <si>
    <t>U.S. Broad Market ETF</t>
  </si>
  <si>
    <t>Dow Jones U.S. Broad Stock Market Total Return Index</t>
  </si>
  <si>
    <t>The Dow Jones U.S. Broad Stock Market Index is a subset of the Dow Jones U.S. Total Stock Market Index, which measures all U.S. equity securities with readily available prices. The index represents the largest 2,500 stocks and is float-adjusted market cap weighted.</t>
  </si>
  <si>
    <t>KRE</t>
  </si>
  <si>
    <t>SPDR S&amp;P Regional Banking ETF</t>
  </si>
  <si>
    <t>S&amp;P Regional Banks Select Industry Index</t>
  </si>
  <si>
    <t>The index consists of U.S.-listed regional banks.</t>
  </si>
  <si>
    <t>SCPB</t>
  </si>
  <si>
    <t>SPDR Barclays Capital Short Term Corporate Bond ETF</t>
  </si>
  <si>
    <t>2009-12-16</t>
  </si>
  <si>
    <t>Barclays Capital U.S. 1-3 Year Corporate Bond Index</t>
  </si>
  <si>
    <t>The Barclays Capital U.S. 1-3 Year Corporate Bond Index is designed to measure the performance of the short term U.S. corporate bond market. The Index includes publicly issued U.S. dollar denominated corporate issues that have a remaining maturity of greater than or equal to 1 year and less than 3 years, are rated investment grade (must be Baa3/BBB- or higher using the middle rating of Moody's Investor Service, Inc., Standard &amp;amp; Poor's, and Fitch Rating), and have $250 million or more of outstanding face value.</t>
  </si>
  <si>
    <t>IJT</t>
  </si>
  <si>
    <t>iShares S&amp;P Small-Cap 600 Growth ETF</t>
  </si>
  <si>
    <t>2000-07-24</t>
  </si>
  <si>
    <t>S&amp;P SmallCap 600/Citigroup Growth Index</t>
  </si>
  <si>
    <t>VT</t>
  </si>
  <si>
    <t>Total World Stock Index ETF</t>
  </si>
  <si>
    <t>FTSE Global All Cap Index</t>
  </si>
  <si>
    <t>The index includes approximately 7,400 stocks of companies located in 47 countries, including both developed and emerging markets. The fund invests in a broadly diversified sampling of stocks in the index that approximates the index</t>
  </si>
  <si>
    <t>VXF</t>
  </si>
  <si>
    <t>Extended Market ETF</t>
  </si>
  <si>
    <t>2001-12-27</t>
  </si>
  <si>
    <t>S&amp;P Completion Index</t>
  </si>
  <si>
    <t>The S&amp;amp;P Completion Index represents mid- and small-capitalization stocks in the U.S. equity market.</t>
  </si>
  <si>
    <t>IJS</t>
  </si>
  <si>
    <t>iShares S&amp;P Small-Cap 600 Value ETF</t>
  </si>
  <si>
    <t>S&amp;P SmallCap 600/Citigroup Value Index</t>
  </si>
  <si>
    <t>The index measures the performance of the small capitalization value sector of the U.S. equity market.</t>
  </si>
  <si>
    <t>VCIT</t>
  </si>
  <si>
    <t>Intermediate-Term Corporate Bond Index Fund</t>
  </si>
  <si>
    <t>Barclays U.S. 5-10 Year Corp Index</t>
  </si>
  <si>
    <t>This Index includes U.S. dollar-denominated, investment-grade, fixed-rate, taxable securities issued by industrial, utility, and financial companies, with maturities between 5 and 10 years.</t>
  </si>
  <si>
    <t>EPP</t>
  </si>
  <si>
    <t>iShares MSCI Pacific ex Japan ETF</t>
  </si>
  <si>
    <t>MSCI Pacific ex-Japan Index</t>
  </si>
  <si>
    <t>The index measures the performance of the Australian, Hong Kong, New Zealand, and Singapore equity markets.</t>
  </si>
  <si>
    <t>HDV</t>
  </si>
  <si>
    <t>iShares High Dividend ETF</t>
  </si>
  <si>
    <t>Morningstar Dividend Yield Focus Index</t>
  </si>
  <si>
    <t>The index is designed to measure the performance of a select group of U.S. securities that have provided relatively high dividend yields on a consistent basis.</t>
  </si>
  <si>
    <t>FLOT</t>
  </si>
  <si>
    <t>iShares Floating Rate Bond ETF</t>
  </si>
  <si>
    <t>2011-06-17</t>
  </si>
  <si>
    <t>Barclays Capital U.S. Floating Rate Note &amp;lt; 5 Years Index</t>
  </si>
  <si>
    <t>The index measures the performance of U.S. dollar-denominated, investment grade floating rate notes. Securities in the index have a remaining maturity of greater than or equal to one month and less than five years.</t>
  </si>
  <si>
    <t>BOND</t>
  </si>
  <si>
    <t>IJJ</t>
  </si>
  <si>
    <t>iShares S&amp;P Mid-Cap 400 Value ETF</t>
  </si>
  <si>
    <t>S&amp;P MidCap 400/Citigroup Value Index</t>
  </si>
  <si>
    <t>The index measures the performance of the mid capitalization value sector of the U.S. equity market.</t>
  </si>
  <si>
    <t>HYS</t>
  </si>
  <si>
    <t>0-5 Year High Yield Corporate Bond Index Fund</t>
  </si>
  <si>
    <t>BofA Merrill Lynch 0-5 Year US High Yield Constrained Index</t>
  </si>
  <si>
    <t>The index is an unmanaged index comprised of U.S. dollar denominated below investment grade corporate debt securities publicly issued in the U.S. domestic market with remaining maturities of less than 5 years.</t>
  </si>
  <si>
    <t>VBK</t>
  </si>
  <si>
    <t>Small-Cap Growth ETF</t>
  </si>
  <si>
    <t>MSCI US Small Cap Growth Index</t>
  </si>
  <si>
    <t>The MSCI US Small Cap Growth Index represents the growth companies of the MSCI US Small Cap 1750 Index. (The MSCI US Small Cap 1750 Index represents the universe of small-capitalization companies in the U.S. equity market.)</t>
  </si>
  <si>
    <t>VBR</t>
  </si>
  <si>
    <t>Small-Cap Value ETF</t>
  </si>
  <si>
    <t>MSCI US Small Cap Value Index</t>
  </si>
  <si>
    <t>The MSCI US Small Cap Value Index represents the value companies of the MSCI US Small Cap 1750 Index. (The MSCI US Small Cap 1750 Index represents the universe of small-capitalization companies in the U.S. equity market.)</t>
  </si>
  <si>
    <t>MINT</t>
  </si>
  <si>
    <t>Enhanced Short Maturity Strategy Fund</t>
  </si>
  <si>
    <t>2009-11-16</t>
  </si>
  <si>
    <t>GDX</t>
  </si>
  <si>
    <t>Market Vectors TR Gold Miners</t>
  </si>
  <si>
    <t>2006-05-16</t>
  </si>
  <si>
    <t>NYSE Arca Gold Miners Index</t>
  </si>
  <si>
    <t>The Index provides exposure to publicly traded companies worldwide involved primarily in the mining for gold, representing a diversified blend of small-, mid- and large- capitalization stocks.</t>
  </si>
  <si>
    <t>XLB</t>
  </si>
  <si>
    <t>Materials Select Sector SPDR</t>
  </si>
  <si>
    <t>1998-12-16</t>
  </si>
  <si>
    <t>Materials Select Sector Index</t>
  </si>
  <si>
    <t>The Materials Select Sector Index includes companies from the following industries: chemicals; metals &amp;amp; mining; paper &amp;amp; forest products; containers &amp;amp; packaging; and construction materials.</t>
  </si>
  <si>
    <t>OEF</t>
  </si>
  <si>
    <t>iShares S&amp;P 100 ETF</t>
  </si>
  <si>
    <t>2000-10-23</t>
  </si>
  <si>
    <t>S&amp;P 100 Index</t>
  </si>
  <si>
    <t>The index measures the performance of stocks from a broad range of industries, chosen for market size, liquidity, and industry group representation.</t>
  </si>
  <si>
    <t>VGT</t>
  </si>
  <si>
    <t>Information Tech ETF</t>
  </si>
  <si>
    <t>MSCI US Investable Market Information Technology 25/50 Index</t>
  </si>
  <si>
    <t>The index consists of large, medium, and small U.S. companies in the information technology sector. This sector is made up of companies in the following three general areas: technology software and services including companies that primarily develop software in various fields (such as the Internet, applications, systems, databases, management, and/or home entertainment), and companies that provide information technology consulting and services, data processing, and outsourced services; technology hardware and equipment, including manufacturers and distributors of communications equipment, computers and peripherals, electronic equipment, and related instruments; and semiconductors and semiconductor equipment manufacturers.</t>
  </si>
  <si>
    <t>IBB</t>
  </si>
  <si>
    <t>Nasdaq Biotechnology</t>
  </si>
  <si>
    <t>2001-02-05</t>
  </si>
  <si>
    <t>NASDAQ Biotechnology Index</t>
  </si>
  <si>
    <t>The index contains NASDAQ listed companies classified as either biotechnology or pharmaceuticals companies.</t>
  </si>
  <si>
    <t>IJK</t>
  </si>
  <si>
    <t>iShares U.S. Consumer Goods ETF</t>
  </si>
  <si>
    <t>S&amp;P MidCap 400/Citigroup Growth Index</t>
  </si>
  <si>
    <t>The index measures the performance of the mid capitalization growth sector of the U.S. equity market.</t>
  </si>
  <si>
    <t>MOO</t>
  </si>
  <si>
    <t>Market Vectors-Agribusiness ETF</t>
  </si>
  <si>
    <t>2007-08-31</t>
  </si>
  <si>
    <t>DAXglobal Agribusiness Index</t>
  </si>
  <si>
    <t>The Index provides exposure to publicly traded companies worldwide that derive at least 50% of their revenues from the business of agriculture. As such, the Fund is subject to the risks of investing in this sector.</t>
  </si>
  <si>
    <t>VV</t>
  </si>
  <si>
    <t>Large-Cap ETF</t>
  </si>
  <si>
    <t>2004-01-27</t>
  </si>
  <si>
    <t>CRSP US Large Cap Index</t>
  </si>
  <si>
    <t>The index is a broadly diversified index of stocks of predominantly large U.S. companies.</t>
  </si>
  <si>
    <t>FEZ</t>
  </si>
  <si>
    <t>SPDR Euro STOXX 50 ETF</t>
  </si>
  <si>
    <t>EURO STOXX 50 Index</t>
  </si>
  <si>
    <t>The index is designed to represent the performance of some of the largest companies across components of the 20 EURO STOXX Supersector Indexes. The EURO STOXX Supersector Indexes are subsets of the EURO STOXX Index. The EURO STOXX Index is a broad yet liquid subset of the STOXX Europe 600 Index. The Index captures approximately 60% of the free-float market capitalization of the EURO STOXX Total Market Index, which in turn covers approximately 95% of the free float market capitalization of the represented countries.</t>
  </si>
  <si>
    <t>ACWI</t>
  </si>
  <si>
    <t>MSCI All Country World Index Fund</t>
  </si>
  <si>
    <t>MSCI All Country World Index</t>
  </si>
  <si>
    <t>The Index is designed to measure the performance of global equity markets.</t>
  </si>
  <si>
    <t>RSP</t>
  </si>
  <si>
    <t>S&amp;P Equal Weight ETF</t>
  </si>
  <si>
    <t>2003-04-24</t>
  </si>
  <si>
    <t>S&amp;P Equal Weight Index</t>
  </si>
  <si>
    <t>The S&amp;amp;P Equal Weight Index is based on the S&amp;amp;P 500. All index constituents are members of the S&amp;amp;P 500 and follow the eligibility criteria for that index. The S&amp;amp;P EWI is maintained in accordance with the index methodology of the S&amp;amp;P 500, which measures 500 leading companies in leading U.S.  industries. The S&amp;amp;P EWI measures the performance of the same 500 companies, in equal weights. As such, sector exposures in the S&amp;amp;P EWI will differ.</t>
  </si>
  <si>
    <t>VO</t>
  </si>
  <si>
    <t>Mid-Cap ETF</t>
  </si>
  <si>
    <t>CRSP US Mid Cap Index</t>
  </si>
  <si>
    <t>The MSCI US Mid Cap 450 Index represents the universe of mid-capitalization companies in the U.S. equity market.</t>
  </si>
  <si>
    <t>VYM</t>
  </si>
  <si>
    <t>High Dividend Yield ETF</t>
  </si>
  <si>
    <t>2006-11-10</t>
  </si>
  <si>
    <t>FTSE High Dividend Yield Index</t>
  </si>
  <si>
    <t>The FTSE High Dividend Yield Index is derived from the U.S. component of the FTSE Global Equity Index Series (GEIS) and includes stocks with the highest dividend yields (excluding REITs).</t>
  </si>
  <si>
    <t>VCSH</t>
  </si>
  <si>
    <t>Short-Term Corporate Bond Index Fund</t>
  </si>
  <si>
    <t>Barclays Capital U.S. 1-5 Year Corporate Index</t>
  </si>
  <si>
    <t>This Index includes U.S. dollar-denominated, investment-grade, fixed-rate, taxable securities issued by industrial, utility, and financial companies, with maturities between 1 and 5 years.</t>
  </si>
  <si>
    <t>VB</t>
  </si>
  <si>
    <t>Small-Cap ETF</t>
  </si>
  <si>
    <t>The index represents the universe of small-capitalization companies in the U.S. equity market.</t>
  </si>
  <si>
    <t>XLV</t>
  </si>
  <si>
    <t>Health Care Select Sector SPDR</t>
  </si>
  <si>
    <t>Health Care Select Sector Index</t>
  </si>
  <si>
    <t>The Health Care Select Sector Index includes companies from the following industries: pharmaceuticals; health care providers &amp;amp; services; health care equipment &amp;amp; supplies; biotechnology; life sciences tools &amp;amp; services; and health care technology.</t>
  </si>
  <si>
    <t>XLI</t>
  </si>
  <si>
    <t>Industrial Select Sector SPDR</t>
  </si>
  <si>
    <t>Industrial Select Sector Index</t>
  </si>
  <si>
    <t>The Industrial Select Sector Index includes companies from the following industries: industrial conglomerates; aerospace &amp;amp; defense; machinery; air freight &amp;amp; logistics; road &amp;amp; rail; commercial services &amp;amp; supplies; electrical equipment; construction &amp;amp; engineering; building products; airlines; and trading companies &amp;amp; distributors.</t>
  </si>
  <si>
    <t>VTV</t>
  </si>
  <si>
    <t>Value ETF</t>
  </si>
  <si>
    <t>MSCI US Prime Market Value Index</t>
  </si>
  <si>
    <t>The MSCI US Prime Market Value Index represents the value companies of the MSCI US Prime Market 750 Index (The MSCI US Prime Market 750 Index represents the universe of predominantly large-capitalization companies in the U.S. equity market).</t>
  </si>
  <si>
    <t>SDY</t>
  </si>
  <si>
    <t>SPDR S&amp;P Dividend ETF</t>
  </si>
  <si>
    <t>S&amp;P High Yield Dividend Aristocrats Index</t>
  </si>
  <si>
    <t>The S&amp;amp;P High Yield Dividend Aristocrats Index is comprised of the 50 highest dividend yielding constituents of the stocks of the S&amp;amp;P Composite 1500 Index that have increased dividends every year for at least 25 consecutive years. These stocks have both capital growth and dividend income characteristics, as opposed to stocks that are pure yield, or pure capital oriented.</t>
  </si>
  <si>
    <t>DIA</t>
  </si>
  <si>
    <t>Dow Jones Industrial Average ETF</t>
  </si>
  <si>
    <t>1998-01-13</t>
  </si>
  <si>
    <t>UIT</t>
  </si>
  <si>
    <t>Dow Jones Industrial Average</t>
  </si>
  <si>
    <t>XLK</t>
  </si>
  <si>
    <t>Technology Select Sector SPDR</t>
  </si>
  <si>
    <t>Technology Select Sector Index</t>
  </si>
  <si>
    <t>The Technology Select Sector Index includes companies from the following industries: computers &amp;amp; peripherals; software; diversified telecommunication services; communications equipment; semiconductor &amp;amp; semiconductor equipment; internet software &amp;amp; services; IT services; wireless telecommunication services; electronic equipment &amp;amp; instruments; and office electronics.</t>
  </si>
  <si>
    <t>VUG</t>
  </si>
  <si>
    <t>Growth ETF</t>
  </si>
  <si>
    <t>MSCI US Prime Market Growth Index</t>
  </si>
  <si>
    <t>The index is a broadly diversified index of growth stocks of predominantly large U.S. companies.</t>
  </si>
  <si>
    <t>VGK</t>
  </si>
  <si>
    <t>FTSE Europe ETF</t>
  </si>
  <si>
    <t>FTSE Developed Europe Index</t>
  </si>
  <si>
    <t>The index is made up of approximately 511 common stocks of companies located in 17 European countries</t>
  </si>
  <si>
    <t>IJR</t>
  </si>
  <si>
    <t>Core S&amp;P Small-Cap ETF</t>
  </si>
  <si>
    <t>2000-05-22</t>
  </si>
  <si>
    <t>VOO</t>
  </si>
  <si>
    <t>S&amp;P 500 ETF</t>
  </si>
  <si>
    <t>S&amp;P 500 Index</t>
  </si>
  <si>
    <t>The index measures the performance of the large capitalization sector of the U.S. equity market.</t>
  </si>
  <si>
    <t>MDY</t>
  </si>
  <si>
    <t>SPDR MidCap Trust Series I</t>
  </si>
  <si>
    <t>1995-04-27</t>
  </si>
  <si>
    <t>S&amp;P MidCap 400 Index</t>
  </si>
  <si>
    <t>The index measures the performance of the mid capitalization sector of the U.S. equity market.</t>
  </si>
  <si>
    <t>XLF</t>
  </si>
  <si>
    <t>Financial Select Sector SPDR</t>
  </si>
  <si>
    <t>Financial Select Sector Index</t>
  </si>
  <si>
    <t>The index includes companies from the following industries: diversified financial services; insurance; commercial banks; capital markets; real estate investment trusts; thrift &amp;amp; mortgage finance; consumer finance; and real estate management &amp;amp; development.</t>
  </si>
  <si>
    <t>VNQ</t>
  </si>
  <si>
    <t>REIT ETF</t>
  </si>
  <si>
    <t>MSCI US REIT Index</t>
  </si>
  <si>
    <t>The index is a benchmark of U.S. property trusts that covers about two-thirds of the value of the entire U.S. REIT market.</t>
  </si>
  <si>
    <t>VIG</t>
  </si>
  <si>
    <t>Dividend Appreciation ETF</t>
  </si>
  <si>
    <t>2006-04-21</t>
  </si>
  <si>
    <t>NASDAQ US Dividend Achievers Select Index</t>
  </si>
  <si>
    <t>This index tracks stocks that have a history of increasing dividends for at least 10 consecutive years. The fund will hold all the stocks in the index in approximately the same proportions as their weightings in the index.</t>
  </si>
  <si>
    <t>IJH</t>
  </si>
  <si>
    <t>Core S&amp;P Mid-Cap ETF</t>
  </si>
  <si>
    <t>VTI</t>
  </si>
  <si>
    <t>Total Stock Market ETF</t>
  </si>
  <si>
    <t>2001-05-24</t>
  </si>
  <si>
    <t>MSCI US Broad Market Index</t>
  </si>
  <si>
    <t>The index which represents 99.5% or more of the total market capitalization of all of the U.S. common stocks regularly traded on the New York and American Stock Exchanges and the Nasdaq over-the-counter market.</t>
  </si>
  <si>
    <t>QQQ</t>
  </si>
  <si>
    <t>1999-03-10</t>
  </si>
  <si>
    <t>NASDAQ-100 Index</t>
  </si>
  <si>
    <t>The index includes 100 of the largest domestic and international nonfinancial companies listed on the Nasdaq Stock Market based on market capitalization.</t>
  </si>
  <si>
    <t>SP</t>
  </si>
  <si>
    <t>Jan</t>
  </si>
  <si>
    <t>Feb</t>
  </si>
  <si>
    <t>Mar</t>
  </si>
  <si>
    <t>Apr</t>
  </si>
  <si>
    <t>May</t>
  </si>
  <si>
    <t>Jun</t>
  </si>
  <si>
    <t>Aug</t>
  </si>
  <si>
    <t>Sept</t>
  </si>
  <si>
    <t>Oct</t>
  </si>
  <si>
    <t>Nov</t>
  </si>
  <si>
    <t>Dec</t>
  </si>
  <si>
    <t>July</t>
  </si>
  <si>
    <t xml:space="preserve">Global </t>
  </si>
  <si>
    <t>Selected Categories</t>
  </si>
  <si>
    <t>Expense Ratio - Min</t>
  </si>
  <si>
    <t>Expense Ratio - Max</t>
  </si>
  <si>
    <t>Beta - Min</t>
  </si>
  <si>
    <t>Beta - Max</t>
  </si>
  <si>
    <t>Dividends - Min</t>
  </si>
  <si>
    <t>Dividends - Max</t>
  </si>
  <si>
    <t>Avg Volume - Min</t>
  </si>
  <si>
    <t>Avg Vol - Max</t>
  </si>
  <si>
    <t>Expense Ratio Importance</t>
  </si>
  <si>
    <t>Beta Importance</t>
  </si>
  <si>
    <t>Dividends Importance</t>
  </si>
  <si>
    <t>Average Vol Importance</t>
  </si>
  <si>
    <t>Budget (USD)</t>
  </si>
  <si>
    <t>ETF Startup Page</t>
  </si>
  <si>
    <t>Asset Class Type</t>
  </si>
  <si>
    <t>ETF Categories</t>
  </si>
  <si>
    <t>Countries</t>
  </si>
  <si>
    <t>ETF Specifics</t>
  </si>
  <si>
    <t>Details</t>
  </si>
  <si>
    <t xml:space="preserve">ETF Category </t>
  </si>
  <si>
    <t>Check if min &lt;= max</t>
  </si>
  <si>
    <t>December</t>
  </si>
  <si>
    <t>September</t>
  </si>
  <si>
    <t>April</t>
  </si>
  <si>
    <t>February</t>
  </si>
  <si>
    <t>August</t>
  </si>
  <si>
    <t>November</t>
  </si>
  <si>
    <t>March</t>
  </si>
  <si>
    <t>June</t>
  </si>
  <si>
    <t>October</t>
  </si>
  <si>
    <t>January</t>
  </si>
  <si>
    <t>Inception Month</t>
  </si>
  <si>
    <t>Inception Year</t>
  </si>
  <si>
    <t>G Column Concatenate</t>
  </si>
  <si>
    <t>H Column Concatenate</t>
  </si>
  <si>
    <t>Cat 1</t>
  </si>
  <si>
    <t>Cat 2</t>
  </si>
  <si>
    <t>Country Concatenate</t>
  </si>
  <si>
    <t>ETF Concatenate</t>
  </si>
  <si>
    <t>ETF/ETN Concatenate</t>
  </si>
  <si>
    <t>Month in Number</t>
  </si>
  <si>
    <t>Month No</t>
  </si>
  <si>
    <t>Asset Class (HC)</t>
  </si>
  <si>
    <t>Expense  (25 points)</t>
  </si>
  <si>
    <t>Beta  (25 points)</t>
  </si>
  <si>
    <t>Dividends  (25 points)</t>
  </si>
  <si>
    <t>Volume (25 points)</t>
  </si>
  <si>
    <t>IGNORE: Year</t>
  </si>
  <si>
    <t>IGNORE: Month</t>
  </si>
  <si>
    <t>Units user can afford</t>
  </si>
  <si>
    <t xml:space="preserve">Share Price </t>
  </si>
  <si>
    <t>Price Validation</t>
  </si>
  <si>
    <t>Total Score</t>
  </si>
  <si>
    <t xml:space="preserve">WisdomTree Vanguard Van Eck State Street SPDR RevenueShares RBS ProShares Precidian PIMCO Merrill Lynch HOLDRs iShares Invesco PowerShares Guggenheim Global X FlexShares First Trust Fidelity Deutsche Asset &amp;amp; Wealth Management Charles Schwab Barclays iPath ALPS AdvisorShares </t>
  </si>
  <si>
    <t>If user chooses "I don't care about the provider"</t>
  </si>
  <si>
    <t>Provider Concatenate (only if "I don’t care is false)</t>
  </si>
  <si>
    <t>Hard Constraint</t>
  </si>
  <si>
    <t>Price Range</t>
  </si>
  <si>
    <t>Soft Constraints</t>
  </si>
  <si>
    <t>ETN/ ETF</t>
  </si>
  <si>
    <t>Year and Month</t>
  </si>
  <si>
    <t>Expense</t>
  </si>
  <si>
    <t>Dividends</t>
  </si>
  <si>
    <t>Volume</t>
  </si>
  <si>
    <t>Countries  (25 points)</t>
  </si>
  <si>
    <t>Category Selected? (25 points)</t>
  </si>
  <si>
    <t>Date Validation  (25 points)</t>
  </si>
  <si>
    <t>Provider Selection  (25 points)</t>
  </si>
  <si>
    <t>Month</t>
  </si>
  <si>
    <t>Year</t>
  </si>
  <si>
    <t>ETF?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</si>
</sst>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8" formatCode="&quot;$&quot;#,##0.00_);[Red]\(&quot;$&quot;#,##0.00\)"/>
    <numFmt numFmtId="44" formatCode="_(&quot;$&quot;* #,##0.00_);_(&quot;$&quot;* \(#,##0.00\);_(&quot;$&quot;* &quot;-&quot;??_);_(@_)"/>
    <numFmt numFmtId="43" formatCode="_(* #,##0.00_);_(* \(#,##0.00\);_(* &quot;-&quot;??_);_(@_)"/>
    <numFmt numFmtId="164" formatCode="&quot;$&quot;#,##0.00"/>
    <numFmt numFmtId="165" formatCode="_(* #,##0_);_(* \(#,##0\);_(* &quot;-&quot;??_);_(@_)"/>
    <numFmt numFmtId="166" formatCode="_([$$-409]* #,##0.00_);_([$$-409]* \(#,##0.00\);_([$$-409]* &quot;-&quot;??_);_(@_)"/>
    <numFmt numFmtId="167" formatCode="[$-F800]dddd\,\ mmmm\ dd\,\ yyyy"/>
  </numFmts>
  <fonts count="12" x14ac:knownFonts="1">
    <font>
      <sz val="11"/>
      <color theme="1"/>
      <name val="Calibri"/>
      <family val="2"/>
      <scheme val="minor"/>
    </font>
    <font>
      <sz val="11"/>
      <color theme="1"/>
      <name val="Calibri"/>
      <family val="2"/>
      <scheme val="minor"/>
    </font>
    <font>
      <sz val="26"/>
      <name val="Calibri"/>
      <family val="2"/>
      <scheme val="minor"/>
    </font>
    <font>
      <b/>
      <sz val="9"/>
      <color theme="1"/>
      <name val="Arial"/>
      <family val="2"/>
    </font>
    <font>
      <u/>
      <sz val="10"/>
      <color theme="10"/>
      <name val="Arial"/>
      <family val="2"/>
    </font>
    <font>
      <sz val="12"/>
      <name val="Calibri"/>
      <family val="2"/>
      <scheme val="minor"/>
    </font>
    <font>
      <i/>
      <sz val="11"/>
      <name val="Calibri"/>
      <family val="2"/>
      <scheme val="minor"/>
    </font>
    <font>
      <b/>
      <sz val="8"/>
      <color theme="1"/>
      <name val="Arial"/>
      <family val="2"/>
    </font>
    <font>
      <b/>
      <sz val="9"/>
      <name val="Arial"/>
      <family val="2"/>
    </font>
    <font>
      <sz val="9"/>
      <name val="Arial"/>
      <family val="2"/>
    </font>
    <font>
      <sz val="9"/>
      <color theme="1"/>
      <name val="Verdana"/>
      <family val="2"/>
    </font>
    <font>
      <sz val="10"/>
      <name val="Arial"/>
      <family val="2"/>
    </font>
  </fonts>
  <fills count="8">
    <fill>
      <patternFill patternType="none"/>
    </fill>
    <fill>
      <patternFill patternType="gray125"/>
    </fill>
    <fill>
      <patternFill patternType="solid">
        <fgColor theme="0"/>
        <bgColor indexed="64"/>
      </patternFill>
    </fill>
    <fill>
      <patternFill patternType="solid">
        <fgColor indexed="9"/>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5"/>
        <bgColor indexed="64"/>
      </patternFill>
    </fill>
  </fills>
  <borders count="5">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3743705557422"/>
      </right>
      <top style="thin">
        <color theme="0" tint="-0.14996795556505021"/>
      </top>
      <bottom style="thin">
        <color theme="0" tint="-0.14993743705557422"/>
      </bottom>
      <diagonal/>
    </border>
    <border>
      <left style="thin">
        <color theme="0" tint="-0.14993743705557422"/>
      </left>
      <right style="thin">
        <color theme="0" tint="-0.14993743705557422"/>
      </right>
      <top style="thin">
        <color theme="0" tint="-0.14996795556505021"/>
      </top>
      <bottom style="thin">
        <color theme="0" tint="-0.14993743705557422"/>
      </bottom>
      <diagonal/>
    </border>
    <border>
      <left style="thin">
        <color theme="0" tint="-0.14996795556505021"/>
      </left>
      <right style="thin">
        <color theme="0" tint="-0.14996795556505021"/>
      </right>
      <top/>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4" fillId="0" borderId="0" applyNumberFormat="0" applyFill="0" applyBorder="0" applyAlignment="0" applyProtection="0">
      <alignment vertical="top"/>
      <protection locked="0"/>
    </xf>
    <xf numFmtId="0" fontId="1" fillId="0" borderId="0"/>
    <xf numFmtId="0" fontId="10" fillId="0" borderId="0"/>
    <xf numFmtId="44" fontId="1" fillId="0" borderId="0" applyFont="0" applyFill="0" applyBorder="0" applyAlignment="0" applyProtection="0"/>
  </cellStyleXfs>
  <cellXfs count="45">
    <xf numFmtId="0" fontId="0" fillId="0" borderId="0" xfId="0"/>
    <xf numFmtId="0" fontId="3" fillId="3" borderId="0" xfId="0" applyFont="1" applyFill="1" applyBorder="1" applyAlignment="1">
      <alignment vertical="center"/>
    </xf>
    <xf numFmtId="0" fontId="7" fillId="4" borderId="1" xfId="0" applyFont="1" applyFill="1" applyBorder="1" applyAlignment="1">
      <alignment vertical="center"/>
    </xf>
    <xf numFmtId="0" fontId="7" fillId="4" borderId="1" xfId="0" applyFont="1" applyFill="1" applyBorder="1" applyAlignment="1">
      <alignment vertical="center" wrapText="1"/>
    </xf>
    <xf numFmtId="0" fontId="8" fillId="5" borderId="1" xfId="0" applyFont="1" applyFill="1" applyBorder="1" applyAlignment="1">
      <alignment vertical="center" wrapText="1"/>
    </xf>
    <xf numFmtId="0" fontId="4" fillId="3" borderId="1" xfId="3" applyFill="1" applyBorder="1" applyAlignment="1" applyProtection="1">
      <alignment vertical="center" wrapText="1"/>
    </xf>
    <xf numFmtId="0" fontId="9" fillId="3" borderId="1" xfId="0" applyFont="1" applyFill="1" applyBorder="1" applyAlignment="1">
      <alignment vertical="center" wrapText="1"/>
    </xf>
    <xf numFmtId="10" fontId="9" fillId="3" borderId="1" xfId="2" applyNumberFormat="1" applyFont="1" applyFill="1" applyBorder="1" applyAlignment="1">
      <alignment horizontal="center" vertical="center" wrapText="1"/>
    </xf>
    <xf numFmtId="164" fontId="9" fillId="3" borderId="1" xfId="0" applyNumberFormat="1" applyFont="1" applyFill="1" applyBorder="1" applyAlignment="1">
      <alignment horizontal="center" vertical="center" wrapText="1"/>
    </xf>
    <xf numFmtId="8" fontId="9" fillId="3" borderId="1" xfId="0" applyNumberFormat="1" applyFont="1" applyFill="1" applyBorder="1" applyAlignment="1">
      <alignment horizontal="right" vertical="center" wrapText="1"/>
    </xf>
    <xf numFmtId="0" fontId="9" fillId="3" borderId="1" xfId="0" applyFont="1" applyFill="1" applyBorder="1" applyAlignment="1">
      <alignment horizontal="right" vertical="center" wrapText="1"/>
    </xf>
    <xf numFmtId="165" fontId="9" fillId="3" borderId="1" xfId="1" applyNumberFormat="1" applyFont="1" applyFill="1" applyBorder="1" applyAlignment="1">
      <alignment horizontal="right" vertical="center" wrapText="1"/>
    </xf>
    <xf numFmtId="43" fontId="9" fillId="3" borderId="1" xfId="1" applyNumberFormat="1" applyFont="1" applyFill="1" applyBorder="1" applyAlignment="1">
      <alignment horizontal="right" vertical="center" wrapText="1"/>
    </xf>
    <xf numFmtId="10" fontId="9" fillId="3" borderId="1" xfId="2" applyNumberFormat="1" applyFont="1" applyFill="1" applyBorder="1" applyAlignment="1">
      <alignment vertical="center" wrapText="1"/>
    </xf>
    <xf numFmtId="0" fontId="9" fillId="3" borderId="1" xfId="0" applyFont="1" applyFill="1" applyBorder="1" applyAlignment="1">
      <alignment horizontal="center" vertical="center" wrapText="1"/>
    </xf>
    <xf numFmtId="0" fontId="4" fillId="3" borderId="2" xfId="3" applyFill="1" applyBorder="1" applyAlignment="1" applyProtection="1">
      <alignment horizontal="center" vertical="center" wrapText="1"/>
    </xf>
    <xf numFmtId="0" fontId="4" fillId="3" borderId="3" xfId="3" applyFill="1" applyBorder="1" applyAlignment="1" applyProtection="1">
      <alignment horizontal="center" vertical="center" wrapText="1"/>
    </xf>
    <xf numFmtId="0" fontId="0" fillId="0" borderId="0" xfId="0" applyAlignment="1">
      <alignment horizontal="left"/>
    </xf>
    <xf numFmtId="0" fontId="7" fillId="4" borderId="1" xfId="4" applyFont="1" applyFill="1" applyBorder="1" applyAlignment="1">
      <alignment vertical="center" wrapText="1"/>
    </xf>
    <xf numFmtId="0" fontId="10" fillId="0" borderId="0" xfId="5"/>
    <xf numFmtId="0" fontId="9" fillId="3" borderId="1" xfId="4" applyFont="1" applyFill="1" applyBorder="1" applyAlignment="1">
      <alignment vertical="center" wrapText="1"/>
    </xf>
    <xf numFmtId="0" fontId="0" fillId="0" borderId="0" xfId="0" applyAlignment="1">
      <alignment vertical="center"/>
    </xf>
    <xf numFmtId="166" fontId="0" fillId="0" borderId="0" xfId="0" applyNumberFormat="1"/>
    <xf numFmtId="0" fontId="0" fillId="6" borderId="0" xfId="0" applyFill="1"/>
    <xf numFmtId="0" fontId="0" fillId="0" borderId="0" xfId="0" applyFill="1"/>
    <xf numFmtId="0" fontId="7" fillId="6" borderId="1" xfId="0" applyFont="1" applyFill="1" applyBorder="1" applyAlignment="1">
      <alignment vertical="center" wrapText="1"/>
    </xf>
    <xf numFmtId="0" fontId="0" fillId="7" borderId="0" xfId="0" applyFill="1"/>
    <xf numFmtId="167" fontId="0" fillId="0" borderId="0" xfId="0" applyNumberFormat="1"/>
    <xf numFmtId="1" fontId="0" fillId="7" borderId="0" xfId="0" applyNumberFormat="1" applyFill="1"/>
    <xf numFmtId="0" fontId="7" fillId="4" borderId="4" xfId="0" applyFont="1" applyFill="1" applyBorder="1" applyAlignment="1">
      <alignment vertical="center" wrapText="1"/>
    </xf>
    <xf numFmtId="0" fontId="11" fillId="3" borderId="0" xfId="3" applyFont="1" applyFill="1" applyBorder="1" applyAlignment="1" applyProtection="1">
      <alignment horizontal="center" vertical="center" wrapText="1"/>
    </xf>
    <xf numFmtId="0" fontId="7" fillId="7" borderId="4" xfId="0" applyFont="1" applyFill="1" applyBorder="1" applyAlignment="1">
      <alignment vertical="center" wrapText="1"/>
    </xf>
    <xf numFmtId="0" fontId="0" fillId="0" borderId="0" xfId="1" applyNumberFormat="1" applyFont="1"/>
    <xf numFmtId="1" fontId="0" fillId="0" borderId="0" xfId="0" applyNumberFormat="1"/>
    <xf numFmtId="44" fontId="9" fillId="3" borderId="1" xfId="6" applyFont="1" applyFill="1" applyBorder="1" applyAlignment="1">
      <alignment horizontal="right" vertical="center" wrapText="1"/>
    </xf>
    <xf numFmtId="44" fontId="7" fillId="4" borderId="1" xfId="6" applyFont="1" applyFill="1" applyBorder="1" applyAlignment="1">
      <alignment vertical="center" wrapText="1"/>
    </xf>
    <xf numFmtId="44" fontId="0" fillId="0" borderId="0" xfId="6" applyFont="1"/>
    <xf numFmtId="44" fontId="0" fillId="7" borderId="0" xfId="6" applyFont="1" applyFill="1"/>
    <xf numFmtId="0" fontId="2" fillId="2" borderId="0" xfId="0" applyFont="1" applyFill="1" applyBorder="1" applyAlignment="1">
      <alignment horizontal="left" vertical="center"/>
    </xf>
    <xf numFmtId="0" fontId="4" fillId="2" borderId="0" xfId="3" applyFill="1" applyBorder="1" applyAlignment="1" applyProtection="1">
      <alignment horizontal="left" vertical="center"/>
    </xf>
    <xf numFmtId="0" fontId="5" fillId="2" borderId="0" xfId="3" applyFont="1" applyFill="1" applyBorder="1" applyAlignment="1" applyProtection="1">
      <alignment horizontal="left" vertical="center"/>
    </xf>
    <xf numFmtId="0" fontId="6" fillId="2" borderId="0" xfId="0" applyFont="1" applyFill="1" applyBorder="1" applyAlignment="1">
      <alignment horizontal="left" vertical="center"/>
    </xf>
    <xf numFmtId="0" fontId="0" fillId="6" borderId="0" xfId="0" applyFill="1" applyAlignment="1">
      <alignment horizontal="center"/>
    </xf>
    <xf numFmtId="0" fontId="0" fillId="0" borderId="0" xfId="0" applyAlignment="1">
      <alignment horizontal="center" vertical="center"/>
    </xf>
    <xf numFmtId="0" fontId="0" fillId="0" borderId="0" xfId="0" applyAlignment="1">
      <alignment horizontal="center"/>
    </xf>
  </cellXfs>
  <cellStyles count="7">
    <cellStyle name="Comma" xfId="1" builtinId="3"/>
    <cellStyle name="Currency" xfId="6" builtinId="4"/>
    <cellStyle name="Hyperlink" xfId="3" builtinId="8"/>
    <cellStyle name="Normal" xfId="0" builtinId="0"/>
    <cellStyle name="Normal 2" xfId="4"/>
    <cellStyle name="Normal 3" xfId="5"/>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280"/>
  <sheetViews>
    <sheetView topLeftCell="F1" workbookViewId="0">
      <selection activeCell="K11" sqref="K11"/>
    </sheetView>
  </sheetViews>
  <sheetFormatPr defaultColWidth="8.81640625" defaultRowHeight="14.5" x14ac:dyDescent="0.35"/>
  <cols>
    <col min="1" max="1" width="6.1796875" bestFit="1" customWidth="1"/>
    <col min="3" max="4" width="7.453125" bestFit="1" customWidth="1"/>
    <col min="6" max="6" width="19.453125" bestFit="1" customWidth="1"/>
    <col min="7" max="8" width="8.453125" bestFit="1" customWidth="1"/>
    <col min="9" max="9" width="10.81640625" bestFit="1" customWidth="1"/>
    <col min="10" max="10" width="7" bestFit="1" customWidth="1"/>
    <col min="11" max="11" width="6.81640625" bestFit="1" customWidth="1"/>
    <col min="12" max="12" width="9.453125" bestFit="1" customWidth="1"/>
    <col min="13" max="13" width="7.1796875" bestFit="1" customWidth="1"/>
    <col min="14" max="14" width="7.1796875" customWidth="1"/>
    <col min="15" max="15" width="9.81640625" bestFit="1" customWidth="1"/>
    <col min="16" max="17" width="5.453125" bestFit="1" customWidth="1"/>
    <col min="18" max="19" width="8.453125" bestFit="1" customWidth="1"/>
    <col min="21" max="21" width="7.453125" bestFit="1" customWidth="1"/>
    <col min="22" max="22" width="8.453125" bestFit="1" customWidth="1"/>
    <col min="23" max="24" width="8.1796875" bestFit="1" customWidth="1"/>
    <col min="25" max="25" width="6.453125" bestFit="1" customWidth="1"/>
    <col min="26" max="27" width="7.453125" bestFit="1" customWidth="1"/>
    <col min="28" max="28" width="8.1796875" bestFit="1" customWidth="1"/>
    <col min="29" max="29" width="8.54296875" bestFit="1" customWidth="1"/>
    <col min="30" max="30" width="8.453125" bestFit="1" customWidth="1"/>
    <col min="31" max="31" width="6.453125" bestFit="1" customWidth="1"/>
    <col min="32" max="32" width="8.1796875" bestFit="1" customWidth="1"/>
    <col min="33" max="33" width="5.81640625" bestFit="1" customWidth="1"/>
    <col min="34" max="34" width="7.1796875" bestFit="1" customWidth="1"/>
    <col min="35" max="35" width="4.54296875" bestFit="1" customWidth="1"/>
  </cols>
  <sheetData>
    <row r="1" spans="1:35" ht="33.5" x14ac:dyDescent="0.35">
      <c r="A1" s="38" t="e">
        <v>#REF!</v>
      </c>
      <c r="B1" s="38"/>
      <c r="C1" s="38"/>
      <c r="D1" s="38"/>
      <c r="E1" s="38"/>
      <c r="F1" s="38"/>
      <c r="G1" s="1"/>
      <c r="H1" s="1"/>
      <c r="I1" s="1"/>
      <c r="J1" s="1"/>
      <c r="K1" s="1"/>
      <c r="L1" s="1"/>
      <c r="M1" s="1"/>
      <c r="N1" s="1"/>
      <c r="O1" s="1"/>
      <c r="P1" s="1"/>
      <c r="Q1" s="1"/>
      <c r="R1" s="1"/>
      <c r="S1" s="1"/>
      <c r="T1" s="1"/>
      <c r="U1" s="1"/>
      <c r="V1" s="1"/>
      <c r="W1" s="1"/>
      <c r="X1" s="1"/>
      <c r="Y1" s="1"/>
      <c r="Z1" s="1"/>
      <c r="AA1" s="1"/>
      <c r="AB1" s="1"/>
      <c r="AC1" s="1"/>
      <c r="AD1" s="1"/>
      <c r="AE1" s="1"/>
      <c r="AF1" s="1"/>
      <c r="AG1" s="1"/>
      <c r="AH1" s="1"/>
      <c r="AI1" s="1"/>
    </row>
    <row r="2" spans="1:35" ht="15.5" x14ac:dyDescent="0.35">
      <c r="A2" s="39" t="s">
        <v>0</v>
      </c>
      <c r="B2" s="40"/>
      <c r="C2" s="40"/>
      <c r="D2" s="40"/>
      <c r="E2" s="40"/>
      <c r="F2" s="40"/>
      <c r="G2" s="1"/>
      <c r="H2" s="1"/>
      <c r="I2" s="1"/>
      <c r="J2" s="1"/>
      <c r="K2" s="1"/>
      <c r="L2" s="1"/>
      <c r="M2" s="1"/>
      <c r="N2" s="1"/>
      <c r="O2" s="1"/>
      <c r="P2" s="1"/>
      <c r="Q2" s="1"/>
      <c r="R2" s="1"/>
      <c r="S2" s="1"/>
      <c r="T2" s="1"/>
      <c r="U2" s="1"/>
      <c r="V2" s="1"/>
      <c r="W2" s="1"/>
      <c r="X2" s="1"/>
      <c r="Y2" s="1"/>
      <c r="Z2" s="1"/>
      <c r="AA2" s="1"/>
      <c r="AB2" s="1"/>
      <c r="AC2" s="1"/>
      <c r="AD2" s="1"/>
      <c r="AE2" s="1"/>
      <c r="AF2" s="1"/>
      <c r="AG2" s="1"/>
      <c r="AH2" s="1"/>
      <c r="AI2" s="1"/>
    </row>
    <row r="3" spans="1:35" x14ac:dyDescent="0.35">
      <c r="A3" s="41" t="s">
        <v>1</v>
      </c>
      <c r="B3" s="41"/>
      <c r="C3" s="41"/>
      <c r="D3" s="41"/>
      <c r="E3" s="41"/>
      <c r="F3" s="41"/>
      <c r="G3" s="1"/>
      <c r="H3" s="1"/>
      <c r="I3" s="1"/>
      <c r="J3" s="1"/>
      <c r="K3" s="1"/>
      <c r="L3" s="1"/>
      <c r="M3" s="1"/>
      <c r="N3" s="1"/>
      <c r="O3" s="1"/>
      <c r="P3" s="1"/>
      <c r="Q3" s="1"/>
      <c r="R3" s="1"/>
      <c r="S3" s="1"/>
      <c r="T3" s="1"/>
      <c r="U3" s="1"/>
      <c r="V3" s="1"/>
      <c r="W3" s="1"/>
      <c r="X3" s="1"/>
      <c r="Y3" s="1"/>
      <c r="Z3" s="1"/>
      <c r="AA3" s="1"/>
      <c r="AB3" s="1"/>
      <c r="AC3" s="1"/>
      <c r="AD3" s="1"/>
      <c r="AE3" s="1"/>
      <c r="AF3" s="1"/>
      <c r="AG3" s="1"/>
      <c r="AH3" s="1"/>
      <c r="AI3" s="1"/>
    </row>
    <row r="4" spans="1:35" ht="31.5" x14ac:dyDescent="0.35">
      <c r="A4" s="2" t="s">
        <v>2</v>
      </c>
      <c r="B4" s="2" t="s">
        <v>3</v>
      </c>
      <c r="C4" s="2" t="s">
        <v>4</v>
      </c>
      <c r="D4" s="2" t="s">
        <v>5</v>
      </c>
      <c r="E4" s="3" t="s">
        <v>6</v>
      </c>
      <c r="F4" s="3" t="s">
        <v>7</v>
      </c>
      <c r="G4" s="3" t="s">
        <v>8</v>
      </c>
      <c r="H4" s="3" t="s">
        <v>9</v>
      </c>
      <c r="I4" s="2" t="s">
        <v>10</v>
      </c>
      <c r="J4" s="3" t="s">
        <v>11</v>
      </c>
      <c r="K4" s="3" t="s">
        <v>12</v>
      </c>
      <c r="L4" s="3" t="s">
        <v>13</v>
      </c>
      <c r="M4" s="3" t="s">
        <v>14</v>
      </c>
      <c r="N4" s="3" t="s">
        <v>1344</v>
      </c>
      <c r="O4" s="3" t="s">
        <v>15</v>
      </c>
      <c r="P4" s="3" t="s">
        <v>16</v>
      </c>
      <c r="Q4" s="3" t="s">
        <v>17</v>
      </c>
      <c r="R4" s="3" t="s">
        <v>18</v>
      </c>
      <c r="S4" s="3" t="s">
        <v>19</v>
      </c>
      <c r="T4" s="3" t="s">
        <v>20</v>
      </c>
      <c r="U4" s="3" t="s">
        <v>21</v>
      </c>
      <c r="V4" s="3" t="s">
        <v>22</v>
      </c>
      <c r="W4" s="3" t="s">
        <v>23</v>
      </c>
      <c r="X4" s="3" t="s">
        <v>24</v>
      </c>
      <c r="Y4" s="3" t="s">
        <v>25</v>
      </c>
      <c r="Z4" s="3" t="s">
        <v>26</v>
      </c>
      <c r="AA4" s="3" t="s">
        <v>27</v>
      </c>
      <c r="AB4" s="3" t="s">
        <v>28</v>
      </c>
      <c r="AC4" s="3" t="s">
        <v>29</v>
      </c>
      <c r="AD4" s="3" t="s">
        <v>30</v>
      </c>
      <c r="AE4" s="3" t="s">
        <v>31</v>
      </c>
      <c r="AF4" s="3" t="s">
        <v>32</v>
      </c>
      <c r="AG4" s="3" t="s">
        <v>33</v>
      </c>
      <c r="AH4" s="3" t="s">
        <v>34</v>
      </c>
      <c r="AI4" s="3" t="s">
        <v>35</v>
      </c>
    </row>
    <row r="5" spans="1:35" ht="161" x14ac:dyDescent="0.35">
      <c r="A5" s="4" t="s">
        <v>36</v>
      </c>
      <c r="B5" s="5" t="s">
        <v>37</v>
      </c>
      <c r="C5" s="6" t="s">
        <v>38</v>
      </c>
      <c r="D5" s="6" t="s">
        <v>39</v>
      </c>
      <c r="E5" s="6" t="s">
        <v>40</v>
      </c>
      <c r="F5" s="6" t="s">
        <v>41</v>
      </c>
      <c r="G5" s="6" t="s">
        <v>42</v>
      </c>
      <c r="H5" s="6" t="s">
        <v>43</v>
      </c>
      <c r="I5" s="7">
        <v>0.01</v>
      </c>
      <c r="J5" s="8"/>
      <c r="K5" s="7"/>
      <c r="L5" s="9">
        <v>103.2</v>
      </c>
      <c r="M5" s="10">
        <v>2.9</v>
      </c>
      <c r="N5" s="9">
        <f>L5/M5</f>
        <v>35.58620689655173</v>
      </c>
      <c r="O5" s="11">
        <v>55759</v>
      </c>
      <c r="P5" s="12">
        <v>0.99</v>
      </c>
      <c r="Q5" s="6" t="s">
        <v>44</v>
      </c>
      <c r="R5" s="6" t="s">
        <v>45</v>
      </c>
      <c r="S5" s="6" t="s">
        <v>46</v>
      </c>
      <c r="T5" s="6" t="s">
        <v>47</v>
      </c>
      <c r="U5" s="13" t="s">
        <v>48</v>
      </c>
      <c r="V5" s="13" t="s">
        <v>48</v>
      </c>
      <c r="W5" s="13" t="s">
        <v>48</v>
      </c>
      <c r="X5" s="13" t="s">
        <v>48</v>
      </c>
      <c r="Y5" s="13" t="s">
        <v>48</v>
      </c>
      <c r="Z5" s="13" t="s">
        <v>48</v>
      </c>
      <c r="AA5" s="13" t="s">
        <v>48</v>
      </c>
      <c r="AB5" s="13" t="s">
        <v>48</v>
      </c>
      <c r="AC5" s="13" t="s">
        <v>48</v>
      </c>
      <c r="AD5" s="13" t="s">
        <v>48</v>
      </c>
      <c r="AE5" s="13" t="s">
        <v>48</v>
      </c>
      <c r="AF5" s="14" t="s">
        <v>48</v>
      </c>
      <c r="AG5" s="14" t="s">
        <v>48</v>
      </c>
      <c r="AH5" s="15" t="s">
        <v>49</v>
      </c>
      <c r="AI5" s="16" t="s">
        <v>49</v>
      </c>
    </row>
    <row r="6" spans="1:35" ht="253" x14ac:dyDescent="0.35">
      <c r="A6" s="4" t="s">
        <v>50</v>
      </c>
      <c r="B6" s="5" t="s">
        <v>51</v>
      </c>
      <c r="C6" s="6" t="s">
        <v>52</v>
      </c>
      <c r="D6" s="6" t="s">
        <v>53</v>
      </c>
      <c r="E6" s="6" t="s">
        <v>54</v>
      </c>
      <c r="F6" s="6" t="s">
        <v>55</v>
      </c>
      <c r="G6" s="6" t="s">
        <v>56</v>
      </c>
      <c r="H6" s="6" t="s">
        <v>57</v>
      </c>
      <c r="I6" s="7">
        <v>5.0000000000000001E-3</v>
      </c>
      <c r="J6" s="8">
        <v>0.43</v>
      </c>
      <c r="K6" s="7">
        <v>2.6599999999999999E-2</v>
      </c>
      <c r="L6" s="9">
        <v>103.4</v>
      </c>
      <c r="M6" s="10">
        <v>1.5</v>
      </c>
      <c r="N6" s="9">
        <f t="shared" ref="N6:N69" si="0">L6/M6</f>
        <v>68.933333333333337</v>
      </c>
      <c r="O6" s="11">
        <v>5781</v>
      </c>
      <c r="P6" s="12">
        <v>1.1599999999999999</v>
      </c>
      <c r="Q6" s="6" t="s">
        <v>44</v>
      </c>
      <c r="R6" s="6" t="s">
        <v>58</v>
      </c>
      <c r="S6" s="6" t="s">
        <v>46</v>
      </c>
      <c r="T6" s="6" t="s">
        <v>59</v>
      </c>
      <c r="U6" s="13">
        <v>6.4899999999999999E-2</v>
      </c>
      <c r="V6" s="13">
        <v>4.6699999999999998E-2</v>
      </c>
      <c r="W6" s="13">
        <v>0.12939999999999999</v>
      </c>
      <c r="X6" s="13">
        <v>6.3700000000000007E-2</v>
      </c>
      <c r="Y6" s="13">
        <v>7.7799999999999994E-2</v>
      </c>
      <c r="Z6" s="13">
        <v>0.1933</v>
      </c>
      <c r="AA6" s="13">
        <v>0.1041</v>
      </c>
      <c r="AB6" s="13">
        <v>0.12939999999999999</v>
      </c>
      <c r="AC6" s="13">
        <v>0</v>
      </c>
      <c r="AD6" s="13">
        <v>0.1245</v>
      </c>
      <c r="AE6" s="13">
        <v>2.7900000000000001E-2</v>
      </c>
      <c r="AF6" s="14" t="s">
        <v>48</v>
      </c>
      <c r="AG6" s="14" t="s">
        <v>48</v>
      </c>
      <c r="AH6" s="15" t="s">
        <v>49</v>
      </c>
      <c r="AI6" s="16" t="s">
        <v>49</v>
      </c>
    </row>
    <row r="7" spans="1:35" ht="184" x14ac:dyDescent="0.35">
      <c r="A7" s="4" t="s">
        <v>60</v>
      </c>
      <c r="B7" s="5" t="s">
        <v>61</v>
      </c>
      <c r="C7" s="6" t="s">
        <v>62</v>
      </c>
      <c r="D7" s="6" t="s">
        <v>53</v>
      </c>
      <c r="E7" s="6" t="s">
        <v>63</v>
      </c>
      <c r="F7" s="6" t="s">
        <v>64</v>
      </c>
      <c r="G7" s="6" t="s">
        <v>65</v>
      </c>
      <c r="H7" s="6" t="s">
        <v>66</v>
      </c>
      <c r="I7" s="7">
        <v>5.4999999999999997E-3</v>
      </c>
      <c r="J7" s="8">
        <v>0.23</v>
      </c>
      <c r="K7" s="7">
        <v>6.3200000000000006E-2</v>
      </c>
      <c r="L7" s="9">
        <v>105.2</v>
      </c>
      <c r="M7" s="10">
        <v>2.7</v>
      </c>
      <c r="N7" s="9">
        <f t="shared" si="0"/>
        <v>38.962962962962962</v>
      </c>
      <c r="O7" s="11">
        <v>13172</v>
      </c>
      <c r="P7" s="12">
        <v>-1.34</v>
      </c>
      <c r="Q7" s="6" t="s">
        <v>29</v>
      </c>
      <c r="R7" s="6" t="s">
        <v>48</v>
      </c>
      <c r="S7" s="6" t="s">
        <v>48</v>
      </c>
      <c r="T7" s="6" t="s">
        <v>59</v>
      </c>
      <c r="U7" s="13">
        <v>0</v>
      </c>
      <c r="V7" s="13">
        <v>0</v>
      </c>
      <c r="W7" s="13">
        <v>0</v>
      </c>
      <c r="X7" s="13">
        <v>0</v>
      </c>
      <c r="Y7" s="13">
        <v>0</v>
      </c>
      <c r="Z7" s="13">
        <v>2.3900000000000001E-2</v>
      </c>
      <c r="AA7" s="13">
        <v>0</v>
      </c>
      <c r="AB7" s="13">
        <v>0</v>
      </c>
      <c r="AC7" s="13">
        <v>0.96540000000000004</v>
      </c>
      <c r="AD7" s="13">
        <v>0</v>
      </c>
      <c r="AE7" s="13">
        <v>0</v>
      </c>
      <c r="AF7" s="14" t="s">
        <v>48</v>
      </c>
      <c r="AG7" s="14" t="s">
        <v>48</v>
      </c>
      <c r="AH7" s="15" t="s">
        <v>49</v>
      </c>
      <c r="AI7" s="16" t="s">
        <v>49</v>
      </c>
    </row>
    <row r="8" spans="1:35" ht="126.5" x14ac:dyDescent="0.35">
      <c r="A8" s="4" t="s">
        <v>67</v>
      </c>
      <c r="B8" s="5" t="s">
        <v>68</v>
      </c>
      <c r="C8" s="6" t="s">
        <v>69</v>
      </c>
      <c r="D8" s="6" t="s">
        <v>53</v>
      </c>
      <c r="E8" s="6" t="s">
        <v>70</v>
      </c>
      <c r="F8" s="6" t="s">
        <v>71</v>
      </c>
      <c r="G8" s="6" t="s">
        <v>72</v>
      </c>
      <c r="H8" s="6" t="s">
        <v>73</v>
      </c>
      <c r="I8" s="7">
        <v>2.8999999999999998E-3</v>
      </c>
      <c r="J8" s="8">
        <v>0.4</v>
      </c>
      <c r="K8" s="7">
        <v>2.24E-2</v>
      </c>
      <c r="L8" s="9">
        <v>105.2</v>
      </c>
      <c r="M8" s="10">
        <v>2.7</v>
      </c>
      <c r="N8" s="9">
        <f t="shared" si="0"/>
        <v>38.962962962962962</v>
      </c>
      <c r="O8" s="11">
        <v>7934</v>
      </c>
      <c r="P8" s="12">
        <v>1.49</v>
      </c>
      <c r="Q8" s="6" t="s">
        <v>44</v>
      </c>
      <c r="R8" s="6" t="s">
        <v>74</v>
      </c>
      <c r="S8" s="6" t="s">
        <v>46</v>
      </c>
      <c r="T8" s="6" t="s">
        <v>47</v>
      </c>
      <c r="U8" s="13">
        <v>0</v>
      </c>
      <c r="V8" s="13">
        <v>0</v>
      </c>
      <c r="W8" s="13">
        <v>6.4999999999999997E-3</v>
      </c>
      <c r="X8" s="13">
        <v>0</v>
      </c>
      <c r="Y8" s="13">
        <v>0</v>
      </c>
      <c r="Z8" s="13">
        <v>0.59470000000000001</v>
      </c>
      <c r="AA8" s="13">
        <v>0</v>
      </c>
      <c r="AB8" s="13">
        <v>4.0399999999999998E-2</v>
      </c>
      <c r="AC8" s="13">
        <v>0.35909999999999997</v>
      </c>
      <c r="AD8" s="13">
        <v>0</v>
      </c>
      <c r="AE8" s="13">
        <v>0</v>
      </c>
      <c r="AF8" s="14" t="s">
        <v>48</v>
      </c>
      <c r="AG8" s="14" t="s">
        <v>48</v>
      </c>
      <c r="AH8" s="15" t="s">
        <v>49</v>
      </c>
      <c r="AI8" s="16" t="s">
        <v>49</v>
      </c>
    </row>
    <row r="9" spans="1:35" ht="92" x14ac:dyDescent="0.35">
      <c r="A9" s="4" t="s">
        <v>75</v>
      </c>
      <c r="B9" s="5" t="s">
        <v>76</v>
      </c>
      <c r="C9" s="6" t="s">
        <v>77</v>
      </c>
      <c r="D9" s="6" t="s">
        <v>53</v>
      </c>
      <c r="E9" s="6" t="s">
        <v>78</v>
      </c>
      <c r="F9" s="6" t="s">
        <v>79</v>
      </c>
      <c r="G9" s="6" t="s">
        <v>80</v>
      </c>
      <c r="H9" s="6" t="s">
        <v>81</v>
      </c>
      <c r="I9" s="7">
        <v>1.5E-3</v>
      </c>
      <c r="J9" s="8">
        <v>0.02</v>
      </c>
      <c r="K9" s="7">
        <v>9.1999999999999998E-3</v>
      </c>
      <c r="L9" s="9">
        <v>106.7</v>
      </c>
      <c r="M9" s="10">
        <v>4.4000000000000004</v>
      </c>
      <c r="N9" s="9">
        <f t="shared" si="0"/>
        <v>24.25</v>
      </c>
      <c r="O9" s="11">
        <v>41013</v>
      </c>
      <c r="P9" s="12">
        <v>-0.3</v>
      </c>
      <c r="Q9" s="6" t="s">
        <v>82</v>
      </c>
      <c r="R9" s="6" t="s">
        <v>48</v>
      </c>
      <c r="S9" s="6" t="s">
        <v>48</v>
      </c>
      <c r="T9" s="6" t="s">
        <v>47</v>
      </c>
      <c r="U9" s="13" t="s">
        <v>48</v>
      </c>
      <c r="V9" s="13" t="s">
        <v>48</v>
      </c>
      <c r="W9" s="13" t="s">
        <v>48</v>
      </c>
      <c r="X9" s="13" t="s">
        <v>48</v>
      </c>
      <c r="Y9" s="13" t="s">
        <v>48</v>
      </c>
      <c r="Z9" s="13" t="s">
        <v>48</v>
      </c>
      <c r="AA9" s="13" t="s">
        <v>48</v>
      </c>
      <c r="AB9" s="13" t="s">
        <v>48</v>
      </c>
      <c r="AC9" s="13" t="s">
        <v>48</v>
      </c>
      <c r="AD9" s="13" t="s">
        <v>48</v>
      </c>
      <c r="AE9" s="13" t="s">
        <v>48</v>
      </c>
      <c r="AF9" s="14" t="s">
        <v>48</v>
      </c>
      <c r="AG9" s="14" t="s">
        <v>48</v>
      </c>
      <c r="AH9" s="15" t="s">
        <v>49</v>
      </c>
      <c r="AI9" s="16" t="s">
        <v>49</v>
      </c>
    </row>
    <row r="10" spans="1:35" ht="80.5" x14ac:dyDescent="0.35">
      <c r="A10" s="4" t="s">
        <v>83</v>
      </c>
      <c r="B10" s="5" t="s">
        <v>84</v>
      </c>
      <c r="C10" s="6" t="s">
        <v>85</v>
      </c>
      <c r="D10" s="6" t="s">
        <v>53</v>
      </c>
      <c r="E10" s="6" t="s">
        <v>86</v>
      </c>
      <c r="F10" s="6" t="s">
        <v>87</v>
      </c>
      <c r="G10" s="6" t="s">
        <v>88</v>
      </c>
      <c r="H10" s="6" t="s">
        <v>89</v>
      </c>
      <c r="I10" s="7">
        <v>8.5000000000000006E-3</v>
      </c>
      <c r="J10" s="8">
        <v>0.14000000000000001</v>
      </c>
      <c r="K10" s="7">
        <v>4.4999999999999997E-3</v>
      </c>
      <c r="L10" s="9">
        <v>109.5</v>
      </c>
      <c r="M10" s="10">
        <v>3.5</v>
      </c>
      <c r="N10" s="9">
        <f t="shared" si="0"/>
        <v>31.285714285714285</v>
      </c>
      <c r="O10" s="11">
        <v>68050</v>
      </c>
      <c r="P10" s="12">
        <v>2.74</v>
      </c>
      <c r="Q10" s="6" t="s">
        <v>44</v>
      </c>
      <c r="R10" s="6" t="s">
        <v>74</v>
      </c>
      <c r="S10" s="6" t="s">
        <v>48</v>
      </c>
      <c r="T10" s="6" t="s">
        <v>90</v>
      </c>
      <c r="U10" s="13">
        <v>6.6900000000000001E-2</v>
      </c>
      <c r="V10" s="13">
        <v>2.4899999999999999E-2</v>
      </c>
      <c r="W10" s="13">
        <v>0.24</v>
      </c>
      <c r="X10" s="13">
        <v>3.8399999999999997E-2</v>
      </c>
      <c r="Y10" s="13">
        <v>8.3199999999999996E-2</v>
      </c>
      <c r="Z10" s="13">
        <v>0.13400000000000001</v>
      </c>
      <c r="AA10" s="13">
        <v>2.8199999999999999E-2</v>
      </c>
      <c r="AB10" s="13">
        <v>0.18240000000000001</v>
      </c>
      <c r="AC10" s="13">
        <v>6.5799999999999997E-2</v>
      </c>
      <c r="AD10" s="13">
        <v>0.11899999999999999</v>
      </c>
      <c r="AE10" s="13">
        <v>1.9400000000000001E-2</v>
      </c>
      <c r="AF10" s="14" t="s">
        <v>48</v>
      </c>
      <c r="AG10" s="14" t="s">
        <v>48</v>
      </c>
      <c r="AH10" s="15" t="s">
        <v>49</v>
      </c>
      <c r="AI10" s="16" t="s">
        <v>49</v>
      </c>
    </row>
    <row r="11" spans="1:35" ht="126.5" x14ac:dyDescent="0.35">
      <c r="A11" s="4" t="s">
        <v>91</v>
      </c>
      <c r="B11" s="5" t="s">
        <v>92</v>
      </c>
      <c r="C11" s="6" t="s">
        <v>93</v>
      </c>
      <c r="D11" s="6" t="s">
        <v>53</v>
      </c>
      <c r="E11" s="6" t="s">
        <v>94</v>
      </c>
      <c r="F11" s="6" t="s">
        <v>95</v>
      </c>
      <c r="G11" s="6" t="s">
        <v>96</v>
      </c>
      <c r="H11" s="6" t="s">
        <v>97</v>
      </c>
      <c r="I11" s="7">
        <v>7.7999999999999996E-3</v>
      </c>
      <c r="J11" s="8">
        <v>0.45</v>
      </c>
      <c r="K11" s="7">
        <v>2.5000000000000001E-2</v>
      </c>
      <c r="L11" s="9">
        <v>110.5</v>
      </c>
      <c r="M11" s="10">
        <v>6.1</v>
      </c>
      <c r="N11" s="9">
        <f t="shared" si="0"/>
        <v>18.114754098360656</v>
      </c>
      <c r="O11" s="11">
        <v>103341</v>
      </c>
      <c r="P11" s="12">
        <v>-1.7</v>
      </c>
      <c r="Q11" s="6" t="s">
        <v>44</v>
      </c>
      <c r="R11" s="6" t="s">
        <v>48</v>
      </c>
      <c r="S11" s="6" t="s">
        <v>48</v>
      </c>
      <c r="T11" s="6" t="s">
        <v>98</v>
      </c>
      <c r="U11" s="13">
        <v>9.6000000000000002E-2</v>
      </c>
      <c r="V11" s="13">
        <v>0</v>
      </c>
      <c r="W11" s="13">
        <v>5.1700000000000003E-2</v>
      </c>
      <c r="X11" s="13">
        <v>4.4900000000000002E-2</v>
      </c>
      <c r="Y11" s="13">
        <v>0.22</v>
      </c>
      <c r="Z11" s="13">
        <v>0.23499999999999999</v>
      </c>
      <c r="AA11" s="13">
        <v>0</v>
      </c>
      <c r="AB11" s="13">
        <v>0</v>
      </c>
      <c r="AC11" s="13">
        <v>0</v>
      </c>
      <c r="AD11" s="13">
        <v>0</v>
      </c>
      <c r="AE11" s="13">
        <v>0.1643</v>
      </c>
      <c r="AF11" s="14" t="s">
        <v>48</v>
      </c>
      <c r="AG11" s="14" t="s">
        <v>48</v>
      </c>
      <c r="AH11" s="15" t="s">
        <v>49</v>
      </c>
      <c r="AI11" s="16" t="s">
        <v>49</v>
      </c>
    </row>
    <row r="12" spans="1:35" ht="138" x14ac:dyDescent="0.35">
      <c r="A12" s="4" t="s">
        <v>99</v>
      </c>
      <c r="B12" s="5" t="s">
        <v>100</v>
      </c>
      <c r="C12" s="6" t="s">
        <v>101</v>
      </c>
      <c r="D12" s="6" t="s">
        <v>53</v>
      </c>
      <c r="E12" s="6" t="s">
        <v>102</v>
      </c>
      <c r="F12" s="6" t="s">
        <v>103</v>
      </c>
      <c r="G12" s="6" t="s">
        <v>104</v>
      </c>
      <c r="H12" s="6" t="s">
        <v>105</v>
      </c>
      <c r="I12" s="7">
        <v>6.0000000000000001E-3</v>
      </c>
      <c r="J12" s="8">
        <v>0.6</v>
      </c>
      <c r="K12" s="7">
        <v>1.29E-2</v>
      </c>
      <c r="L12" s="9">
        <v>111.9</v>
      </c>
      <c r="M12" s="10">
        <v>2.4</v>
      </c>
      <c r="N12" s="9">
        <f t="shared" si="0"/>
        <v>46.625000000000007</v>
      </c>
      <c r="O12" s="11">
        <v>24864</v>
      </c>
      <c r="P12" s="12">
        <v>1.25</v>
      </c>
      <c r="Q12" s="6" t="s">
        <v>44</v>
      </c>
      <c r="R12" s="6" t="s">
        <v>106</v>
      </c>
      <c r="S12" s="6" t="s">
        <v>46</v>
      </c>
      <c r="T12" s="6" t="s">
        <v>47</v>
      </c>
      <c r="U12" s="13">
        <v>6.7599999999999993E-2</v>
      </c>
      <c r="V12" s="13">
        <v>1.0800000000000001E-2</v>
      </c>
      <c r="W12" s="13">
        <v>0.18240000000000001</v>
      </c>
      <c r="X12" s="13">
        <v>5.0700000000000002E-2</v>
      </c>
      <c r="Y12" s="13">
        <v>0.1074</v>
      </c>
      <c r="Z12" s="13">
        <v>0.14269999999999999</v>
      </c>
      <c r="AA12" s="13">
        <v>3.0800000000000001E-2</v>
      </c>
      <c r="AB12" s="13">
        <v>0.14649999999999999</v>
      </c>
      <c r="AC12" s="13">
        <v>6.7599999999999993E-2</v>
      </c>
      <c r="AD12" s="13">
        <v>0.1431</v>
      </c>
      <c r="AE12" s="13">
        <v>5.04E-2</v>
      </c>
      <c r="AF12" s="14" t="s">
        <v>48</v>
      </c>
      <c r="AG12" s="14" t="s">
        <v>48</v>
      </c>
      <c r="AH12" s="15" t="s">
        <v>49</v>
      </c>
      <c r="AI12" s="16" t="s">
        <v>49</v>
      </c>
    </row>
    <row r="13" spans="1:35" ht="115" x14ac:dyDescent="0.35">
      <c r="A13" s="4" t="s">
        <v>107</v>
      </c>
      <c r="B13" s="5" t="s">
        <v>108</v>
      </c>
      <c r="C13" s="6" t="s">
        <v>109</v>
      </c>
      <c r="D13" s="6" t="s">
        <v>53</v>
      </c>
      <c r="E13" s="6" t="s">
        <v>110</v>
      </c>
      <c r="F13" s="6" t="s">
        <v>111</v>
      </c>
      <c r="G13" s="6" t="s">
        <v>42</v>
      </c>
      <c r="H13" s="6" t="s">
        <v>73</v>
      </c>
      <c r="I13" s="7">
        <v>3.8999999999999998E-3</v>
      </c>
      <c r="J13" s="8">
        <v>0.28999999999999998</v>
      </c>
      <c r="K13" s="7">
        <v>1.8499999999999999E-2</v>
      </c>
      <c r="L13" s="9">
        <v>112.3</v>
      </c>
      <c r="M13" s="10">
        <v>4.0999999999999996</v>
      </c>
      <c r="N13" s="9">
        <f t="shared" si="0"/>
        <v>27.390243902439025</v>
      </c>
      <c r="O13" s="11">
        <v>38122</v>
      </c>
      <c r="P13" s="12">
        <v>0.86</v>
      </c>
      <c r="Q13" s="6" t="s">
        <v>44</v>
      </c>
      <c r="R13" s="6" t="s">
        <v>45</v>
      </c>
      <c r="S13" s="6" t="s">
        <v>46</v>
      </c>
      <c r="T13" s="6" t="s">
        <v>47</v>
      </c>
      <c r="U13" s="13">
        <v>2.3699999999999999E-2</v>
      </c>
      <c r="V13" s="13">
        <v>3.04E-2</v>
      </c>
      <c r="W13" s="13">
        <v>8.7900000000000006E-2</v>
      </c>
      <c r="X13" s="13">
        <v>7.8200000000000006E-2</v>
      </c>
      <c r="Y13" s="13">
        <v>7.9699999999999993E-2</v>
      </c>
      <c r="Z13" s="13">
        <v>0.11600000000000001</v>
      </c>
      <c r="AA13" s="13">
        <v>9.4399999999999998E-2</v>
      </c>
      <c r="AB13" s="13">
        <v>7.4999999999999997E-2</v>
      </c>
      <c r="AC13" s="13">
        <v>1.6299999999999999E-2</v>
      </c>
      <c r="AD13" s="13">
        <v>0.1268</v>
      </c>
      <c r="AE13" s="13">
        <v>2.4299999999999999E-2</v>
      </c>
      <c r="AF13" s="14" t="s">
        <v>48</v>
      </c>
      <c r="AG13" s="14" t="s">
        <v>48</v>
      </c>
      <c r="AH13" s="15" t="s">
        <v>49</v>
      </c>
      <c r="AI13" s="16" t="s">
        <v>49</v>
      </c>
    </row>
    <row r="14" spans="1:35" ht="299" x14ac:dyDescent="0.35">
      <c r="A14" s="4" t="s">
        <v>112</v>
      </c>
      <c r="B14" s="5" t="s">
        <v>113</v>
      </c>
      <c r="C14" s="6" t="s">
        <v>114</v>
      </c>
      <c r="D14" s="6" t="s">
        <v>53</v>
      </c>
      <c r="E14" s="6" t="s">
        <v>115</v>
      </c>
      <c r="F14" s="6" t="s">
        <v>116</v>
      </c>
      <c r="G14" s="6" t="s">
        <v>117</v>
      </c>
      <c r="H14" s="6" t="s">
        <v>105</v>
      </c>
      <c r="I14" s="7">
        <v>6.0000000000000001E-3</v>
      </c>
      <c r="J14" s="8">
        <v>0.42</v>
      </c>
      <c r="K14" s="7">
        <v>9.1999999999999998E-3</v>
      </c>
      <c r="L14" s="9">
        <v>112.9</v>
      </c>
      <c r="M14" s="10">
        <v>2.5</v>
      </c>
      <c r="N14" s="9">
        <f t="shared" si="0"/>
        <v>45.160000000000004</v>
      </c>
      <c r="O14" s="11">
        <v>10613</v>
      </c>
      <c r="P14" s="12">
        <v>0.93</v>
      </c>
      <c r="Q14" s="6" t="s">
        <v>44</v>
      </c>
      <c r="R14" s="6" t="s">
        <v>118</v>
      </c>
      <c r="S14" s="6" t="s">
        <v>46</v>
      </c>
      <c r="T14" s="6" t="s">
        <v>47</v>
      </c>
      <c r="U14" s="13">
        <v>0.04</v>
      </c>
      <c r="V14" s="13">
        <v>1E-4</v>
      </c>
      <c r="W14" s="13">
        <v>9.7600000000000006E-2</v>
      </c>
      <c r="X14" s="13">
        <v>6.1499999999999999E-2</v>
      </c>
      <c r="Y14" s="13">
        <v>6.5699999999999995E-2</v>
      </c>
      <c r="Z14" s="13">
        <v>0.17510000000000001</v>
      </c>
      <c r="AA14" s="13">
        <v>8.3299999999999999E-2</v>
      </c>
      <c r="AB14" s="13">
        <v>9.69E-2</v>
      </c>
      <c r="AC14" s="13">
        <v>2.87E-2</v>
      </c>
      <c r="AD14" s="13">
        <v>0.21859999999999999</v>
      </c>
      <c r="AE14" s="13">
        <v>0.13250000000000001</v>
      </c>
      <c r="AF14" s="14" t="s">
        <v>48</v>
      </c>
      <c r="AG14" s="14" t="s">
        <v>48</v>
      </c>
      <c r="AH14" s="15" t="s">
        <v>49</v>
      </c>
      <c r="AI14" s="16" t="s">
        <v>49</v>
      </c>
    </row>
    <row r="15" spans="1:35" ht="103.5" x14ac:dyDescent="0.35">
      <c r="A15" s="4" t="s">
        <v>119</v>
      </c>
      <c r="B15" s="5" t="s">
        <v>120</v>
      </c>
      <c r="C15" s="6" t="s">
        <v>121</v>
      </c>
      <c r="D15" s="6" t="s">
        <v>53</v>
      </c>
      <c r="E15" s="6" t="s">
        <v>122</v>
      </c>
      <c r="F15" s="6" t="s">
        <v>123</v>
      </c>
      <c r="G15" s="6" t="s">
        <v>42</v>
      </c>
      <c r="H15" s="6" t="s">
        <v>66</v>
      </c>
      <c r="I15" s="7">
        <v>5.1999999999999998E-3</v>
      </c>
      <c r="J15" s="8">
        <v>0.17</v>
      </c>
      <c r="K15" s="7">
        <v>1.6500000000000001E-2</v>
      </c>
      <c r="L15" s="9">
        <v>114.4</v>
      </c>
      <c r="M15" s="10">
        <v>2.2999999999999998</v>
      </c>
      <c r="N15" s="9">
        <f t="shared" si="0"/>
        <v>49.739130434782616</v>
      </c>
      <c r="O15" s="11">
        <v>8805</v>
      </c>
      <c r="P15" s="12">
        <v>0.94</v>
      </c>
      <c r="Q15" s="6" t="s">
        <v>44</v>
      </c>
      <c r="R15" s="6" t="s">
        <v>45</v>
      </c>
      <c r="S15" s="6" t="s">
        <v>46</v>
      </c>
      <c r="T15" s="6" t="s">
        <v>47</v>
      </c>
      <c r="U15" s="13">
        <v>9.7699999999999995E-2</v>
      </c>
      <c r="V15" s="13">
        <v>2.7699999999999999E-2</v>
      </c>
      <c r="W15" s="13">
        <v>0.1153</v>
      </c>
      <c r="X15" s="13">
        <v>0.1115</v>
      </c>
      <c r="Y15" s="13">
        <v>0.1072</v>
      </c>
      <c r="Z15" s="13">
        <v>9.9000000000000005E-2</v>
      </c>
      <c r="AA15" s="13">
        <v>0.1129</v>
      </c>
      <c r="AB15" s="13">
        <v>0.1026</v>
      </c>
      <c r="AC15" s="13">
        <v>1.4E-2</v>
      </c>
      <c r="AD15" s="13">
        <v>9.4299999999999995E-2</v>
      </c>
      <c r="AE15" s="13">
        <v>0.1149</v>
      </c>
      <c r="AF15" s="14" t="s">
        <v>48</v>
      </c>
      <c r="AG15" s="14" t="s">
        <v>48</v>
      </c>
      <c r="AH15" s="15" t="s">
        <v>49</v>
      </c>
      <c r="AI15" s="16" t="s">
        <v>49</v>
      </c>
    </row>
    <row r="16" spans="1:35" ht="115" x14ac:dyDescent="0.35">
      <c r="A16" s="4" t="s">
        <v>124</v>
      </c>
      <c r="B16" s="5" t="s">
        <v>125</v>
      </c>
      <c r="C16" s="6" t="s">
        <v>126</v>
      </c>
      <c r="D16" s="6" t="s">
        <v>53</v>
      </c>
      <c r="E16" s="6" t="s">
        <v>127</v>
      </c>
      <c r="F16" s="6" t="s">
        <v>128</v>
      </c>
      <c r="G16" s="6" t="s">
        <v>104</v>
      </c>
      <c r="H16" s="6" t="s">
        <v>129</v>
      </c>
      <c r="I16" s="7">
        <v>7.0000000000000001E-3</v>
      </c>
      <c r="J16" s="8">
        <v>0.15</v>
      </c>
      <c r="K16" s="7">
        <v>1.7100000000000001E-2</v>
      </c>
      <c r="L16" s="9">
        <v>117.3</v>
      </c>
      <c r="M16" s="10">
        <v>2.7</v>
      </c>
      <c r="N16" s="9">
        <f t="shared" si="0"/>
        <v>43.444444444444443</v>
      </c>
      <c r="O16" s="11">
        <v>14738</v>
      </c>
      <c r="P16" s="12">
        <v>1.05</v>
      </c>
      <c r="Q16" s="6" t="s">
        <v>44</v>
      </c>
      <c r="R16" s="6" t="s">
        <v>106</v>
      </c>
      <c r="S16" s="6" t="s">
        <v>130</v>
      </c>
      <c r="T16" s="6" t="s">
        <v>47</v>
      </c>
      <c r="U16" s="13">
        <v>6.0499999999999998E-2</v>
      </c>
      <c r="V16" s="13">
        <v>1.78E-2</v>
      </c>
      <c r="W16" s="13">
        <v>0.114</v>
      </c>
      <c r="X16" s="13">
        <v>6.5299999999999997E-2</v>
      </c>
      <c r="Y16" s="13">
        <v>0.12130000000000001</v>
      </c>
      <c r="Z16" s="13">
        <v>0.15040000000000001</v>
      </c>
      <c r="AA16" s="13">
        <v>7.46E-2</v>
      </c>
      <c r="AB16" s="13">
        <v>0.1565</v>
      </c>
      <c r="AC16" s="13">
        <v>8.0000000000000004E-4</v>
      </c>
      <c r="AD16" s="13">
        <v>0.14030000000000001</v>
      </c>
      <c r="AE16" s="13">
        <v>9.7199999999999995E-2</v>
      </c>
      <c r="AF16" s="14" t="s">
        <v>48</v>
      </c>
      <c r="AG16" s="14" t="s">
        <v>48</v>
      </c>
      <c r="AH16" s="15" t="s">
        <v>49</v>
      </c>
      <c r="AI16" s="16" t="s">
        <v>49</v>
      </c>
    </row>
    <row r="17" spans="1:35" ht="34.5" x14ac:dyDescent="0.35">
      <c r="A17" s="4" t="s">
        <v>131</v>
      </c>
      <c r="B17" s="5" t="s">
        <v>132</v>
      </c>
      <c r="C17" s="6" t="s">
        <v>133</v>
      </c>
      <c r="D17" s="6" t="s">
        <v>134</v>
      </c>
      <c r="E17" s="6"/>
      <c r="F17" s="6" t="s">
        <v>135</v>
      </c>
      <c r="G17" s="6" t="s">
        <v>136</v>
      </c>
      <c r="H17" s="6" t="s">
        <v>137</v>
      </c>
      <c r="I17" s="7"/>
      <c r="J17" s="8">
        <v>0</v>
      </c>
      <c r="K17" s="7">
        <v>4.1000000000000003E-3</v>
      </c>
      <c r="L17" s="9">
        <v>117.3</v>
      </c>
      <c r="M17" s="10">
        <v>1.7</v>
      </c>
      <c r="N17" s="9">
        <f t="shared" si="0"/>
        <v>69</v>
      </c>
      <c r="O17" s="11">
        <v>40017</v>
      </c>
      <c r="P17" s="12">
        <v>-1.2</v>
      </c>
      <c r="Q17" s="6" t="s">
        <v>44</v>
      </c>
      <c r="R17" s="6" t="s">
        <v>48</v>
      </c>
      <c r="S17" s="6" t="s">
        <v>48</v>
      </c>
      <c r="T17" s="6" t="s">
        <v>47</v>
      </c>
      <c r="U17" s="13" t="s">
        <v>48</v>
      </c>
      <c r="V17" s="13" t="s">
        <v>48</v>
      </c>
      <c r="W17" s="13" t="s">
        <v>48</v>
      </c>
      <c r="X17" s="13" t="s">
        <v>48</v>
      </c>
      <c r="Y17" s="13" t="s">
        <v>48</v>
      </c>
      <c r="Z17" s="13" t="s">
        <v>48</v>
      </c>
      <c r="AA17" s="13" t="s">
        <v>48</v>
      </c>
      <c r="AB17" s="13" t="s">
        <v>48</v>
      </c>
      <c r="AC17" s="13" t="s">
        <v>48</v>
      </c>
      <c r="AD17" s="13" t="s">
        <v>48</v>
      </c>
      <c r="AE17" s="13" t="s">
        <v>48</v>
      </c>
      <c r="AF17" s="14" t="s">
        <v>48</v>
      </c>
      <c r="AG17" s="14" t="s">
        <v>48</v>
      </c>
      <c r="AH17" s="15" t="s">
        <v>49</v>
      </c>
      <c r="AI17" s="16" t="s">
        <v>49</v>
      </c>
    </row>
    <row r="18" spans="1:35" ht="57.5" x14ac:dyDescent="0.35">
      <c r="A18" s="4" t="s">
        <v>138</v>
      </c>
      <c r="B18" s="5" t="s">
        <v>139</v>
      </c>
      <c r="C18" s="6" t="s">
        <v>140</v>
      </c>
      <c r="D18" s="6" t="s">
        <v>53</v>
      </c>
      <c r="E18" s="6" t="s">
        <v>141</v>
      </c>
      <c r="F18" s="6" t="s">
        <v>142</v>
      </c>
      <c r="G18" s="6" t="s">
        <v>143</v>
      </c>
      <c r="H18" s="6" t="s">
        <v>144</v>
      </c>
      <c r="I18" s="7">
        <v>2E-3</v>
      </c>
      <c r="J18" s="8">
        <v>0.55000000000000004</v>
      </c>
      <c r="K18" s="7">
        <v>5.5999999999999999E-3</v>
      </c>
      <c r="L18" s="9">
        <v>118</v>
      </c>
      <c r="M18" s="10">
        <v>1.2</v>
      </c>
      <c r="N18" s="9">
        <f t="shared" si="0"/>
        <v>98.333333333333343</v>
      </c>
      <c r="O18" s="11">
        <v>14886</v>
      </c>
      <c r="P18" s="12">
        <v>1.58</v>
      </c>
      <c r="Q18" s="6" t="s">
        <v>44</v>
      </c>
      <c r="R18" s="6" t="s">
        <v>74</v>
      </c>
      <c r="S18" s="6" t="s">
        <v>145</v>
      </c>
      <c r="T18" s="6" t="s">
        <v>47</v>
      </c>
      <c r="U18" s="13">
        <v>5.8400000000000001E-2</v>
      </c>
      <c r="V18" s="13">
        <v>1.15E-2</v>
      </c>
      <c r="W18" s="13">
        <v>0.15579999999999999</v>
      </c>
      <c r="X18" s="13">
        <v>4.9700000000000001E-2</v>
      </c>
      <c r="Y18" s="13">
        <v>4.7500000000000001E-2</v>
      </c>
      <c r="Z18" s="13">
        <v>3.3399999999999999E-2</v>
      </c>
      <c r="AA18" s="13">
        <v>0.18229999999999999</v>
      </c>
      <c r="AB18" s="13">
        <v>0.20549999999999999</v>
      </c>
      <c r="AC18" s="13">
        <v>4.5999999999999999E-2</v>
      </c>
      <c r="AD18" s="13">
        <v>0.2021</v>
      </c>
      <c r="AE18" s="13">
        <v>6.0000000000000001E-3</v>
      </c>
      <c r="AF18" s="14" t="s">
        <v>48</v>
      </c>
      <c r="AG18" s="14" t="s">
        <v>48</v>
      </c>
      <c r="AH18" s="15" t="s">
        <v>49</v>
      </c>
      <c r="AI18" s="16" t="s">
        <v>49</v>
      </c>
    </row>
    <row r="19" spans="1:35" ht="161" x14ac:dyDescent="0.35">
      <c r="A19" s="4" t="s">
        <v>146</v>
      </c>
      <c r="B19" s="5" t="s">
        <v>147</v>
      </c>
      <c r="C19" s="6" t="s">
        <v>148</v>
      </c>
      <c r="D19" s="6" t="s">
        <v>53</v>
      </c>
      <c r="E19" s="6" t="s">
        <v>149</v>
      </c>
      <c r="F19" s="6" t="s">
        <v>150</v>
      </c>
      <c r="G19" s="6" t="s">
        <v>80</v>
      </c>
      <c r="H19" s="6" t="s">
        <v>144</v>
      </c>
      <c r="I19" s="7">
        <v>1.1999999999999999E-3</v>
      </c>
      <c r="J19" s="8">
        <v>7.0000000000000007E-2</v>
      </c>
      <c r="K19" s="7">
        <v>2.4199999999999999E-2</v>
      </c>
      <c r="L19" s="9">
        <v>119.1</v>
      </c>
      <c r="M19" s="10">
        <v>1.9</v>
      </c>
      <c r="N19" s="9">
        <f t="shared" si="0"/>
        <v>62.684210526315788</v>
      </c>
      <c r="O19" s="11">
        <v>24027</v>
      </c>
      <c r="P19" s="12">
        <v>-0.35</v>
      </c>
      <c r="Q19" s="6" t="s">
        <v>82</v>
      </c>
      <c r="R19" s="6" t="s">
        <v>48</v>
      </c>
      <c r="S19" s="6" t="s">
        <v>48</v>
      </c>
      <c r="T19" s="6" t="s">
        <v>47</v>
      </c>
      <c r="U19" s="13" t="s">
        <v>48</v>
      </c>
      <c r="V19" s="13" t="s">
        <v>48</v>
      </c>
      <c r="W19" s="13" t="s">
        <v>48</v>
      </c>
      <c r="X19" s="13" t="s">
        <v>48</v>
      </c>
      <c r="Y19" s="13" t="s">
        <v>48</v>
      </c>
      <c r="Z19" s="13" t="s">
        <v>48</v>
      </c>
      <c r="AA19" s="13" t="s">
        <v>48</v>
      </c>
      <c r="AB19" s="13" t="s">
        <v>48</v>
      </c>
      <c r="AC19" s="13" t="s">
        <v>48</v>
      </c>
      <c r="AD19" s="13" t="s">
        <v>48</v>
      </c>
      <c r="AE19" s="13" t="s">
        <v>48</v>
      </c>
      <c r="AF19" s="14" t="s">
        <v>48</v>
      </c>
      <c r="AG19" s="14" t="s">
        <v>48</v>
      </c>
      <c r="AH19" s="15" t="s">
        <v>49</v>
      </c>
      <c r="AI19" s="16" t="s">
        <v>49</v>
      </c>
    </row>
    <row r="20" spans="1:35" ht="103.5" x14ac:dyDescent="0.35">
      <c r="A20" s="4" t="s">
        <v>151</v>
      </c>
      <c r="B20" s="5" t="s">
        <v>152</v>
      </c>
      <c r="C20" s="6" t="s">
        <v>153</v>
      </c>
      <c r="D20" s="6" t="s">
        <v>53</v>
      </c>
      <c r="E20" s="6" t="s">
        <v>154</v>
      </c>
      <c r="F20" s="6" t="s">
        <v>155</v>
      </c>
      <c r="G20" s="6" t="s">
        <v>143</v>
      </c>
      <c r="H20" s="6" t="s">
        <v>105</v>
      </c>
      <c r="I20" s="7">
        <v>3.5000000000000001E-3</v>
      </c>
      <c r="J20" s="8">
        <v>0.1</v>
      </c>
      <c r="K20" s="7">
        <v>8.3999999999999995E-3</v>
      </c>
      <c r="L20" s="9">
        <v>119.5</v>
      </c>
      <c r="M20" s="10">
        <v>1.5</v>
      </c>
      <c r="N20" s="9">
        <f t="shared" si="0"/>
        <v>79.666666666666671</v>
      </c>
      <c r="O20" s="11">
        <v>13202</v>
      </c>
      <c r="P20" s="12">
        <v>1.53</v>
      </c>
      <c r="Q20" s="6" t="s">
        <v>44</v>
      </c>
      <c r="R20" s="6" t="s">
        <v>74</v>
      </c>
      <c r="S20" s="6" t="s">
        <v>145</v>
      </c>
      <c r="T20" s="6" t="s">
        <v>47</v>
      </c>
      <c r="U20" s="13">
        <v>4.2999999999999997E-2</v>
      </c>
      <c r="V20" s="13">
        <v>0</v>
      </c>
      <c r="W20" s="13">
        <v>0.17330000000000001</v>
      </c>
      <c r="X20" s="13">
        <v>0.05</v>
      </c>
      <c r="Y20" s="13">
        <v>1.4800000000000001E-2</v>
      </c>
      <c r="Z20" s="13">
        <v>0.15629999999999999</v>
      </c>
      <c r="AA20" s="13">
        <v>0.13739999999999999</v>
      </c>
      <c r="AB20" s="13">
        <v>0.123</v>
      </c>
      <c r="AC20" s="13">
        <v>4.0599999999999997E-2</v>
      </c>
      <c r="AD20" s="13">
        <v>0.25940000000000002</v>
      </c>
      <c r="AE20" s="13">
        <v>0</v>
      </c>
      <c r="AF20" s="14" t="s">
        <v>48</v>
      </c>
      <c r="AG20" s="14" t="s">
        <v>48</v>
      </c>
      <c r="AH20" s="15" t="s">
        <v>49</v>
      </c>
      <c r="AI20" s="16" t="s">
        <v>49</v>
      </c>
    </row>
    <row r="21" spans="1:35" ht="264.5" x14ac:dyDescent="0.35">
      <c r="A21" s="4" t="s">
        <v>156</v>
      </c>
      <c r="B21" s="5" t="s">
        <v>157</v>
      </c>
      <c r="C21" s="6" t="s">
        <v>158</v>
      </c>
      <c r="D21" s="6" t="s">
        <v>53</v>
      </c>
      <c r="E21" s="6" t="s">
        <v>159</v>
      </c>
      <c r="F21" s="6" t="s">
        <v>160</v>
      </c>
      <c r="G21" s="6" t="s">
        <v>161</v>
      </c>
      <c r="H21" s="6" t="s">
        <v>162</v>
      </c>
      <c r="I21" s="7">
        <v>5.7999999999999996E-3</v>
      </c>
      <c r="J21" s="8">
        <v>0.38</v>
      </c>
      <c r="K21" s="7">
        <v>3.6700000000000003E-2</v>
      </c>
      <c r="L21" s="9">
        <v>120.2</v>
      </c>
      <c r="M21" s="10">
        <v>2.6</v>
      </c>
      <c r="N21" s="9">
        <f t="shared" si="0"/>
        <v>46.230769230769234</v>
      </c>
      <c r="O21" s="11">
        <v>6416</v>
      </c>
      <c r="P21" s="12">
        <v>-1.21</v>
      </c>
      <c r="Q21" s="6" t="s">
        <v>44</v>
      </c>
      <c r="R21" s="6" t="s">
        <v>48</v>
      </c>
      <c r="S21" s="6" t="s">
        <v>48</v>
      </c>
      <c r="T21" s="6" t="s">
        <v>59</v>
      </c>
      <c r="U21" s="13">
        <v>8.2299999999999998E-2</v>
      </c>
      <c r="V21" s="13">
        <v>0.1598</v>
      </c>
      <c r="W21" s="13">
        <v>3.9899999999999998E-2</v>
      </c>
      <c r="X21" s="13">
        <v>8.0399999999999999E-2</v>
      </c>
      <c r="Y21" s="13">
        <v>0.12039999999999999</v>
      </c>
      <c r="Z21" s="13">
        <v>0.2283</v>
      </c>
      <c r="AA21" s="13">
        <v>8.6599999999999996E-2</v>
      </c>
      <c r="AB21" s="13">
        <v>6.2100000000000002E-2</v>
      </c>
      <c r="AC21" s="13">
        <v>2.1899999999999999E-2</v>
      </c>
      <c r="AD21" s="13">
        <v>2.3300000000000001E-2</v>
      </c>
      <c r="AE21" s="13">
        <v>9.4E-2</v>
      </c>
      <c r="AF21" s="14" t="s">
        <v>48</v>
      </c>
      <c r="AG21" s="14" t="s">
        <v>48</v>
      </c>
      <c r="AH21" s="15" t="s">
        <v>49</v>
      </c>
      <c r="AI21" s="16" t="s">
        <v>49</v>
      </c>
    </row>
    <row r="22" spans="1:35" ht="391" x14ac:dyDescent="0.35">
      <c r="A22" s="4" t="s">
        <v>163</v>
      </c>
      <c r="B22" s="5" t="s">
        <v>164</v>
      </c>
      <c r="C22" s="6" t="s">
        <v>165</v>
      </c>
      <c r="D22" s="6" t="s">
        <v>53</v>
      </c>
      <c r="E22" s="6" t="s">
        <v>166</v>
      </c>
      <c r="F22" s="6" t="s">
        <v>167</v>
      </c>
      <c r="G22" s="6" t="s">
        <v>104</v>
      </c>
      <c r="H22" s="6" t="s">
        <v>81</v>
      </c>
      <c r="I22" s="7">
        <v>1.5E-3</v>
      </c>
      <c r="J22" s="8">
        <v>0.32</v>
      </c>
      <c r="K22" s="7">
        <v>1.41E-2</v>
      </c>
      <c r="L22" s="9">
        <v>120.5</v>
      </c>
      <c r="M22" s="10">
        <v>2.1</v>
      </c>
      <c r="N22" s="9">
        <f t="shared" si="0"/>
        <v>57.38095238095238</v>
      </c>
      <c r="O22" s="11">
        <v>594</v>
      </c>
      <c r="P22" s="12">
        <v>1.38</v>
      </c>
      <c r="Q22" s="6" t="s">
        <v>44</v>
      </c>
      <c r="R22" s="6" t="s">
        <v>106</v>
      </c>
      <c r="S22" s="6" t="s">
        <v>46</v>
      </c>
      <c r="T22" s="6" t="s">
        <v>47</v>
      </c>
      <c r="U22" s="13">
        <v>3.5099999999999999E-2</v>
      </c>
      <c r="V22" s="13">
        <v>3.2599999999999997E-2</v>
      </c>
      <c r="W22" s="13">
        <v>0.1135</v>
      </c>
      <c r="X22" s="13">
        <v>0.13719999999999999</v>
      </c>
      <c r="Y22" s="13">
        <v>4.9700000000000001E-2</v>
      </c>
      <c r="Z22" s="13">
        <v>0.12920000000000001</v>
      </c>
      <c r="AA22" s="13">
        <v>0.1129</v>
      </c>
      <c r="AB22" s="13">
        <v>0.1116</v>
      </c>
      <c r="AC22" s="13">
        <v>5.2999999999999999E-2</v>
      </c>
      <c r="AD22" s="13">
        <v>9.2600000000000002E-2</v>
      </c>
      <c r="AE22" s="13">
        <v>0.13089999999999999</v>
      </c>
      <c r="AF22" s="14" t="s">
        <v>48</v>
      </c>
      <c r="AG22" s="14" t="s">
        <v>48</v>
      </c>
      <c r="AH22" s="15" t="s">
        <v>49</v>
      </c>
      <c r="AI22" s="16" t="s">
        <v>49</v>
      </c>
    </row>
    <row r="23" spans="1:35" ht="80.5" x14ac:dyDescent="0.35">
      <c r="A23" s="4" t="s">
        <v>168</v>
      </c>
      <c r="B23" s="5" t="s">
        <v>169</v>
      </c>
      <c r="C23" s="6" t="s">
        <v>170</v>
      </c>
      <c r="D23" s="6" t="s">
        <v>53</v>
      </c>
      <c r="E23" s="6" t="s">
        <v>171</v>
      </c>
      <c r="F23" s="6" t="s">
        <v>172</v>
      </c>
      <c r="G23" s="6" t="s">
        <v>72</v>
      </c>
      <c r="H23" s="6" t="s">
        <v>57</v>
      </c>
      <c r="I23" s="7">
        <v>3.5000000000000001E-3</v>
      </c>
      <c r="J23" s="8">
        <v>0.21</v>
      </c>
      <c r="K23" s="7">
        <v>3.0599999999999999E-2</v>
      </c>
      <c r="L23" s="9">
        <v>122.4</v>
      </c>
      <c r="M23" s="10">
        <v>2.5</v>
      </c>
      <c r="N23" s="9">
        <f t="shared" si="0"/>
        <v>48.96</v>
      </c>
      <c r="O23" s="11">
        <v>29159</v>
      </c>
      <c r="P23" s="12">
        <v>1.63</v>
      </c>
      <c r="Q23" s="6" t="s">
        <v>44</v>
      </c>
      <c r="R23" s="6" t="s">
        <v>48</v>
      </c>
      <c r="S23" s="6" t="s">
        <v>48</v>
      </c>
      <c r="T23" s="6" t="s">
        <v>47</v>
      </c>
      <c r="U23" s="13">
        <v>0</v>
      </c>
      <c r="V23" s="13">
        <v>0</v>
      </c>
      <c r="W23" s="13">
        <v>0</v>
      </c>
      <c r="X23" s="13">
        <v>0</v>
      </c>
      <c r="Y23" s="13">
        <v>0</v>
      </c>
      <c r="Z23" s="13">
        <v>0.99119999999999997</v>
      </c>
      <c r="AA23" s="13">
        <v>0</v>
      </c>
      <c r="AB23" s="13">
        <v>0</v>
      </c>
      <c r="AC23" s="13">
        <v>0</v>
      </c>
      <c r="AD23" s="13">
        <v>0</v>
      </c>
      <c r="AE23" s="13">
        <v>0</v>
      </c>
      <c r="AF23" s="14" t="s">
        <v>48</v>
      </c>
      <c r="AG23" s="14" t="s">
        <v>48</v>
      </c>
      <c r="AH23" s="15" t="s">
        <v>49</v>
      </c>
      <c r="AI23" s="16" t="s">
        <v>49</v>
      </c>
    </row>
    <row r="24" spans="1:35" ht="126.5" x14ac:dyDescent="0.35">
      <c r="A24" s="4" t="s">
        <v>173</v>
      </c>
      <c r="B24" s="5" t="s">
        <v>174</v>
      </c>
      <c r="C24" s="6" t="s">
        <v>175</v>
      </c>
      <c r="D24" s="6" t="s">
        <v>53</v>
      </c>
      <c r="E24" s="6" t="s">
        <v>176</v>
      </c>
      <c r="F24" s="6" t="s">
        <v>177</v>
      </c>
      <c r="G24" s="6" t="s">
        <v>178</v>
      </c>
      <c r="H24" s="6" t="s">
        <v>81</v>
      </c>
      <c r="I24" s="7">
        <v>5.1999999999999998E-3</v>
      </c>
      <c r="J24" s="8">
        <v>0.33</v>
      </c>
      <c r="K24" s="7">
        <v>1.6799999999999999E-2</v>
      </c>
      <c r="L24" s="9">
        <v>123.4</v>
      </c>
      <c r="M24" s="10">
        <v>3.5</v>
      </c>
      <c r="N24" s="9">
        <f t="shared" si="0"/>
        <v>35.25714285714286</v>
      </c>
      <c r="O24" s="11">
        <v>31448</v>
      </c>
      <c r="P24" s="12">
        <v>1.27</v>
      </c>
      <c r="Q24" s="6" t="s">
        <v>44</v>
      </c>
      <c r="R24" s="6" t="s">
        <v>48</v>
      </c>
      <c r="S24" s="6" t="s">
        <v>48</v>
      </c>
      <c r="T24" s="6" t="s">
        <v>179</v>
      </c>
      <c r="U24" s="13">
        <v>0.32440000000000002</v>
      </c>
      <c r="V24" s="13">
        <v>0</v>
      </c>
      <c r="W24" s="13">
        <v>9.7500000000000003E-2</v>
      </c>
      <c r="X24" s="13">
        <v>0.23449999999999999</v>
      </c>
      <c r="Y24" s="13">
        <v>2.0000000000000001E-4</v>
      </c>
      <c r="Z24" s="13">
        <v>8.7599999999999997E-2</v>
      </c>
      <c r="AA24" s="13">
        <v>0.10970000000000001</v>
      </c>
      <c r="AB24" s="13">
        <v>0.14360000000000001</v>
      </c>
      <c r="AC24" s="13">
        <v>0</v>
      </c>
      <c r="AD24" s="13">
        <v>0</v>
      </c>
      <c r="AE24" s="13">
        <v>0</v>
      </c>
      <c r="AF24" s="14" t="s">
        <v>48</v>
      </c>
      <c r="AG24" s="14" t="s">
        <v>48</v>
      </c>
      <c r="AH24" s="15" t="s">
        <v>49</v>
      </c>
      <c r="AI24" s="16" t="s">
        <v>49</v>
      </c>
    </row>
    <row r="25" spans="1:35" ht="115" x14ac:dyDescent="0.35">
      <c r="A25" s="4" t="s">
        <v>180</v>
      </c>
      <c r="B25" s="5" t="s">
        <v>181</v>
      </c>
      <c r="C25" s="6" t="s">
        <v>182</v>
      </c>
      <c r="D25" s="6" t="s">
        <v>53</v>
      </c>
      <c r="E25" s="6" t="s">
        <v>183</v>
      </c>
      <c r="F25" s="6" t="s">
        <v>184</v>
      </c>
      <c r="G25" s="6" t="s">
        <v>136</v>
      </c>
      <c r="H25" s="6" t="s">
        <v>97</v>
      </c>
      <c r="I25" s="7">
        <v>6.4999999999999997E-3</v>
      </c>
      <c r="J25" s="8">
        <v>0.11</v>
      </c>
      <c r="K25" s="7">
        <v>5.1999999999999998E-3</v>
      </c>
      <c r="L25" s="9">
        <v>124.1</v>
      </c>
      <c r="M25" s="10">
        <v>5.9</v>
      </c>
      <c r="N25" s="9">
        <f t="shared" si="0"/>
        <v>21.033898305084744</v>
      </c>
      <c r="O25" s="11">
        <v>242497</v>
      </c>
      <c r="P25" s="12">
        <v>2.88</v>
      </c>
      <c r="Q25" s="6" t="s">
        <v>44</v>
      </c>
      <c r="R25" s="6" t="s">
        <v>48</v>
      </c>
      <c r="S25" s="6" t="s">
        <v>48</v>
      </c>
      <c r="T25" s="6" t="s">
        <v>59</v>
      </c>
      <c r="U25" s="13">
        <v>0</v>
      </c>
      <c r="V25" s="13">
        <v>0</v>
      </c>
      <c r="W25" s="13">
        <v>0.1426</v>
      </c>
      <c r="X25" s="13">
        <v>0</v>
      </c>
      <c r="Y25" s="13">
        <v>0</v>
      </c>
      <c r="Z25" s="13">
        <v>0</v>
      </c>
      <c r="AA25" s="13">
        <v>0</v>
      </c>
      <c r="AB25" s="13">
        <v>0</v>
      </c>
      <c r="AC25" s="13">
        <v>0</v>
      </c>
      <c r="AD25" s="13">
        <v>0.85429999999999995</v>
      </c>
      <c r="AE25" s="13">
        <v>0</v>
      </c>
      <c r="AF25" s="14" t="s">
        <v>48</v>
      </c>
      <c r="AG25" s="14" t="s">
        <v>48</v>
      </c>
      <c r="AH25" s="15" t="s">
        <v>49</v>
      </c>
      <c r="AI25" s="16" t="s">
        <v>49</v>
      </c>
    </row>
    <row r="26" spans="1:35" ht="149.5" x14ac:dyDescent="0.35">
      <c r="A26" s="4" t="s">
        <v>185</v>
      </c>
      <c r="B26" s="5" t="s">
        <v>186</v>
      </c>
      <c r="C26" s="6" t="s">
        <v>187</v>
      </c>
      <c r="D26" s="6" t="s">
        <v>53</v>
      </c>
      <c r="E26" s="6" t="s">
        <v>188</v>
      </c>
      <c r="F26" s="6" t="s">
        <v>189</v>
      </c>
      <c r="G26" s="6" t="s">
        <v>190</v>
      </c>
      <c r="H26" s="6" t="s">
        <v>89</v>
      </c>
      <c r="I26" s="7">
        <v>5.4999999999999997E-3</v>
      </c>
      <c r="J26" s="8">
        <v>0.98</v>
      </c>
      <c r="K26" s="7">
        <v>1.9900000000000001E-2</v>
      </c>
      <c r="L26" s="9">
        <v>126.4</v>
      </c>
      <c r="M26" s="10">
        <v>2.6</v>
      </c>
      <c r="N26" s="9">
        <f t="shared" si="0"/>
        <v>48.615384615384613</v>
      </c>
      <c r="O26" s="11">
        <v>79500</v>
      </c>
      <c r="P26" s="12">
        <v>1.75</v>
      </c>
      <c r="Q26" s="6" t="s">
        <v>44</v>
      </c>
      <c r="R26" s="6" t="s">
        <v>48</v>
      </c>
      <c r="S26" s="6" t="s">
        <v>48</v>
      </c>
      <c r="T26" s="6" t="s">
        <v>59</v>
      </c>
      <c r="U26" s="13">
        <v>0.7853</v>
      </c>
      <c r="V26" s="13">
        <v>0</v>
      </c>
      <c r="W26" s="13">
        <v>0</v>
      </c>
      <c r="X26" s="13">
        <v>0</v>
      </c>
      <c r="Y26" s="13">
        <v>0</v>
      </c>
      <c r="Z26" s="13">
        <v>0</v>
      </c>
      <c r="AA26" s="13">
        <v>0</v>
      </c>
      <c r="AB26" s="13">
        <v>0.21740000000000001</v>
      </c>
      <c r="AC26" s="13">
        <v>0</v>
      </c>
      <c r="AD26" s="13">
        <v>0</v>
      </c>
      <c r="AE26" s="13">
        <v>0</v>
      </c>
      <c r="AF26" s="14" t="s">
        <v>48</v>
      </c>
      <c r="AG26" s="14" t="s">
        <v>48</v>
      </c>
      <c r="AH26" s="15" t="s">
        <v>49</v>
      </c>
      <c r="AI26" s="16" t="s">
        <v>49</v>
      </c>
    </row>
    <row r="27" spans="1:35" ht="115" x14ac:dyDescent="0.35">
      <c r="A27" s="4" t="s">
        <v>191</v>
      </c>
      <c r="B27" s="5" t="s">
        <v>192</v>
      </c>
      <c r="C27" s="6" t="s">
        <v>193</v>
      </c>
      <c r="D27" s="6" t="s">
        <v>53</v>
      </c>
      <c r="E27" s="6" t="s">
        <v>194</v>
      </c>
      <c r="F27" s="6" t="s">
        <v>195</v>
      </c>
      <c r="G27" s="6" t="s">
        <v>178</v>
      </c>
      <c r="H27" s="6" t="s">
        <v>97</v>
      </c>
      <c r="I27" s="7">
        <v>6.8999999999999999E-3</v>
      </c>
      <c r="J27" s="8">
        <v>0.04</v>
      </c>
      <c r="K27" s="7">
        <v>1.6999999999999999E-3</v>
      </c>
      <c r="L27" s="9">
        <v>126.5</v>
      </c>
      <c r="M27" s="10">
        <v>5.7</v>
      </c>
      <c r="N27" s="9">
        <f t="shared" si="0"/>
        <v>22.192982456140349</v>
      </c>
      <c r="O27" s="11">
        <v>128594</v>
      </c>
      <c r="P27" s="12">
        <v>2.84</v>
      </c>
      <c r="Q27" s="6" t="s">
        <v>44</v>
      </c>
      <c r="R27" s="6" t="s">
        <v>45</v>
      </c>
      <c r="S27" s="6" t="s">
        <v>46</v>
      </c>
      <c r="T27" s="6" t="s">
        <v>179</v>
      </c>
      <c r="U27" s="13">
        <v>0.1303</v>
      </c>
      <c r="V27" s="13">
        <v>9.7699999999999995E-2</v>
      </c>
      <c r="W27" s="13">
        <v>0.18540000000000001</v>
      </c>
      <c r="X27" s="13">
        <v>0.2044</v>
      </c>
      <c r="Y27" s="13">
        <v>9.1700000000000004E-2</v>
      </c>
      <c r="Z27" s="13">
        <v>0.1515</v>
      </c>
      <c r="AA27" s="13">
        <v>0</v>
      </c>
      <c r="AB27" s="13">
        <v>6.13E-2</v>
      </c>
      <c r="AC27" s="13">
        <v>0</v>
      </c>
      <c r="AD27" s="13">
        <v>0</v>
      </c>
      <c r="AE27" s="13">
        <v>6.83E-2</v>
      </c>
      <c r="AF27" s="14" t="s">
        <v>48</v>
      </c>
      <c r="AG27" s="14" t="s">
        <v>48</v>
      </c>
      <c r="AH27" s="15" t="s">
        <v>49</v>
      </c>
      <c r="AI27" s="16" t="s">
        <v>49</v>
      </c>
    </row>
    <row r="28" spans="1:35" ht="50" x14ac:dyDescent="0.35">
      <c r="A28" s="4" t="s">
        <v>196</v>
      </c>
      <c r="B28" s="5" t="s">
        <v>197</v>
      </c>
      <c r="C28" s="6" t="s">
        <v>198</v>
      </c>
      <c r="D28" s="6" t="s">
        <v>53</v>
      </c>
      <c r="E28" s="6" t="s">
        <v>199</v>
      </c>
      <c r="F28" s="6" t="s">
        <v>200</v>
      </c>
      <c r="G28" s="6" t="s">
        <v>201</v>
      </c>
      <c r="H28" s="6" t="s">
        <v>144</v>
      </c>
      <c r="I28" s="7">
        <v>1.6999999999999999E-3</v>
      </c>
      <c r="J28" s="8">
        <v>0.84</v>
      </c>
      <c r="K28" s="7">
        <v>1.9E-2</v>
      </c>
      <c r="L28" s="9">
        <v>127.5</v>
      </c>
      <c r="M28" s="10">
        <v>1.3</v>
      </c>
      <c r="N28" s="9">
        <f t="shared" si="0"/>
        <v>98.07692307692308</v>
      </c>
      <c r="O28" s="11">
        <v>11342</v>
      </c>
      <c r="P28" s="12">
        <v>1.36</v>
      </c>
      <c r="Q28" s="6" t="s">
        <v>44</v>
      </c>
      <c r="R28" s="6" t="s">
        <v>74</v>
      </c>
      <c r="S28" s="6" t="s">
        <v>46</v>
      </c>
      <c r="T28" s="6" t="s">
        <v>47</v>
      </c>
      <c r="U28" s="13">
        <v>6.9699999999999998E-2</v>
      </c>
      <c r="V28" s="13">
        <v>3.7000000000000002E-3</v>
      </c>
      <c r="W28" s="13">
        <v>0.1565</v>
      </c>
      <c r="X28" s="13">
        <v>4.3499999999999997E-2</v>
      </c>
      <c r="Y28" s="13">
        <v>3.4000000000000002E-2</v>
      </c>
      <c r="Z28" s="13">
        <v>0.1242</v>
      </c>
      <c r="AA28" s="13">
        <v>9.0499999999999997E-2</v>
      </c>
      <c r="AB28" s="13">
        <v>0.19109999999999999</v>
      </c>
      <c r="AC28" s="13">
        <v>7.7299999999999994E-2</v>
      </c>
      <c r="AD28" s="13">
        <v>0.16900000000000001</v>
      </c>
      <c r="AE28" s="13">
        <v>4.0099999999999997E-2</v>
      </c>
      <c r="AF28" s="14" t="s">
        <v>48</v>
      </c>
      <c r="AG28" s="14" t="s">
        <v>48</v>
      </c>
      <c r="AH28" s="15" t="s">
        <v>49</v>
      </c>
      <c r="AI28" s="16" t="s">
        <v>49</v>
      </c>
    </row>
    <row r="29" spans="1:35" ht="184" x14ac:dyDescent="0.35">
      <c r="A29" s="4" t="s">
        <v>202</v>
      </c>
      <c r="B29" s="5" t="s">
        <v>203</v>
      </c>
      <c r="C29" s="6" t="s">
        <v>204</v>
      </c>
      <c r="D29" s="6" t="s">
        <v>53</v>
      </c>
      <c r="E29" s="6" t="s">
        <v>205</v>
      </c>
      <c r="F29" s="6" t="s">
        <v>206</v>
      </c>
      <c r="G29" s="6" t="s">
        <v>207</v>
      </c>
      <c r="H29" s="6" t="s">
        <v>57</v>
      </c>
      <c r="I29" s="7">
        <v>5.0000000000000001E-3</v>
      </c>
      <c r="J29" s="8">
        <v>0.39</v>
      </c>
      <c r="K29" s="7">
        <v>1.95E-2</v>
      </c>
      <c r="L29" s="9">
        <v>127.7</v>
      </c>
      <c r="M29" s="10">
        <v>2.8</v>
      </c>
      <c r="N29" s="9">
        <f t="shared" si="0"/>
        <v>45.607142857142861</v>
      </c>
      <c r="O29" s="11">
        <v>10061</v>
      </c>
      <c r="P29" s="12">
        <v>1.45</v>
      </c>
      <c r="Q29" s="6" t="s">
        <v>44</v>
      </c>
      <c r="R29" s="6" t="s">
        <v>48</v>
      </c>
      <c r="S29" s="6" t="s">
        <v>48</v>
      </c>
      <c r="T29" s="6" t="s">
        <v>208</v>
      </c>
      <c r="U29" s="13">
        <v>8.2199999999999995E-2</v>
      </c>
      <c r="V29" s="13">
        <v>5.1900000000000002E-2</v>
      </c>
      <c r="W29" s="13">
        <v>0.18440000000000001</v>
      </c>
      <c r="X29" s="13">
        <v>5.8999999999999997E-2</v>
      </c>
      <c r="Y29" s="13">
        <v>1.52E-2</v>
      </c>
      <c r="Z29" s="13">
        <v>0.1512</v>
      </c>
      <c r="AA29" s="13">
        <v>6.4100000000000004E-2</v>
      </c>
      <c r="AB29" s="13">
        <v>0.20349999999999999</v>
      </c>
      <c r="AC29" s="13">
        <v>3.78E-2</v>
      </c>
      <c r="AD29" s="13">
        <v>0.1123</v>
      </c>
      <c r="AE29" s="13">
        <v>2.9100000000000001E-2</v>
      </c>
      <c r="AF29" s="14" t="s">
        <v>48</v>
      </c>
      <c r="AG29" s="14" t="s">
        <v>48</v>
      </c>
      <c r="AH29" s="15" t="s">
        <v>49</v>
      </c>
      <c r="AI29" s="16" t="s">
        <v>49</v>
      </c>
    </row>
    <row r="30" spans="1:35" ht="287.5" x14ac:dyDescent="0.35">
      <c r="A30" s="4" t="s">
        <v>209</v>
      </c>
      <c r="B30" s="5" t="s">
        <v>210</v>
      </c>
      <c r="C30" s="6" t="s">
        <v>165</v>
      </c>
      <c r="D30" s="6" t="s">
        <v>53</v>
      </c>
      <c r="E30" s="6" t="s">
        <v>211</v>
      </c>
      <c r="F30" s="6" t="s">
        <v>212</v>
      </c>
      <c r="G30" s="6" t="s">
        <v>213</v>
      </c>
      <c r="H30" s="6" t="s">
        <v>81</v>
      </c>
      <c r="I30" s="7">
        <v>1.5E-3</v>
      </c>
      <c r="J30" s="8">
        <v>0.3</v>
      </c>
      <c r="K30" s="7">
        <v>1.3299999999999999E-2</v>
      </c>
      <c r="L30" s="9">
        <v>127.7</v>
      </c>
      <c r="M30" s="10">
        <v>2.2000000000000002</v>
      </c>
      <c r="N30" s="9">
        <f t="shared" si="0"/>
        <v>58.04545454545454</v>
      </c>
      <c r="O30" s="11">
        <v>3012</v>
      </c>
      <c r="P30" s="12">
        <v>0.98</v>
      </c>
      <c r="Q30" s="6" t="s">
        <v>44</v>
      </c>
      <c r="R30" s="6" t="s">
        <v>45</v>
      </c>
      <c r="S30" s="6" t="s">
        <v>130</v>
      </c>
      <c r="T30" s="6" t="s">
        <v>47</v>
      </c>
      <c r="U30" s="13">
        <v>2.92E-2</v>
      </c>
      <c r="V30" s="13">
        <v>4.3799999999999999E-2</v>
      </c>
      <c r="W30" s="13">
        <v>0.106</v>
      </c>
      <c r="X30" s="13">
        <v>8.4699999999999998E-2</v>
      </c>
      <c r="Y30" s="13">
        <v>0.1399</v>
      </c>
      <c r="Z30" s="13">
        <v>0.20680000000000001</v>
      </c>
      <c r="AA30" s="13">
        <v>0.10489999999999999</v>
      </c>
      <c r="AB30" s="13">
        <v>8.9599999999999999E-2</v>
      </c>
      <c r="AC30" s="13">
        <v>1.34E-2</v>
      </c>
      <c r="AD30" s="13">
        <v>0.1416</v>
      </c>
      <c r="AE30" s="13">
        <v>3.8600000000000002E-2</v>
      </c>
      <c r="AF30" s="14" t="s">
        <v>48</v>
      </c>
      <c r="AG30" s="14" t="s">
        <v>48</v>
      </c>
      <c r="AH30" s="15" t="s">
        <v>49</v>
      </c>
      <c r="AI30" s="16" t="s">
        <v>49</v>
      </c>
    </row>
    <row r="31" spans="1:35" ht="161" x14ac:dyDescent="0.35">
      <c r="A31" s="4" t="s">
        <v>214</v>
      </c>
      <c r="B31" s="5" t="s">
        <v>215</v>
      </c>
      <c r="C31" s="6" t="s">
        <v>216</v>
      </c>
      <c r="D31" s="6" t="s">
        <v>53</v>
      </c>
      <c r="E31" s="6" t="s">
        <v>217</v>
      </c>
      <c r="F31" s="6" t="s">
        <v>218</v>
      </c>
      <c r="G31" s="6" t="s">
        <v>219</v>
      </c>
      <c r="H31" s="6" t="s">
        <v>73</v>
      </c>
      <c r="I31" s="7">
        <v>6.0000000000000001E-3</v>
      </c>
      <c r="J31" s="8">
        <v>0.06</v>
      </c>
      <c r="K31" s="7">
        <v>1.0200000000000001E-2</v>
      </c>
      <c r="L31" s="9">
        <v>128.6</v>
      </c>
      <c r="M31" s="10">
        <v>2.7</v>
      </c>
      <c r="N31" s="9">
        <f t="shared" si="0"/>
        <v>47.629629629629626</v>
      </c>
      <c r="O31" s="11">
        <v>28067</v>
      </c>
      <c r="P31" s="12">
        <v>1.34</v>
      </c>
      <c r="Q31" s="6" t="s">
        <v>44</v>
      </c>
      <c r="R31" s="6" t="s">
        <v>48</v>
      </c>
      <c r="S31" s="6" t="s">
        <v>48</v>
      </c>
      <c r="T31" s="6" t="s">
        <v>47</v>
      </c>
      <c r="U31" s="13">
        <v>2.3300000000000001E-2</v>
      </c>
      <c r="V31" s="13">
        <v>0</v>
      </c>
      <c r="W31" s="13">
        <v>9.4E-2</v>
      </c>
      <c r="X31" s="13">
        <v>0</v>
      </c>
      <c r="Y31" s="13">
        <v>0</v>
      </c>
      <c r="Z31" s="13">
        <v>0</v>
      </c>
      <c r="AA31" s="13">
        <v>0</v>
      </c>
      <c r="AB31" s="13">
        <v>0.86750000000000005</v>
      </c>
      <c r="AC31" s="13">
        <v>0</v>
      </c>
      <c r="AD31" s="13">
        <v>1.35E-2</v>
      </c>
      <c r="AE31" s="13">
        <v>0</v>
      </c>
      <c r="AF31" s="14" t="s">
        <v>48</v>
      </c>
      <c r="AG31" s="14" t="s">
        <v>48</v>
      </c>
      <c r="AH31" s="15" t="s">
        <v>49</v>
      </c>
      <c r="AI31" s="16" t="s">
        <v>49</v>
      </c>
    </row>
    <row r="32" spans="1:35" ht="253" x14ac:dyDescent="0.35">
      <c r="A32" s="4" t="s">
        <v>220</v>
      </c>
      <c r="B32" s="5" t="s">
        <v>221</v>
      </c>
      <c r="C32" s="6" t="s">
        <v>222</v>
      </c>
      <c r="D32" s="6" t="s">
        <v>53</v>
      </c>
      <c r="E32" s="6" t="s">
        <v>223</v>
      </c>
      <c r="F32" s="6" t="s">
        <v>224</v>
      </c>
      <c r="G32" s="6" t="s">
        <v>213</v>
      </c>
      <c r="H32" s="6" t="s">
        <v>105</v>
      </c>
      <c r="I32" s="7">
        <v>6.0000000000000001E-3</v>
      </c>
      <c r="J32" s="8">
        <v>0.75</v>
      </c>
      <c r="K32" s="7">
        <v>2.1899999999999999E-2</v>
      </c>
      <c r="L32" s="9">
        <v>131.1</v>
      </c>
      <c r="M32" s="10">
        <v>3.9</v>
      </c>
      <c r="N32" s="9">
        <f t="shared" si="0"/>
        <v>33.615384615384613</v>
      </c>
      <c r="O32" s="11">
        <v>24481</v>
      </c>
      <c r="P32" s="12">
        <v>-1.03</v>
      </c>
      <c r="Q32" s="6" t="s">
        <v>44</v>
      </c>
      <c r="R32" s="6" t="s">
        <v>45</v>
      </c>
      <c r="S32" s="6" t="s">
        <v>130</v>
      </c>
      <c r="T32" s="6" t="s">
        <v>59</v>
      </c>
      <c r="U32" s="13">
        <v>0</v>
      </c>
      <c r="V32" s="13">
        <v>0.14050000000000001</v>
      </c>
      <c r="W32" s="13">
        <v>6.2799999999999995E-2</v>
      </c>
      <c r="X32" s="13">
        <v>0.13930000000000001</v>
      </c>
      <c r="Y32" s="13">
        <v>0.14599999999999999</v>
      </c>
      <c r="Z32" s="13">
        <v>8.0799999999999997E-2</v>
      </c>
      <c r="AA32" s="13">
        <v>6.2100000000000002E-2</v>
      </c>
      <c r="AB32" s="13">
        <v>6.3299999999999995E-2</v>
      </c>
      <c r="AC32" s="13">
        <v>2.86E-2</v>
      </c>
      <c r="AD32" s="13">
        <v>7.0400000000000004E-2</v>
      </c>
      <c r="AE32" s="13">
        <v>0.20630000000000001</v>
      </c>
      <c r="AF32" s="14" t="s">
        <v>48</v>
      </c>
      <c r="AG32" s="14" t="s">
        <v>48</v>
      </c>
      <c r="AH32" s="15" t="s">
        <v>49</v>
      </c>
      <c r="AI32" s="16" t="s">
        <v>49</v>
      </c>
    </row>
    <row r="33" spans="1:35" ht="57.5" x14ac:dyDescent="0.35">
      <c r="A33" s="4" t="s">
        <v>225</v>
      </c>
      <c r="B33" s="5" t="s">
        <v>226</v>
      </c>
      <c r="C33" s="6" t="s">
        <v>227</v>
      </c>
      <c r="D33" s="6" t="s">
        <v>53</v>
      </c>
      <c r="E33" s="6" t="s">
        <v>228</v>
      </c>
      <c r="F33" s="6" t="s">
        <v>229</v>
      </c>
      <c r="G33" s="6" t="s">
        <v>190</v>
      </c>
      <c r="H33" s="6" t="s">
        <v>97</v>
      </c>
      <c r="I33" s="7">
        <v>6.8999999999999999E-3</v>
      </c>
      <c r="J33" s="8">
        <v>0.12</v>
      </c>
      <c r="K33" s="7">
        <v>8.3000000000000001E-3</v>
      </c>
      <c r="L33" s="9">
        <v>132.4</v>
      </c>
      <c r="M33" s="10">
        <v>8.9</v>
      </c>
      <c r="N33" s="9">
        <f t="shared" si="0"/>
        <v>14.876404494382022</v>
      </c>
      <c r="O33" s="11">
        <v>82622</v>
      </c>
      <c r="P33" s="12">
        <v>1.95</v>
      </c>
      <c r="Q33" s="6" t="s">
        <v>44</v>
      </c>
      <c r="R33" s="6" t="s">
        <v>48</v>
      </c>
      <c r="S33" s="6" t="s">
        <v>48</v>
      </c>
      <c r="T33" s="6" t="s">
        <v>59</v>
      </c>
      <c r="U33" s="13" t="s">
        <v>48</v>
      </c>
      <c r="V33" s="13" t="s">
        <v>48</v>
      </c>
      <c r="W33" s="13" t="s">
        <v>48</v>
      </c>
      <c r="X33" s="13" t="s">
        <v>48</v>
      </c>
      <c r="Y33" s="13" t="s">
        <v>48</v>
      </c>
      <c r="Z33" s="13" t="s">
        <v>48</v>
      </c>
      <c r="AA33" s="13" t="s">
        <v>48</v>
      </c>
      <c r="AB33" s="13" t="s">
        <v>48</v>
      </c>
      <c r="AC33" s="13" t="s">
        <v>48</v>
      </c>
      <c r="AD33" s="13" t="s">
        <v>48</v>
      </c>
      <c r="AE33" s="13" t="s">
        <v>48</v>
      </c>
      <c r="AF33" s="14" t="s">
        <v>48</v>
      </c>
      <c r="AG33" s="14" t="s">
        <v>48</v>
      </c>
      <c r="AH33" s="15" t="s">
        <v>49</v>
      </c>
      <c r="AI33" s="16" t="s">
        <v>49</v>
      </c>
    </row>
    <row r="34" spans="1:35" ht="50" x14ac:dyDescent="0.35">
      <c r="A34" s="4" t="s">
        <v>230</v>
      </c>
      <c r="B34" s="5" t="s">
        <v>231</v>
      </c>
      <c r="C34" s="6" t="s">
        <v>232</v>
      </c>
      <c r="D34" s="6" t="s">
        <v>134</v>
      </c>
      <c r="E34" s="6"/>
      <c r="F34" s="6" t="s">
        <v>135</v>
      </c>
      <c r="G34" s="6" t="s">
        <v>233</v>
      </c>
      <c r="H34" s="6" t="s">
        <v>137</v>
      </c>
      <c r="I34" s="7"/>
      <c r="J34" s="8">
        <v>0</v>
      </c>
      <c r="K34" s="7">
        <v>4.3799999999999999E-2</v>
      </c>
      <c r="L34" s="9">
        <v>132.9</v>
      </c>
      <c r="M34" s="10">
        <v>4.5999999999999996</v>
      </c>
      <c r="N34" s="9">
        <f t="shared" si="0"/>
        <v>28.89130434782609</v>
      </c>
      <c r="O34" s="11">
        <v>26694</v>
      </c>
      <c r="P34" s="12">
        <v>0.65</v>
      </c>
      <c r="Q34" s="6" t="s">
        <v>44</v>
      </c>
      <c r="R34" s="6" t="s">
        <v>48</v>
      </c>
      <c r="S34" s="6" t="s">
        <v>48</v>
      </c>
      <c r="T34" s="6" t="s">
        <v>47</v>
      </c>
      <c r="U34" s="13" t="s">
        <v>48</v>
      </c>
      <c r="V34" s="13" t="s">
        <v>48</v>
      </c>
      <c r="W34" s="13" t="s">
        <v>48</v>
      </c>
      <c r="X34" s="13" t="s">
        <v>48</v>
      </c>
      <c r="Y34" s="13" t="s">
        <v>48</v>
      </c>
      <c r="Z34" s="13" t="s">
        <v>48</v>
      </c>
      <c r="AA34" s="13" t="s">
        <v>48</v>
      </c>
      <c r="AB34" s="13" t="s">
        <v>48</v>
      </c>
      <c r="AC34" s="13" t="s">
        <v>48</v>
      </c>
      <c r="AD34" s="13" t="s">
        <v>48</v>
      </c>
      <c r="AE34" s="13" t="s">
        <v>48</v>
      </c>
      <c r="AF34" s="14" t="s">
        <v>48</v>
      </c>
      <c r="AG34" s="14" t="s">
        <v>48</v>
      </c>
      <c r="AH34" s="15" t="s">
        <v>49</v>
      </c>
      <c r="AI34" s="16" t="s">
        <v>49</v>
      </c>
    </row>
    <row r="35" spans="1:35" ht="25" x14ac:dyDescent="0.35">
      <c r="A35" s="4" t="s">
        <v>234</v>
      </c>
      <c r="B35" s="5" t="s">
        <v>235</v>
      </c>
      <c r="C35" s="6" t="s">
        <v>236</v>
      </c>
      <c r="D35" s="6" t="s">
        <v>53</v>
      </c>
      <c r="E35" s="6"/>
      <c r="F35" s="6" t="s">
        <v>135</v>
      </c>
      <c r="G35" s="6" t="s">
        <v>237</v>
      </c>
      <c r="H35" s="6" t="s">
        <v>238</v>
      </c>
      <c r="I35" s="7">
        <v>1.8499999999999999E-2</v>
      </c>
      <c r="J35" s="8"/>
      <c r="K35" s="7"/>
      <c r="L35" s="9">
        <v>133.9</v>
      </c>
      <c r="M35" s="10">
        <v>10.4</v>
      </c>
      <c r="N35" s="9">
        <f t="shared" si="0"/>
        <v>12.875</v>
      </c>
      <c r="O35" s="11">
        <v>207344</v>
      </c>
      <c r="P35" s="12">
        <v>-1.26</v>
      </c>
      <c r="Q35" s="6" t="s">
        <v>44</v>
      </c>
      <c r="R35" s="6" t="s">
        <v>48</v>
      </c>
      <c r="S35" s="6" t="s">
        <v>48</v>
      </c>
      <c r="T35" s="6" t="s">
        <v>47</v>
      </c>
      <c r="U35" s="13" t="s">
        <v>48</v>
      </c>
      <c r="V35" s="13" t="s">
        <v>48</v>
      </c>
      <c r="W35" s="13" t="s">
        <v>48</v>
      </c>
      <c r="X35" s="13" t="s">
        <v>48</v>
      </c>
      <c r="Y35" s="13" t="s">
        <v>48</v>
      </c>
      <c r="Z35" s="13" t="s">
        <v>48</v>
      </c>
      <c r="AA35" s="13" t="s">
        <v>48</v>
      </c>
      <c r="AB35" s="13" t="s">
        <v>48</v>
      </c>
      <c r="AC35" s="13" t="s">
        <v>48</v>
      </c>
      <c r="AD35" s="13" t="s">
        <v>48</v>
      </c>
      <c r="AE35" s="13" t="s">
        <v>48</v>
      </c>
      <c r="AF35" s="14" t="s">
        <v>48</v>
      </c>
      <c r="AG35" s="14" t="s">
        <v>239</v>
      </c>
      <c r="AH35" s="15" t="s">
        <v>49</v>
      </c>
      <c r="AI35" s="16" t="s">
        <v>49</v>
      </c>
    </row>
    <row r="36" spans="1:35" ht="126.5" x14ac:dyDescent="0.35">
      <c r="A36" s="4" t="s">
        <v>240</v>
      </c>
      <c r="B36" s="5" t="s">
        <v>241</v>
      </c>
      <c r="C36" s="6" t="s">
        <v>242</v>
      </c>
      <c r="D36" s="6" t="s">
        <v>53</v>
      </c>
      <c r="E36" s="6" t="s">
        <v>243</v>
      </c>
      <c r="F36" s="6" t="s">
        <v>244</v>
      </c>
      <c r="G36" s="6" t="s">
        <v>245</v>
      </c>
      <c r="H36" s="6" t="s">
        <v>81</v>
      </c>
      <c r="I36" s="7">
        <v>5.1000000000000004E-3</v>
      </c>
      <c r="J36" s="8">
        <v>0.76</v>
      </c>
      <c r="K36" s="7">
        <v>3.95E-2</v>
      </c>
      <c r="L36" s="9">
        <v>136.4</v>
      </c>
      <c r="M36" s="10">
        <v>3.7</v>
      </c>
      <c r="N36" s="9">
        <f t="shared" si="0"/>
        <v>36.864864864864863</v>
      </c>
      <c r="O36" s="11">
        <v>29691</v>
      </c>
      <c r="P36" s="12">
        <v>-1.44</v>
      </c>
      <c r="Q36" s="6" t="s">
        <v>44</v>
      </c>
      <c r="R36" s="6" t="s">
        <v>45</v>
      </c>
      <c r="S36" s="6" t="s">
        <v>48</v>
      </c>
      <c r="T36" s="6" t="s">
        <v>208</v>
      </c>
      <c r="U36" s="13">
        <v>0.17299999999999999</v>
      </c>
      <c r="V36" s="13">
        <v>0.14760000000000001</v>
      </c>
      <c r="W36" s="13">
        <v>7.6100000000000001E-2</v>
      </c>
      <c r="X36" s="13">
        <v>0</v>
      </c>
      <c r="Y36" s="13">
        <v>1.4E-2</v>
      </c>
      <c r="Z36" s="13">
        <v>0</v>
      </c>
      <c r="AA36" s="13">
        <v>0.1241</v>
      </c>
      <c r="AB36" s="13">
        <v>0.1585</v>
      </c>
      <c r="AC36" s="13">
        <v>9.6299999999999997E-2</v>
      </c>
      <c r="AD36" s="13">
        <v>9.2399999999999996E-2</v>
      </c>
      <c r="AE36" s="13">
        <v>8.5099999999999995E-2</v>
      </c>
      <c r="AF36" s="14" t="s">
        <v>48</v>
      </c>
      <c r="AG36" s="14" t="s">
        <v>48</v>
      </c>
      <c r="AH36" s="15" t="s">
        <v>49</v>
      </c>
      <c r="AI36" s="16" t="s">
        <v>49</v>
      </c>
    </row>
    <row r="37" spans="1:35" ht="149.5" x14ac:dyDescent="0.35">
      <c r="A37" s="4" t="s">
        <v>246</v>
      </c>
      <c r="B37" s="5" t="s">
        <v>247</v>
      </c>
      <c r="C37" s="6" t="s">
        <v>248</v>
      </c>
      <c r="D37" s="6" t="s">
        <v>53</v>
      </c>
      <c r="E37" s="6" t="s">
        <v>249</v>
      </c>
      <c r="F37" s="6" t="s">
        <v>250</v>
      </c>
      <c r="G37" s="6" t="s">
        <v>207</v>
      </c>
      <c r="H37" s="6" t="s">
        <v>251</v>
      </c>
      <c r="I37" s="7">
        <v>5.0000000000000001E-3</v>
      </c>
      <c r="J37" s="8">
        <v>0.21</v>
      </c>
      <c r="K37" s="7">
        <v>1.78E-2</v>
      </c>
      <c r="L37" s="9">
        <v>136.9</v>
      </c>
      <c r="M37" s="10">
        <v>7.5</v>
      </c>
      <c r="N37" s="9">
        <f t="shared" si="0"/>
        <v>18.253333333333334</v>
      </c>
      <c r="O37" s="11">
        <v>467536</v>
      </c>
      <c r="P37" s="12">
        <v>1.89</v>
      </c>
      <c r="Q37" s="6" t="s">
        <v>44</v>
      </c>
      <c r="R37" s="6" t="s">
        <v>45</v>
      </c>
      <c r="S37" s="6" t="s">
        <v>46</v>
      </c>
      <c r="T37" s="6" t="s">
        <v>208</v>
      </c>
      <c r="U37" s="13">
        <v>8.4500000000000006E-2</v>
      </c>
      <c r="V37" s="13">
        <v>8.2600000000000007E-2</v>
      </c>
      <c r="W37" s="13">
        <v>0.22620000000000001</v>
      </c>
      <c r="X37" s="13">
        <v>7.2499999999999995E-2</v>
      </c>
      <c r="Y37" s="13">
        <v>8.3999999999999995E-3</v>
      </c>
      <c r="Z37" s="13">
        <v>3.8699999999999998E-2</v>
      </c>
      <c r="AA37" s="13">
        <v>8.7300000000000003E-2</v>
      </c>
      <c r="AB37" s="13">
        <v>0.19989999999999999</v>
      </c>
      <c r="AC37" s="13">
        <v>4.1300000000000003E-2</v>
      </c>
      <c r="AD37" s="13">
        <v>0.14219999999999999</v>
      </c>
      <c r="AE37" s="13">
        <v>4.7000000000000002E-3</v>
      </c>
      <c r="AF37" s="14" t="s">
        <v>48</v>
      </c>
      <c r="AG37" s="14" t="s">
        <v>48</v>
      </c>
      <c r="AH37" s="15" t="s">
        <v>49</v>
      </c>
      <c r="AI37" s="16" t="s">
        <v>49</v>
      </c>
    </row>
    <row r="38" spans="1:35" ht="69" x14ac:dyDescent="0.35">
      <c r="A38" s="4" t="s">
        <v>252</v>
      </c>
      <c r="B38" s="5" t="s">
        <v>253</v>
      </c>
      <c r="C38" s="6" t="s">
        <v>254</v>
      </c>
      <c r="D38" s="6" t="s">
        <v>53</v>
      </c>
      <c r="E38" s="6" t="s">
        <v>255</v>
      </c>
      <c r="F38" s="6" t="s">
        <v>256</v>
      </c>
      <c r="G38" s="6" t="s">
        <v>257</v>
      </c>
      <c r="H38" s="6" t="s">
        <v>81</v>
      </c>
      <c r="I38" s="7">
        <v>3.0000000000000001E-3</v>
      </c>
      <c r="J38" s="8">
        <v>0.03</v>
      </c>
      <c r="K38" s="7">
        <v>1.78E-2</v>
      </c>
      <c r="L38" s="9">
        <v>137.4</v>
      </c>
      <c r="M38" s="10">
        <v>4.3</v>
      </c>
      <c r="N38" s="9">
        <f t="shared" si="0"/>
        <v>31.953488372093027</v>
      </c>
      <c r="O38" s="11">
        <v>27097</v>
      </c>
      <c r="P38" s="12">
        <v>0.41</v>
      </c>
      <c r="Q38" s="6" t="s">
        <v>258</v>
      </c>
      <c r="R38" s="6" t="s">
        <v>48</v>
      </c>
      <c r="S38" s="6" t="s">
        <v>48</v>
      </c>
      <c r="T38" s="6" t="s">
        <v>59</v>
      </c>
      <c r="U38" s="13">
        <v>1.6E-2</v>
      </c>
      <c r="V38" s="13">
        <v>1.2500000000000001E-2</v>
      </c>
      <c r="W38" s="13">
        <v>3.4200000000000001E-2</v>
      </c>
      <c r="X38" s="13">
        <v>2.93E-2</v>
      </c>
      <c r="Y38" s="13">
        <v>2.4899999999999999E-2</v>
      </c>
      <c r="Z38" s="13">
        <v>5.0799999999999998E-2</v>
      </c>
      <c r="AA38" s="13">
        <v>3.2099999999999997E-2</v>
      </c>
      <c r="AB38" s="13">
        <v>3.2500000000000001E-2</v>
      </c>
      <c r="AC38" s="13">
        <v>0.01</v>
      </c>
      <c r="AD38" s="13">
        <v>3.49E-2</v>
      </c>
      <c r="AE38" s="13">
        <v>1.03E-2</v>
      </c>
      <c r="AF38" s="14" t="s">
        <v>48</v>
      </c>
      <c r="AG38" s="14" t="s">
        <v>48</v>
      </c>
      <c r="AH38" s="15" t="s">
        <v>49</v>
      </c>
      <c r="AI38" s="16" t="s">
        <v>49</v>
      </c>
    </row>
    <row r="39" spans="1:35" ht="75" x14ac:dyDescent="0.35">
      <c r="A39" s="4" t="s">
        <v>259</v>
      </c>
      <c r="B39" s="5" t="s">
        <v>260</v>
      </c>
      <c r="C39" s="6" t="s">
        <v>261</v>
      </c>
      <c r="D39" s="6" t="s">
        <v>53</v>
      </c>
      <c r="E39" s="6" t="s">
        <v>262</v>
      </c>
      <c r="F39" s="6" t="s">
        <v>263</v>
      </c>
      <c r="G39" s="6" t="s">
        <v>143</v>
      </c>
      <c r="H39" s="6" t="s">
        <v>81</v>
      </c>
      <c r="I39" s="7">
        <v>3.0000000000000001E-3</v>
      </c>
      <c r="J39" s="8">
        <v>0.22</v>
      </c>
      <c r="K39" s="7">
        <v>5.3E-3</v>
      </c>
      <c r="L39" s="9">
        <v>138.5</v>
      </c>
      <c r="M39" s="10">
        <v>1.1000000000000001</v>
      </c>
      <c r="N39" s="9">
        <f t="shared" si="0"/>
        <v>125.90909090909089</v>
      </c>
      <c r="O39" s="11">
        <v>6589</v>
      </c>
      <c r="P39" s="12">
        <v>1.51</v>
      </c>
      <c r="Q39" s="6" t="s">
        <v>44</v>
      </c>
      <c r="R39" s="6" t="s">
        <v>74</v>
      </c>
      <c r="S39" s="6" t="s">
        <v>145</v>
      </c>
      <c r="T39" s="6" t="s">
        <v>47</v>
      </c>
      <c r="U39" s="13">
        <v>2.75E-2</v>
      </c>
      <c r="V39" s="13">
        <v>1.9300000000000001E-2</v>
      </c>
      <c r="W39" s="13">
        <v>0.14069999999999999</v>
      </c>
      <c r="X39" s="13">
        <v>4.02E-2</v>
      </c>
      <c r="Y39" s="13">
        <v>5.5300000000000002E-2</v>
      </c>
      <c r="Z39" s="13">
        <v>4.65E-2</v>
      </c>
      <c r="AA39" s="13">
        <v>0.17610000000000001</v>
      </c>
      <c r="AB39" s="13">
        <v>0.18360000000000001</v>
      </c>
      <c r="AC39" s="13">
        <v>5.5199999999999999E-2</v>
      </c>
      <c r="AD39" s="13">
        <v>0.2515</v>
      </c>
      <c r="AE39" s="13">
        <v>1.1000000000000001E-3</v>
      </c>
      <c r="AF39" s="14" t="s">
        <v>48</v>
      </c>
      <c r="AG39" s="14" t="s">
        <v>48</v>
      </c>
      <c r="AH39" s="15" t="s">
        <v>49</v>
      </c>
      <c r="AI39" s="16" t="s">
        <v>49</v>
      </c>
    </row>
    <row r="40" spans="1:35" ht="138" x14ac:dyDescent="0.35">
      <c r="A40" s="4" t="s">
        <v>264</v>
      </c>
      <c r="B40" s="5" t="s">
        <v>265</v>
      </c>
      <c r="C40" s="6" t="s">
        <v>266</v>
      </c>
      <c r="D40" s="6" t="s">
        <v>53</v>
      </c>
      <c r="E40" s="6" t="s">
        <v>267</v>
      </c>
      <c r="F40" s="6" t="s">
        <v>268</v>
      </c>
      <c r="G40" s="6" t="s">
        <v>190</v>
      </c>
      <c r="H40" s="6" t="s">
        <v>81</v>
      </c>
      <c r="I40" s="7">
        <v>3.8999999999999998E-3</v>
      </c>
      <c r="J40" s="8">
        <v>0.45</v>
      </c>
      <c r="K40" s="7">
        <v>3.4500000000000003E-2</v>
      </c>
      <c r="L40" s="9">
        <v>138.6</v>
      </c>
      <c r="M40" s="10">
        <v>7.1</v>
      </c>
      <c r="N40" s="9">
        <f t="shared" si="0"/>
        <v>19.52112676056338</v>
      </c>
      <c r="O40" s="11">
        <v>129897</v>
      </c>
      <c r="P40" s="12">
        <v>-1.81</v>
      </c>
      <c r="Q40" s="6" t="s">
        <v>44</v>
      </c>
      <c r="R40" s="6" t="s">
        <v>48</v>
      </c>
      <c r="S40" s="6" t="s">
        <v>48</v>
      </c>
      <c r="T40" s="6" t="s">
        <v>59</v>
      </c>
      <c r="U40" s="13">
        <v>0.91379999999999995</v>
      </c>
      <c r="V40" s="13">
        <v>0</v>
      </c>
      <c r="W40" s="13">
        <v>2.5000000000000001E-3</v>
      </c>
      <c r="X40" s="13">
        <v>0</v>
      </c>
      <c r="Y40" s="13">
        <v>0</v>
      </c>
      <c r="Z40" s="13">
        <v>3.0000000000000001E-3</v>
      </c>
      <c r="AA40" s="13">
        <v>0</v>
      </c>
      <c r="AB40" s="13">
        <v>2.9600000000000001E-2</v>
      </c>
      <c r="AC40" s="13">
        <v>0</v>
      </c>
      <c r="AD40" s="13">
        <v>0</v>
      </c>
      <c r="AE40" s="13">
        <v>0</v>
      </c>
      <c r="AF40" s="14" t="s">
        <v>48</v>
      </c>
      <c r="AG40" s="14" t="s">
        <v>48</v>
      </c>
      <c r="AH40" s="15" t="s">
        <v>49</v>
      </c>
      <c r="AI40" s="16" t="s">
        <v>49</v>
      </c>
    </row>
    <row r="41" spans="1:35" ht="57.5" x14ac:dyDescent="0.35">
      <c r="A41" s="4" t="s">
        <v>269</v>
      </c>
      <c r="B41" s="5" t="s">
        <v>270</v>
      </c>
      <c r="C41" s="6" t="s">
        <v>271</v>
      </c>
      <c r="D41" s="6" t="s">
        <v>53</v>
      </c>
      <c r="E41" s="6" t="s">
        <v>272</v>
      </c>
      <c r="F41" s="6" t="s">
        <v>273</v>
      </c>
      <c r="G41" s="6" t="s">
        <v>207</v>
      </c>
      <c r="H41" s="6" t="s">
        <v>81</v>
      </c>
      <c r="I41" s="7">
        <v>5.3E-3</v>
      </c>
      <c r="J41" s="8">
        <v>0.77</v>
      </c>
      <c r="K41" s="7">
        <v>1.89E-2</v>
      </c>
      <c r="L41" s="9">
        <v>138.6</v>
      </c>
      <c r="M41" s="10">
        <v>2.6</v>
      </c>
      <c r="N41" s="9">
        <f t="shared" si="0"/>
        <v>53.307692307692307</v>
      </c>
      <c r="O41" s="11">
        <v>20734</v>
      </c>
      <c r="P41" s="12">
        <v>1.52</v>
      </c>
      <c r="Q41" s="6" t="s">
        <v>44</v>
      </c>
      <c r="R41" s="6" t="s">
        <v>74</v>
      </c>
      <c r="S41" s="6" t="s">
        <v>46</v>
      </c>
      <c r="T41" s="6" t="s">
        <v>208</v>
      </c>
      <c r="U41" s="13">
        <v>0.122</v>
      </c>
      <c r="V41" s="13">
        <v>1.17E-2</v>
      </c>
      <c r="W41" s="13">
        <v>0.20419999999999999</v>
      </c>
      <c r="X41" s="13">
        <v>9.2299999999999993E-2</v>
      </c>
      <c r="Y41" s="13">
        <v>4.1000000000000003E-3</v>
      </c>
      <c r="Z41" s="13">
        <v>9.9400000000000002E-2</v>
      </c>
      <c r="AA41" s="13">
        <v>5.7099999999999998E-2</v>
      </c>
      <c r="AB41" s="13">
        <v>0.186</v>
      </c>
      <c r="AC41" s="13">
        <v>7.8899999999999998E-2</v>
      </c>
      <c r="AD41" s="13">
        <v>0.1278</v>
      </c>
      <c r="AE41" s="13">
        <v>2.3E-3</v>
      </c>
      <c r="AF41" s="14" t="s">
        <v>48</v>
      </c>
      <c r="AG41" s="14" t="s">
        <v>48</v>
      </c>
      <c r="AH41" s="15" t="s">
        <v>49</v>
      </c>
      <c r="AI41" s="16" t="s">
        <v>49</v>
      </c>
    </row>
    <row r="42" spans="1:35" ht="57.5" x14ac:dyDescent="0.35">
      <c r="A42" s="4" t="s">
        <v>274</v>
      </c>
      <c r="B42" s="5" t="s">
        <v>275</v>
      </c>
      <c r="C42" s="6" t="s">
        <v>198</v>
      </c>
      <c r="D42" s="6" t="s">
        <v>53</v>
      </c>
      <c r="E42" s="6" t="s">
        <v>276</v>
      </c>
      <c r="F42" s="6" t="s">
        <v>277</v>
      </c>
      <c r="G42" s="6" t="s">
        <v>213</v>
      </c>
      <c r="H42" s="6" t="s">
        <v>144</v>
      </c>
      <c r="I42" s="7">
        <v>1.5E-3</v>
      </c>
      <c r="J42" s="8">
        <v>0.43</v>
      </c>
      <c r="K42" s="7">
        <v>1.95E-2</v>
      </c>
      <c r="L42" s="9">
        <v>139</v>
      </c>
      <c r="M42" s="10">
        <v>1.7</v>
      </c>
      <c r="N42" s="9">
        <f t="shared" si="0"/>
        <v>81.764705882352942</v>
      </c>
      <c r="O42" s="11">
        <v>8405</v>
      </c>
      <c r="P42" s="12">
        <v>0.92</v>
      </c>
      <c r="Q42" s="6" t="s">
        <v>44</v>
      </c>
      <c r="R42" s="6" t="s">
        <v>45</v>
      </c>
      <c r="S42" s="6" t="s">
        <v>130</v>
      </c>
      <c r="T42" s="6" t="s">
        <v>47</v>
      </c>
      <c r="U42" s="13">
        <v>3.1800000000000002E-2</v>
      </c>
      <c r="V42" s="13">
        <v>4.5600000000000002E-2</v>
      </c>
      <c r="W42" s="13">
        <v>7.4099999999999999E-2</v>
      </c>
      <c r="X42" s="13">
        <v>9.5600000000000004E-2</v>
      </c>
      <c r="Y42" s="13">
        <v>0.15379999999999999</v>
      </c>
      <c r="Z42" s="13">
        <v>0.21010000000000001</v>
      </c>
      <c r="AA42" s="13">
        <v>8.7400000000000005E-2</v>
      </c>
      <c r="AB42" s="13">
        <v>0.126</v>
      </c>
      <c r="AC42" s="13">
        <v>1.84E-2</v>
      </c>
      <c r="AD42" s="13">
        <v>8.8200000000000001E-2</v>
      </c>
      <c r="AE42" s="13">
        <v>6.9000000000000006E-2</v>
      </c>
      <c r="AF42" s="14" t="s">
        <v>48</v>
      </c>
      <c r="AG42" s="14" t="s">
        <v>48</v>
      </c>
      <c r="AH42" s="15" t="s">
        <v>49</v>
      </c>
      <c r="AI42" s="16" t="s">
        <v>49</v>
      </c>
    </row>
    <row r="43" spans="1:35" ht="92" x14ac:dyDescent="0.35">
      <c r="A43" s="4" t="s">
        <v>278</v>
      </c>
      <c r="B43" s="5" t="s">
        <v>279</v>
      </c>
      <c r="C43" s="6" t="s">
        <v>280</v>
      </c>
      <c r="D43" s="6" t="s">
        <v>53</v>
      </c>
      <c r="E43" s="6" t="s">
        <v>281</v>
      </c>
      <c r="F43" s="6" t="s">
        <v>282</v>
      </c>
      <c r="G43" s="6" t="s">
        <v>237</v>
      </c>
      <c r="H43" s="6" t="s">
        <v>283</v>
      </c>
      <c r="I43" s="7">
        <v>9.4999999999999998E-3</v>
      </c>
      <c r="J43" s="8">
        <v>4.26</v>
      </c>
      <c r="K43" s="7"/>
      <c r="L43" s="9">
        <v>140.30000000000001</v>
      </c>
      <c r="M43" s="10">
        <v>7.7</v>
      </c>
      <c r="N43" s="9">
        <f t="shared" si="0"/>
        <v>18.220779220779221</v>
      </c>
      <c r="O43" s="11">
        <v>390538</v>
      </c>
      <c r="P43" s="12">
        <v>-1.0900000000000001</v>
      </c>
      <c r="Q43" s="6" t="s">
        <v>44</v>
      </c>
      <c r="R43" s="6" t="s">
        <v>45</v>
      </c>
      <c r="S43" s="6" t="s">
        <v>145</v>
      </c>
      <c r="T43" s="6" t="s">
        <v>47</v>
      </c>
      <c r="U43" s="13" t="s">
        <v>48</v>
      </c>
      <c r="V43" s="13" t="s">
        <v>48</v>
      </c>
      <c r="W43" s="13" t="s">
        <v>48</v>
      </c>
      <c r="X43" s="13" t="s">
        <v>48</v>
      </c>
      <c r="Y43" s="13" t="s">
        <v>48</v>
      </c>
      <c r="Z43" s="13" t="s">
        <v>48</v>
      </c>
      <c r="AA43" s="13" t="s">
        <v>48</v>
      </c>
      <c r="AB43" s="13" t="s">
        <v>48</v>
      </c>
      <c r="AC43" s="13" t="s">
        <v>48</v>
      </c>
      <c r="AD43" s="13" t="s">
        <v>48</v>
      </c>
      <c r="AE43" s="13" t="s">
        <v>48</v>
      </c>
      <c r="AF43" s="14" t="s">
        <v>48</v>
      </c>
      <c r="AG43" s="14" t="s">
        <v>239</v>
      </c>
      <c r="AH43" s="15" t="s">
        <v>49</v>
      </c>
      <c r="AI43" s="16" t="s">
        <v>49</v>
      </c>
    </row>
    <row r="44" spans="1:35" ht="207" x14ac:dyDescent="0.35">
      <c r="A44" s="4" t="s">
        <v>284</v>
      </c>
      <c r="B44" s="5" t="s">
        <v>285</v>
      </c>
      <c r="C44" s="6" t="s">
        <v>286</v>
      </c>
      <c r="D44" s="6" t="s">
        <v>53</v>
      </c>
      <c r="E44" s="6" t="s">
        <v>287</v>
      </c>
      <c r="F44" s="6" t="s">
        <v>288</v>
      </c>
      <c r="G44" s="6" t="s">
        <v>289</v>
      </c>
      <c r="H44" s="6" t="s">
        <v>105</v>
      </c>
      <c r="I44" s="7">
        <v>5.0000000000000001E-3</v>
      </c>
      <c r="J44" s="8">
        <v>0.15</v>
      </c>
      <c r="K44" s="7">
        <v>6.1000000000000004E-3</v>
      </c>
      <c r="L44" s="9">
        <v>143</v>
      </c>
      <c r="M44" s="10">
        <v>1.3</v>
      </c>
      <c r="N44" s="9">
        <f t="shared" si="0"/>
        <v>110</v>
      </c>
      <c r="O44" s="11">
        <v>25398</v>
      </c>
      <c r="P44" s="12">
        <v>1.17</v>
      </c>
      <c r="Q44" s="6" t="s">
        <v>44</v>
      </c>
      <c r="R44" s="6" t="s">
        <v>48</v>
      </c>
      <c r="S44" s="6" t="s">
        <v>48</v>
      </c>
      <c r="T44" s="6" t="s">
        <v>47</v>
      </c>
      <c r="U44" s="13">
        <v>0</v>
      </c>
      <c r="V44" s="13">
        <v>0</v>
      </c>
      <c r="W44" s="13">
        <v>0</v>
      </c>
      <c r="X44" s="13">
        <v>0</v>
      </c>
      <c r="Y44" s="13">
        <v>0</v>
      </c>
      <c r="Z44" s="13">
        <v>0</v>
      </c>
      <c r="AA44" s="13">
        <v>0.98170000000000002</v>
      </c>
      <c r="AB44" s="13">
        <v>0</v>
      </c>
      <c r="AC44" s="13">
        <v>0</v>
      </c>
      <c r="AD44" s="13">
        <v>1.83E-2</v>
      </c>
      <c r="AE44" s="13">
        <v>0</v>
      </c>
      <c r="AF44" s="14" t="s">
        <v>48</v>
      </c>
      <c r="AG44" s="14" t="s">
        <v>48</v>
      </c>
      <c r="AH44" s="15" t="s">
        <v>49</v>
      </c>
      <c r="AI44" s="16" t="s">
        <v>49</v>
      </c>
    </row>
    <row r="45" spans="1:35" ht="62.5" x14ac:dyDescent="0.35">
      <c r="A45" s="4" t="s">
        <v>290</v>
      </c>
      <c r="B45" s="5" t="s">
        <v>291</v>
      </c>
      <c r="C45" s="6" t="s">
        <v>292</v>
      </c>
      <c r="D45" s="6" t="s">
        <v>53</v>
      </c>
      <c r="E45" s="6" t="s">
        <v>293</v>
      </c>
      <c r="F45" s="6" t="s">
        <v>294</v>
      </c>
      <c r="G45" s="6" t="s">
        <v>295</v>
      </c>
      <c r="H45" s="6" t="s">
        <v>57</v>
      </c>
      <c r="I45" s="7">
        <v>2.5000000000000001E-3</v>
      </c>
      <c r="J45" s="8">
        <v>0.2</v>
      </c>
      <c r="K45" s="7">
        <v>1.1299999999999999E-2</v>
      </c>
      <c r="L45" s="9">
        <v>144.4</v>
      </c>
      <c r="M45" s="10">
        <v>1.3</v>
      </c>
      <c r="N45" s="9">
        <f t="shared" si="0"/>
        <v>111.07692307692308</v>
      </c>
      <c r="O45" s="11">
        <v>22431</v>
      </c>
      <c r="P45" s="12">
        <v>1.23</v>
      </c>
      <c r="Q45" s="6" t="s">
        <v>44</v>
      </c>
      <c r="R45" s="6" t="s">
        <v>118</v>
      </c>
      <c r="S45" s="6" t="s">
        <v>145</v>
      </c>
      <c r="T45" s="6" t="s">
        <v>47</v>
      </c>
      <c r="U45" s="13">
        <v>4.4900000000000002E-2</v>
      </c>
      <c r="V45" s="13">
        <v>1.9599999999999999E-2</v>
      </c>
      <c r="W45" s="13">
        <v>0.21340000000000001</v>
      </c>
      <c r="X45" s="13">
        <v>3.6600000000000001E-2</v>
      </c>
      <c r="Y45" s="13">
        <v>4.2799999999999998E-2</v>
      </c>
      <c r="Z45" s="13">
        <v>8.8599999999999998E-2</v>
      </c>
      <c r="AA45" s="13">
        <v>9.7799999999999998E-2</v>
      </c>
      <c r="AB45" s="13">
        <v>0.18429999999999999</v>
      </c>
      <c r="AC45" s="13">
        <v>8.7400000000000005E-2</v>
      </c>
      <c r="AD45" s="13">
        <v>0.1754</v>
      </c>
      <c r="AE45" s="13">
        <v>5.0000000000000001E-3</v>
      </c>
      <c r="AF45" s="14" t="s">
        <v>48</v>
      </c>
      <c r="AG45" s="14" t="s">
        <v>48</v>
      </c>
      <c r="AH45" s="15" t="s">
        <v>49</v>
      </c>
      <c r="AI45" s="16" t="s">
        <v>49</v>
      </c>
    </row>
    <row r="46" spans="1:35" ht="103.5" x14ac:dyDescent="0.35">
      <c r="A46" s="4" t="s">
        <v>296</v>
      </c>
      <c r="B46" s="5" t="s">
        <v>297</v>
      </c>
      <c r="C46" s="6" t="s">
        <v>298</v>
      </c>
      <c r="D46" s="6" t="s">
        <v>53</v>
      </c>
      <c r="E46" s="6" t="s">
        <v>299</v>
      </c>
      <c r="F46" s="6" t="s">
        <v>300</v>
      </c>
      <c r="G46" s="6" t="s">
        <v>42</v>
      </c>
      <c r="H46" s="6" t="s">
        <v>73</v>
      </c>
      <c r="I46" s="7">
        <v>5.0000000000000001E-3</v>
      </c>
      <c r="J46" s="8">
        <v>0.06</v>
      </c>
      <c r="K46" s="7">
        <v>1.6400000000000001E-2</v>
      </c>
      <c r="L46" s="9">
        <v>150.80000000000001</v>
      </c>
      <c r="M46" s="10">
        <v>10.1</v>
      </c>
      <c r="N46" s="9">
        <f t="shared" si="0"/>
        <v>14.930693069306932</v>
      </c>
      <c r="O46" s="11">
        <v>81898</v>
      </c>
      <c r="P46" s="12">
        <v>0.93</v>
      </c>
      <c r="Q46" s="6" t="s">
        <v>44</v>
      </c>
      <c r="R46" s="6" t="s">
        <v>106</v>
      </c>
      <c r="S46" s="6" t="s">
        <v>145</v>
      </c>
      <c r="T46" s="6" t="s">
        <v>47</v>
      </c>
      <c r="U46" s="13" t="s">
        <v>48</v>
      </c>
      <c r="V46" s="13" t="s">
        <v>48</v>
      </c>
      <c r="W46" s="13" t="s">
        <v>48</v>
      </c>
      <c r="X46" s="13" t="s">
        <v>48</v>
      </c>
      <c r="Y46" s="13" t="s">
        <v>48</v>
      </c>
      <c r="Z46" s="13" t="s">
        <v>48</v>
      </c>
      <c r="AA46" s="13" t="s">
        <v>48</v>
      </c>
      <c r="AB46" s="13" t="s">
        <v>48</v>
      </c>
      <c r="AC46" s="13" t="s">
        <v>48</v>
      </c>
      <c r="AD46" s="13" t="s">
        <v>48</v>
      </c>
      <c r="AE46" s="13" t="s">
        <v>48</v>
      </c>
      <c r="AF46" s="14" t="s">
        <v>48</v>
      </c>
      <c r="AG46" s="14" t="s">
        <v>48</v>
      </c>
      <c r="AH46" s="15" t="s">
        <v>49</v>
      </c>
      <c r="AI46" s="16" t="s">
        <v>49</v>
      </c>
    </row>
    <row r="47" spans="1:35" ht="87.5" x14ac:dyDescent="0.35">
      <c r="A47" s="4" t="s">
        <v>301</v>
      </c>
      <c r="B47" s="5" t="s">
        <v>302</v>
      </c>
      <c r="C47" s="6" t="s">
        <v>303</v>
      </c>
      <c r="D47" s="6" t="s">
        <v>53</v>
      </c>
      <c r="E47" s="6" t="s">
        <v>304</v>
      </c>
      <c r="F47" s="6" t="s">
        <v>305</v>
      </c>
      <c r="G47" s="6" t="s">
        <v>88</v>
      </c>
      <c r="H47" s="6" t="s">
        <v>81</v>
      </c>
      <c r="I47" s="7">
        <v>6.7999999999999996E-3</v>
      </c>
      <c r="J47" s="8">
        <v>0.18</v>
      </c>
      <c r="K47" s="7">
        <v>1.2500000000000001E-2</v>
      </c>
      <c r="L47" s="9">
        <v>150.9</v>
      </c>
      <c r="M47" s="10">
        <v>5.8</v>
      </c>
      <c r="N47" s="9">
        <f t="shared" si="0"/>
        <v>26.017241379310345</v>
      </c>
      <c r="O47" s="11">
        <v>35084</v>
      </c>
      <c r="P47" s="12">
        <v>-1.55</v>
      </c>
      <c r="Q47" s="6" t="s">
        <v>44</v>
      </c>
      <c r="R47" s="6" t="s">
        <v>45</v>
      </c>
      <c r="S47" s="6" t="s">
        <v>46</v>
      </c>
      <c r="T47" s="6" t="s">
        <v>306</v>
      </c>
      <c r="U47" s="13">
        <v>9.4100000000000003E-2</v>
      </c>
      <c r="V47" s="13">
        <v>7.3300000000000004E-2</v>
      </c>
      <c r="W47" s="13">
        <v>0</v>
      </c>
      <c r="X47" s="13">
        <v>6.2199999999999998E-2</v>
      </c>
      <c r="Y47" s="13">
        <v>0.42870000000000003</v>
      </c>
      <c r="Z47" s="13">
        <v>0.26069999999999999</v>
      </c>
      <c r="AA47" s="13">
        <v>0</v>
      </c>
      <c r="AB47" s="13">
        <v>0</v>
      </c>
      <c r="AC47" s="13">
        <v>2.8E-3</v>
      </c>
      <c r="AD47" s="13">
        <v>0</v>
      </c>
      <c r="AE47" s="13">
        <v>4.02E-2</v>
      </c>
      <c r="AF47" s="14" t="s">
        <v>48</v>
      </c>
      <c r="AG47" s="14" t="s">
        <v>48</v>
      </c>
      <c r="AH47" s="15" t="s">
        <v>49</v>
      </c>
      <c r="AI47" s="16" t="s">
        <v>49</v>
      </c>
    </row>
    <row r="48" spans="1:35" ht="92" x14ac:dyDescent="0.35">
      <c r="A48" s="4" t="s">
        <v>307</v>
      </c>
      <c r="B48" s="5" t="s">
        <v>308</v>
      </c>
      <c r="C48" s="6" t="s">
        <v>153</v>
      </c>
      <c r="D48" s="6" t="s">
        <v>53</v>
      </c>
      <c r="E48" s="6" t="s">
        <v>309</v>
      </c>
      <c r="F48" s="6" t="s">
        <v>310</v>
      </c>
      <c r="G48" s="6" t="s">
        <v>311</v>
      </c>
      <c r="H48" s="6" t="s">
        <v>105</v>
      </c>
      <c r="I48" s="7">
        <v>3.5000000000000001E-3</v>
      </c>
      <c r="J48" s="8">
        <v>0.08</v>
      </c>
      <c r="K48" s="7">
        <v>1.14E-2</v>
      </c>
      <c r="L48" s="9">
        <v>152.19999999999999</v>
      </c>
      <c r="M48" s="10">
        <v>2.5</v>
      </c>
      <c r="N48" s="9">
        <f t="shared" si="0"/>
        <v>60.879999999999995</v>
      </c>
      <c r="O48" s="11">
        <v>21044</v>
      </c>
      <c r="P48" s="12">
        <v>1.31</v>
      </c>
      <c r="Q48" s="6" t="s">
        <v>44</v>
      </c>
      <c r="R48" s="6" t="s">
        <v>74</v>
      </c>
      <c r="S48" s="6" t="s">
        <v>130</v>
      </c>
      <c r="T48" s="6" t="s">
        <v>47</v>
      </c>
      <c r="U48" s="13">
        <v>7.3599999999999999E-2</v>
      </c>
      <c r="V48" s="13">
        <v>4.4999999999999997E-3</v>
      </c>
      <c r="W48" s="13">
        <v>0.1754</v>
      </c>
      <c r="X48" s="13">
        <v>0.107</v>
      </c>
      <c r="Y48" s="13">
        <v>2.8400000000000002E-2</v>
      </c>
      <c r="Z48" s="13">
        <v>0.11550000000000001</v>
      </c>
      <c r="AA48" s="13">
        <v>6.7500000000000004E-2</v>
      </c>
      <c r="AB48" s="13">
        <v>0.23580000000000001</v>
      </c>
      <c r="AC48" s="13">
        <v>0</v>
      </c>
      <c r="AD48" s="13">
        <v>0.18160000000000001</v>
      </c>
      <c r="AE48" s="13">
        <v>2.8E-3</v>
      </c>
      <c r="AF48" s="14" t="s">
        <v>48</v>
      </c>
      <c r="AG48" s="14" t="s">
        <v>48</v>
      </c>
      <c r="AH48" s="15" t="s">
        <v>49</v>
      </c>
      <c r="AI48" s="16" t="s">
        <v>49</v>
      </c>
    </row>
    <row r="49" spans="1:35" ht="80.5" x14ac:dyDescent="0.35">
      <c r="A49" s="4" t="s">
        <v>312</v>
      </c>
      <c r="B49" s="5" t="s">
        <v>313</v>
      </c>
      <c r="C49" s="6" t="s">
        <v>314</v>
      </c>
      <c r="D49" s="6" t="s">
        <v>53</v>
      </c>
      <c r="E49" s="6" t="s">
        <v>315</v>
      </c>
      <c r="F49" s="6" t="s">
        <v>316</v>
      </c>
      <c r="G49" s="6" t="s">
        <v>317</v>
      </c>
      <c r="H49" s="6" t="s">
        <v>73</v>
      </c>
      <c r="I49" s="7">
        <v>4.5999999999999999E-3</v>
      </c>
      <c r="J49" s="8">
        <v>7.0000000000000007E-2</v>
      </c>
      <c r="K49" s="7">
        <v>3.2500000000000001E-2</v>
      </c>
      <c r="L49" s="9">
        <v>153</v>
      </c>
      <c r="M49" s="10">
        <v>6.1</v>
      </c>
      <c r="N49" s="9">
        <f t="shared" si="0"/>
        <v>25.081967213114755</v>
      </c>
      <c r="O49" s="11">
        <v>74989</v>
      </c>
      <c r="P49" s="12">
        <v>0.18</v>
      </c>
      <c r="Q49" s="6" t="s">
        <v>82</v>
      </c>
      <c r="R49" s="6" t="s">
        <v>48</v>
      </c>
      <c r="S49" s="6" t="s">
        <v>48</v>
      </c>
      <c r="T49" s="6" t="s">
        <v>90</v>
      </c>
      <c r="U49" s="13" t="s">
        <v>48</v>
      </c>
      <c r="V49" s="13" t="s">
        <v>48</v>
      </c>
      <c r="W49" s="13" t="s">
        <v>48</v>
      </c>
      <c r="X49" s="13" t="s">
        <v>48</v>
      </c>
      <c r="Y49" s="13" t="s">
        <v>48</v>
      </c>
      <c r="Z49" s="13" t="s">
        <v>48</v>
      </c>
      <c r="AA49" s="13" t="s">
        <v>48</v>
      </c>
      <c r="AB49" s="13" t="s">
        <v>48</v>
      </c>
      <c r="AC49" s="13" t="s">
        <v>48</v>
      </c>
      <c r="AD49" s="13" t="s">
        <v>48</v>
      </c>
      <c r="AE49" s="13" t="s">
        <v>48</v>
      </c>
      <c r="AF49" s="14" t="s">
        <v>48</v>
      </c>
      <c r="AG49" s="14" t="s">
        <v>48</v>
      </c>
      <c r="AH49" s="15" t="s">
        <v>49</v>
      </c>
      <c r="AI49" s="16" t="s">
        <v>49</v>
      </c>
    </row>
    <row r="50" spans="1:35" ht="218.5" x14ac:dyDescent="0.35">
      <c r="A50" s="4" t="s">
        <v>318</v>
      </c>
      <c r="B50" s="5" t="s">
        <v>319</v>
      </c>
      <c r="C50" s="6" t="s">
        <v>320</v>
      </c>
      <c r="D50" s="6" t="s">
        <v>53</v>
      </c>
      <c r="E50" s="6" t="s">
        <v>321</v>
      </c>
      <c r="F50" s="6" t="s">
        <v>322</v>
      </c>
      <c r="G50" s="6" t="s">
        <v>72</v>
      </c>
      <c r="H50" s="6" t="s">
        <v>73</v>
      </c>
      <c r="I50" s="7">
        <v>3.5000000000000001E-3</v>
      </c>
      <c r="J50" s="8">
        <v>0.19</v>
      </c>
      <c r="K50" s="7">
        <v>1.6799999999999999E-2</v>
      </c>
      <c r="L50" s="9">
        <v>155.80000000000001</v>
      </c>
      <c r="M50" s="10">
        <v>4.4000000000000004</v>
      </c>
      <c r="N50" s="9">
        <f t="shared" si="0"/>
        <v>35.409090909090907</v>
      </c>
      <c r="O50" s="11">
        <v>113989</v>
      </c>
      <c r="P50" s="12">
        <v>1.56</v>
      </c>
      <c r="Q50" s="6" t="s">
        <v>44</v>
      </c>
      <c r="R50" s="6" t="s">
        <v>48</v>
      </c>
      <c r="S50" s="6" t="s">
        <v>48</v>
      </c>
      <c r="T50" s="6" t="s">
        <v>47</v>
      </c>
      <c r="U50" s="13">
        <v>0</v>
      </c>
      <c r="V50" s="13">
        <v>0</v>
      </c>
      <c r="W50" s="13">
        <v>0</v>
      </c>
      <c r="X50" s="13">
        <v>0</v>
      </c>
      <c r="Y50" s="13">
        <v>0</v>
      </c>
      <c r="Z50" s="13">
        <v>1.0004</v>
      </c>
      <c r="AA50" s="13">
        <v>0</v>
      </c>
      <c r="AB50" s="13">
        <v>0</v>
      </c>
      <c r="AC50" s="13">
        <v>0</v>
      </c>
      <c r="AD50" s="13">
        <v>0</v>
      </c>
      <c r="AE50" s="13">
        <v>0</v>
      </c>
      <c r="AF50" s="14" t="s">
        <v>48</v>
      </c>
      <c r="AG50" s="14" t="s">
        <v>48</v>
      </c>
      <c r="AH50" s="15" t="s">
        <v>49</v>
      </c>
      <c r="AI50" s="16" t="s">
        <v>49</v>
      </c>
    </row>
    <row r="51" spans="1:35" ht="80.5" x14ac:dyDescent="0.35">
      <c r="A51" s="4" t="s">
        <v>323</v>
      </c>
      <c r="B51" s="5" t="s">
        <v>324</v>
      </c>
      <c r="C51" s="6" t="s">
        <v>325</v>
      </c>
      <c r="D51" s="6" t="s">
        <v>53</v>
      </c>
      <c r="E51" s="6" t="s">
        <v>326</v>
      </c>
      <c r="F51" s="6" t="s">
        <v>327</v>
      </c>
      <c r="G51" s="6" t="s">
        <v>136</v>
      </c>
      <c r="H51" s="6" t="s">
        <v>129</v>
      </c>
      <c r="I51" s="7">
        <v>6.0000000000000001E-3</v>
      </c>
      <c r="J51" s="8">
        <v>0</v>
      </c>
      <c r="K51" s="7">
        <v>1E-4</v>
      </c>
      <c r="L51" s="9">
        <v>163.6</v>
      </c>
      <c r="M51" s="10">
        <v>6.2</v>
      </c>
      <c r="N51" s="9">
        <f t="shared" si="0"/>
        <v>26.387096774193548</v>
      </c>
      <c r="O51" s="11">
        <v>54206</v>
      </c>
      <c r="P51" s="12">
        <v>1.51</v>
      </c>
      <c r="Q51" s="6" t="s">
        <v>44</v>
      </c>
      <c r="R51" s="6" t="s">
        <v>48</v>
      </c>
      <c r="S51" s="6" t="s">
        <v>48</v>
      </c>
      <c r="T51" s="6" t="s">
        <v>59</v>
      </c>
      <c r="U51" s="13">
        <v>0</v>
      </c>
      <c r="V51" s="13">
        <v>0</v>
      </c>
      <c r="W51" s="13">
        <v>9.8400000000000001E-2</v>
      </c>
      <c r="X51" s="13">
        <v>0</v>
      </c>
      <c r="Y51" s="13">
        <v>0</v>
      </c>
      <c r="Z51" s="13">
        <v>1.15E-2</v>
      </c>
      <c r="AA51" s="13">
        <v>0</v>
      </c>
      <c r="AB51" s="13">
        <v>0</v>
      </c>
      <c r="AC51" s="13">
        <v>0</v>
      </c>
      <c r="AD51" s="13">
        <v>0.8901</v>
      </c>
      <c r="AE51" s="13">
        <v>0</v>
      </c>
      <c r="AF51" s="14" t="s">
        <v>48</v>
      </c>
      <c r="AG51" s="14" t="s">
        <v>48</v>
      </c>
      <c r="AH51" s="15" t="s">
        <v>49</v>
      </c>
      <c r="AI51" s="16" t="s">
        <v>49</v>
      </c>
    </row>
    <row r="52" spans="1:35" ht="75" x14ac:dyDescent="0.35">
      <c r="A52" s="4" t="s">
        <v>328</v>
      </c>
      <c r="B52" s="5" t="s">
        <v>329</v>
      </c>
      <c r="C52" s="6" t="s">
        <v>261</v>
      </c>
      <c r="D52" s="6" t="s">
        <v>53</v>
      </c>
      <c r="E52" s="6" t="s">
        <v>330</v>
      </c>
      <c r="F52" s="6" t="s">
        <v>331</v>
      </c>
      <c r="G52" s="6" t="s">
        <v>332</v>
      </c>
      <c r="H52" s="6" t="s">
        <v>81</v>
      </c>
      <c r="I52" s="7">
        <v>3.0000000000000001E-3</v>
      </c>
      <c r="J52" s="8">
        <v>0.69</v>
      </c>
      <c r="K52" s="7">
        <v>1.8800000000000001E-2</v>
      </c>
      <c r="L52" s="9">
        <v>164.8</v>
      </c>
      <c r="M52" s="10">
        <v>1.5</v>
      </c>
      <c r="N52" s="9">
        <f t="shared" si="0"/>
        <v>109.86666666666667</v>
      </c>
      <c r="O52" s="11">
        <v>7716</v>
      </c>
      <c r="P52" s="12">
        <v>1.08</v>
      </c>
      <c r="Q52" s="6" t="s">
        <v>44</v>
      </c>
      <c r="R52" s="6" t="s">
        <v>118</v>
      </c>
      <c r="S52" s="6" t="s">
        <v>130</v>
      </c>
      <c r="T52" s="6" t="s">
        <v>47</v>
      </c>
      <c r="U52" s="13">
        <v>6.9599999999999995E-2</v>
      </c>
      <c r="V52" s="13">
        <v>1.06E-2</v>
      </c>
      <c r="W52" s="13">
        <v>0.1067</v>
      </c>
      <c r="X52" s="13">
        <v>7.3200000000000001E-2</v>
      </c>
      <c r="Y52" s="13">
        <v>5.3900000000000003E-2</v>
      </c>
      <c r="Z52" s="13">
        <v>0.2175</v>
      </c>
      <c r="AA52" s="13">
        <v>6.9699999999999998E-2</v>
      </c>
      <c r="AB52" s="13">
        <v>9.0800000000000006E-2</v>
      </c>
      <c r="AC52" s="13">
        <v>5.3100000000000001E-2</v>
      </c>
      <c r="AD52" s="13">
        <v>0.1094</v>
      </c>
      <c r="AE52" s="13">
        <v>0.1426</v>
      </c>
      <c r="AF52" s="14" t="s">
        <v>48</v>
      </c>
      <c r="AG52" s="14" t="s">
        <v>48</v>
      </c>
      <c r="AH52" s="15" t="s">
        <v>49</v>
      </c>
      <c r="AI52" s="16" t="s">
        <v>49</v>
      </c>
    </row>
    <row r="53" spans="1:35" ht="57.5" x14ac:dyDescent="0.35">
      <c r="A53" s="4" t="s">
        <v>333</v>
      </c>
      <c r="B53" s="5" t="s">
        <v>334</v>
      </c>
      <c r="C53" s="6" t="s">
        <v>335</v>
      </c>
      <c r="D53" s="6" t="s">
        <v>53</v>
      </c>
      <c r="E53" s="6" t="s">
        <v>336</v>
      </c>
      <c r="F53" s="6" t="s">
        <v>337</v>
      </c>
      <c r="G53" s="6" t="s">
        <v>72</v>
      </c>
      <c r="H53" s="6" t="s">
        <v>81</v>
      </c>
      <c r="I53" s="7">
        <v>4.7999999999999996E-3</v>
      </c>
      <c r="J53" s="8">
        <v>0.16</v>
      </c>
      <c r="K53" s="7">
        <v>1.14E-2</v>
      </c>
      <c r="L53" s="9">
        <v>165</v>
      </c>
      <c r="M53" s="10">
        <v>3.5</v>
      </c>
      <c r="N53" s="9">
        <f t="shared" si="0"/>
        <v>47.142857142857146</v>
      </c>
      <c r="O53" s="11">
        <v>25425</v>
      </c>
      <c r="P53" s="12">
        <v>1.35</v>
      </c>
      <c r="Q53" s="6" t="s">
        <v>44</v>
      </c>
      <c r="R53" s="6" t="s">
        <v>48</v>
      </c>
      <c r="S53" s="6" t="s">
        <v>48</v>
      </c>
      <c r="T53" s="6" t="s">
        <v>47</v>
      </c>
      <c r="U53" s="13">
        <v>0</v>
      </c>
      <c r="V53" s="13">
        <v>0</v>
      </c>
      <c r="W53" s="13">
        <v>0</v>
      </c>
      <c r="X53" s="13">
        <v>0</v>
      </c>
      <c r="Y53" s="13">
        <v>0</v>
      </c>
      <c r="Z53" s="13">
        <v>0.99750000000000005</v>
      </c>
      <c r="AA53" s="13">
        <v>0</v>
      </c>
      <c r="AB53" s="13">
        <v>0</v>
      </c>
      <c r="AC53" s="13">
        <v>0</v>
      </c>
      <c r="AD53" s="13">
        <v>0</v>
      </c>
      <c r="AE53" s="13">
        <v>0</v>
      </c>
      <c r="AF53" s="14" t="s">
        <v>48</v>
      </c>
      <c r="AG53" s="14" t="s">
        <v>48</v>
      </c>
      <c r="AH53" s="15" t="s">
        <v>49</v>
      </c>
      <c r="AI53" s="16" t="s">
        <v>49</v>
      </c>
    </row>
    <row r="54" spans="1:35" ht="138" x14ac:dyDescent="0.35">
      <c r="A54" s="4" t="s">
        <v>338</v>
      </c>
      <c r="B54" s="5" t="s">
        <v>339</v>
      </c>
      <c r="C54" s="6" t="s">
        <v>52</v>
      </c>
      <c r="D54" s="6" t="s">
        <v>53</v>
      </c>
      <c r="E54" s="6" t="s">
        <v>340</v>
      </c>
      <c r="F54" s="6" t="s">
        <v>341</v>
      </c>
      <c r="G54" s="6" t="s">
        <v>213</v>
      </c>
      <c r="H54" s="6" t="s">
        <v>57</v>
      </c>
      <c r="I54" s="7">
        <v>2E-3</v>
      </c>
      <c r="J54" s="8">
        <v>0.43</v>
      </c>
      <c r="K54" s="7">
        <v>2.46E-2</v>
      </c>
      <c r="L54" s="9">
        <v>166.2</v>
      </c>
      <c r="M54" s="10">
        <v>2.6</v>
      </c>
      <c r="N54" s="9">
        <f t="shared" si="0"/>
        <v>63.92307692307692</v>
      </c>
      <c r="O54" s="11"/>
      <c r="P54" s="12">
        <v>0</v>
      </c>
      <c r="Q54" s="6" t="s">
        <v>44</v>
      </c>
      <c r="R54" s="6" t="s">
        <v>45</v>
      </c>
      <c r="S54" s="6" t="s">
        <v>130</v>
      </c>
      <c r="T54" s="6" t="s">
        <v>47</v>
      </c>
      <c r="U54" s="13" t="s">
        <v>48</v>
      </c>
      <c r="V54" s="13" t="s">
        <v>48</v>
      </c>
      <c r="W54" s="13" t="s">
        <v>48</v>
      </c>
      <c r="X54" s="13" t="s">
        <v>48</v>
      </c>
      <c r="Y54" s="13" t="s">
        <v>48</v>
      </c>
      <c r="Z54" s="13" t="s">
        <v>48</v>
      </c>
      <c r="AA54" s="13" t="s">
        <v>48</v>
      </c>
      <c r="AB54" s="13" t="s">
        <v>48</v>
      </c>
      <c r="AC54" s="13" t="s">
        <v>48</v>
      </c>
      <c r="AD54" s="13" t="s">
        <v>48</v>
      </c>
      <c r="AE54" s="13" t="s">
        <v>48</v>
      </c>
      <c r="AF54" s="14" t="s">
        <v>48</v>
      </c>
      <c r="AG54" s="14" t="s">
        <v>48</v>
      </c>
      <c r="AH54" s="15" t="s">
        <v>49</v>
      </c>
      <c r="AI54" s="16" t="s">
        <v>49</v>
      </c>
    </row>
    <row r="55" spans="1:35" ht="69" x14ac:dyDescent="0.35">
      <c r="A55" s="4" t="s">
        <v>342</v>
      </c>
      <c r="B55" s="5" t="s">
        <v>343</v>
      </c>
      <c r="C55" s="6" t="s">
        <v>344</v>
      </c>
      <c r="D55" s="6" t="s">
        <v>53</v>
      </c>
      <c r="E55" s="6" t="s">
        <v>345</v>
      </c>
      <c r="F55" s="6" t="s">
        <v>346</v>
      </c>
      <c r="G55" s="6" t="s">
        <v>117</v>
      </c>
      <c r="H55" s="6" t="s">
        <v>347</v>
      </c>
      <c r="I55" s="7">
        <v>5.4000000000000003E-3</v>
      </c>
      <c r="J55" s="8">
        <v>7.0000000000000007E-2</v>
      </c>
      <c r="K55" s="7">
        <v>8.3000000000000001E-3</v>
      </c>
      <c r="L55" s="9">
        <v>166.3</v>
      </c>
      <c r="M55" s="10">
        <v>3.8</v>
      </c>
      <c r="N55" s="9">
        <f t="shared" si="0"/>
        <v>43.76315789473685</v>
      </c>
      <c r="O55" s="11">
        <v>14350</v>
      </c>
      <c r="P55" s="12">
        <v>1.19</v>
      </c>
      <c r="Q55" s="6" t="s">
        <v>44</v>
      </c>
      <c r="R55" s="6" t="s">
        <v>118</v>
      </c>
      <c r="S55" s="6" t="s">
        <v>46</v>
      </c>
      <c r="T55" s="6" t="s">
        <v>47</v>
      </c>
      <c r="U55" s="13">
        <v>5.1799999999999999E-2</v>
      </c>
      <c r="V55" s="13">
        <v>8.0000000000000002E-3</v>
      </c>
      <c r="W55" s="13">
        <v>0.16500000000000001</v>
      </c>
      <c r="X55" s="13">
        <v>0.1042</v>
      </c>
      <c r="Y55" s="13">
        <v>6.7699999999999996E-2</v>
      </c>
      <c r="Z55" s="13">
        <v>9.0999999999999998E-2</v>
      </c>
      <c r="AA55" s="13">
        <v>8.8599999999999998E-2</v>
      </c>
      <c r="AB55" s="13">
        <v>0.216</v>
      </c>
      <c r="AC55" s="13">
        <v>2.1600000000000001E-2</v>
      </c>
      <c r="AD55" s="13">
        <v>0.14940000000000001</v>
      </c>
      <c r="AE55" s="13">
        <v>3.6700000000000003E-2</v>
      </c>
      <c r="AF55" s="14" t="s">
        <v>48</v>
      </c>
      <c r="AG55" s="14" t="s">
        <v>48</v>
      </c>
      <c r="AH55" s="15" t="s">
        <v>49</v>
      </c>
      <c r="AI55" s="16" t="s">
        <v>49</v>
      </c>
    </row>
    <row r="56" spans="1:35" ht="80.5" x14ac:dyDescent="0.35">
      <c r="A56" s="4" t="s">
        <v>348</v>
      </c>
      <c r="B56" s="5" t="s">
        <v>349</v>
      </c>
      <c r="C56" s="6" t="s">
        <v>350</v>
      </c>
      <c r="D56" s="6" t="s">
        <v>53</v>
      </c>
      <c r="E56" s="6" t="s">
        <v>351</v>
      </c>
      <c r="F56" s="6" t="s">
        <v>352</v>
      </c>
      <c r="G56" s="6" t="s">
        <v>136</v>
      </c>
      <c r="H56" s="6" t="s">
        <v>129</v>
      </c>
      <c r="I56" s="7">
        <v>6.0000000000000001E-3</v>
      </c>
      <c r="J56" s="8">
        <v>0.08</v>
      </c>
      <c r="K56" s="7">
        <v>7.3000000000000001E-3</v>
      </c>
      <c r="L56" s="9">
        <v>175.7</v>
      </c>
      <c r="M56" s="10">
        <v>5</v>
      </c>
      <c r="N56" s="9">
        <f t="shared" si="0"/>
        <v>35.14</v>
      </c>
      <c r="O56" s="11">
        <v>23888</v>
      </c>
      <c r="P56" s="12">
        <v>1.1499999999999999</v>
      </c>
      <c r="Q56" s="6" t="s">
        <v>44</v>
      </c>
      <c r="R56" s="6" t="s">
        <v>48</v>
      </c>
      <c r="S56" s="6" t="s">
        <v>48</v>
      </c>
      <c r="T56" s="6" t="s">
        <v>47</v>
      </c>
      <c r="U56" s="13">
        <v>0</v>
      </c>
      <c r="V56" s="13">
        <v>0</v>
      </c>
      <c r="W56" s="13">
        <v>0</v>
      </c>
      <c r="X56" s="13">
        <v>0</v>
      </c>
      <c r="Y56" s="13">
        <v>0</v>
      </c>
      <c r="Z56" s="13">
        <v>0</v>
      </c>
      <c r="AA56" s="13">
        <v>2.07E-2</v>
      </c>
      <c r="AB56" s="13">
        <v>0</v>
      </c>
      <c r="AC56" s="13">
        <v>0</v>
      </c>
      <c r="AD56" s="13">
        <v>0.97929999999999995</v>
      </c>
      <c r="AE56" s="13">
        <v>0</v>
      </c>
      <c r="AF56" s="14" t="s">
        <v>48</v>
      </c>
      <c r="AG56" s="14" t="s">
        <v>48</v>
      </c>
      <c r="AH56" s="15" t="s">
        <v>49</v>
      </c>
      <c r="AI56" s="16" t="s">
        <v>49</v>
      </c>
    </row>
    <row r="57" spans="1:35" ht="115" x14ac:dyDescent="0.35">
      <c r="A57" s="4" t="s">
        <v>353</v>
      </c>
      <c r="B57" s="5" t="s">
        <v>354</v>
      </c>
      <c r="C57" s="6" t="s">
        <v>140</v>
      </c>
      <c r="D57" s="6" t="s">
        <v>53</v>
      </c>
      <c r="E57" s="6" t="s">
        <v>355</v>
      </c>
      <c r="F57" s="6" t="s">
        <v>356</v>
      </c>
      <c r="G57" s="6" t="s">
        <v>357</v>
      </c>
      <c r="H57" s="6" t="s">
        <v>358</v>
      </c>
      <c r="I57" s="7">
        <v>2E-3</v>
      </c>
      <c r="J57" s="8">
        <v>0.26</v>
      </c>
      <c r="K57" s="7">
        <v>3.7100000000000001E-2</v>
      </c>
      <c r="L57" s="9">
        <v>176.3</v>
      </c>
      <c r="M57" s="10">
        <v>1.8</v>
      </c>
      <c r="N57" s="9">
        <f t="shared" si="0"/>
        <v>97.944444444444443</v>
      </c>
      <c r="O57" s="11">
        <v>19552</v>
      </c>
      <c r="P57" s="12">
        <v>-1.2</v>
      </c>
      <c r="Q57" s="6" t="s">
        <v>82</v>
      </c>
      <c r="R57" s="6" t="s">
        <v>48</v>
      </c>
      <c r="S57" s="6" t="s">
        <v>48</v>
      </c>
      <c r="T57" s="6" t="s">
        <v>47</v>
      </c>
      <c r="U57" s="13" t="s">
        <v>48</v>
      </c>
      <c r="V57" s="13" t="s">
        <v>48</v>
      </c>
      <c r="W57" s="13" t="s">
        <v>48</v>
      </c>
      <c r="X57" s="13" t="s">
        <v>48</v>
      </c>
      <c r="Y57" s="13" t="s">
        <v>48</v>
      </c>
      <c r="Z57" s="13" t="s">
        <v>48</v>
      </c>
      <c r="AA57" s="13" t="s">
        <v>48</v>
      </c>
      <c r="AB57" s="13" t="s">
        <v>48</v>
      </c>
      <c r="AC57" s="13" t="s">
        <v>48</v>
      </c>
      <c r="AD57" s="13" t="s">
        <v>48</v>
      </c>
      <c r="AE57" s="13" t="s">
        <v>48</v>
      </c>
      <c r="AF57" s="14" t="s">
        <v>48</v>
      </c>
      <c r="AG57" s="14" t="s">
        <v>48</v>
      </c>
      <c r="AH57" s="15" t="s">
        <v>49</v>
      </c>
      <c r="AI57" s="16" t="s">
        <v>49</v>
      </c>
    </row>
    <row r="58" spans="1:35" ht="103.5" x14ac:dyDescent="0.35">
      <c r="A58" s="4" t="s">
        <v>359</v>
      </c>
      <c r="B58" s="5" t="s">
        <v>360</v>
      </c>
      <c r="C58" s="6" t="s">
        <v>361</v>
      </c>
      <c r="D58" s="6" t="s">
        <v>53</v>
      </c>
      <c r="E58" s="6" t="s">
        <v>362</v>
      </c>
      <c r="F58" s="6" t="s">
        <v>363</v>
      </c>
      <c r="G58" s="6" t="s">
        <v>88</v>
      </c>
      <c r="H58" s="6" t="s">
        <v>89</v>
      </c>
      <c r="I58" s="7">
        <v>5.7000000000000002E-3</v>
      </c>
      <c r="J58" s="8">
        <v>0.72</v>
      </c>
      <c r="K58" s="7">
        <v>3.5000000000000003E-2</v>
      </c>
      <c r="L58" s="9">
        <v>179.6</v>
      </c>
      <c r="M58" s="10">
        <v>8.8000000000000007</v>
      </c>
      <c r="N58" s="9">
        <f t="shared" si="0"/>
        <v>20.409090909090907</v>
      </c>
      <c r="O58" s="11">
        <v>197981</v>
      </c>
      <c r="P58" s="12">
        <v>-2.15</v>
      </c>
      <c r="Q58" s="6" t="s">
        <v>44</v>
      </c>
      <c r="R58" s="6" t="s">
        <v>48</v>
      </c>
      <c r="S58" s="6" t="s">
        <v>48</v>
      </c>
      <c r="T58" s="6" t="s">
        <v>90</v>
      </c>
      <c r="U58" s="13">
        <v>0.1666</v>
      </c>
      <c r="V58" s="13">
        <v>8.8700000000000001E-2</v>
      </c>
      <c r="W58" s="13">
        <v>0.1182</v>
      </c>
      <c r="X58" s="13">
        <v>0.16900000000000001</v>
      </c>
      <c r="Y58" s="13">
        <v>2.5000000000000001E-3</v>
      </c>
      <c r="Z58" s="13">
        <v>0.28410000000000002</v>
      </c>
      <c r="AA58" s="13">
        <v>2.98E-2</v>
      </c>
      <c r="AB58" s="13">
        <v>3.8800000000000001E-2</v>
      </c>
      <c r="AC58" s="13">
        <v>4.9000000000000002E-2</v>
      </c>
      <c r="AD58" s="13">
        <v>0</v>
      </c>
      <c r="AE58" s="13">
        <v>5.91E-2</v>
      </c>
      <c r="AF58" s="14" t="s">
        <v>48</v>
      </c>
      <c r="AG58" s="14" t="s">
        <v>48</v>
      </c>
      <c r="AH58" s="15" t="s">
        <v>49</v>
      </c>
      <c r="AI58" s="16" t="s">
        <v>49</v>
      </c>
    </row>
    <row r="59" spans="1:35" ht="57.5" x14ac:dyDescent="0.35">
      <c r="A59" s="4" t="s">
        <v>364</v>
      </c>
      <c r="B59" s="5" t="s">
        <v>365</v>
      </c>
      <c r="C59" s="6" t="s">
        <v>366</v>
      </c>
      <c r="D59" s="6" t="s">
        <v>53</v>
      </c>
      <c r="E59" s="6" t="s">
        <v>367</v>
      </c>
      <c r="F59" s="6" t="s">
        <v>277</v>
      </c>
      <c r="G59" s="6" t="s">
        <v>213</v>
      </c>
      <c r="H59" s="6" t="s">
        <v>144</v>
      </c>
      <c r="I59" s="7">
        <v>1.5E-3</v>
      </c>
      <c r="J59" s="8">
        <v>0.4</v>
      </c>
      <c r="K59" s="7">
        <v>1.95E-2</v>
      </c>
      <c r="L59" s="9">
        <v>180.3</v>
      </c>
      <c r="M59" s="10">
        <v>2.2000000000000002</v>
      </c>
      <c r="N59" s="9">
        <f t="shared" si="0"/>
        <v>81.954545454545453</v>
      </c>
      <c r="O59" s="11">
        <v>9861</v>
      </c>
      <c r="P59" s="12">
        <v>1</v>
      </c>
      <c r="Q59" s="6" t="s">
        <v>44</v>
      </c>
      <c r="R59" s="6" t="s">
        <v>45</v>
      </c>
      <c r="S59" s="6" t="s">
        <v>130</v>
      </c>
      <c r="T59" s="6" t="s">
        <v>47</v>
      </c>
      <c r="U59" s="13">
        <v>3.09E-2</v>
      </c>
      <c r="V59" s="13">
        <v>3.85E-2</v>
      </c>
      <c r="W59" s="13">
        <v>7.6600000000000001E-2</v>
      </c>
      <c r="X59" s="13">
        <v>7.8299999999999995E-2</v>
      </c>
      <c r="Y59" s="13">
        <v>0.157</v>
      </c>
      <c r="Z59" s="13">
        <v>0.2316</v>
      </c>
      <c r="AA59" s="13">
        <v>0.1174</v>
      </c>
      <c r="AB59" s="13">
        <v>8.9599999999999999E-2</v>
      </c>
      <c r="AC59" s="13">
        <v>4.2900000000000001E-2</v>
      </c>
      <c r="AD59" s="13">
        <v>7.2300000000000003E-2</v>
      </c>
      <c r="AE59" s="13">
        <v>6.4899999999999999E-2</v>
      </c>
      <c r="AF59" s="14" t="s">
        <v>48</v>
      </c>
      <c r="AG59" s="14" t="s">
        <v>48</v>
      </c>
      <c r="AH59" s="15" t="s">
        <v>49</v>
      </c>
      <c r="AI59" s="16" t="s">
        <v>49</v>
      </c>
    </row>
    <row r="60" spans="1:35" ht="115" x14ac:dyDescent="0.35">
      <c r="A60" s="4" t="s">
        <v>368</v>
      </c>
      <c r="B60" s="5" t="s">
        <v>369</v>
      </c>
      <c r="C60" s="6" t="s">
        <v>165</v>
      </c>
      <c r="D60" s="6" t="s">
        <v>53</v>
      </c>
      <c r="E60" s="6" t="s">
        <v>370</v>
      </c>
      <c r="F60" s="6" t="s">
        <v>371</v>
      </c>
      <c r="G60" s="6" t="s">
        <v>104</v>
      </c>
      <c r="H60" s="6" t="s">
        <v>81</v>
      </c>
      <c r="I60" s="7">
        <v>1.5E-3</v>
      </c>
      <c r="J60" s="8">
        <v>0.21</v>
      </c>
      <c r="K60" s="7">
        <v>1.06E-2</v>
      </c>
      <c r="L60" s="9">
        <v>182.1</v>
      </c>
      <c r="M60" s="10">
        <v>3.2</v>
      </c>
      <c r="N60" s="9">
        <f t="shared" si="0"/>
        <v>56.906249999999993</v>
      </c>
      <c r="O60" s="11">
        <v>8137</v>
      </c>
      <c r="P60" s="12">
        <v>0.95</v>
      </c>
      <c r="Q60" s="6" t="s">
        <v>44</v>
      </c>
      <c r="R60" s="6" t="s">
        <v>106</v>
      </c>
      <c r="S60" s="6" t="s">
        <v>46</v>
      </c>
      <c r="T60" s="6" t="s">
        <v>47</v>
      </c>
      <c r="U60" s="13">
        <v>2.4E-2</v>
      </c>
      <c r="V60" s="13">
        <v>7.1300000000000002E-2</v>
      </c>
      <c r="W60" s="13">
        <v>0.1565</v>
      </c>
      <c r="X60" s="13">
        <v>0.23749999999999999</v>
      </c>
      <c r="Y60" s="13">
        <v>1.52E-2</v>
      </c>
      <c r="Z60" s="13">
        <v>9.9400000000000002E-2</v>
      </c>
      <c r="AA60" s="13">
        <v>0.28070000000000001</v>
      </c>
      <c r="AB60" s="13">
        <v>1.4999999999999999E-2</v>
      </c>
      <c r="AC60" s="13">
        <v>1.9199999999999998E-2</v>
      </c>
      <c r="AD60" s="13">
        <v>3.1E-2</v>
      </c>
      <c r="AE60" s="13">
        <v>4.82E-2</v>
      </c>
      <c r="AF60" s="14" t="s">
        <v>48</v>
      </c>
      <c r="AG60" s="14" t="s">
        <v>48</v>
      </c>
      <c r="AH60" s="15" t="s">
        <v>49</v>
      </c>
      <c r="AI60" s="16" t="s">
        <v>49</v>
      </c>
    </row>
    <row r="61" spans="1:35" ht="356.5" x14ac:dyDescent="0.35">
      <c r="A61" s="4" t="s">
        <v>372</v>
      </c>
      <c r="B61" s="5" t="s">
        <v>373</v>
      </c>
      <c r="C61" s="6" t="s">
        <v>374</v>
      </c>
      <c r="D61" s="6" t="s">
        <v>53</v>
      </c>
      <c r="E61" s="6" t="s">
        <v>375</v>
      </c>
      <c r="F61" s="6" t="s">
        <v>376</v>
      </c>
      <c r="G61" s="6" t="s">
        <v>178</v>
      </c>
      <c r="H61" s="6" t="s">
        <v>57</v>
      </c>
      <c r="I61" s="7">
        <v>2.8999999999999998E-3</v>
      </c>
      <c r="J61" s="8">
        <v>0.18</v>
      </c>
      <c r="K61" s="7">
        <v>3.5000000000000003E-2</v>
      </c>
      <c r="L61" s="9">
        <v>183.3</v>
      </c>
      <c r="M61" s="10">
        <v>4.7</v>
      </c>
      <c r="N61" s="9">
        <f t="shared" si="0"/>
        <v>39</v>
      </c>
      <c r="O61" s="11">
        <v>52441</v>
      </c>
      <c r="P61" s="12">
        <v>1.23</v>
      </c>
      <c r="Q61" s="6" t="s">
        <v>44</v>
      </c>
      <c r="R61" s="6" t="s">
        <v>58</v>
      </c>
      <c r="S61" s="6" t="s">
        <v>48</v>
      </c>
      <c r="T61" s="6" t="s">
        <v>179</v>
      </c>
      <c r="U61" s="13">
        <v>7.22E-2</v>
      </c>
      <c r="V61" s="13">
        <v>6.0499999999999998E-2</v>
      </c>
      <c r="W61" s="13">
        <v>2.76E-2</v>
      </c>
      <c r="X61" s="13">
        <v>0.1825</v>
      </c>
      <c r="Y61" s="13">
        <v>0.1275</v>
      </c>
      <c r="Z61" s="13">
        <v>0.19919999999999999</v>
      </c>
      <c r="AA61" s="13">
        <v>0.20449999999999999</v>
      </c>
      <c r="AB61" s="13">
        <v>3.3399999999999999E-2</v>
      </c>
      <c r="AC61" s="13">
        <v>0</v>
      </c>
      <c r="AD61" s="13">
        <v>4.1399999999999999E-2</v>
      </c>
      <c r="AE61" s="13">
        <v>2.0299999999999999E-2</v>
      </c>
      <c r="AF61" s="14" t="s">
        <v>48</v>
      </c>
      <c r="AG61" s="14" t="s">
        <v>48</v>
      </c>
      <c r="AH61" s="15" t="s">
        <v>49</v>
      </c>
      <c r="AI61" s="16" t="s">
        <v>49</v>
      </c>
    </row>
    <row r="62" spans="1:35" ht="37.5" x14ac:dyDescent="0.35">
      <c r="A62" s="4" t="s">
        <v>377</v>
      </c>
      <c r="B62" s="5" t="s">
        <v>378</v>
      </c>
      <c r="C62" s="6" t="s">
        <v>198</v>
      </c>
      <c r="D62" s="6" t="s">
        <v>53</v>
      </c>
      <c r="E62" s="6" t="s">
        <v>379</v>
      </c>
      <c r="F62" s="6" t="s">
        <v>380</v>
      </c>
      <c r="G62" s="6" t="s">
        <v>381</v>
      </c>
      <c r="H62" s="6" t="s">
        <v>144</v>
      </c>
      <c r="I62" s="7">
        <v>1.5E-3</v>
      </c>
      <c r="J62" s="8">
        <v>0.32</v>
      </c>
      <c r="K62" s="7">
        <v>1.47E-2</v>
      </c>
      <c r="L62" s="9">
        <v>189.1</v>
      </c>
      <c r="M62" s="10">
        <v>2.2000000000000002</v>
      </c>
      <c r="N62" s="9">
        <f t="shared" si="0"/>
        <v>85.954545454545439</v>
      </c>
      <c r="O62" s="11">
        <v>11975</v>
      </c>
      <c r="P62" s="12">
        <v>0.95</v>
      </c>
      <c r="Q62" s="6" t="s">
        <v>44</v>
      </c>
      <c r="R62" s="6" t="s">
        <v>45</v>
      </c>
      <c r="S62" s="6" t="s">
        <v>145</v>
      </c>
      <c r="T62" s="6" t="s">
        <v>47</v>
      </c>
      <c r="U62" s="13">
        <v>3.2399999999999998E-2</v>
      </c>
      <c r="V62" s="13">
        <v>3.9E-2</v>
      </c>
      <c r="W62" s="13">
        <v>0.14990000000000001</v>
      </c>
      <c r="X62" s="13">
        <v>0.11899999999999999</v>
      </c>
      <c r="Y62" s="13">
        <v>6.6000000000000003E-2</v>
      </c>
      <c r="Z62" s="13">
        <v>8.8400000000000006E-2</v>
      </c>
      <c r="AA62" s="13">
        <v>0.1585</v>
      </c>
      <c r="AB62" s="13">
        <v>7.51E-2</v>
      </c>
      <c r="AC62" s="13">
        <v>2.06E-2</v>
      </c>
      <c r="AD62" s="13">
        <v>0.24979999999999999</v>
      </c>
      <c r="AE62" s="13">
        <v>1.2999999999999999E-3</v>
      </c>
      <c r="AF62" s="14" t="s">
        <v>48</v>
      </c>
      <c r="AG62" s="14" t="s">
        <v>48</v>
      </c>
      <c r="AH62" s="15" t="s">
        <v>49</v>
      </c>
      <c r="AI62" s="16" t="s">
        <v>49</v>
      </c>
    </row>
    <row r="63" spans="1:35" ht="138" x14ac:dyDescent="0.35">
      <c r="A63" s="4" t="s">
        <v>382</v>
      </c>
      <c r="B63" s="5" t="s">
        <v>383</v>
      </c>
      <c r="C63" s="6" t="s">
        <v>384</v>
      </c>
      <c r="D63" s="6" t="s">
        <v>53</v>
      </c>
      <c r="E63" s="6" t="s">
        <v>385</v>
      </c>
      <c r="F63" s="6" t="s">
        <v>386</v>
      </c>
      <c r="G63" s="6" t="s">
        <v>190</v>
      </c>
      <c r="H63" s="6" t="s">
        <v>97</v>
      </c>
      <c r="I63" s="7">
        <v>6.4999999999999997E-3</v>
      </c>
      <c r="J63" s="8">
        <v>0.2</v>
      </c>
      <c r="K63" s="7">
        <v>1.8200000000000001E-2</v>
      </c>
      <c r="L63" s="9">
        <v>190.9</v>
      </c>
      <c r="M63" s="10">
        <v>17.2</v>
      </c>
      <c r="N63" s="9">
        <f t="shared" si="0"/>
        <v>11.098837209302326</v>
      </c>
      <c r="O63" s="11">
        <v>155962</v>
      </c>
      <c r="P63" s="12">
        <v>-3.48</v>
      </c>
      <c r="Q63" s="6" t="s">
        <v>44</v>
      </c>
      <c r="R63" s="6" t="s">
        <v>48</v>
      </c>
      <c r="S63" s="6" t="s">
        <v>48</v>
      </c>
      <c r="T63" s="6" t="s">
        <v>59</v>
      </c>
      <c r="U63" s="13">
        <v>0.99660000000000004</v>
      </c>
      <c r="V63" s="13">
        <v>0</v>
      </c>
      <c r="W63" s="13">
        <v>0</v>
      </c>
      <c r="X63" s="13">
        <v>0</v>
      </c>
      <c r="Y63" s="13">
        <v>0</v>
      </c>
      <c r="Z63" s="13">
        <v>0</v>
      </c>
      <c r="AA63" s="13">
        <v>0</v>
      </c>
      <c r="AB63" s="13">
        <v>0</v>
      </c>
      <c r="AC63" s="13">
        <v>0</v>
      </c>
      <c r="AD63" s="13">
        <v>0</v>
      </c>
      <c r="AE63" s="13">
        <v>0</v>
      </c>
      <c r="AF63" s="14" t="s">
        <v>48</v>
      </c>
      <c r="AG63" s="14" t="s">
        <v>48</v>
      </c>
      <c r="AH63" s="15" t="s">
        <v>49</v>
      </c>
      <c r="AI63" s="16" t="s">
        <v>49</v>
      </c>
    </row>
    <row r="64" spans="1:35" ht="75" x14ac:dyDescent="0.35">
      <c r="A64" s="4" t="s">
        <v>387</v>
      </c>
      <c r="B64" s="5" t="s">
        <v>388</v>
      </c>
      <c r="C64" s="6" t="s">
        <v>261</v>
      </c>
      <c r="D64" s="6" t="s">
        <v>53</v>
      </c>
      <c r="E64" s="6" t="s">
        <v>389</v>
      </c>
      <c r="F64" s="6" t="s">
        <v>390</v>
      </c>
      <c r="G64" s="6" t="s">
        <v>295</v>
      </c>
      <c r="H64" s="6" t="s">
        <v>81</v>
      </c>
      <c r="I64" s="7">
        <v>3.0000000000000001E-3</v>
      </c>
      <c r="J64" s="8">
        <v>0.18</v>
      </c>
      <c r="K64" s="7">
        <v>3.7000000000000002E-3</v>
      </c>
      <c r="L64" s="9">
        <v>191.4</v>
      </c>
      <c r="M64" s="10">
        <v>1.4</v>
      </c>
      <c r="N64" s="9">
        <f t="shared" si="0"/>
        <v>136.71428571428572</v>
      </c>
      <c r="O64" s="11">
        <v>4808</v>
      </c>
      <c r="P64" s="12">
        <v>1.05</v>
      </c>
      <c r="Q64" s="6" t="s">
        <v>44</v>
      </c>
      <c r="R64" s="6" t="s">
        <v>118</v>
      </c>
      <c r="S64" s="6" t="s">
        <v>145</v>
      </c>
      <c r="T64" s="6" t="s">
        <v>47</v>
      </c>
      <c r="U64" s="13">
        <v>2.63E-2</v>
      </c>
      <c r="V64" s="13">
        <v>1.7999999999999999E-2</v>
      </c>
      <c r="W64" s="13">
        <v>0.23449999999999999</v>
      </c>
      <c r="X64" s="13">
        <v>3.5499999999999997E-2</v>
      </c>
      <c r="Y64" s="13">
        <v>9.1200000000000003E-2</v>
      </c>
      <c r="Z64" s="13">
        <v>5.0200000000000002E-2</v>
      </c>
      <c r="AA64" s="13">
        <v>0.1239</v>
      </c>
      <c r="AB64" s="13">
        <v>0.15390000000000001</v>
      </c>
      <c r="AC64" s="13">
        <v>6.5000000000000002E-2</v>
      </c>
      <c r="AD64" s="13">
        <v>0.19539999999999999</v>
      </c>
      <c r="AE64" s="13">
        <v>4.1000000000000003E-3</v>
      </c>
      <c r="AF64" s="14" t="s">
        <v>48</v>
      </c>
      <c r="AG64" s="14" t="s">
        <v>48</v>
      </c>
      <c r="AH64" s="15" t="s">
        <v>49</v>
      </c>
      <c r="AI64" s="16" t="s">
        <v>49</v>
      </c>
    </row>
    <row r="65" spans="1:35" ht="149.5" x14ac:dyDescent="0.35">
      <c r="A65" s="4" t="s">
        <v>391</v>
      </c>
      <c r="B65" s="5" t="s">
        <v>392</v>
      </c>
      <c r="C65" s="6" t="s">
        <v>69</v>
      </c>
      <c r="D65" s="6" t="s">
        <v>53</v>
      </c>
      <c r="E65" s="6" t="s">
        <v>393</v>
      </c>
      <c r="F65" s="6" t="s">
        <v>394</v>
      </c>
      <c r="G65" s="6" t="s">
        <v>289</v>
      </c>
      <c r="H65" s="6" t="s">
        <v>73</v>
      </c>
      <c r="I65" s="7">
        <v>2.8999999999999998E-3</v>
      </c>
      <c r="J65" s="8">
        <v>0.01</v>
      </c>
      <c r="K65" s="7">
        <v>2.9999999999999997E-4</v>
      </c>
      <c r="L65" s="9">
        <v>195.3</v>
      </c>
      <c r="M65" s="10">
        <v>3.6</v>
      </c>
      <c r="N65" s="9">
        <f t="shared" si="0"/>
        <v>54.25</v>
      </c>
      <c r="O65" s="11">
        <v>41828</v>
      </c>
      <c r="P65" s="12">
        <v>1.75</v>
      </c>
      <c r="Q65" s="6" t="s">
        <v>44</v>
      </c>
      <c r="R65" s="6" t="s">
        <v>74</v>
      </c>
      <c r="S65" s="6" t="s">
        <v>46</v>
      </c>
      <c r="T65" s="6" t="s">
        <v>47</v>
      </c>
      <c r="U65" s="13">
        <v>0</v>
      </c>
      <c r="V65" s="13">
        <v>0</v>
      </c>
      <c r="W65" s="13">
        <v>0</v>
      </c>
      <c r="X65" s="13">
        <v>6.1999999999999998E-3</v>
      </c>
      <c r="Y65" s="13">
        <v>0</v>
      </c>
      <c r="Z65" s="13">
        <v>5.3E-3</v>
      </c>
      <c r="AA65" s="13">
        <v>0.89119999999999999</v>
      </c>
      <c r="AB65" s="13">
        <v>1.24E-2</v>
      </c>
      <c r="AC65" s="13">
        <v>0</v>
      </c>
      <c r="AD65" s="13">
        <v>8.4900000000000003E-2</v>
      </c>
      <c r="AE65" s="13">
        <v>0</v>
      </c>
      <c r="AF65" s="14" t="s">
        <v>48</v>
      </c>
      <c r="AG65" s="14" t="s">
        <v>48</v>
      </c>
      <c r="AH65" s="15" t="s">
        <v>49</v>
      </c>
      <c r="AI65" s="16" t="s">
        <v>49</v>
      </c>
    </row>
    <row r="66" spans="1:35" ht="103.5" x14ac:dyDescent="0.35">
      <c r="A66" s="4" t="s">
        <v>395</v>
      </c>
      <c r="B66" s="5" t="s">
        <v>396</v>
      </c>
      <c r="C66" s="6" t="s">
        <v>397</v>
      </c>
      <c r="D66" s="6" t="s">
        <v>53</v>
      </c>
      <c r="E66" s="6" t="s">
        <v>398</v>
      </c>
      <c r="F66" s="6" t="s">
        <v>399</v>
      </c>
      <c r="G66" s="6" t="s">
        <v>96</v>
      </c>
      <c r="H66" s="6" t="s">
        <v>89</v>
      </c>
      <c r="I66" s="7">
        <v>5.8999999999999999E-3</v>
      </c>
      <c r="J66" s="8">
        <v>0.53</v>
      </c>
      <c r="K66" s="7">
        <v>1.7899999999999999E-2</v>
      </c>
      <c r="L66" s="9">
        <v>196.6</v>
      </c>
      <c r="M66" s="10">
        <v>6.7</v>
      </c>
      <c r="N66" s="9">
        <f t="shared" si="0"/>
        <v>29.343283582089551</v>
      </c>
      <c r="O66" s="11">
        <v>92988</v>
      </c>
      <c r="P66" s="12">
        <v>-2.08</v>
      </c>
      <c r="Q66" s="6" t="s">
        <v>44</v>
      </c>
      <c r="R66" s="6" t="s">
        <v>74</v>
      </c>
      <c r="S66" s="6" t="s">
        <v>48</v>
      </c>
      <c r="T66" s="6" t="s">
        <v>98</v>
      </c>
      <c r="U66" s="13">
        <v>5.11E-2</v>
      </c>
      <c r="V66" s="13">
        <v>3.0099999999999998E-2</v>
      </c>
      <c r="W66" s="13">
        <v>0.21340000000000001</v>
      </c>
      <c r="X66" s="13">
        <v>0.1711</v>
      </c>
      <c r="Y66" s="13">
        <v>2.1000000000000001E-2</v>
      </c>
      <c r="Z66" s="13">
        <v>7.2400000000000006E-2</v>
      </c>
      <c r="AA66" s="13">
        <v>9.7100000000000006E-2</v>
      </c>
      <c r="AB66" s="13">
        <v>9.9000000000000005E-2</v>
      </c>
      <c r="AC66" s="13">
        <v>0.15759999999999999</v>
      </c>
      <c r="AD66" s="13">
        <v>1.1999999999999999E-3</v>
      </c>
      <c r="AE66" s="13">
        <v>8.4599999999999995E-2</v>
      </c>
      <c r="AF66" s="14" t="s">
        <v>48</v>
      </c>
      <c r="AG66" s="14" t="s">
        <v>48</v>
      </c>
      <c r="AH66" s="15" t="s">
        <v>49</v>
      </c>
      <c r="AI66" s="16" t="s">
        <v>49</v>
      </c>
    </row>
    <row r="67" spans="1:35" ht="138" x14ac:dyDescent="0.35">
      <c r="A67" s="4" t="s">
        <v>400</v>
      </c>
      <c r="B67" s="5" t="s">
        <v>401</v>
      </c>
      <c r="C67" s="6" t="s">
        <v>402</v>
      </c>
      <c r="D67" s="6" t="s">
        <v>53</v>
      </c>
      <c r="E67" s="6" t="s">
        <v>403</v>
      </c>
      <c r="F67" s="6" t="s">
        <v>404</v>
      </c>
      <c r="G67" s="6" t="s">
        <v>405</v>
      </c>
      <c r="H67" s="6" t="s">
        <v>81</v>
      </c>
      <c r="I67" s="7">
        <v>2E-3</v>
      </c>
      <c r="J67" s="8">
        <v>0.18</v>
      </c>
      <c r="K67" s="7">
        <v>9.1000000000000004E-3</v>
      </c>
      <c r="L67" s="9">
        <v>200</v>
      </c>
      <c r="M67" s="10">
        <v>3.1</v>
      </c>
      <c r="N67" s="9">
        <f t="shared" si="0"/>
        <v>64.516129032258064</v>
      </c>
      <c r="O67" s="11"/>
      <c r="P67" s="12">
        <v>0</v>
      </c>
      <c r="Q67" s="6" t="s">
        <v>82</v>
      </c>
      <c r="R67" s="6" t="s">
        <v>48</v>
      </c>
      <c r="S67" s="6" t="s">
        <v>48</v>
      </c>
      <c r="T67" s="6" t="s">
        <v>47</v>
      </c>
      <c r="U67" s="13" t="s">
        <v>48</v>
      </c>
      <c r="V67" s="13" t="s">
        <v>48</v>
      </c>
      <c r="W67" s="13" t="s">
        <v>48</v>
      </c>
      <c r="X67" s="13" t="s">
        <v>48</v>
      </c>
      <c r="Y67" s="13" t="s">
        <v>48</v>
      </c>
      <c r="Z67" s="13" t="s">
        <v>48</v>
      </c>
      <c r="AA67" s="13" t="s">
        <v>48</v>
      </c>
      <c r="AB67" s="13" t="s">
        <v>48</v>
      </c>
      <c r="AC67" s="13" t="s">
        <v>48</v>
      </c>
      <c r="AD67" s="13" t="s">
        <v>48</v>
      </c>
      <c r="AE67" s="13" t="s">
        <v>48</v>
      </c>
      <c r="AF67" s="14" t="s">
        <v>48</v>
      </c>
      <c r="AG67" s="14" t="s">
        <v>48</v>
      </c>
      <c r="AH67" s="15" t="s">
        <v>49</v>
      </c>
      <c r="AI67" s="16" t="s">
        <v>49</v>
      </c>
    </row>
    <row r="68" spans="1:35" ht="161" x14ac:dyDescent="0.35">
      <c r="A68" s="4" t="s">
        <v>406</v>
      </c>
      <c r="B68" s="5" t="s">
        <v>407</v>
      </c>
      <c r="C68" s="6" t="s">
        <v>408</v>
      </c>
      <c r="D68" s="6" t="s">
        <v>53</v>
      </c>
      <c r="E68" s="6" t="s">
        <v>409</v>
      </c>
      <c r="F68" s="6" t="s">
        <v>410</v>
      </c>
      <c r="G68" s="6" t="s">
        <v>104</v>
      </c>
      <c r="H68" s="6" t="s">
        <v>66</v>
      </c>
      <c r="I68" s="7">
        <v>6.4999999999999997E-3</v>
      </c>
      <c r="J68" s="8"/>
      <c r="K68" s="7"/>
      <c r="L68" s="9">
        <v>202.2</v>
      </c>
      <c r="M68" s="10">
        <v>6.8</v>
      </c>
      <c r="N68" s="9">
        <f t="shared" si="0"/>
        <v>29.735294117647058</v>
      </c>
      <c r="O68" s="11">
        <v>86334</v>
      </c>
      <c r="P68" s="12">
        <v>1.32</v>
      </c>
      <c r="Q68" s="6" t="s">
        <v>44</v>
      </c>
      <c r="R68" s="6" t="s">
        <v>106</v>
      </c>
      <c r="S68" s="6" t="s">
        <v>130</v>
      </c>
      <c r="T68" s="6" t="s">
        <v>47</v>
      </c>
      <c r="U68" s="13" t="s">
        <v>48</v>
      </c>
      <c r="V68" s="13" t="s">
        <v>48</v>
      </c>
      <c r="W68" s="13" t="s">
        <v>48</v>
      </c>
      <c r="X68" s="13" t="s">
        <v>48</v>
      </c>
      <c r="Y68" s="13" t="s">
        <v>48</v>
      </c>
      <c r="Z68" s="13" t="s">
        <v>48</v>
      </c>
      <c r="AA68" s="13" t="s">
        <v>48</v>
      </c>
      <c r="AB68" s="13" t="s">
        <v>48</v>
      </c>
      <c r="AC68" s="13" t="s">
        <v>48</v>
      </c>
      <c r="AD68" s="13" t="s">
        <v>48</v>
      </c>
      <c r="AE68" s="13" t="s">
        <v>48</v>
      </c>
      <c r="AF68" s="14" t="s">
        <v>48</v>
      </c>
      <c r="AG68" s="14" t="s">
        <v>48</v>
      </c>
      <c r="AH68" s="15" t="s">
        <v>49</v>
      </c>
      <c r="AI68" s="16" t="s">
        <v>49</v>
      </c>
    </row>
    <row r="69" spans="1:35" ht="69" x14ac:dyDescent="0.35">
      <c r="A69" s="4" t="s">
        <v>411</v>
      </c>
      <c r="B69" s="5" t="s">
        <v>412</v>
      </c>
      <c r="C69" s="6" t="s">
        <v>344</v>
      </c>
      <c r="D69" s="6" t="s">
        <v>53</v>
      </c>
      <c r="E69" s="6" t="s">
        <v>413</v>
      </c>
      <c r="F69" s="6" t="s">
        <v>414</v>
      </c>
      <c r="G69" s="6" t="s">
        <v>42</v>
      </c>
      <c r="H69" s="6" t="s">
        <v>347</v>
      </c>
      <c r="I69" s="7">
        <v>4.8999999999999998E-3</v>
      </c>
      <c r="J69" s="8">
        <v>0.14000000000000001</v>
      </c>
      <c r="K69" s="7">
        <v>1.5599999999999999E-2</v>
      </c>
      <c r="L69" s="9">
        <v>206.8</v>
      </c>
      <c r="M69" s="10">
        <v>5.7</v>
      </c>
      <c r="N69" s="9">
        <f t="shared" si="0"/>
        <v>36.280701754385966</v>
      </c>
      <c r="O69" s="11">
        <v>32928</v>
      </c>
      <c r="P69" s="12">
        <v>1.02</v>
      </c>
      <c r="Q69" s="6" t="s">
        <v>44</v>
      </c>
      <c r="R69" s="6" t="s">
        <v>45</v>
      </c>
      <c r="S69" s="6" t="s">
        <v>46</v>
      </c>
      <c r="T69" s="6" t="s">
        <v>47</v>
      </c>
      <c r="U69" s="13">
        <v>3.4200000000000001E-2</v>
      </c>
      <c r="V69" s="13">
        <v>0.04</v>
      </c>
      <c r="W69" s="13">
        <v>0.1578</v>
      </c>
      <c r="X69" s="13">
        <v>0.1173</v>
      </c>
      <c r="Y69" s="13">
        <v>0.14399999999999999</v>
      </c>
      <c r="Z69" s="13">
        <v>0.14030000000000001</v>
      </c>
      <c r="AA69" s="13">
        <v>0.1172</v>
      </c>
      <c r="AB69" s="13">
        <v>0.1069</v>
      </c>
      <c r="AC69" s="13">
        <v>5.7000000000000002E-3</v>
      </c>
      <c r="AD69" s="13">
        <v>0.109</v>
      </c>
      <c r="AE69" s="13">
        <v>2.75E-2</v>
      </c>
      <c r="AF69" s="14" t="s">
        <v>48</v>
      </c>
      <c r="AG69" s="14" t="s">
        <v>48</v>
      </c>
      <c r="AH69" s="15" t="s">
        <v>49</v>
      </c>
      <c r="AI69" s="16" t="s">
        <v>49</v>
      </c>
    </row>
    <row r="70" spans="1:35" ht="299" x14ac:dyDescent="0.35">
      <c r="A70" s="4" t="s">
        <v>415</v>
      </c>
      <c r="B70" s="5" t="s">
        <v>416</v>
      </c>
      <c r="C70" s="6" t="s">
        <v>52</v>
      </c>
      <c r="D70" s="6" t="s">
        <v>53</v>
      </c>
      <c r="E70" s="6" t="s">
        <v>417</v>
      </c>
      <c r="F70" s="6" t="s">
        <v>418</v>
      </c>
      <c r="G70" s="6" t="s">
        <v>136</v>
      </c>
      <c r="H70" s="6" t="s">
        <v>57</v>
      </c>
      <c r="I70" s="7">
        <v>5.0000000000000001E-3</v>
      </c>
      <c r="J70" s="8">
        <v>0.28000000000000003</v>
      </c>
      <c r="K70" s="7">
        <v>1.2999999999999999E-2</v>
      </c>
      <c r="L70" s="9">
        <v>209.9</v>
      </c>
      <c r="M70" s="10">
        <v>2.4</v>
      </c>
      <c r="N70" s="9">
        <f t="shared" ref="N70:N133" si="1">L70/M70</f>
        <v>87.458333333333343</v>
      </c>
      <c r="O70" s="11">
        <v>5433</v>
      </c>
      <c r="P70" s="12">
        <v>1.26</v>
      </c>
      <c r="Q70" s="6" t="s">
        <v>44</v>
      </c>
      <c r="R70" s="6" t="s">
        <v>48</v>
      </c>
      <c r="S70" s="6" t="s">
        <v>48</v>
      </c>
      <c r="T70" s="6" t="s">
        <v>47</v>
      </c>
      <c r="U70" s="13">
        <v>0</v>
      </c>
      <c r="V70" s="13">
        <v>0</v>
      </c>
      <c r="W70" s="13">
        <v>0.09</v>
      </c>
      <c r="X70" s="13">
        <v>0</v>
      </c>
      <c r="Y70" s="13">
        <v>0</v>
      </c>
      <c r="Z70" s="13">
        <v>0</v>
      </c>
      <c r="AA70" s="13">
        <v>0</v>
      </c>
      <c r="AB70" s="13">
        <v>5.2699999999999997E-2</v>
      </c>
      <c r="AC70" s="13">
        <v>0</v>
      </c>
      <c r="AD70" s="13">
        <v>0.85199999999999998</v>
      </c>
      <c r="AE70" s="13">
        <v>0</v>
      </c>
      <c r="AF70" s="14" t="s">
        <v>48</v>
      </c>
      <c r="AG70" s="14" t="s">
        <v>48</v>
      </c>
      <c r="AH70" s="15" t="s">
        <v>49</v>
      </c>
      <c r="AI70" s="16" t="s">
        <v>49</v>
      </c>
    </row>
    <row r="71" spans="1:35" ht="57.5" x14ac:dyDescent="0.35">
      <c r="A71" s="4" t="s">
        <v>419</v>
      </c>
      <c r="B71" s="5" t="s">
        <v>420</v>
      </c>
      <c r="C71" s="6" t="s">
        <v>261</v>
      </c>
      <c r="D71" s="6" t="s">
        <v>53</v>
      </c>
      <c r="E71" s="6" t="s">
        <v>421</v>
      </c>
      <c r="F71" s="6" t="s">
        <v>422</v>
      </c>
      <c r="G71" s="6" t="s">
        <v>201</v>
      </c>
      <c r="H71" s="6" t="s">
        <v>81</v>
      </c>
      <c r="I71" s="7">
        <v>2.5000000000000001E-3</v>
      </c>
      <c r="J71" s="8">
        <v>0.37</v>
      </c>
      <c r="K71" s="7">
        <v>8.6999999999999994E-3</v>
      </c>
      <c r="L71" s="9">
        <v>212.4</v>
      </c>
      <c r="M71" s="10">
        <v>1.7</v>
      </c>
      <c r="N71" s="9">
        <f t="shared" si="1"/>
        <v>124.94117647058825</v>
      </c>
      <c r="O71" s="11">
        <v>6069</v>
      </c>
      <c r="P71" s="12">
        <v>1.29</v>
      </c>
      <c r="Q71" s="6" t="s">
        <v>44</v>
      </c>
      <c r="R71" s="6" t="s">
        <v>74</v>
      </c>
      <c r="S71" s="6" t="s">
        <v>46</v>
      </c>
      <c r="T71" s="6" t="s">
        <v>47</v>
      </c>
      <c r="U71" s="13">
        <v>6.0100000000000001E-2</v>
      </c>
      <c r="V71" s="13">
        <v>0</v>
      </c>
      <c r="W71" s="13">
        <v>0.2203</v>
      </c>
      <c r="X71" s="13">
        <v>4.6199999999999998E-2</v>
      </c>
      <c r="Y71" s="13">
        <v>5.3699999999999998E-2</v>
      </c>
      <c r="Z71" s="13">
        <v>7.1800000000000003E-2</v>
      </c>
      <c r="AA71" s="13">
        <v>7.6899999999999996E-2</v>
      </c>
      <c r="AB71" s="13">
        <v>0.20269999999999999</v>
      </c>
      <c r="AC71" s="13">
        <v>0.1278</v>
      </c>
      <c r="AD71" s="13">
        <v>0.12429999999999999</v>
      </c>
      <c r="AE71" s="13">
        <v>1.2999999999999999E-2</v>
      </c>
      <c r="AF71" s="14" t="s">
        <v>48</v>
      </c>
      <c r="AG71" s="14" t="s">
        <v>48</v>
      </c>
      <c r="AH71" s="15" t="s">
        <v>49</v>
      </c>
      <c r="AI71" s="16" t="s">
        <v>49</v>
      </c>
    </row>
    <row r="72" spans="1:35" ht="69" x14ac:dyDescent="0.35">
      <c r="A72" s="4" t="s">
        <v>423</v>
      </c>
      <c r="B72" s="5" t="s">
        <v>424</v>
      </c>
      <c r="C72" s="6" t="s">
        <v>254</v>
      </c>
      <c r="D72" s="6" t="s">
        <v>53</v>
      </c>
      <c r="E72" s="6" t="s">
        <v>425</v>
      </c>
      <c r="F72" s="6" t="s">
        <v>426</v>
      </c>
      <c r="G72" s="6" t="s">
        <v>257</v>
      </c>
      <c r="H72" s="6" t="s">
        <v>81</v>
      </c>
      <c r="I72" s="7">
        <v>3.2000000000000002E-3</v>
      </c>
      <c r="J72" s="8">
        <v>0.13</v>
      </c>
      <c r="K72" s="7">
        <v>2.1299999999999999E-2</v>
      </c>
      <c r="L72" s="9">
        <v>213.9</v>
      </c>
      <c r="M72" s="10">
        <v>6.3</v>
      </c>
      <c r="N72" s="9">
        <f t="shared" si="1"/>
        <v>33.952380952380956</v>
      </c>
      <c r="O72" s="11">
        <v>36739</v>
      </c>
      <c r="P72" s="12">
        <v>0.54</v>
      </c>
      <c r="Q72" s="6" t="s">
        <v>258</v>
      </c>
      <c r="R72" s="6" t="s">
        <v>48</v>
      </c>
      <c r="S72" s="6" t="s">
        <v>48</v>
      </c>
      <c r="T72" s="6" t="s">
        <v>59</v>
      </c>
      <c r="U72" s="13">
        <v>2.2499999999999999E-2</v>
      </c>
      <c r="V72" s="13">
        <v>1.7600000000000001E-2</v>
      </c>
      <c r="W72" s="13">
        <v>5.1299999999999998E-2</v>
      </c>
      <c r="X72" s="13">
        <v>4.1599999999999998E-2</v>
      </c>
      <c r="Y72" s="13">
        <v>3.6700000000000003E-2</v>
      </c>
      <c r="Z72" s="13">
        <v>7.2999999999999995E-2</v>
      </c>
      <c r="AA72" s="13">
        <v>4.7E-2</v>
      </c>
      <c r="AB72" s="13">
        <v>4.9299999999999997E-2</v>
      </c>
      <c r="AC72" s="13">
        <v>1.5900000000000001E-2</v>
      </c>
      <c r="AD72" s="13">
        <v>5.4800000000000001E-2</v>
      </c>
      <c r="AE72" s="13">
        <v>1.5299999999999999E-2</v>
      </c>
      <c r="AF72" s="14" t="s">
        <v>48</v>
      </c>
      <c r="AG72" s="14" t="s">
        <v>48</v>
      </c>
      <c r="AH72" s="15" t="s">
        <v>49</v>
      </c>
      <c r="AI72" s="16" t="s">
        <v>49</v>
      </c>
    </row>
    <row r="73" spans="1:35" ht="69" x14ac:dyDescent="0.35">
      <c r="A73" s="4" t="s">
        <v>427</v>
      </c>
      <c r="B73" s="5" t="s">
        <v>428</v>
      </c>
      <c r="C73" s="6" t="s">
        <v>335</v>
      </c>
      <c r="D73" s="6" t="s">
        <v>53</v>
      </c>
      <c r="E73" s="6" t="s">
        <v>429</v>
      </c>
      <c r="F73" s="6" t="s">
        <v>430</v>
      </c>
      <c r="G73" s="6" t="s">
        <v>72</v>
      </c>
      <c r="H73" s="6" t="s">
        <v>81</v>
      </c>
      <c r="I73" s="7">
        <v>4.7999999999999996E-3</v>
      </c>
      <c r="J73" s="8">
        <v>0.19</v>
      </c>
      <c r="K73" s="7">
        <v>1.1299999999999999E-2</v>
      </c>
      <c r="L73" s="9">
        <v>215.1</v>
      </c>
      <c r="M73" s="10">
        <v>5.6</v>
      </c>
      <c r="N73" s="9">
        <f t="shared" si="1"/>
        <v>38.410714285714285</v>
      </c>
      <c r="O73" s="11">
        <v>69586</v>
      </c>
      <c r="P73" s="12">
        <v>1.46</v>
      </c>
      <c r="Q73" s="6" t="s">
        <v>44</v>
      </c>
      <c r="R73" s="6" t="s">
        <v>48</v>
      </c>
      <c r="S73" s="6" t="s">
        <v>48</v>
      </c>
      <c r="T73" s="6" t="s">
        <v>47</v>
      </c>
      <c r="U73" s="13">
        <v>0</v>
      </c>
      <c r="V73" s="13">
        <v>0</v>
      </c>
      <c r="W73" s="13">
        <v>0</v>
      </c>
      <c r="X73" s="13">
        <v>0</v>
      </c>
      <c r="Y73" s="13">
        <v>0</v>
      </c>
      <c r="Z73" s="13">
        <v>0.99770000000000003</v>
      </c>
      <c r="AA73" s="13">
        <v>0</v>
      </c>
      <c r="AB73" s="13">
        <v>0</v>
      </c>
      <c r="AC73" s="13">
        <v>0</v>
      </c>
      <c r="AD73" s="13">
        <v>0</v>
      </c>
      <c r="AE73" s="13">
        <v>0</v>
      </c>
      <c r="AF73" s="14" t="s">
        <v>48</v>
      </c>
      <c r="AG73" s="14" t="s">
        <v>48</v>
      </c>
      <c r="AH73" s="15" t="s">
        <v>49</v>
      </c>
      <c r="AI73" s="16" t="s">
        <v>49</v>
      </c>
    </row>
    <row r="74" spans="1:35" ht="69" x14ac:dyDescent="0.35">
      <c r="A74" s="4" t="s">
        <v>431</v>
      </c>
      <c r="B74" s="5" t="s">
        <v>432</v>
      </c>
      <c r="C74" s="6" t="s">
        <v>433</v>
      </c>
      <c r="D74" s="6" t="s">
        <v>53</v>
      </c>
      <c r="E74" s="6" t="s">
        <v>434</v>
      </c>
      <c r="F74" s="6" t="s">
        <v>435</v>
      </c>
      <c r="G74" s="6" t="s">
        <v>436</v>
      </c>
      <c r="H74" s="6" t="s">
        <v>437</v>
      </c>
      <c r="I74" s="7">
        <v>1.0800000000000001E-2</v>
      </c>
      <c r="J74" s="8"/>
      <c r="K74" s="7"/>
      <c r="L74" s="9">
        <v>216.2</v>
      </c>
      <c r="M74" s="10">
        <v>9</v>
      </c>
      <c r="N74" s="9">
        <f t="shared" si="1"/>
        <v>24.022222222222222</v>
      </c>
      <c r="O74" s="11"/>
      <c r="P74" s="12">
        <v>-2.48</v>
      </c>
      <c r="Q74" s="6" t="s">
        <v>44</v>
      </c>
      <c r="R74" s="6" t="s">
        <v>48</v>
      </c>
      <c r="S74" s="6" t="s">
        <v>48</v>
      </c>
      <c r="T74" s="6" t="s">
        <v>90</v>
      </c>
      <c r="U74" s="13" t="s">
        <v>48</v>
      </c>
      <c r="V74" s="13" t="s">
        <v>48</v>
      </c>
      <c r="W74" s="13" t="s">
        <v>48</v>
      </c>
      <c r="X74" s="13" t="s">
        <v>48</v>
      </c>
      <c r="Y74" s="13" t="s">
        <v>48</v>
      </c>
      <c r="Z74" s="13" t="s">
        <v>48</v>
      </c>
      <c r="AA74" s="13" t="s">
        <v>48</v>
      </c>
      <c r="AB74" s="13" t="s">
        <v>48</v>
      </c>
      <c r="AC74" s="13" t="s">
        <v>48</v>
      </c>
      <c r="AD74" s="13" t="s">
        <v>48</v>
      </c>
      <c r="AE74" s="13" t="s">
        <v>48</v>
      </c>
      <c r="AF74" s="14" t="s">
        <v>48</v>
      </c>
      <c r="AG74" s="14" t="s">
        <v>48</v>
      </c>
      <c r="AH74" s="15" t="s">
        <v>49</v>
      </c>
      <c r="AI74" s="16" t="s">
        <v>49</v>
      </c>
    </row>
    <row r="75" spans="1:35" ht="69" x14ac:dyDescent="0.35">
      <c r="A75" s="4" t="s">
        <v>438</v>
      </c>
      <c r="B75" s="5" t="s">
        <v>439</v>
      </c>
      <c r="C75" s="6" t="s">
        <v>254</v>
      </c>
      <c r="D75" s="6" t="s">
        <v>53</v>
      </c>
      <c r="E75" s="6" t="s">
        <v>440</v>
      </c>
      <c r="F75" s="6" t="s">
        <v>441</v>
      </c>
      <c r="G75" s="6" t="s">
        <v>257</v>
      </c>
      <c r="H75" s="6" t="s">
        <v>81</v>
      </c>
      <c r="I75" s="7">
        <v>3.2000000000000002E-3</v>
      </c>
      <c r="J75" s="8">
        <v>0.14000000000000001</v>
      </c>
      <c r="K75" s="7">
        <v>1.9599999999999999E-2</v>
      </c>
      <c r="L75" s="9">
        <v>219.7</v>
      </c>
      <c r="M75" s="10">
        <v>5</v>
      </c>
      <c r="N75" s="9">
        <f t="shared" si="1"/>
        <v>43.94</v>
      </c>
      <c r="O75" s="11">
        <v>26906</v>
      </c>
      <c r="P75" s="12">
        <v>0.89</v>
      </c>
      <c r="Q75" s="6" t="s">
        <v>258</v>
      </c>
      <c r="R75" s="6" t="s">
        <v>48</v>
      </c>
      <c r="S75" s="6" t="s">
        <v>48</v>
      </c>
      <c r="T75" s="6" t="s">
        <v>59</v>
      </c>
      <c r="U75" s="13">
        <v>4.24E-2</v>
      </c>
      <c r="V75" s="13">
        <v>3.0800000000000001E-2</v>
      </c>
      <c r="W75" s="13">
        <v>9.9500000000000005E-2</v>
      </c>
      <c r="X75" s="13">
        <v>7.4899999999999994E-2</v>
      </c>
      <c r="Y75" s="13">
        <v>6.6500000000000004E-2</v>
      </c>
      <c r="Z75" s="13">
        <v>0.1346</v>
      </c>
      <c r="AA75" s="13">
        <v>8.7499999999999994E-2</v>
      </c>
      <c r="AB75" s="13">
        <v>9.8799999999999999E-2</v>
      </c>
      <c r="AC75" s="13">
        <v>3.5200000000000002E-2</v>
      </c>
      <c r="AD75" s="13">
        <v>0.1026</v>
      </c>
      <c r="AE75" s="13">
        <v>0.03</v>
      </c>
      <c r="AF75" s="14" t="s">
        <v>48</v>
      </c>
      <c r="AG75" s="14" t="s">
        <v>48</v>
      </c>
      <c r="AH75" s="15" t="s">
        <v>49</v>
      </c>
      <c r="AI75" s="16" t="s">
        <v>49</v>
      </c>
    </row>
    <row r="76" spans="1:35" ht="184" x14ac:dyDescent="0.35">
      <c r="A76" s="4" t="s">
        <v>442</v>
      </c>
      <c r="B76" s="5" t="s">
        <v>443</v>
      </c>
      <c r="C76" s="6" t="s">
        <v>444</v>
      </c>
      <c r="D76" s="6" t="s">
        <v>53</v>
      </c>
      <c r="E76" s="6" t="s">
        <v>445</v>
      </c>
      <c r="F76" s="6" t="s">
        <v>446</v>
      </c>
      <c r="G76" s="6" t="s">
        <v>104</v>
      </c>
      <c r="H76" s="6" t="s">
        <v>81</v>
      </c>
      <c r="I76" s="7">
        <v>1.5E-3</v>
      </c>
      <c r="J76" s="8">
        <v>0.19</v>
      </c>
      <c r="K76" s="7">
        <v>6.3E-3</v>
      </c>
      <c r="L76" s="9">
        <v>222.3</v>
      </c>
      <c r="M76" s="10">
        <v>4</v>
      </c>
      <c r="N76" s="9">
        <f t="shared" si="1"/>
        <v>55.575000000000003</v>
      </c>
      <c r="O76" s="11">
        <v>49872</v>
      </c>
      <c r="P76" s="12">
        <v>0.93</v>
      </c>
      <c r="Q76" s="6" t="s">
        <v>44</v>
      </c>
      <c r="R76" s="6" t="s">
        <v>106</v>
      </c>
      <c r="S76" s="6" t="s">
        <v>46</v>
      </c>
      <c r="T76" s="6" t="s">
        <v>47</v>
      </c>
      <c r="U76" s="13" t="s">
        <v>48</v>
      </c>
      <c r="V76" s="13" t="s">
        <v>48</v>
      </c>
      <c r="W76" s="13" t="s">
        <v>48</v>
      </c>
      <c r="X76" s="13" t="s">
        <v>48</v>
      </c>
      <c r="Y76" s="13" t="s">
        <v>48</v>
      </c>
      <c r="Z76" s="13" t="s">
        <v>48</v>
      </c>
      <c r="AA76" s="13" t="s">
        <v>48</v>
      </c>
      <c r="AB76" s="13" t="s">
        <v>48</v>
      </c>
      <c r="AC76" s="13" t="s">
        <v>48</v>
      </c>
      <c r="AD76" s="13" t="s">
        <v>48</v>
      </c>
      <c r="AE76" s="13" t="s">
        <v>48</v>
      </c>
      <c r="AF76" s="14" t="s">
        <v>48</v>
      </c>
      <c r="AG76" s="14" t="s">
        <v>48</v>
      </c>
      <c r="AH76" s="15" t="s">
        <v>49</v>
      </c>
      <c r="AI76" s="16" t="s">
        <v>49</v>
      </c>
    </row>
    <row r="77" spans="1:35" ht="100" x14ac:dyDescent="0.35">
      <c r="A77" s="4" t="s">
        <v>447</v>
      </c>
      <c r="B77" s="5" t="s">
        <v>448</v>
      </c>
      <c r="C77" s="6" t="s">
        <v>449</v>
      </c>
      <c r="D77" s="6" t="s">
        <v>53</v>
      </c>
      <c r="E77" s="6" t="s">
        <v>450</v>
      </c>
      <c r="F77" s="6" t="s">
        <v>451</v>
      </c>
      <c r="G77" s="6" t="s">
        <v>136</v>
      </c>
      <c r="H77" s="6" t="s">
        <v>81</v>
      </c>
      <c r="I77" s="7">
        <v>4.7999999999999996E-3</v>
      </c>
      <c r="J77" s="8">
        <v>0.02</v>
      </c>
      <c r="K77" s="7">
        <v>3.8E-3</v>
      </c>
      <c r="L77" s="9">
        <v>225.6</v>
      </c>
      <c r="M77" s="10">
        <v>7.1</v>
      </c>
      <c r="N77" s="9">
        <f t="shared" si="1"/>
        <v>31.774647887323944</v>
      </c>
      <c r="O77" s="11">
        <v>39998</v>
      </c>
      <c r="P77" s="12">
        <v>1.53</v>
      </c>
      <c r="Q77" s="6" t="s">
        <v>44</v>
      </c>
      <c r="R77" s="6" t="s">
        <v>48</v>
      </c>
      <c r="S77" s="6" t="s">
        <v>48</v>
      </c>
      <c r="T77" s="6" t="s">
        <v>47</v>
      </c>
      <c r="U77" s="13">
        <v>0</v>
      </c>
      <c r="V77" s="13">
        <v>2.87E-2</v>
      </c>
      <c r="W77" s="13">
        <v>0</v>
      </c>
      <c r="X77" s="13">
        <v>0</v>
      </c>
      <c r="Y77" s="13">
        <v>0</v>
      </c>
      <c r="Z77" s="13">
        <v>0</v>
      </c>
      <c r="AA77" s="13">
        <v>0</v>
      </c>
      <c r="AB77" s="13">
        <v>0</v>
      </c>
      <c r="AC77" s="13">
        <v>0</v>
      </c>
      <c r="AD77" s="13">
        <v>0.97019999999999995</v>
      </c>
      <c r="AE77" s="13">
        <v>0</v>
      </c>
      <c r="AF77" s="14" t="s">
        <v>48</v>
      </c>
      <c r="AG77" s="14" t="s">
        <v>48</v>
      </c>
      <c r="AH77" s="15" t="s">
        <v>49</v>
      </c>
      <c r="AI77" s="16" t="s">
        <v>49</v>
      </c>
    </row>
    <row r="78" spans="1:35" ht="75" x14ac:dyDescent="0.35">
      <c r="A78" s="4" t="s">
        <v>452</v>
      </c>
      <c r="B78" s="5" t="s">
        <v>453</v>
      </c>
      <c r="C78" s="6" t="s">
        <v>454</v>
      </c>
      <c r="D78" s="6" t="s">
        <v>53</v>
      </c>
      <c r="E78" s="6" t="s">
        <v>455</v>
      </c>
      <c r="F78" s="6" t="s">
        <v>456</v>
      </c>
      <c r="G78" s="6" t="s">
        <v>29</v>
      </c>
      <c r="H78" s="6" t="s">
        <v>81</v>
      </c>
      <c r="I78" s="7">
        <v>4.7999999999999996E-3</v>
      </c>
      <c r="J78" s="8">
        <v>0.51</v>
      </c>
      <c r="K78" s="7">
        <v>3.9100000000000003E-2</v>
      </c>
      <c r="L78" s="9">
        <v>228.5</v>
      </c>
      <c r="M78" s="10">
        <v>5.0999999999999996</v>
      </c>
      <c r="N78" s="9">
        <f t="shared" si="1"/>
        <v>44.803921568627452</v>
      </c>
      <c r="O78" s="11">
        <v>54820</v>
      </c>
      <c r="P78" s="12">
        <v>-1.42</v>
      </c>
      <c r="Q78" s="6" t="s">
        <v>29</v>
      </c>
      <c r="R78" s="6" t="s">
        <v>48</v>
      </c>
      <c r="S78" s="6" t="s">
        <v>48</v>
      </c>
      <c r="T78" s="6" t="s">
        <v>47</v>
      </c>
      <c r="U78" s="13">
        <v>0</v>
      </c>
      <c r="V78" s="13">
        <v>0</v>
      </c>
      <c r="W78" s="13">
        <v>0</v>
      </c>
      <c r="X78" s="13">
        <v>0</v>
      </c>
      <c r="Y78" s="13">
        <v>0</v>
      </c>
      <c r="Z78" s="13">
        <v>0</v>
      </c>
      <c r="AA78" s="13">
        <v>0</v>
      </c>
      <c r="AB78" s="13">
        <v>0</v>
      </c>
      <c r="AC78" s="13">
        <v>0.99690000000000001</v>
      </c>
      <c r="AD78" s="13">
        <v>0</v>
      </c>
      <c r="AE78" s="13">
        <v>0</v>
      </c>
      <c r="AF78" s="14" t="s">
        <v>48</v>
      </c>
      <c r="AG78" s="14" t="s">
        <v>48</v>
      </c>
      <c r="AH78" s="15" t="s">
        <v>49</v>
      </c>
      <c r="AI78" s="16" t="s">
        <v>49</v>
      </c>
    </row>
    <row r="79" spans="1:35" ht="184" x14ac:dyDescent="0.35">
      <c r="A79" s="4" t="s">
        <v>457</v>
      </c>
      <c r="B79" s="5" t="s">
        <v>458</v>
      </c>
      <c r="C79" s="6" t="s">
        <v>459</v>
      </c>
      <c r="D79" s="6" t="s">
        <v>53</v>
      </c>
      <c r="E79" s="6" t="s">
        <v>460</v>
      </c>
      <c r="F79" s="6" t="s">
        <v>461</v>
      </c>
      <c r="G79" s="6" t="s">
        <v>72</v>
      </c>
      <c r="H79" s="6" t="s">
        <v>73</v>
      </c>
      <c r="I79" s="7">
        <v>3.5000000000000001E-3</v>
      </c>
      <c r="J79" s="8">
        <v>0.15</v>
      </c>
      <c r="K79" s="7">
        <v>7.6999999999999999E-2</v>
      </c>
      <c r="L79" s="9">
        <v>229.1</v>
      </c>
      <c r="M79" s="10">
        <v>9.1</v>
      </c>
      <c r="N79" s="9">
        <f t="shared" si="1"/>
        <v>25.175824175824175</v>
      </c>
      <c r="O79" s="11">
        <v>42002</v>
      </c>
      <c r="P79" s="12">
        <v>1.1100000000000001</v>
      </c>
      <c r="Q79" s="6" t="s">
        <v>44</v>
      </c>
      <c r="R79" s="6" t="s">
        <v>48</v>
      </c>
      <c r="S79" s="6" t="s">
        <v>48</v>
      </c>
      <c r="T79" s="6" t="s">
        <v>47</v>
      </c>
      <c r="U79" s="13">
        <v>0</v>
      </c>
      <c r="V79" s="13">
        <v>0</v>
      </c>
      <c r="W79" s="13">
        <v>0</v>
      </c>
      <c r="X79" s="13">
        <v>0</v>
      </c>
      <c r="Y79" s="13">
        <v>0</v>
      </c>
      <c r="Z79" s="13">
        <v>0.59050000000000002</v>
      </c>
      <c r="AA79" s="13">
        <v>0</v>
      </c>
      <c r="AB79" s="13">
        <v>1.5800000000000002E-2</v>
      </c>
      <c r="AC79" s="13">
        <v>0.3957</v>
      </c>
      <c r="AD79" s="13">
        <v>0</v>
      </c>
      <c r="AE79" s="13">
        <v>0</v>
      </c>
      <c r="AF79" s="14" t="s">
        <v>48</v>
      </c>
      <c r="AG79" s="14" t="s">
        <v>48</v>
      </c>
      <c r="AH79" s="15" t="s">
        <v>49</v>
      </c>
      <c r="AI79" s="16" t="s">
        <v>49</v>
      </c>
    </row>
    <row r="80" spans="1:35" ht="184" x14ac:dyDescent="0.35">
      <c r="A80" s="4" t="s">
        <v>462</v>
      </c>
      <c r="B80" s="5" t="s">
        <v>463</v>
      </c>
      <c r="C80" s="6" t="s">
        <v>69</v>
      </c>
      <c r="D80" s="6" t="s">
        <v>53</v>
      </c>
      <c r="E80" s="6" t="s">
        <v>464</v>
      </c>
      <c r="F80" s="6" t="s">
        <v>465</v>
      </c>
      <c r="G80" s="6" t="s">
        <v>136</v>
      </c>
      <c r="H80" s="6" t="s">
        <v>73</v>
      </c>
      <c r="I80" s="7">
        <v>2.8999999999999998E-3</v>
      </c>
      <c r="J80" s="8">
        <v>0.06</v>
      </c>
      <c r="K80" s="7">
        <v>2.0999999999999999E-3</v>
      </c>
      <c r="L80" s="9">
        <v>230.2</v>
      </c>
      <c r="M80" s="10">
        <v>5.2</v>
      </c>
      <c r="N80" s="9">
        <f t="shared" si="1"/>
        <v>44.269230769230766</v>
      </c>
      <c r="O80" s="11">
        <v>33281</v>
      </c>
      <c r="P80" s="12">
        <v>1.46</v>
      </c>
      <c r="Q80" s="6" t="s">
        <v>44</v>
      </c>
      <c r="R80" s="6" t="s">
        <v>74</v>
      </c>
      <c r="S80" s="6" t="s">
        <v>46</v>
      </c>
      <c r="T80" s="6" t="s">
        <v>47</v>
      </c>
      <c r="U80" s="13">
        <v>0</v>
      </c>
      <c r="V80" s="13">
        <v>0</v>
      </c>
      <c r="W80" s="13">
        <v>1.7500000000000002E-2</v>
      </c>
      <c r="X80" s="13">
        <v>0</v>
      </c>
      <c r="Y80" s="13">
        <v>0</v>
      </c>
      <c r="Z80" s="13">
        <v>0</v>
      </c>
      <c r="AA80" s="13">
        <v>0</v>
      </c>
      <c r="AB80" s="13">
        <v>0.111</v>
      </c>
      <c r="AC80" s="13">
        <v>0</v>
      </c>
      <c r="AD80" s="13">
        <v>0.87129999999999996</v>
      </c>
      <c r="AE80" s="13">
        <v>0</v>
      </c>
      <c r="AF80" s="14" t="s">
        <v>48</v>
      </c>
      <c r="AG80" s="14" t="s">
        <v>48</v>
      </c>
      <c r="AH80" s="15" t="s">
        <v>49</v>
      </c>
      <c r="AI80" s="16" t="s">
        <v>49</v>
      </c>
    </row>
    <row r="81" spans="1:35" ht="57.5" x14ac:dyDescent="0.35">
      <c r="A81" s="4" t="s">
        <v>466</v>
      </c>
      <c r="B81" s="5" t="s">
        <v>467</v>
      </c>
      <c r="C81" s="6" t="s">
        <v>366</v>
      </c>
      <c r="D81" s="6" t="s">
        <v>53</v>
      </c>
      <c r="E81" s="6" t="s">
        <v>468</v>
      </c>
      <c r="F81" s="6" t="s">
        <v>469</v>
      </c>
      <c r="G81" s="6" t="s">
        <v>381</v>
      </c>
      <c r="H81" s="6" t="s">
        <v>144</v>
      </c>
      <c r="I81" s="7">
        <v>1.5E-3</v>
      </c>
      <c r="J81" s="8">
        <v>0.28999999999999998</v>
      </c>
      <c r="K81" s="7">
        <v>1.41E-2</v>
      </c>
      <c r="L81" s="9">
        <v>230.6</v>
      </c>
      <c r="M81" s="10">
        <v>2.6</v>
      </c>
      <c r="N81" s="9">
        <f t="shared" si="1"/>
        <v>88.692307692307693</v>
      </c>
      <c r="O81" s="11">
        <v>16086</v>
      </c>
      <c r="P81" s="12">
        <v>1</v>
      </c>
      <c r="Q81" s="6" t="s">
        <v>44</v>
      </c>
      <c r="R81" s="6" t="s">
        <v>45</v>
      </c>
      <c r="S81" s="6" t="s">
        <v>145</v>
      </c>
      <c r="T81" s="6" t="s">
        <v>47</v>
      </c>
      <c r="U81" s="13">
        <v>3.8100000000000002E-2</v>
      </c>
      <c r="V81" s="13">
        <v>4.4499999999999998E-2</v>
      </c>
      <c r="W81" s="13">
        <v>0.16520000000000001</v>
      </c>
      <c r="X81" s="13">
        <v>0.1211</v>
      </c>
      <c r="Y81" s="13">
        <v>4.3200000000000002E-2</v>
      </c>
      <c r="Z81" s="13">
        <v>4.5699999999999998E-2</v>
      </c>
      <c r="AA81" s="13">
        <v>0.12609999999999999</v>
      </c>
      <c r="AB81" s="13">
        <v>0.1321</v>
      </c>
      <c r="AC81" s="13">
        <v>1.7899999999999999E-2</v>
      </c>
      <c r="AD81" s="13">
        <v>0.26500000000000001</v>
      </c>
      <c r="AE81" s="13">
        <v>8.0000000000000004E-4</v>
      </c>
      <c r="AF81" s="14" t="s">
        <v>48</v>
      </c>
      <c r="AG81" s="14" t="s">
        <v>48</v>
      </c>
      <c r="AH81" s="15" t="s">
        <v>49</v>
      </c>
      <c r="AI81" s="16" t="s">
        <v>49</v>
      </c>
    </row>
    <row r="82" spans="1:35" ht="57.5" x14ac:dyDescent="0.35">
      <c r="A82" s="4" t="s">
        <v>470</v>
      </c>
      <c r="B82" s="5" t="s">
        <v>471</v>
      </c>
      <c r="C82" s="6" t="s">
        <v>261</v>
      </c>
      <c r="D82" s="6" t="s">
        <v>53</v>
      </c>
      <c r="E82" s="6" t="s">
        <v>472</v>
      </c>
      <c r="F82" s="6" t="s">
        <v>473</v>
      </c>
      <c r="G82" s="6" t="s">
        <v>117</v>
      </c>
      <c r="H82" s="6" t="s">
        <v>81</v>
      </c>
      <c r="I82" s="7">
        <v>2.5000000000000001E-3</v>
      </c>
      <c r="J82" s="8">
        <v>0.45</v>
      </c>
      <c r="K82" s="7">
        <v>1.2E-2</v>
      </c>
      <c r="L82" s="9">
        <v>238.1</v>
      </c>
      <c r="M82" s="10">
        <v>1.9</v>
      </c>
      <c r="N82" s="9">
        <f t="shared" si="1"/>
        <v>125.31578947368422</v>
      </c>
      <c r="O82" s="11">
        <v>5564</v>
      </c>
      <c r="P82" s="12">
        <v>1.04</v>
      </c>
      <c r="Q82" s="6" t="s">
        <v>44</v>
      </c>
      <c r="R82" s="6" t="s">
        <v>118</v>
      </c>
      <c r="S82" s="6" t="s">
        <v>46</v>
      </c>
      <c r="T82" s="6" t="s">
        <v>47</v>
      </c>
      <c r="U82" s="13">
        <v>5.0500000000000003E-2</v>
      </c>
      <c r="V82" s="13">
        <v>1.26E-2</v>
      </c>
      <c r="W82" s="13">
        <v>0.15060000000000001</v>
      </c>
      <c r="X82" s="13">
        <v>7.5600000000000001E-2</v>
      </c>
      <c r="Y82" s="13">
        <v>5.6800000000000003E-2</v>
      </c>
      <c r="Z82" s="13">
        <v>8.7099999999999997E-2</v>
      </c>
      <c r="AA82" s="13">
        <v>0.10349999999999999</v>
      </c>
      <c r="AB82" s="13">
        <v>0.2034</v>
      </c>
      <c r="AC82" s="13">
        <v>8.5500000000000007E-2</v>
      </c>
      <c r="AD82" s="13">
        <v>0.15609999999999999</v>
      </c>
      <c r="AE82" s="13">
        <v>1.7299999999999999E-2</v>
      </c>
      <c r="AF82" s="14" t="s">
        <v>48</v>
      </c>
      <c r="AG82" s="14" t="s">
        <v>48</v>
      </c>
      <c r="AH82" s="15" t="s">
        <v>49</v>
      </c>
      <c r="AI82" s="16" t="s">
        <v>49</v>
      </c>
    </row>
    <row r="83" spans="1:35" ht="161" x14ac:dyDescent="0.35">
      <c r="A83" s="4" t="s">
        <v>474</v>
      </c>
      <c r="B83" s="5" t="s">
        <v>475</v>
      </c>
      <c r="C83" s="6" t="s">
        <v>476</v>
      </c>
      <c r="D83" s="6" t="s">
        <v>53</v>
      </c>
      <c r="E83" s="6" t="s">
        <v>477</v>
      </c>
      <c r="F83" s="6" t="s">
        <v>478</v>
      </c>
      <c r="G83" s="6" t="s">
        <v>42</v>
      </c>
      <c r="H83" s="6" t="s">
        <v>81</v>
      </c>
      <c r="I83" s="7">
        <v>5.0000000000000001E-3</v>
      </c>
      <c r="J83" s="8">
        <v>0.32</v>
      </c>
      <c r="K83" s="7">
        <v>1.2999999999999999E-2</v>
      </c>
      <c r="L83" s="9">
        <v>244.5</v>
      </c>
      <c r="M83" s="10">
        <v>3.2</v>
      </c>
      <c r="N83" s="9">
        <f t="shared" si="1"/>
        <v>76.40625</v>
      </c>
      <c r="O83" s="11">
        <v>9342</v>
      </c>
      <c r="P83" s="12">
        <v>0.99</v>
      </c>
      <c r="Q83" s="6" t="s">
        <v>44</v>
      </c>
      <c r="R83" s="6" t="s">
        <v>45</v>
      </c>
      <c r="S83" s="6" t="s">
        <v>46</v>
      </c>
      <c r="T83" s="6" t="s">
        <v>47</v>
      </c>
      <c r="U83" s="13">
        <v>5.21E-2</v>
      </c>
      <c r="V83" s="13">
        <v>5.4000000000000003E-3</v>
      </c>
      <c r="W83" s="13">
        <v>0.12709999999999999</v>
      </c>
      <c r="X83" s="13">
        <v>7.2700000000000001E-2</v>
      </c>
      <c r="Y83" s="13">
        <v>0.08</v>
      </c>
      <c r="Z83" s="13">
        <v>0.1527</v>
      </c>
      <c r="AA83" s="13">
        <v>0.10539999999999999</v>
      </c>
      <c r="AB83" s="13">
        <v>6.8000000000000005E-2</v>
      </c>
      <c r="AC83" s="13">
        <v>3.9899999999999998E-2</v>
      </c>
      <c r="AD83" s="13">
        <v>0.2437</v>
      </c>
      <c r="AE83" s="13">
        <v>5.11E-2</v>
      </c>
      <c r="AF83" s="14" t="s">
        <v>48</v>
      </c>
      <c r="AG83" s="14" t="s">
        <v>48</v>
      </c>
      <c r="AH83" s="15" t="s">
        <v>49</v>
      </c>
      <c r="AI83" s="16" t="s">
        <v>49</v>
      </c>
    </row>
    <row r="84" spans="1:35" ht="80.5" x14ac:dyDescent="0.35">
      <c r="A84" s="4" t="s">
        <v>479</v>
      </c>
      <c r="B84" s="5" t="s">
        <v>480</v>
      </c>
      <c r="C84" s="6" t="s">
        <v>344</v>
      </c>
      <c r="D84" s="6" t="s">
        <v>53</v>
      </c>
      <c r="E84" s="6" t="s">
        <v>481</v>
      </c>
      <c r="F84" s="6" t="s">
        <v>482</v>
      </c>
      <c r="G84" s="6" t="s">
        <v>201</v>
      </c>
      <c r="H84" s="6" t="s">
        <v>347</v>
      </c>
      <c r="I84" s="7">
        <v>5.4000000000000003E-3</v>
      </c>
      <c r="J84" s="8">
        <v>0.25</v>
      </c>
      <c r="K84" s="7">
        <v>1.32E-2</v>
      </c>
      <c r="L84" s="9">
        <v>244.5</v>
      </c>
      <c r="M84" s="10">
        <v>4.5999999999999996</v>
      </c>
      <c r="N84" s="9">
        <f t="shared" si="1"/>
        <v>53.152173913043484</v>
      </c>
      <c r="O84" s="11">
        <v>26600</v>
      </c>
      <c r="P84" s="12">
        <v>1.38</v>
      </c>
      <c r="Q84" s="6" t="s">
        <v>44</v>
      </c>
      <c r="R84" s="6" t="s">
        <v>74</v>
      </c>
      <c r="S84" s="6" t="s">
        <v>46</v>
      </c>
      <c r="T84" s="6" t="s">
        <v>47</v>
      </c>
      <c r="U84" s="13">
        <v>7.9699999999999993E-2</v>
      </c>
      <c r="V84" s="13">
        <v>6.4999999999999997E-3</v>
      </c>
      <c r="W84" s="13">
        <v>0.23910000000000001</v>
      </c>
      <c r="X84" s="13">
        <v>9.06E-2</v>
      </c>
      <c r="Y84" s="13">
        <v>2.4299999999999999E-2</v>
      </c>
      <c r="Z84" s="13">
        <v>6.88E-2</v>
      </c>
      <c r="AA84" s="13">
        <v>9.5000000000000001E-2</v>
      </c>
      <c r="AB84" s="13">
        <v>0.21579999999999999</v>
      </c>
      <c r="AC84" s="13">
        <v>1.44E-2</v>
      </c>
      <c r="AD84" s="13">
        <v>0.13769999999999999</v>
      </c>
      <c r="AE84" s="13">
        <v>2.8199999999999999E-2</v>
      </c>
      <c r="AF84" s="14" t="s">
        <v>48</v>
      </c>
      <c r="AG84" s="14" t="s">
        <v>48</v>
      </c>
      <c r="AH84" s="15" t="s">
        <v>49</v>
      </c>
      <c r="AI84" s="16" t="s">
        <v>49</v>
      </c>
    </row>
    <row r="85" spans="1:35" ht="62.5" x14ac:dyDescent="0.35">
      <c r="A85" s="4" t="s">
        <v>483</v>
      </c>
      <c r="B85" s="5" t="s">
        <v>484</v>
      </c>
      <c r="C85" s="6" t="s">
        <v>485</v>
      </c>
      <c r="D85" s="6" t="s">
        <v>53</v>
      </c>
      <c r="E85" s="6" t="s">
        <v>486</v>
      </c>
      <c r="F85" s="6" t="s">
        <v>487</v>
      </c>
      <c r="G85" s="6" t="s">
        <v>104</v>
      </c>
      <c r="H85" s="6" t="s">
        <v>105</v>
      </c>
      <c r="I85" s="7">
        <v>7.4999999999999997E-3</v>
      </c>
      <c r="J85" s="8">
        <v>0.08</v>
      </c>
      <c r="K85" s="7">
        <v>2.3999999999999998E-3</v>
      </c>
      <c r="L85" s="9">
        <v>245.7</v>
      </c>
      <c r="M85" s="10">
        <v>7.4</v>
      </c>
      <c r="N85" s="9">
        <f t="shared" si="1"/>
        <v>33.202702702702702</v>
      </c>
      <c r="O85" s="11">
        <v>64881</v>
      </c>
      <c r="P85" s="12">
        <v>1.2</v>
      </c>
      <c r="Q85" s="6" t="s">
        <v>44</v>
      </c>
      <c r="R85" s="6" t="s">
        <v>106</v>
      </c>
      <c r="S85" s="6" t="s">
        <v>46</v>
      </c>
      <c r="T85" s="6" t="s">
        <v>47</v>
      </c>
      <c r="U85" s="13">
        <v>3.09E-2</v>
      </c>
      <c r="V85" s="13">
        <v>3.9100000000000003E-2</v>
      </c>
      <c r="W85" s="13">
        <v>0.1948</v>
      </c>
      <c r="X85" s="13">
        <v>2.2700000000000001E-2</v>
      </c>
      <c r="Y85" s="13">
        <v>3.7699999999999997E-2</v>
      </c>
      <c r="Z85" s="13">
        <v>0.2535</v>
      </c>
      <c r="AA85" s="13">
        <v>6.7799999999999999E-2</v>
      </c>
      <c r="AB85" s="13">
        <v>0.12039999999999999</v>
      </c>
      <c r="AC85" s="13">
        <v>5.4300000000000001E-2</v>
      </c>
      <c r="AD85" s="13">
        <v>0.17879999999999999</v>
      </c>
      <c r="AE85" s="13">
        <v>0</v>
      </c>
      <c r="AF85" s="14" t="s">
        <v>48</v>
      </c>
      <c r="AG85" s="14" t="s">
        <v>48</v>
      </c>
      <c r="AH85" s="15" t="s">
        <v>49</v>
      </c>
      <c r="AI85" s="16" t="s">
        <v>49</v>
      </c>
    </row>
    <row r="86" spans="1:35" ht="69" x14ac:dyDescent="0.35">
      <c r="A86" s="4" t="s">
        <v>488</v>
      </c>
      <c r="B86" s="5" t="s">
        <v>489</v>
      </c>
      <c r="C86" s="6" t="s">
        <v>140</v>
      </c>
      <c r="D86" s="6" t="s">
        <v>53</v>
      </c>
      <c r="E86" s="6" t="s">
        <v>490</v>
      </c>
      <c r="F86" s="6" t="s">
        <v>491</v>
      </c>
      <c r="G86" s="6" t="s">
        <v>42</v>
      </c>
      <c r="H86" s="6" t="s">
        <v>144</v>
      </c>
      <c r="I86" s="7">
        <v>1.1999999999999999E-3</v>
      </c>
      <c r="J86" s="8">
        <v>0.35</v>
      </c>
      <c r="K86" s="7">
        <v>1.7299999999999999E-2</v>
      </c>
      <c r="L86" s="9">
        <v>245.9</v>
      </c>
      <c r="M86" s="10">
        <v>2.9</v>
      </c>
      <c r="N86" s="9">
        <f t="shared" si="1"/>
        <v>84.793103448275872</v>
      </c>
      <c r="O86" s="11">
        <v>14917</v>
      </c>
      <c r="P86" s="12">
        <v>1.01</v>
      </c>
      <c r="Q86" s="6" t="s">
        <v>44</v>
      </c>
      <c r="R86" s="6" t="s">
        <v>45</v>
      </c>
      <c r="S86" s="6" t="s">
        <v>46</v>
      </c>
      <c r="T86" s="6" t="s">
        <v>47</v>
      </c>
      <c r="U86" s="13">
        <v>3.44E-2</v>
      </c>
      <c r="V86" s="13">
        <v>4.1300000000000003E-2</v>
      </c>
      <c r="W86" s="13">
        <v>0.1196</v>
      </c>
      <c r="X86" s="13">
        <v>9.8799999999999999E-2</v>
      </c>
      <c r="Y86" s="13">
        <v>0.1022</v>
      </c>
      <c r="Z86" s="13">
        <v>0.14199999999999999</v>
      </c>
      <c r="AA86" s="13">
        <v>0.1216</v>
      </c>
      <c r="AB86" s="13">
        <v>0.1101</v>
      </c>
      <c r="AC86" s="13">
        <v>3.1E-2</v>
      </c>
      <c r="AD86" s="13">
        <v>0.16470000000000001</v>
      </c>
      <c r="AE86" s="13">
        <v>3.4099999999999998E-2</v>
      </c>
      <c r="AF86" s="14" t="s">
        <v>48</v>
      </c>
      <c r="AG86" s="14" t="s">
        <v>48</v>
      </c>
      <c r="AH86" s="15" t="s">
        <v>49</v>
      </c>
      <c r="AI86" s="16" t="s">
        <v>49</v>
      </c>
    </row>
    <row r="87" spans="1:35" ht="69" x14ac:dyDescent="0.35">
      <c r="A87" s="4" t="s">
        <v>492</v>
      </c>
      <c r="B87" s="5" t="s">
        <v>493</v>
      </c>
      <c r="C87" s="6" t="s">
        <v>254</v>
      </c>
      <c r="D87" s="6" t="s">
        <v>53</v>
      </c>
      <c r="E87" s="6" t="s">
        <v>494</v>
      </c>
      <c r="F87" s="6" t="s">
        <v>495</v>
      </c>
      <c r="G87" s="6" t="s">
        <v>257</v>
      </c>
      <c r="H87" s="6" t="s">
        <v>81</v>
      </c>
      <c r="I87" s="7">
        <v>3.0999999999999999E-3</v>
      </c>
      <c r="J87" s="8">
        <v>0.14000000000000001</v>
      </c>
      <c r="K87" s="7">
        <v>2.0500000000000001E-2</v>
      </c>
      <c r="L87" s="9">
        <v>249.5</v>
      </c>
      <c r="M87" s="10">
        <v>6.5</v>
      </c>
      <c r="N87" s="9">
        <f t="shared" si="1"/>
        <v>38.384615384615387</v>
      </c>
      <c r="O87" s="11">
        <v>39622</v>
      </c>
      <c r="P87" s="12">
        <v>0.66</v>
      </c>
      <c r="Q87" s="6" t="s">
        <v>258</v>
      </c>
      <c r="R87" s="6" t="s">
        <v>48</v>
      </c>
      <c r="S87" s="6" t="s">
        <v>48</v>
      </c>
      <c r="T87" s="6" t="s">
        <v>59</v>
      </c>
      <c r="U87" s="13">
        <v>3.0200000000000001E-2</v>
      </c>
      <c r="V87" s="13">
        <v>2.3699999999999999E-2</v>
      </c>
      <c r="W87" s="13">
        <v>7.2400000000000006E-2</v>
      </c>
      <c r="X87" s="13">
        <v>5.7200000000000001E-2</v>
      </c>
      <c r="Y87" s="13">
        <v>5.1400000000000001E-2</v>
      </c>
      <c r="Z87" s="13">
        <v>0.1</v>
      </c>
      <c r="AA87" s="13">
        <v>6.6199999999999995E-2</v>
      </c>
      <c r="AB87" s="13">
        <v>6.9900000000000004E-2</v>
      </c>
      <c r="AC87" s="13">
        <v>2.3E-2</v>
      </c>
      <c r="AD87" s="13">
        <v>7.8299999999999995E-2</v>
      </c>
      <c r="AE87" s="13">
        <v>2.1499999999999998E-2</v>
      </c>
      <c r="AF87" s="14" t="s">
        <v>48</v>
      </c>
      <c r="AG87" s="14" t="s">
        <v>48</v>
      </c>
      <c r="AH87" s="15" t="s">
        <v>49</v>
      </c>
      <c r="AI87" s="16" t="s">
        <v>49</v>
      </c>
    </row>
    <row r="88" spans="1:35" ht="75" x14ac:dyDescent="0.35">
      <c r="A88" s="4" t="s">
        <v>496</v>
      </c>
      <c r="B88" s="5" t="s">
        <v>497</v>
      </c>
      <c r="C88" s="6" t="s">
        <v>52</v>
      </c>
      <c r="D88" s="6" t="s">
        <v>53</v>
      </c>
      <c r="E88" s="6" t="s">
        <v>498</v>
      </c>
      <c r="F88" s="6" t="s">
        <v>499</v>
      </c>
      <c r="G88" s="6" t="s">
        <v>311</v>
      </c>
      <c r="H88" s="6" t="s">
        <v>57</v>
      </c>
      <c r="I88" s="7">
        <v>2.5000000000000001E-3</v>
      </c>
      <c r="J88" s="8">
        <v>0.28000000000000003</v>
      </c>
      <c r="K88" s="7">
        <v>1.35E-2</v>
      </c>
      <c r="L88" s="9">
        <v>249.8</v>
      </c>
      <c r="M88" s="10">
        <v>2.4</v>
      </c>
      <c r="N88" s="9">
        <f t="shared" si="1"/>
        <v>104.08333333333334</v>
      </c>
      <c r="O88" s="11">
        <v>10067</v>
      </c>
      <c r="P88" s="12">
        <v>1.32</v>
      </c>
      <c r="Q88" s="6" t="s">
        <v>44</v>
      </c>
      <c r="R88" s="6" t="s">
        <v>74</v>
      </c>
      <c r="S88" s="6" t="s">
        <v>130</v>
      </c>
      <c r="T88" s="6" t="s">
        <v>47</v>
      </c>
      <c r="U88" s="13">
        <v>6.8000000000000005E-2</v>
      </c>
      <c r="V88" s="13">
        <v>3.5000000000000001E-3</v>
      </c>
      <c r="W88" s="13">
        <v>0.15609999999999999</v>
      </c>
      <c r="X88" s="13">
        <v>5.0900000000000001E-2</v>
      </c>
      <c r="Y88" s="13">
        <v>4.1399999999999999E-2</v>
      </c>
      <c r="Z88" s="13">
        <v>0.14499999999999999</v>
      </c>
      <c r="AA88" s="13">
        <v>5.9700000000000003E-2</v>
      </c>
      <c r="AB88" s="13">
        <v>0.18609999999999999</v>
      </c>
      <c r="AC88" s="13">
        <v>7.9699999999999993E-2</v>
      </c>
      <c r="AD88" s="13">
        <v>0.13569999999999999</v>
      </c>
      <c r="AE88" s="13">
        <v>7.1199999999999999E-2</v>
      </c>
      <c r="AF88" s="14" t="s">
        <v>48</v>
      </c>
      <c r="AG88" s="14" t="s">
        <v>48</v>
      </c>
      <c r="AH88" s="15" t="s">
        <v>49</v>
      </c>
      <c r="AI88" s="16" t="s">
        <v>49</v>
      </c>
    </row>
    <row r="89" spans="1:35" ht="230" x14ac:dyDescent="0.35">
      <c r="A89" s="4" t="s">
        <v>500</v>
      </c>
      <c r="B89" s="5" t="s">
        <v>501</v>
      </c>
      <c r="C89" s="6" t="s">
        <v>502</v>
      </c>
      <c r="D89" s="6" t="s">
        <v>53</v>
      </c>
      <c r="E89" s="6" t="s">
        <v>503</v>
      </c>
      <c r="F89" s="6" t="s">
        <v>504</v>
      </c>
      <c r="G89" s="6" t="s">
        <v>245</v>
      </c>
      <c r="H89" s="6" t="s">
        <v>437</v>
      </c>
      <c r="I89" s="7">
        <v>6.0000000000000001E-3</v>
      </c>
      <c r="J89" s="8">
        <v>0.02</v>
      </c>
      <c r="K89" s="7">
        <v>4.0000000000000002E-4</v>
      </c>
      <c r="L89" s="9">
        <v>252</v>
      </c>
      <c r="M89" s="10">
        <v>7</v>
      </c>
      <c r="N89" s="9">
        <f t="shared" si="1"/>
        <v>36</v>
      </c>
      <c r="O89" s="11"/>
      <c r="P89" s="12">
        <v>1.95</v>
      </c>
      <c r="Q89" s="6" t="s">
        <v>44</v>
      </c>
      <c r="R89" s="6" t="s">
        <v>48</v>
      </c>
      <c r="S89" s="6" t="s">
        <v>48</v>
      </c>
      <c r="T89" s="6" t="s">
        <v>505</v>
      </c>
      <c r="U89" s="13" t="s">
        <v>48</v>
      </c>
      <c r="V89" s="13" t="s">
        <v>48</v>
      </c>
      <c r="W89" s="13" t="s">
        <v>48</v>
      </c>
      <c r="X89" s="13" t="s">
        <v>48</v>
      </c>
      <c r="Y89" s="13" t="s">
        <v>48</v>
      </c>
      <c r="Z89" s="13" t="s">
        <v>48</v>
      </c>
      <c r="AA89" s="13" t="s">
        <v>48</v>
      </c>
      <c r="AB89" s="13" t="s">
        <v>48</v>
      </c>
      <c r="AC89" s="13" t="s">
        <v>48</v>
      </c>
      <c r="AD89" s="13" t="s">
        <v>48</v>
      </c>
      <c r="AE89" s="13" t="s">
        <v>48</v>
      </c>
      <c r="AF89" s="14" t="s">
        <v>48</v>
      </c>
      <c r="AG89" s="14" t="s">
        <v>239</v>
      </c>
      <c r="AH89" s="15" t="s">
        <v>49</v>
      </c>
      <c r="AI89" s="16" t="s">
        <v>49</v>
      </c>
    </row>
    <row r="90" spans="1:35" ht="115" x14ac:dyDescent="0.35">
      <c r="A90" s="4" t="s">
        <v>506</v>
      </c>
      <c r="B90" s="5" t="s">
        <v>507</v>
      </c>
      <c r="C90" s="6" t="s">
        <v>502</v>
      </c>
      <c r="D90" s="6" t="s">
        <v>53</v>
      </c>
      <c r="E90" s="6" t="s">
        <v>508</v>
      </c>
      <c r="F90" s="6" t="s">
        <v>509</v>
      </c>
      <c r="G90" s="6" t="s">
        <v>178</v>
      </c>
      <c r="H90" s="6" t="s">
        <v>437</v>
      </c>
      <c r="I90" s="7">
        <v>4.4999999999999997E-3</v>
      </c>
      <c r="J90" s="8">
        <v>0.24</v>
      </c>
      <c r="K90" s="7">
        <v>6.7000000000000002E-3</v>
      </c>
      <c r="L90" s="9">
        <v>252</v>
      </c>
      <c r="M90" s="10">
        <v>7</v>
      </c>
      <c r="N90" s="9">
        <f t="shared" si="1"/>
        <v>36</v>
      </c>
      <c r="O90" s="11"/>
      <c r="P90" s="12">
        <v>1.0900000000000001</v>
      </c>
      <c r="Q90" s="6" t="s">
        <v>44</v>
      </c>
      <c r="R90" s="6" t="s">
        <v>48</v>
      </c>
      <c r="S90" s="6" t="s">
        <v>48</v>
      </c>
      <c r="T90" s="6" t="s">
        <v>179</v>
      </c>
      <c r="U90" s="13" t="s">
        <v>48</v>
      </c>
      <c r="V90" s="13" t="s">
        <v>48</v>
      </c>
      <c r="W90" s="13" t="s">
        <v>48</v>
      </c>
      <c r="X90" s="13" t="s">
        <v>48</v>
      </c>
      <c r="Y90" s="13" t="s">
        <v>48</v>
      </c>
      <c r="Z90" s="13" t="s">
        <v>48</v>
      </c>
      <c r="AA90" s="13" t="s">
        <v>48</v>
      </c>
      <c r="AB90" s="13" t="s">
        <v>48</v>
      </c>
      <c r="AC90" s="13" t="s">
        <v>48</v>
      </c>
      <c r="AD90" s="13" t="s">
        <v>48</v>
      </c>
      <c r="AE90" s="13" t="s">
        <v>48</v>
      </c>
      <c r="AF90" s="14" t="s">
        <v>48</v>
      </c>
      <c r="AG90" s="14" t="s">
        <v>48</v>
      </c>
      <c r="AH90" s="15" t="s">
        <v>49</v>
      </c>
      <c r="AI90" s="16" t="s">
        <v>49</v>
      </c>
    </row>
    <row r="91" spans="1:35" ht="103.5" x14ac:dyDescent="0.35">
      <c r="A91" s="4" t="s">
        <v>510</v>
      </c>
      <c r="B91" s="5" t="s">
        <v>511</v>
      </c>
      <c r="C91" s="6" t="s">
        <v>502</v>
      </c>
      <c r="D91" s="6" t="s">
        <v>53</v>
      </c>
      <c r="E91" s="6" t="s">
        <v>512</v>
      </c>
      <c r="F91" s="6" t="s">
        <v>513</v>
      </c>
      <c r="G91" s="6" t="s">
        <v>178</v>
      </c>
      <c r="H91" s="6" t="s">
        <v>437</v>
      </c>
      <c r="I91" s="7">
        <v>4.4999999999999997E-3</v>
      </c>
      <c r="J91" s="8">
        <v>0.42</v>
      </c>
      <c r="K91" s="7">
        <v>1.1599999999999999E-2</v>
      </c>
      <c r="L91" s="9">
        <v>252</v>
      </c>
      <c r="M91" s="10">
        <v>7</v>
      </c>
      <c r="N91" s="9">
        <f t="shared" si="1"/>
        <v>36</v>
      </c>
      <c r="O91" s="11"/>
      <c r="P91" s="12">
        <v>0</v>
      </c>
      <c r="Q91" s="6" t="s">
        <v>44</v>
      </c>
      <c r="R91" s="6" t="s">
        <v>48</v>
      </c>
      <c r="S91" s="6" t="s">
        <v>48</v>
      </c>
      <c r="T91" s="6" t="s">
        <v>179</v>
      </c>
      <c r="U91" s="13" t="s">
        <v>48</v>
      </c>
      <c r="V91" s="13" t="s">
        <v>48</v>
      </c>
      <c r="W91" s="13" t="s">
        <v>48</v>
      </c>
      <c r="X91" s="13" t="s">
        <v>48</v>
      </c>
      <c r="Y91" s="13" t="s">
        <v>48</v>
      </c>
      <c r="Z91" s="13" t="s">
        <v>48</v>
      </c>
      <c r="AA91" s="13" t="s">
        <v>48</v>
      </c>
      <c r="AB91" s="13" t="s">
        <v>48</v>
      </c>
      <c r="AC91" s="13" t="s">
        <v>48</v>
      </c>
      <c r="AD91" s="13" t="s">
        <v>48</v>
      </c>
      <c r="AE91" s="13" t="s">
        <v>48</v>
      </c>
      <c r="AF91" s="14" t="s">
        <v>48</v>
      </c>
      <c r="AG91" s="14" t="s">
        <v>48</v>
      </c>
      <c r="AH91" s="15" t="s">
        <v>49</v>
      </c>
      <c r="AI91" s="16" t="s">
        <v>49</v>
      </c>
    </row>
    <row r="92" spans="1:35" ht="80.5" x14ac:dyDescent="0.35">
      <c r="A92" s="4" t="s">
        <v>514</v>
      </c>
      <c r="B92" s="5" t="s">
        <v>515</v>
      </c>
      <c r="C92" s="6" t="s">
        <v>280</v>
      </c>
      <c r="D92" s="6" t="s">
        <v>53</v>
      </c>
      <c r="E92" s="6" t="s">
        <v>516</v>
      </c>
      <c r="F92" s="6" t="s">
        <v>517</v>
      </c>
      <c r="G92" s="6" t="s">
        <v>237</v>
      </c>
      <c r="H92" s="6" t="s">
        <v>283</v>
      </c>
      <c r="I92" s="7">
        <v>9.4999999999999998E-3</v>
      </c>
      <c r="J92" s="8">
        <v>8.74</v>
      </c>
      <c r="K92" s="7"/>
      <c r="L92" s="9">
        <v>258</v>
      </c>
      <c r="M92" s="10">
        <v>9.8000000000000007</v>
      </c>
      <c r="N92" s="9">
        <f t="shared" si="1"/>
        <v>26.326530612244895</v>
      </c>
      <c r="O92" s="11">
        <v>412814</v>
      </c>
      <c r="P92" s="12">
        <v>-0.95</v>
      </c>
      <c r="Q92" s="6" t="s">
        <v>44</v>
      </c>
      <c r="R92" s="6" t="s">
        <v>45</v>
      </c>
      <c r="S92" s="6" t="s">
        <v>46</v>
      </c>
      <c r="T92" s="6" t="s">
        <v>47</v>
      </c>
      <c r="U92" s="13" t="s">
        <v>48</v>
      </c>
      <c r="V92" s="13" t="s">
        <v>48</v>
      </c>
      <c r="W92" s="13" t="s">
        <v>48</v>
      </c>
      <c r="X92" s="13" t="s">
        <v>48</v>
      </c>
      <c r="Y92" s="13" t="s">
        <v>48</v>
      </c>
      <c r="Z92" s="13" t="s">
        <v>48</v>
      </c>
      <c r="AA92" s="13" t="s">
        <v>48</v>
      </c>
      <c r="AB92" s="13" t="s">
        <v>48</v>
      </c>
      <c r="AC92" s="13" t="s">
        <v>48</v>
      </c>
      <c r="AD92" s="13" t="s">
        <v>48</v>
      </c>
      <c r="AE92" s="13" t="s">
        <v>48</v>
      </c>
      <c r="AF92" s="14" t="s">
        <v>48</v>
      </c>
      <c r="AG92" s="14" t="s">
        <v>239</v>
      </c>
      <c r="AH92" s="15" t="s">
        <v>49</v>
      </c>
      <c r="AI92" s="16" t="s">
        <v>49</v>
      </c>
    </row>
    <row r="93" spans="1:35" ht="57.5" x14ac:dyDescent="0.35">
      <c r="A93" s="4" t="s">
        <v>518</v>
      </c>
      <c r="B93" s="5" t="s">
        <v>519</v>
      </c>
      <c r="C93" s="6" t="s">
        <v>520</v>
      </c>
      <c r="D93" s="6" t="s">
        <v>53</v>
      </c>
      <c r="E93" s="6" t="s">
        <v>521</v>
      </c>
      <c r="F93" s="6" t="s">
        <v>522</v>
      </c>
      <c r="G93" s="6" t="s">
        <v>88</v>
      </c>
      <c r="H93" s="6" t="s">
        <v>81</v>
      </c>
      <c r="I93" s="7">
        <v>5.8999999999999999E-3</v>
      </c>
      <c r="J93" s="8">
        <v>0.04</v>
      </c>
      <c r="K93" s="7">
        <v>1.0699999999999999E-2</v>
      </c>
      <c r="L93" s="9">
        <v>259.89999999999998</v>
      </c>
      <c r="M93" s="10">
        <v>8.4</v>
      </c>
      <c r="N93" s="9">
        <f t="shared" si="1"/>
        <v>30.940476190476186</v>
      </c>
      <c r="O93" s="11">
        <v>227328</v>
      </c>
      <c r="P93" s="12">
        <v>-2.82</v>
      </c>
      <c r="Q93" s="6" t="s">
        <v>44</v>
      </c>
      <c r="R93" s="6" t="s">
        <v>45</v>
      </c>
      <c r="S93" s="6" t="s">
        <v>46</v>
      </c>
      <c r="T93" s="6" t="s">
        <v>90</v>
      </c>
      <c r="U93" s="13">
        <v>1.1900000000000001E-2</v>
      </c>
      <c r="V93" s="13">
        <v>9.8100000000000007E-2</v>
      </c>
      <c r="W93" s="13">
        <v>0.17949999999999999</v>
      </c>
      <c r="X93" s="13">
        <v>7.3499999999999996E-2</v>
      </c>
      <c r="Y93" s="13">
        <v>0</v>
      </c>
      <c r="Z93" s="13">
        <v>0.16980000000000001</v>
      </c>
      <c r="AA93" s="13">
        <v>0</v>
      </c>
      <c r="AB93" s="13">
        <v>0.1265</v>
      </c>
      <c r="AC93" s="13">
        <v>0.20130000000000001</v>
      </c>
      <c r="AD93" s="13">
        <v>0</v>
      </c>
      <c r="AE93" s="13">
        <v>0.13900000000000001</v>
      </c>
      <c r="AF93" s="14" t="s">
        <v>48</v>
      </c>
      <c r="AG93" s="14" t="s">
        <v>48</v>
      </c>
      <c r="AH93" s="15" t="s">
        <v>49</v>
      </c>
      <c r="AI93" s="16" t="s">
        <v>49</v>
      </c>
    </row>
    <row r="94" spans="1:35" ht="287.5" x14ac:dyDescent="0.35">
      <c r="A94" s="4" t="s">
        <v>523</v>
      </c>
      <c r="B94" s="5" t="s">
        <v>524</v>
      </c>
      <c r="C94" s="6" t="s">
        <v>525</v>
      </c>
      <c r="D94" s="6" t="s">
        <v>53</v>
      </c>
      <c r="E94" s="6" t="s">
        <v>526</v>
      </c>
      <c r="F94" s="6" t="s">
        <v>527</v>
      </c>
      <c r="G94" s="6" t="s">
        <v>436</v>
      </c>
      <c r="H94" s="6" t="s">
        <v>105</v>
      </c>
      <c r="I94" s="7">
        <v>7.0000000000000001E-3</v>
      </c>
      <c r="J94" s="8">
        <v>0.31</v>
      </c>
      <c r="K94" s="7">
        <v>1.2E-2</v>
      </c>
      <c r="L94" s="9">
        <v>262.10000000000002</v>
      </c>
      <c r="M94" s="10">
        <v>10.1</v>
      </c>
      <c r="N94" s="9">
        <f t="shared" si="1"/>
        <v>25.950495049504955</v>
      </c>
      <c r="O94" s="11">
        <v>125170</v>
      </c>
      <c r="P94" s="12">
        <v>1.84</v>
      </c>
      <c r="Q94" s="6" t="s">
        <v>44</v>
      </c>
      <c r="R94" s="6" t="s">
        <v>74</v>
      </c>
      <c r="S94" s="6" t="s">
        <v>46</v>
      </c>
      <c r="T94" s="6" t="s">
        <v>90</v>
      </c>
      <c r="U94" s="13">
        <v>0.1298</v>
      </c>
      <c r="V94" s="13">
        <v>1.14E-2</v>
      </c>
      <c r="W94" s="13">
        <v>0.14249999999999999</v>
      </c>
      <c r="X94" s="13">
        <v>7.5800000000000006E-2</v>
      </c>
      <c r="Y94" s="13">
        <v>4.8099999999999997E-2</v>
      </c>
      <c r="Z94" s="13">
        <v>2.8000000000000001E-2</v>
      </c>
      <c r="AA94" s="13">
        <v>6.6100000000000006E-2</v>
      </c>
      <c r="AB94" s="13">
        <v>0.18529999999999999</v>
      </c>
      <c r="AC94" s="13">
        <v>0.1232</v>
      </c>
      <c r="AD94" s="13">
        <v>0.13439999999999999</v>
      </c>
      <c r="AE94" s="13">
        <v>5.5399999999999998E-2</v>
      </c>
      <c r="AF94" s="14" t="s">
        <v>48</v>
      </c>
      <c r="AG94" s="14" t="s">
        <v>48</v>
      </c>
      <c r="AH94" s="15" t="s">
        <v>49</v>
      </c>
      <c r="AI94" s="16" t="s">
        <v>49</v>
      </c>
    </row>
    <row r="95" spans="1:35" ht="80.5" x14ac:dyDescent="0.35">
      <c r="A95" s="4" t="s">
        <v>528</v>
      </c>
      <c r="B95" s="5" t="s">
        <v>529</v>
      </c>
      <c r="C95" s="6" t="s">
        <v>530</v>
      </c>
      <c r="D95" s="6" t="s">
        <v>53</v>
      </c>
      <c r="E95" s="6" t="s">
        <v>531</v>
      </c>
      <c r="F95" s="6" t="s">
        <v>532</v>
      </c>
      <c r="G95" s="6" t="s">
        <v>88</v>
      </c>
      <c r="H95" s="6" t="s">
        <v>81</v>
      </c>
      <c r="I95" s="7">
        <v>5.0000000000000001E-3</v>
      </c>
      <c r="J95" s="8">
        <v>0.47</v>
      </c>
      <c r="K95" s="7">
        <v>2.0899999999999998E-2</v>
      </c>
      <c r="L95" s="9">
        <v>265</v>
      </c>
      <c r="M95" s="10">
        <v>5.6</v>
      </c>
      <c r="N95" s="9">
        <f t="shared" si="1"/>
        <v>47.321428571428577</v>
      </c>
      <c r="O95" s="11">
        <v>24422</v>
      </c>
      <c r="P95" s="12">
        <v>1.58</v>
      </c>
      <c r="Q95" s="6" t="s">
        <v>44</v>
      </c>
      <c r="R95" s="6" t="s">
        <v>48</v>
      </c>
      <c r="S95" s="6" t="s">
        <v>48</v>
      </c>
      <c r="T95" s="6" t="s">
        <v>505</v>
      </c>
      <c r="U95" s="13">
        <v>6.0100000000000001E-2</v>
      </c>
      <c r="V95" s="13">
        <v>8.3199999999999996E-2</v>
      </c>
      <c r="W95" s="13">
        <v>9.1800000000000007E-2</v>
      </c>
      <c r="X95" s="13">
        <v>1.6500000000000001E-2</v>
      </c>
      <c r="Y95" s="13">
        <v>6.8699999999999997E-2</v>
      </c>
      <c r="Z95" s="13">
        <v>0.29949999999999999</v>
      </c>
      <c r="AA95" s="13">
        <v>0</v>
      </c>
      <c r="AB95" s="13">
        <v>4.6699999999999998E-2</v>
      </c>
      <c r="AC95" s="13">
        <v>4.1799999999999997E-2</v>
      </c>
      <c r="AD95" s="13">
        <v>0.2387</v>
      </c>
      <c r="AE95" s="13">
        <v>3.8100000000000002E-2</v>
      </c>
      <c r="AF95" s="14" t="s">
        <v>48</v>
      </c>
      <c r="AG95" s="14" t="s">
        <v>48</v>
      </c>
      <c r="AH95" s="15" t="s">
        <v>49</v>
      </c>
      <c r="AI95" s="16" t="s">
        <v>49</v>
      </c>
    </row>
    <row r="96" spans="1:35" ht="92" x14ac:dyDescent="0.35">
      <c r="A96" s="4" t="s">
        <v>533</v>
      </c>
      <c r="B96" s="5" t="s">
        <v>534</v>
      </c>
      <c r="C96" s="6" t="s">
        <v>535</v>
      </c>
      <c r="D96" s="6" t="s">
        <v>53</v>
      </c>
      <c r="E96" s="6" t="s">
        <v>536</v>
      </c>
      <c r="F96" s="6" t="s">
        <v>537</v>
      </c>
      <c r="G96" s="6" t="s">
        <v>289</v>
      </c>
      <c r="H96" s="6" t="s">
        <v>89</v>
      </c>
      <c r="I96" s="7">
        <v>3.5000000000000001E-3</v>
      </c>
      <c r="J96" s="8">
        <v>0.21</v>
      </c>
      <c r="K96" s="7">
        <v>4.1799999999999997E-2</v>
      </c>
      <c r="L96" s="9">
        <v>266.39999999999998</v>
      </c>
      <c r="M96" s="10">
        <v>5</v>
      </c>
      <c r="N96" s="9">
        <f t="shared" si="1"/>
        <v>53.279999999999994</v>
      </c>
      <c r="O96" s="11">
        <v>32856</v>
      </c>
      <c r="P96" s="12">
        <v>0.99</v>
      </c>
      <c r="Q96" s="6" t="s">
        <v>44</v>
      </c>
      <c r="R96" s="6" t="s">
        <v>48</v>
      </c>
      <c r="S96" s="6" t="s">
        <v>48</v>
      </c>
      <c r="T96" s="6" t="s">
        <v>47</v>
      </c>
      <c r="U96" s="13">
        <v>0</v>
      </c>
      <c r="V96" s="13">
        <v>0</v>
      </c>
      <c r="W96" s="13">
        <v>0</v>
      </c>
      <c r="X96" s="13">
        <v>0</v>
      </c>
      <c r="Y96" s="13">
        <v>0</v>
      </c>
      <c r="Z96" s="13">
        <v>0</v>
      </c>
      <c r="AA96" s="13">
        <v>1.0053000000000001</v>
      </c>
      <c r="AB96" s="13">
        <v>0</v>
      </c>
      <c r="AC96" s="13">
        <v>0</v>
      </c>
      <c r="AD96" s="13">
        <v>0</v>
      </c>
      <c r="AE96" s="13">
        <v>0</v>
      </c>
      <c r="AF96" s="14" t="s">
        <v>48</v>
      </c>
      <c r="AG96" s="14" t="s">
        <v>48</v>
      </c>
      <c r="AH96" s="15" t="s">
        <v>49</v>
      </c>
      <c r="AI96" s="16" t="s">
        <v>49</v>
      </c>
    </row>
    <row r="97" spans="1:35" ht="92" x14ac:dyDescent="0.35">
      <c r="A97" s="4" t="s">
        <v>538</v>
      </c>
      <c r="B97" s="5" t="s">
        <v>539</v>
      </c>
      <c r="C97" s="6" t="s">
        <v>540</v>
      </c>
      <c r="D97" s="6" t="s">
        <v>53</v>
      </c>
      <c r="E97" s="6" t="s">
        <v>541</v>
      </c>
      <c r="F97" s="6" t="s">
        <v>542</v>
      </c>
      <c r="G97" s="6" t="s">
        <v>88</v>
      </c>
      <c r="H97" s="6" t="s">
        <v>81</v>
      </c>
      <c r="I97" s="7">
        <v>5.8999999999999999E-3</v>
      </c>
      <c r="J97" s="8">
        <v>0.73</v>
      </c>
      <c r="K97" s="7">
        <v>3.3000000000000002E-2</v>
      </c>
      <c r="L97" s="9">
        <v>270.7</v>
      </c>
      <c r="M97" s="10">
        <v>9.1999999999999993</v>
      </c>
      <c r="N97" s="9">
        <f t="shared" si="1"/>
        <v>29.423913043478262</v>
      </c>
      <c r="O97" s="11">
        <v>218514</v>
      </c>
      <c r="P97" s="12">
        <v>-2.08</v>
      </c>
      <c r="Q97" s="6" t="s">
        <v>44</v>
      </c>
      <c r="R97" s="6" t="s">
        <v>45</v>
      </c>
      <c r="S97" s="6" t="s">
        <v>46</v>
      </c>
      <c r="T97" s="6" t="s">
        <v>306</v>
      </c>
      <c r="U97" s="13">
        <v>0.16059999999999999</v>
      </c>
      <c r="V97" s="13">
        <v>6.1100000000000002E-2</v>
      </c>
      <c r="W97" s="13">
        <v>1.2200000000000001E-2</v>
      </c>
      <c r="X97" s="13">
        <v>3.8899999999999997E-2</v>
      </c>
      <c r="Y97" s="13">
        <v>7.3200000000000001E-2</v>
      </c>
      <c r="Z97" s="13">
        <v>0.46400000000000002</v>
      </c>
      <c r="AA97" s="13">
        <v>0</v>
      </c>
      <c r="AB97" s="13">
        <v>1.8100000000000002E-2</v>
      </c>
      <c r="AC97" s="13">
        <v>2.0400000000000001E-2</v>
      </c>
      <c r="AD97" s="13">
        <v>1.8100000000000002E-2</v>
      </c>
      <c r="AE97" s="13">
        <v>7.9200000000000007E-2</v>
      </c>
      <c r="AF97" s="14" t="s">
        <v>48</v>
      </c>
      <c r="AG97" s="14" t="s">
        <v>48</v>
      </c>
      <c r="AH97" s="15" t="s">
        <v>49</v>
      </c>
      <c r="AI97" s="16" t="s">
        <v>49</v>
      </c>
    </row>
    <row r="98" spans="1:35" ht="62.5" x14ac:dyDescent="0.35">
      <c r="A98" s="4" t="s">
        <v>543</v>
      </c>
      <c r="B98" s="5" t="s">
        <v>544</v>
      </c>
      <c r="C98" s="6" t="s">
        <v>350</v>
      </c>
      <c r="D98" s="6" t="s">
        <v>53</v>
      </c>
      <c r="E98" s="6" t="s">
        <v>545</v>
      </c>
      <c r="F98" s="6" t="s">
        <v>546</v>
      </c>
      <c r="G98" s="6" t="s">
        <v>381</v>
      </c>
      <c r="H98" s="6" t="s">
        <v>129</v>
      </c>
      <c r="I98" s="7">
        <v>6.0000000000000001E-3</v>
      </c>
      <c r="J98" s="8">
        <v>0.08</v>
      </c>
      <c r="K98" s="7">
        <v>4.5999999999999999E-3</v>
      </c>
      <c r="L98" s="9">
        <v>274.60000000000002</v>
      </c>
      <c r="M98" s="10">
        <v>7.6</v>
      </c>
      <c r="N98" s="9">
        <f t="shared" si="1"/>
        <v>36.131578947368425</v>
      </c>
      <c r="O98" s="11">
        <v>182808</v>
      </c>
      <c r="P98" s="12">
        <v>1.1299999999999999</v>
      </c>
      <c r="Q98" s="6" t="s">
        <v>44</v>
      </c>
      <c r="R98" s="6" t="s">
        <v>45</v>
      </c>
      <c r="S98" s="6" t="s">
        <v>145</v>
      </c>
      <c r="T98" s="6" t="s">
        <v>47</v>
      </c>
      <c r="U98" s="13">
        <v>1.9E-2</v>
      </c>
      <c r="V98" s="13">
        <v>5.9799999999999999E-2</v>
      </c>
      <c r="W98" s="13">
        <v>0.16969999999999999</v>
      </c>
      <c r="X98" s="13">
        <v>6.2399999999999997E-2</v>
      </c>
      <c r="Y98" s="13">
        <v>0</v>
      </c>
      <c r="Z98" s="13">
        <v>0</v>
      </c>
      <c r="AA98" s="13">
        <v>0.1605</v>
      </c>
      <c r="AB98" s="13">
        <v>8.7499999999999994E-2</v>
      </c>
      <c r="AC98" s="13">
        <v>0</v>
      </c>
      <c r="AD98" s="13">
        <v>0.44109999999999999</v>
      </c>
      <c r="AE98" s="13">
        <v>0</v>
      </c>
      <c r="AF98" s="14" t="s">
        <v>48</v>
      </c>
      <c r="AG98" s="14" t="s">
        <v>48</v>
      </c>
      <c r="AH98" s="15" t="s">
        <v>49</v>
      </c>
      <c r="AI98" s="16" t="s">
        <v>49</v>
      </c>
    </row>
    <row r="99" spans="1:35" ht="62.5" x14ac:dyDescent="0.35">
      <c r="A99" s="4" t="s">
        <v>547</v>
      </c>
      <c r="B99" s="5" t="s">
        <v>548</v>
      </c>
      <c r="C99" s="6" t="s">
        <v>261</v>
      </c>
      <c r="D99" s="6" t="s">
        <v>53</v>
      </c>
      <c r="E99" s="6" t="s">
        <v>549</v>
      </c>
      <c r="F99" s="6" t="s">
        <v>550</v>
      </c>
      <c r="G99" s="6" t="s">
        <v>213</v>
      </c>
      <c r="H99" s="6" t="s">
        <v>81</v>
      </c>
      <c r="I99" s="7">
        <v>2.5000000000000001E-3</v>
      </c>
      <c r="J99" s="8">
        <v>0.62</v>
      </c>
      <c r="K99" s="7">
        <v>2.52E-2</v>
      </c>
      <c r="L99" s="9">
        <v>276.8</v>
      </c>
      <c r="M99" s="10">
        <v>3.5</v>
      </c>
      <c r="N99" s="9">
        <f t="shared" si="1"/>
        <v>79.085714285714289</v>
      </c>
      <c r="O99" s="11">
        <v>28431</v>
      </c>
      <c r="P99" s="12">
        <v>1.04</v>
      </c>
      <c r="Q99" s="6" t="s">
        <v>44</v>
      </c>
      <c r="R99" s="6" t="s">
        <v>45</v>
      </c>
      <c r="S99" s="6" t="s">
        <v>130</v>
      </c>
      <c r="T99" s="6" t="s">
        <v>47</v>
      </c>
      <c r="U99" s="13">
        <v>1.9699999999999999E-2</v>
      </c>
      <c r="V99" s="13">
        <v>9.01E-2</v>
      </c>
      <c r="W99" s="13">
        <v>3.1199999999999999E-2</v>
      </c>
      <c r="X99" s="13">
        <v>3.2000000000000001E-2</v>
      </c>
      <c r="Y99" s="13">
        <v>0.2104</v>
      </c>
      <c r="Z99" s="13">
        <v>0.25090000000000001</v>
      </c>
      <c r="AA99" s="13">
        <v>0.1124</v>
      </c>
      <c r="AB99" s="13">
        <v>8.8200000000000001E-2</v>
      </c>
      <c r="AC99" s="13">
        <v>2.8E-3</v>
      </c>
      <c r="AD99" s="13">
        <v>8.1000000000000003E-2</v>
      </c>
      <c r="AE99" s="13">
        <v>8.0600000000000005E-2</v>
      </c>
      <c r="AF99" s="14" t="s">
        <v>48</v>
      </c>
      <c r="AG99" s="14" t="s">
        <v>48</v>
      </c>
      <c r="AH99" s="15" t="s">
        <v>49</v>
      </c>
      <c r="AI99" s="16" t="s">
        <v>49</v>
      </c>
    </row>
    <row r="100" spans="1:35" ht="345" x14ac:dyDescent="0.35">
      <c r="A100" s="4" t="s">
        <v>551</v>
      </c>
      <c r="B100" s="5" t="s">
        <v>552</v>
      </c>
      <c r="C100" s="6" t="s">
        <v>553</v>
      </c>
      <c r="D100" s="6" t="s">
        <v>53</v>
      </c>
      <c r="E100" s="6" t="s">
        <v>554</v>
      </c>
      <c r="F100" s="6" t="s">
        <v>555</v>
      </c>
      <c r="G100" s="6" t="s">
        <v>136</v>
      </c>
      <c r="H100" s="6" t="s">
        <v>129</v>
      </c>
      <c r="I100" s="7">
        <v>5.0000000000000001E-3</v>
      </c>
      <c r="J100" s="8">
        <v>0.15</v>
      </c>
      <c r="K100" s="7">
        <v>2.3300000000000001E-2</v>
      </c>
      <c r="L100" s="9">
        <v>277.60000000000002</v>
      </c>
      <c r="M100" s="10">
        <v>11.4</v>
      </c>
      <c r="N100" s="9">
        <f t="shared" si="1"/>
        <v>24.350877192982459</v>
      </c>
      <c r="O100" s="11">
        <v>83113</v>
      </c>
      <c r="P100" s="12">
        <v>1.07</v>
      </c>
      <c r="Q100" s="6" t="s">
        <v>44</v>
      </c>
      <c r="R100" s="6" t="s">
        <v>48</v>
      </c>
      <c r="S100" s="6" t="s">
        <v>48</v>
      </c>
      <c r="T100" s="6" t="s">
        <v>47</v>
      </c>
      <c r="U100" s="13">
        <v>0</v>
      </c>
      <c r="V100" s="13">
        <v>0.20019999999999999</v>
      </c>
      <c r="W100" s="13">
        <v>0</v>
      </c>
      <c r="X100" s="13">
        <v>0</v>
      </c>
      <c r="Y100" s="13">
        <v>0</v>
      </c>
      <c r="Z100" s="13">
        <v>0</v>
      </c>
      <c r="AA100" s="13">
        <v>0</v>
      </c>
      <c r="AB100" s="13">
        <v>1.2800000000000001E-2</v>
      </c>
      <c r="AC100" s="13">
        <v>0</v>
      </c>
      <c r="AD100" s="13">
        <v>0.78210000000000002</v>
      </c>
      <c r="AE100" s="13">
        <v>0</v>
      </c>
      <c r="AF100" s="14" t="s">
        <v>48</v>
      </c>
      <c r="AG100" s="14" t="s">
        <v>48</v>
      </c>
      <c r="AH100" s="15" t="s">
        <v>49</v>
      </c>
      <c r="AI100" s="16" t="s">
        <v>49</v>
      </c>
    </row>
    <row r="101" spans="1:35" ht="195.5" x14ac:dyDescent="0.35">
      <c r="A101" s="4" t="s">
        <v>556</v>
      </c>
      <c r="B101" s="5" t="s">
        <v>557</v>
      </c>
      <c r="C101" s="6" t="s">
        <v>558</v>
      </c>
      <c r="D101" s="6" t="s">
        <v>53</v>
      </c>
      <c r="E101" s="6" t="s">
        <v>559</v>
      </c>
      <c r="F101" s="6" t="s">
        <v>560</v>
      </c>
      <c r="G101" s="6" t="s">
        <v>190</v>
      </c>
      <c r="H101" s="6" t="s">
        <v>105</v>
      </c>
      <c r="I101" s="7">
        <v>6.4999999999999997E-3</v>
      </c>
      <c r="J101" s="8">
        <v>0.25</v>
      </c>
      <c r="K101" s="7">
        <v>9.7999999999999997E-3</v>
      </c>
      <c r="L101" s="9">
        <v>278.7</v>
      </c>
      <c r="M101" s="10">
        <v>10.9</v>
      </c>
      <c r="N101" s="9">
        <f t="shared" si="1"/>
        <v>25.568807339449538</v>
      </c>
      <c r="O101" s="11">
        <v>46325</v>
      </c>
      <c r="P101" s="12">
        <v>1.25</v>
      </c>
      <c r="Q101" s="6" t="s">
        <v>44</v>
      </c>
      <c r="R101" s="6" t="s">
        <v>48</v>
      </c>
      <c r="S101" s="6" t="s">
        <v>48</v>
      </c>
      <c r="T101" s="6" t="s">
        <v>59</v>
      </c>
      <c r="U101" s="13">
        <v>0.52149999999999996</v>
      </c>
      <c r="V101" s="13">
        <v>0</v>
      </c>
      <c r="W101" s="13">
        <v>0.20280000000000001</v>
      </c>
      <c r="X101" s="13">
        <v>5.6300000000000003E-2</v>
      </c>
      <c r="Y101" s="13">
        <v>0</v>
      </c>
      <c r="Z101" s="13">
        <v>0</v>
      </c>
      <c r="AA101" s="13">
        <v>0</v>
      </c>
      <c r="AB101" s="13">
        <v>0</v>
      </c>
      <c r="AC101" s="13">
        <v>0.1774</v>
      </c>
      <c r="AD101" s="13">
        <v>0</v>
      </c>
      <c r="AE101" s="13">
        <v>0</v>
      </c>
      <c r="AF101" s="14" t="s">
        <v>48</v>
      </c>
      <c r="AG101" s="14" t="s">
        <v>48</v>
      </c>
      <c r="AH101" s="15" t="s">
        <v>49</v>
      </c>
      <c r="AI101" s="16" t="s">
        <v>49</v>
      </c>
    </row>
    <row r="102" spans="1:35" ht="103.5" x14ac:dyDescent="0.35">
      <c r="A102" s="4" t="s">
        <v>561</v>
      </c>
      <c r="B102" s="5" t="s">
        <v>562</v>
      </c>
      <c r="C102" s="6" t="s">
        <v>563</v>
      </c>
      <c r="D102" s="6" t="s">
        <v>53</v>
      </c>
      <c r="E102" s="6" t="s">
        <v>564</v>
      </c>
      <c r="F102" s="6" t="s">
        <v>565</v>
      </c>
      <c r="G102" s="6" t="s">
        <v>136</v>
      </c>
      <c r="H102" s="6" t="s">
        <v>73</v>
      </c>
      <c r="I102" s="7">
        <v>6.0000000000000001E-3</v>
      </c>
      <c r="J102" s="8">
        <v>0.02</v>
      </c>
      <c r="K102" s="7">
        <v>2.9999999999999997E-4</v>
      </c>
      <c r="L102" s="9">
        <v>278.7</v>
      </c>
      <c r="M102" s="10">
        <v>4.0999999999999996</v>
      </c>
      <c r="N102" s="9">
        <f t="shared" si="1"/>
        <v>67.975609756097569</v>
      </c>
      <c r="O102" s="11">
        <v>70625</v>
      </c>
      <c r="P102" s="12">
        <v>1.91</v>
      </c>
      <c r="Q102" s="6" t="s">
        <v>44</v>
      </c>
      <c r="R102" s="6" t="s">
        <v>48</v>
      </c>
      <c r="S102" s="6" t="s">
        <v>48</v>
      </c>
      <c r="T102" s="6" t="s">
        <v>47</v>
      </c>
      <c r="U102" s="13">
        <v>0</v>
      </c>
      <c r="V102" s="13">
        <v>6.6E-3</v>
      </c>
      <c r="W102" s="13">
        <v>0.35670000000000002</v>
      </c>
      <c r="X102" s="13">
        <v>8.9999999999999998E-4</v>
      </c>
      <c r="Y102" s="13">
        <v>0</v>
      </c>
      <c r="Z102" s="13">
        <v>2.5000000000000001E-3</v>
      </c>
      <c r="AA102" s="13">
        <v>0</v>
      </c>
      <c r="AB102" s="13">
        <v>2.3199999999999998E-2</v>
      </c>
      <c r="AC102" s="13">
        <v>0</v>
      </c>
      <c r="AD102" s="13">
        <v>0.61009999999999998</v>
      </c>
      <c r="AE102" s="13">
        <v>0</v>
      </c>
      <c r="AF102" s="14" t="s">
        <v>48</v>
      </c>
      <c r="AG102" s="14" t="s">
        <v>48</v>
      </c>
      <c r="AH102" s="15" t="s">
        <v>49</v>
      </c>
      <c r="AI102" s="16" t="s">
        <v>49</v>
      </c>
    </row>
    <row r="103" spans="1:35" ht="195.5" x14ac:dyDescent="0.35">
      <c r="A103" s="4" t="s">
        <v>566</v>
      </c>
      <c r="B103" s="5" t="s">
        <v>567</v>
      </c>
      <c r="C103" s="6" t="s">
        <v>158</v>
      </c>
      <c r="D103" s="6" t="s">
        <v>53</v>
      </c>
      <c r="E103" s="6" t="s">
        <v>568</v>
      </c>
      <c r="F103" s="6" t="s">
        <v>569</v>
      </c>
      <c r="G103" s="6" t="s">
        <v>207</v>
      </c>
      <c r="H103" s="6" t="s">
        <v>162</v>
      </c>
      <c r="I103" s="7">
        <v>5.7999999999999996E-3</v>
      </c>
      <c r="J103" s="8">
        <v>0.68</v>
      </c>
      <c r="K103" s="7">
        <v>2.07E-2</v>
      </c>
      <c r="L103" s="9">
        <v>280.2</v>
      </c>
      <c r="M103" s="10">
        <v>5.6</v>
      </c>
      <c r="N103" s="9">
        <f t="shared" si="1"/>
        <v>50.035714285714285</v>
      </c>
      <c r="O103" s="11">
        <v>31373</v>
      </c>
      <c r="P103" s="12">
        <v>-1.57</v>
      </c>
      <c r="Q103" s="6" t="s">
        <v>44</v>
      </c>
      <c r="R103" s="6" t="s">
        <v>48</v>
      </c>
      <c r="S103" s="6" t="s">
        <v>48</v>
      </c>
      <c r="T103" s="6" t="s">
        <v>208</v>
      </c>
      <c r="U103" s="13">
        <v>0.1229</v>
      </c>
      <c r="V103" s="13">
        <v>1.1599999999999999E-2</v>
      </c>
      <c r="W103" s="13">
        <v>0.2344</v>
      </c>
      <c r="X103" s="13">
        <v>0.11070000000000001</v>
      </c>
      <c r="Y103" s="13">
        <v>8.0999999999999996E-3</v>
      </c>
      <c r="Z103" s="13">
        <v>0.1125</v>
      </c>
      <c r="AA103" s="13">
        <v>4.7699999999999999E-2</v>
      </c>
      <c r="AB103" s="13">
        <v>0.20150000000000001</v>
      </c>
      <c r="AC103" s="13">
        <v>1.3899999999999999E-2</v>
      </c>
      <c r="AD103" s="13">
        <v>0.129</v>
      </c>
      <c r="AE103" s="13">
        <v>7.7000000000000002E-3</v>
      </c>
      <c r="AF103" s="14" t="s">
        <v>48</v>
      </c>
      <c r="AG103" s="14" t="s">
        <v>48</v>
      </c>
      <c r="AH103" s="15" t="s">
        <v>49</v>
      </c>
      <c r="AI103" s="16" t="s">
        <v>49</v>
      </c>
    </row>
    <row r="104" spans="1:35" ht="62.5" x14ac:dyDescent="0.35">
      <c r="A104" s="4" t="s">
        <v>570</v>
      </c>
      <c r="B104" s="5" t="s">
        <v>571</v>
      </c>
      <c r="C104" s="6" t="s">
        <v>572</v>
      </c>
      <c r="D104" s="6" t="s">
        <v>53</v>
      </c>
      <c r="E104" s="6"/>
      <c r="F104" s="6" t="s">
        <v>135</v>
      </c>
      <c r="G104" s="6" t="s">
        <v>405</v>
      </c>
      <c r="H104" s="6" t="s">
        <v>358</v>
      </c>
      <c r="I104" s="7">
        <v>5.4999999999999997E-3</v>
      </c>
      <c r="J104" s="8"/>
      <c r="K104" s="7"/>
      <c r="L104" s="9">
        <v>287.7</v>
      </c>
      <c r="M104" s="10">
        <v>2.8</v>
      </c>
      <c r="N104" s="9">
        <f t="shared" si="1"/>
        <v>102.75</v>
      </c>
      <c r="O104" s="11"/>
      <c r="P104" s="12">
        <v>0</v>
      </c>
      <c r="Q104" s="6" t="s">
        <v>82</v>
      </c>
      <c r="R104" s="6" t="s">
        <v>48</v>
      </c>
      <c r="S104" s="6" t="s">
        <v>48</v>
      </c>
      <c r="T104" s="6" t="s">
        <v>47</v>
      </c>
      <c r="U104" s="13" t="s">
        <v>48</v>
      </c>
      <c r="V104" s="13" t="s">
        <v>48</v>
      </c>
      <c r="W104" s="13" t="s">
        <v>48</v>
      </c>
      <c r="X104" s="13" t="s">
        <v>48</v>
      </c>
      <c r="Y104" s="13" t="s">
        <v>48</v>
      </c>
      <c r="Z104" s="13" t="s">
        <v>48</v>
      </c>
      <c r="AA104" s="13" t="s">
        <v>48</v>
      </c>
      <c r="AB104" s="13" t="s">
        <v>48</v>
      </c>
      <c r="AC104" s="13" t="s">
        <v>48</v>
      </c>
      <c r="AD104" s="13" t="s">
        <v>48</v>
      </c>
      <c r="AE104" s="13" t="s">
        <v>48</v>
      </c>
      <c r="AF104" s="14" t="s">
        <v>48</v>
      </c>
      <c r="AG104" s="14" t="s">
        <v>48</v>
      </c>
      <c r="AH104" s="15" t="s">
        <v>49</v>
      </c>
      <c r="AI104" s="16" t="s">
        <v>49</v>
      </c>
    </row>
    <row r="105" spans="1:35" ht="172.5" x14ac:dyDescent="0.35">
      <c r="A105" s="4" t="s">
        <v>573</v>
      </c>
      <c r="B105" s="5" t="s">
        <v>574</v>
      </c>
      <c r="C105" s="6" t="s">
        <v>575</v>
      </c>
      <c r="D105" s="6" t="s">
        <v>53</v>
      </c>
      <c r="E105" s="6" t="s">
        <v>576</v>
      </c>
      <c r="F105" s="6" t="s">
        <v>577</v>
      </c>
      <c r="G105" s="6" t="s">
        <v>289</v>
      </c>
      <c r="H105" s="6" t="s">
        <v>73</v>
      </c>
      <c r="I105" s="7">
        <v>6.0000000000000001E-3</v>
      </c>
      <c r="J105" s="8">
        <v>0.08</v>
      </c>
      <c r="K105" s="7">
        <v>1.7000000000000001E-2</v>
      </c>
      <c r="L105" s="9">
        <v>289.89999999999998</v>
      </c>
      <c r="M105" s="10">
        <v>7.8</v>
      </c>
      <c r="N105" s="9">
        <f t="shared" si="1"/>
        <v>37.166666666666664</v>
      </c>
      <c r="O105" s="11">
        <v>72933</v>
      </c>
      <c r="P105" s="12">
        <v>2.06</v>
      </c>
      <c r="Q105" s="6" t="s">
        <v>44</v>
      </c>
      <c r="R105" s="6" t="s">
        <v>48</v>
      </c>
      <c r="S105" s="6" t="s">
        <v>48</v>
      </c>
      <c r="T105" s="6" t="s">
        <v>47</v>
      </c>
      <c r="U105" s="13">
        <v>4.9000000000000002E-2</v>
      </c>
      <c r="V105" s="13">
        <v>0</v>
      </c>
      <c r="W105" s="13">
        <v>0</v>
      </c>
      <c r="X105" s="13">
        <v>0</v>
      </c>
      <c r="Y105" s="13">
        <v>0</v>
      </c>
      <c r="Z105" s="13">
        <v>0</v>
      </c>
      <c r="AA105" s="13">
        <v>0.89500000000000002</v>
      </c>
      <c r="AB105" s="13">
        <v>0</v>
      </c>
      <c r="AC105" s="13">
        <v>0</v>
      </c>
      <c r="AD105" s="13">
        <v>5.5300000000000002E-2</v>
      </c>
      <c r="AE105" s="13">
        <v>0</v>
      </c>
      <c r="AF105" s="14" t="s">
        <v>48</v>
      </c>
      <c r="AG105" s="14" t="s">
        <v>48</v>
      </c>
      <c r="AH105" s="15" t="s">
        <v>49</v>
      </c>
      <c r="AI105" s="16" t="s">
        <v>49</v>
      </c>
    </row>
    <row r="106" spans="1:35" ht="92" x14ac:dyDescent="0.35">
      <c r="A106" s="4" t="s">
        <v>578</v>
      </c>
      <c r="B106" s="5" t="s">
        <v>579</v>
      </c>
      <c r="C106" s="6" t="s">
        <v>535</v>
      </c>
      <c r="D106" s="6" t="s">
        <v>53</v>
      </c>
      <c r="E106" s="6" t="s">
        <v>580</v>
      </c>
      <c r="F106" s="6" t="s">
        <v>581</v>
      </c>
      <c r="G106" s="6" t="s">
        <v>136</v>
      </c>
      <c r="H106" s="6" t="s">
        <v>89</v>
      </c>
      <c r="I106" s="7">
        <v>3.5000000000000001E-3</v>
      </c>
      <c r="J106" s="8">
        <v>0.66</v>
      </c>
      <c r="K106" s="7">
        <v>1.5699999999999999E-2</v>
      </c>
      <c r="L106" s="9">
        <v>299.39999999999998</v>
      </c>
      <c r="M106" s="10">
        <v>7.1</v>
      </c>
      <c r="N106" s="9">
        <f t="shared" si="1"/>
        <v>42.16901408450704</v>
      </c>
      <c r="O106" s="11">
        <v>1172911</v>
      </c>
      <c r="P106" s="12">
        <v>1.1100000000000001</v>
      </c>
      <c r="Q106" s="6" t="s">
        <v>44</v>
      </c>
      <c r="R106" s="6" t="s">
        <v>48</v>
      </c>
      <c r="S106" s="6" t="s">
        <v>48</v>
      </c>
      <c r="T106" s="6" t="s">
        <v>47</v>
      </c>
      <c r="U106" s="13">
        <v>0</v>
      </c>
      <c r="V106" s="13">
        <v>0</v>
      </c>
      <c r="W106" s="13">
        <v>0</v>
      </c>
      <c r="X106" s="13">
        <v>0</v>
      </c>
      <c r="Y106" s="13">
        <v>0</v>
      </c>
      <c r="Z106" s="13">
        <v>0</v>
      </c>
      <c r="AA106" s="13">
        <v>0</v>
      </c>
      <c r="AB106" s="13">
        <v>0</v>
      </c>
      <c r="AC106" s="13">
        <v>0</v>
      </c>
      <c r="AD106" s="13">
        <v>1.0005999999999999</v>
      </c>
      <c r="AE106" s="13">
        <v>0</v>
      </c>
      <c r="AF106" s="14" t="s">
        <v>48</v>
      </c>
      <c r="AG106" s="14" t="s">
        <v>48</v>
      </c>
      <c r="AH106" s="15" t="s">
        <v>49</v>
      </c>
      <c r="AI106" s="16" t="s">
        <v>49</v>
      </c>
    </row>
    <row r="107" spans="1:35" ht="115" x14ac:dyDescent="0.35">
      <c r="A107" s="4" t="s">
        <v>582</v>
      </c>
      <c r="B107" s="5" t="s">
        <v>583</v>
      </c>
      <c r="C107" s="6" t="s">
        <v>584</v>
      </c>
      <c r="D107" s="6" t="s">
        <v>53</v>
      </c>
      <c r="E107" s="6" t="s">
        <v>585</v>
      </c>
      <c r="F107" s="6" t="s">
        <v>586</v>
      </c>
      <c r="G107" s="6" t="s">
        <v>42</v>
      </c>
      <c r="H107" s="6" t="s">
        <v>81</v>
      </c>
      <c r="I107" s="7">
        <v>5.0000000000000001E-3</v>
      </c>
      <c r="J107" s="8">
        <v>0.25</v>
      </c>
      <c r="K107" s="7">
        <v>1.2699999999999999E-2</v>
      </c>
      <c r="L107" s="9">
        <v>302.5</v>
      </c>
      <c r="M107" s="10">
        <v>4.4000000000000004</v>
      </c>
      <c r="N107" s="9">
        <f t="shared" si="1"/>
        <v>68.75</v>
      </c>
      <c r="O107" s="11">
        <v>22650</v>
      </c>
      <c r="P107" s="12">
        <v>1.04</v>
      </c>
      <c r="Q107" s="6" t="s">
        <v>44</v>
      </c>
      <c r="R107" s="6" t="s">
        <v>45</v>
      </c>
      <c r="S107" s="6" t="s">
        <v>46</v>
      </c>
      <c r="T107" s="6" t="s">
        <v>47</v>
      </c>
      <c r="U107" s="13">
        <v>3.1E-2</v>
      </c>
      <c r="V107" s="13">
        <v>2.01E-2</v>
      </c>
      <c r="W107" s="13">
        <v>0.13109999999999999</v>
      </c>
      <c r="X107" s="13">
        <v>0.1275</v>
      </c>
      <c r="Y107" s="13">
        <v>4.9000000000000002E-2</v>
      </c>
      <c r="Z107" s="13">
        <v>0.11310000000000001</v>
      </c>
      <c r="AA107" s="13">
        <v>0.15409999999999999</v>
      </c>
      <c r="AB107" s="13">
        <v>8.5199999999999998E-2</v>
      </c>
      <c r="AC107" s="13">
        <v>3.56E-2</v>
      </c>
      <c r="AD107" s="13">
        <v>0.23619999999999999</v>
      </c>
      <c r="AE107" s="13">
        <v>1.4999999999999999E-2</v>
      </c>
      <c r="AF107" s="14" t="s">
        <v>48</v>
      </c>
      <c r="AG107" s="14" t="s">
        <v>48</v>
      </c>
      <c r="AH107" s="15" t="s">
        <v>49</v>
      </c>
      <c r="AI107" s="16" t="s">
        <v>49</v>
      </c>
    </row>
    <row r="108" spans="1:35" ht="62.5" x14ac:dyDescent="0.35">
      <c r="A108" s="4" t="s">
        <v>587</v>
      </c>
      <c r="B108" s="5" t="s">
        <v>588</v>
      </c>
      <c r="C108" s="6" t="s">
        <v>589</v>
      </c>
      <c r="D108" s="6" t="s">
        <v>53</v>
      </c>
      <c r="E108" s="6" t="s">
        <v>590</v>
      </c>
      <c r="F108" s="6" t="s">
        <v>591</v>
      </c>
      <c r="G108" s="6" t="s">
        <v>96</v>
      </c>
      <c r="H108" s="6" t="s">
        <v>81</v>
      </c>
      <c r="I108" s="7">
        <v>5.8999999999999999E-3</v>
      </c>
      <c r="J108" s="8">
        <v>0.02</v>
      </c>
      <c r="K108" s="7">
        <v>1.8800000000000001E-2</v>
      </c>
      <c r="L108" s="9">
        <v>309.39999999999998</v>
      </c>
      <c r="M108" s="10">
        <v>9.4</v>
      </c>
      <c r="N108" s="9">
        <f t="shared" si="1"/>
        <v>32.914893617021271</v>
      </c>
      <c r="O108" s="11">
        <v>110573</v>
      </c>
      <c r="P108" s="12">
        <v>-1.86</v>
      </c>
      <c r="Q108" s="6" t="s">
        <v>44</v>
      </c>
      <c r="R108" s="6" t="s">
        <v>48</v>
      </c>
      <c r="S108" s="6" t="s">
        <v>48</v>
      </c>
      <c r="T108" s="6" t="s">
        <v>98</v>
      </c>
      <c r="U108" s="13">
        <v>0.36670000000000003</v>
      </c>
      <c r="V108" s="13">
        <v>0</v>
      </c>
      <c r="W108" s="13">
        <v>0</v>
      </c>
      <c r="X108" s="13">
        <v>2.9100000000000001E-2</v>
      </c>
      <c r="Y108" s="13">
        <v>2.5399999999999999E-2</v>
      </c>
      <c r="Z108" s="13">
        <v>0.25240000000000001</v>
      </c>
      <c r="AA108" s="13">
        <v>0</v>
      </c>
      <c r="AB108" s="13">
        <v>7.8799999999999995E-2</v>
      </c>
      <c r="AC108" s="13">
        <v>0</v>
      </c>
      <c r="AD108" s="13">
        <v>0</v>
      </c>
      <c r="AE108" s="13">
        <v>4.4499999999999998E-2</v>
      </c>
      <c r="AF108" s="14" t="s">
        <v>48</v>
      </c>
      <c r="AG108" s="14" t="s">
        <v>48</v>
      </c>
      <c r="AH108" s="15" t="s">
        <v>49</v>
      </c>
      <c r="AI108" s="16" t="s">
        <v>49</v>
      </c>
    </row>
    <row r="109" spans="1:35" ht="80.5" x14ac:dyDescent="0.35">
      <c r="A109" s="4" t="s">
        <v>592</v>
      </c>
      <c r="B109" s="5" t="s">
        <v>593</v>
      </c>
      <c r="C109" s="6" t="s">
        <v>594</v>
      </c>
      <c r="D109" s="6" t="s">
        <v>53</v>
      </c>
      <c r="E109" s="6" t="s">
        <v>595</v>
      </c>
      <c r="F109" s="6" t="s">
        <v>596</v>
      </c>
      <c r="G109" s="6" t="s">
        <v>104</v>
      </c>
      <c r="H109" s="6" t="s">
        <v>597</v>
      </c>
      <c r="I109" s="7">
        <v>3.0000000000000001E-3</v>
      </c>
      <c r="J109" s="8">
        <v>0.52</v>
      </c>
      <c r="K109" s="7">
        <v>8.3999999999999995E-3</v>
      </c>
      <c r="L109" s="9">
        <v>310.39999999999998</v>
      </c>
      <c r="M109" s="10">
        <v>1.9</v>
      </c>
      <c r="N109" s="9">
        <f t="shared" si="1"/>
        <v>163.36842105263156</v>
      </c>
      <c r="O109" s="11">
        <v>14984</v>
      </c>
      <c r="P109" s="12">
        <v>1.1499999999999999</v>
      </c>
      <c r="Q109" s="6" t="s">
        <v>44</v>
      </c>
      <c r="R109" s="6" t="s">
        <v>106</v>
      </c>
      <c r="S109" s="6" t="s">
        <v>145</v>
      </c>
      <c r="T109" s="6" t="s">
        <v>47</v>
      </c>
      <c r="U109" s="13">
        <v>1.0800000000000001E-2</v>
      </c>
      <c r="V109" s="13">
        <v>4.9799999999999997E-2</v>
      </c>
      <c r="W109" s="13">
        <v>0.15229999999999999</v>
      </c>
      <c r="X109" s="13">
        <v>4.3999999999999997E-2</v>
      </c>
      <c r="Y109" s="13">
        <v>1.0699999999999999E-2</v>
      </c>
      <c r="Z109" s="13">
        <v>6.3799999999999996E-2</v>
      </c>
      <c r="AA109" s="13">
        <v>0.13519999999999999</v>
      </c>
      <c r="AB109" s="13">
        <v>5.9400000000000001E-2</v>
      </c>
      <c r="AC109" s="13">
        <v>4.4000000000000003E-3</v>
      </c>
      <c r="AD109" s="13">
        <v>0.46800000000000003</v>
      </c>
      <c r="AE109" s="13">
        <v>8.0000000000000004E-4</v>
      </c>
      <c r="AF109" s="14" t="s">
        <v>48</v>
      </c>
      <c r="AG109" s="14" t="s">
        <v>48</v>
      </c>
      <c r="AH109" s="15" t="s">
        <v>49</v>
      </c>
      <c r="AI109" s="16" t="s">
        <v>49</v>
      </c>
    </row>
    <row r="110" spans="1:35" ht="126.5" x14ac:dyDescent="0.35">
      <c r="A110" s="4" t="s">
        <v>598</v>
      </c>
      <c r="B110" s="5" t="s">
        <v>599</v>
      </c>
      <c r="C110" s="6" t="s">
        <v>175</v>
      </c>
      <c r="D110" s="6" t="s">
        <v>53</v>
      </c>
      <c r="E110" s="6" t="s">
        <v>600</v>
      </c>
      <c r="F110" s="6" t="s">
        <v>601</v>
      </c>
      <c r="G110" s="6" t="s">
        <v>88</v>
      </c>
      <c r="H110" s="6" t="s">
        <v>81</v>
      </c>
      <c r="I110" s="7">
        <v>5.8999999999999999E-3</v>
      </c>
      <c r="J110" s="8">
        <v>7.0000000000000007E-2</v>
      </c>
      <c r="K110" s="7">
        <v>2.12E-2</v>
      </c>
      <c r="L110" s="9">
        <v>320.8</v>
      </c>
      <c r="M110" s="10">
        <v>14.7</v>
      </c>
      <c r="N110" s="9">
        <f t="shared" si="1"/>
        <v>21.823129251700681</v>
      </c>
      <c r="O110" s="11">
        <v>513730</v>
      </c>
      <c r="P110" s="12">
        <v>-2.2799999999999998</v>
      </c>
      <c r="Q110" s="6" t="s">
        <v>44</v>
      </c>
      <c r="R110" s="6" t="s">
        <v>48</v>
      </c>
      <c r="S110" s="6" t="s">
        <v>48</v>
      </c>
      <c r="T110" s="6" t="s">
        <v>90</v>
      </c>
      <c r="U110" s="13">
        <v>0.1099</v>
      </c>
      <c r="V110" s="13">
        <v>8.9300000000000004E-2</v>
      </c>
      <c r="W110" s="13">
        <v>0.152</v>
      </c>
      <c r="X110" s="13">
        <v>0.13450000000000001</v>
      </c>
      <c r="Y110" s="13">
        <v>6.7000000000000002E-3</v>
      </c>
      <c r="Z110" s="13">
        <v>0.2611</v>
      </c>
      <c r="AA110" s="13">
        <v>2.7300000000000001E-2</v>
      </c>
      <c r="AB110" s="13">
        <v>6.2199999999999998E-2</v>
      </c>
      <c r="AC110" s="13">
        <v>8.6800000000000002E-2</v>
      </c>
      <c r="AD110" s="13">
        <v>7.7999999999999996E-3</v>
      </c>
      <c r="AE110" s="13">
        <v>4.5499999999999999E-2</v>
      </c>
      <c r="AF110" s="14" t="s">
        <v>48</v>
      </c>
      <c r="AG110" s="14" t="s">
        <v>48</v>
      </c>
      <c r="AH110" s="15" t="s">
        <v>49</v>
      </c>
      <c r="AI110" s="16" t="s">
        <v>49</v>
      </c>
    </row>
    <row r="111" spans="1:35" ht="80.5" x14ac:dyDescent="0.35">
      <c r="A111" s="4" t="s">
        <v>602</v>
      </c>
      <c r="B111" s="5" t="s">
        <v>603</v>
      </c>
      <c r="C111" s="6" t="s">
        <v>604</v>
      </c>
      <c r="D111" s="6" t="s">
        <v>53</v>
      </c>
      <c r="E111" s="6" t="s">
        <v>605</v>
      </c>
      <c r="F111" s="6" t="s">
        <v>606</v>
      </c>
      <c r="G111" s="6" t="s">
        <v>436</v>
      </c>
      <c r="H111" s="6" t="s">
        <v>73</v>
      </c>
      <c r="I111" s="7">
        <v>6.0000000000000001E-3</v>
      </c>
      <c r="J111" s="8">
        <v>0.14000000000000001</v>
      </c>
      <c r="K111" s="7">
        <v>1.29E-2</v>
      </c>
      <c r="L111" s="9">
        <v>320.89999999999998</v>
      </c>
      <c r="M111" s="10">
        <v>10.7</v>
      </c>
      <c r="N111" s="9">
        <f t="shared" si="1"/>
        <v>29.990654205607477</v>
      </c>
      <c r="O111" s="11">
        <v>181098</v>
      </c>
      <c r="P111" s="12">
        <v>2.52</v>
      </c>
      <c r="Q111" s="6" t="s">
        <v>44</v>
      </c>
      <c r="R111" s="6" t="s">
        <v>48</v>
      </c>
      <c r="S111" s="6" t="s">
        <v>48</v>
      </c>
      <c r="T111" s="6" t="s">
        <v>90</v>
      </c>
      <c r="U111" s="13">
        <v>1.7999999999999999E-2</v>
      </c>
      <c r="V111" s="13">
        <v>9.1899999999999996E-2</v>
      </c>
      <c r="W111" s="13">
        <v>0.1202</v>
      </c>
      <c r="X111" s="13">
        <v>5.67E-2</v>
      </c>
      <c r="Y111" s="13">
        <v>7.1199999999999999E-2</v>
      </c>
      <c r="Z111" s="13">
        <v>1.32E-2</v>
      </c>
      <c r="AA111" s="13">
        <v>8.5000000000000006E-2</v>
      </c>
      <c r="AB111" s="13">
        <v>4.2099999999999999E-2</v>
      </c>
      <c r="AC111" s="13">
        <v>1.1900000000000001E-2</v>
      </c>
      <c r="AD111" s="13">
        <v>0.4884</v>
      </c>
      <c r="AE111" s="13">
        <v>4.7999999999999996E-3</v>
      </c>
      <c r="AF111" s="14" t="s">
        <v>48</v>
      </c>
      <c r="AG111" s="14" t="s">
        <v>48</v>
      </c>
      <c r="AH111" s="15" t="s">
        <v>49</v>
      </c>
      <c r="AI111" s="16" t="s">
        <v>49</v>
      </c>
    </row>
    <row r="112" spans="1:35" ht="230" x14ac:dyDescent="0.35">
      <c r="A112" s="4" t="s">
        <v>607</v>
      </c>
      <c r="B112" s="5" t="s">
        <v>608</v>
      </c>
      <c r="C112" s="6" t="s">
        <v>609</v>
      </c>
      <c r="D112" s="6" t="s">
        <v>53</v>
      </c>
      <c r="E112" s="6" t="s">
        <v>610</v>
      </c>
      <c r="F112" s="6" t="s">
        <v>611</v>
      </c>
      <c r="G112" s="6" t="s">
        <v>104</v>
      </c>
      <c r="H112" s="6" t="s">
        <v>612</v>
      </c>
      <c r="I112" s="7">
        <v>3.7000000000000002E-3</v>
      </c>
      <c r="J112" s="8">
        <v>0.2</v>
      </c>
      <c r="K112" s="7">
        <v>1.38E-2</v>
      </c>
      <c r="L112" s="9">
        <v>328</v>
      </c>
      <c r="M112" s="10">
        <v>9.9</v>
      </c>
      <c r="N112" s="9">
        <f t="shared" si="1"/>
        <v>33.131313131313128</v>
      </c>
      <c r="O112" s="11">
        <v>88053</v>
      </c>
      <c r="P112" s="12">
        <v>0.92</v>
      </c>
      <c r="Q112" s="6" t="s">
        <v>44</v>
      </c>
      <c r="R112" s="6" t="s">
        <v>106</v>
      </c>
      <c r="S112" s="6" t="s">
        <v>46</v>
      </c>
      <c r="T112" s="6" t="s">
        <v>47</v>
      </c>
      <c r="U112" s="13">
        <v>4.3499999999999997E-2</v>
      </c>
      <c r="V112" s="13">
        <v>5.6899999999999999E-2</v>
      </c>
      <c r="W112" s="13">
        <v>0.1145</v>
      </c>
      <c r="X112" s="13">
        <v>8.2699999999999996E-2</v>
      </c>
      <c r="Y112" s="13">
        <v>0.1082</v>
      </c>
      <c r="Z112" s="13">
        <v>0.16239999999999999</v>
      </c>
      <c r="AA112" s="13">
        <v>8.8999999999999996E-2</v>
      </c>
      <c r="AB112" s="13">
        <v>0.1047</v>
      </c>
      <c r="AC112" s="13">
        <v>4.53E-2</v>
      </c>
      <c r="AD112" s="13">
        <v>0.13020000000000001</v>
      </c>
      <c r="AE112" s="13">
        <v>5.7500000000000002E-2</v>
      </c>
      <c r="AF112" s="14" t="s">
        <v>48</v>
      </c>
      <c r="AG112" s="14" t="s">
        <v>48</v>
      </c>
      <c r="AH112" s="15" t="s">
        <v>49</v>
      </c>
      <c r="AI112" s="16" t="s">
        <v>49</v>
      </c>
    </row>
    <row r="113" spans="1:35" ht="276" x14ac:dyDescent="0.35">
      <c r="A113" s="4" t="s">
        <v>613</v>
      </c>
      <c r="B113" s="5" t="s">
        <v>614</v>
      </c>
      <c r="C113" s="6" t="s">
        <v>286</v>
      </c>
      <c r="D113" s="6" t="s">
        <v>53</v>
      </c>
      <c r="E113" s="6" t="s">
        <v>615</v>
      </c>
      <c r="F113" s="6" t="s">
        <v>616</v>
      </c>
      <c r="G113" s="6" t="s">
        <v>136</v>
      </c>
      <c r="H113" s="6" t="s">
        <v>105</v>
      </c>
      <c r="I113" s="7">
        <v>5.0000000000000001E-3</v>
      </c>
      <c r="J113" s="8">
        <v>0.17</v>
      </c>
      <c r="K113" s="7">
        <v>1.09E-2</v>
      </c>
      <c r="L113" s="9">
        <v>336.6</v>
      </c>
      <c r="M113" s="10">
        <v>4.4000000000000004</v>
      </c>
      <c r="N113" s="9">
        <f t="shared" si="1"/>
        <v>76.5</v>
      </c>
      <c r="O113" s="11">
        <v>58858</v>
      </c>
      <c r="P113" s="12">
        <v>1.1399999999999999</v>
      </c>
      <c r="Q113" s="6" t="s">
        <v>44</v>
      </c>
      <c r="R113" s="6" t="s">
        <v>48</v>
      </c>
      <c r="S113" s="6" t="s">
        <v>48</v>
      </c>
      <c r="T113" s="6" t="s">
        <v>47</v>
      </c>
      <c r="U113" s="13">
        <v>0</v>
      </c>
      <c r="V113" s="13">
        <v>0</v>
      </c>
      <c r="W113" s="13">
        <v>1.44E-2</v>
      </c>
      <c r="X113" s="13">
        <v>0</v>
      </c>
      <c r="Y113" s="13">
        <v>0</v>
      </c>
      <c r="Z113" s="13">
        <v>4.3200000000000002E-2</v>
      </c>
      <c r="AA113" s="13">
        <v>0</v>
      </c>
      <c r="AB113" s="13">
        <v>5.8599999999999999E-2</v>
      </c>
      <c r="AC113" s="13">
        <v>0</v>
      </c>
      <c r="AD113" s="13">
        <v>0.8821</v>
      </c>
      <c r="AE113" s="13">
        <v>0</v>
      </c>
      <c r="AF113" s="14" t="s">
        <v>48</v>
      </c>
      <c r="AG113" s="14" t="s">
        <v>48</v>
      </c>
      <c r="AH113" s="15" t="s">
        <v>49</v>
      </c>
      <c r="AI113" s="16" t="s">
        <v>49</v>
      </c>
    </row>
    <row r="114" spans="1:35" ht="92" x14ac:dyDescent="0.35">
      <c r="A114" s="4" t="s">
        <v>617</v>
      </c>
      <c r="B114" s="5" t="s">
        <v>618</v>
      </c>
      <c r="C114" s="6" t="s">
        <v>619</v>
      </c>
      <c r="D114" s="6" t="s">
        <v>53</v>
      </c>
      <c r="E114" s="6" t="s">
        <v>620</v>
      </c>
      <c r="F114" s="6" t="s">
        <v>621</v>
      </c>
      <c r="G114" s="6" t="s">
        <v>213</v>
      </c>
      <c r="H114" s="6" t="s">
        <v>73</v>
      </c>
      <c r="I114" s="7">
        <v>5.0000000000000001E-3</v>
      </c>
      <c r="J114" s="8">
        <v>0.11</v>
      </c>
      <c r="K114" s="7">
        <v>2.5100000000000001E-2</v>
      </c>
      <c r="L114" s="9">
        <v>342.4</v>
      </c>
      <c r="M114" s="10">
        <v>17.3</v>
      </c>
      <c r="N114" s="9">
        <f t="shared" si="1"/>
        <v>19.791907514450866</v>
      </c>
      <c r="O114" s="11">
        <v>44584</v>
      </c>
      <c r="P114" s="12">
        <v>0.93</v>
      </c>
      <c r="Q114" s="6" t="s">
        <v>44</v>
      </c>
      <c r="R114" s="6" t="s">
        <v>45</v>
      </c>
      <c r="S114" s="6" t="s">
        <v>130</v>
      </c>
      <c r="T114" s="6" t="s">
        <v>47</v>
      </c>
      <c r="U114" s="13">
        <v>5.3499999999999999E-2</v>
      </c>
      <c r="V114" s="13">
        <v>4.7E-2</v>
      </c>
      <c r="W114" s="13">
        <v>0.12620000000000001</v>
      </c>
      <c r="X114" s="13">
        <v>0.21049999999999999</v>
      </c>
      <c r="Y114" s="13">
        <v>0.18190000000000001</v>
      </c>
      <c r="Z114" s="13">
        <v>4.3900000000000002E-2</v>
      </c>
      <c r="AA114" s="13">
        <v>9.5899999999999999E-2</v>
      </c>
      <c r="AB114" s="13">
        <v>0.12479999999999999</v>
      </c>
      <c r="AC114" s="13">
        <v>1.41E-2</v>
      </c>
      <c r="AD114" s="13">
        <v>6.0499999999999998E-2</v>
      </c>
      <c r="AE114" s="13">
        <v>4.1799999999999997E-2</v>
      </c>
      <c r="AF114" s="14" t="s">
        <v>48</v>
      </c>
      <c r="AG114" s="14" t="s">
        <v>48</v>
      </c>
      <c r="AH114" s="15" t="s">
        <v>49</v>
      </c>
      <c r="AI114" s="16" t="s">
        <v>49</v>
      </c>
    </row>
    <row r="115" spans="1:35" ht="103.5" x14ac:dyDescent="0.35">
      <c r="A115" s="4" t="s">
        <v>622</v>
      </c>
      <c r="B115" s="5" t="s">
        <v>623</v>
      </c>
      <c r="C115" s="6" t="s">
        <v>624</v>
      </c>
      <c r="D115" s="6" t="s">
        <v>53</v>
      </c>
      <c r="E115" s="6" t="s">
        <v>625</v>
      </c>
      <c r="F115" s="6" t="s">
        <v>626</v>
      </c>
      <c r="G115" s="6" t="s">
        <v>207</v>
      </c>
      <c r="H115" s="6" t="s">
        <v>437</v>
      </c>
      <c r="I115" s="7">
        <v>5.1000000000000004E-3</v>
      </c>
      <c r="J115" s="8">
        <v>0.09</v>
      </c>
      <c r="K115" s="7">
        <v>1.8700000000000001E-2</v>
      </c>
      <c r="L115" s="9">
        <v>347.5</v>
      </c>
      <c r="M115" s="10">
        <v>9.1999999999999993</v>
      </c>
      <c r="N115" s="9">
        <f t="shared" si="1"/>
        <v>37.771739130434788</v>
      </c>
      <c r="O115" s="11">
        <v>132205</v>
      </c>
      <c r="P115" s="12">
        <v>2.04</v>
      </c>
      <c r="Q115" s="6" t="s">
        <v>44</v>
      </c>
      <c r="R115" s="6" t="s">
        <v>48</v>
      </c>
      <c r="S115" s="6" t="s">
        <v>48</v>
      </c>
      <c r="T115" s="6" t="s">
        <v>208</v>
      </c>
      <c r="U115" s="13">
        <v>7.5300000000000006E-2</v>
      </c>
      <c r="V115" s="13">
        <v>4.6100000000000002E-2</v>
      </c>
      <c r="W115" s="13">
        <v>0.20330000000000001</v>
      </c>
      <c r="X115" s="13">
        <v>6.2100000000000002E-2</v>
      </c>
      <c r="Y115" s="13">
        <v>1.1299999999999999E-2</v>
      </c>
      <c r="Z115" s="13">
        <v>0.14879999999999999</v>
      </c>
      <c r="AA115" s="13">
        <v>5.9400000000000001E-2</v>
      </c>
      <c r="AB115" s="13">
        <v>0.18079999999999999</v>
      </c>
      <c r="AC115" s="13">
        <v>4.6800000000000001E-2</v>
      </c>
      <c r="AD115" s="13">
        <v>0.1178</v>
      </c>
      <c r="AE115" s="13">
        <v>2.9700000000000001E-2</v>
      </c>
      <c r="AF115" s="14" t="s">
        <v>48</v>
      </c>
      <c r="AG115" s="14" t="s">
        <v>48</v>
      </c>
      <c r="AH115" s="15" t="s">
        <v>49</v>
      </c>
      <c r="AI115" s="16" t="s">
        <v>49</v>
      </c>
    </row>
    <row r="116" spans="1:35" ht="75" x14ac:dyDescent="0.35">
      <c r="A116" s="4" t="s">
        <v>627</v>
      </c>
      <c r="B116" s="5" t="s">
        <v>628</v>
      </c>
      <c r="C116" s="6" t="s">
        <v>261</v>
      </c>
      <c r="D116" s="6" t="s">
        <v>53</v>
      </c>
      <c r="E116" s="6" t="s">
        <v>629</v>
      </c>
      <c r="F116" s="6" t="s">
        <v>630</v>
      </c>
      <c r="G116" s="6" t="s">
        <v>311</v>
      </c>
      <c r="H116" s="6" t="s">
        <v>81</v>
      </c>
      <c r="I116" s="7">
        <v>3.0000000000000001E-3</v>
      </c>
      <c r="J116" s="8">
        <v>0.71</v>
      </c>
      <c r="K116" s="7">
        <v>1.8200000000000001E-2</v>
      </c>
      <c r="L116" s="9">
        <v>347.7</v>
      </c>
      <c r="M116" s="10">
        <v>2.9</v>
      </c>
      <c r="N116" s="9">
        <f t="shared" si="1"/>
        <v>119.89655172413794</v>
      </c>
      <c r="O116" s="11">
        <v>7784</v>
      </c>
      <c r="P116" s="12">
        <v>1.26</v>
      </c>
      <c r="Q116" s="6" t="s">
        <v>44</v>
      </c>
      <c r="R116" s="6" t="s">
        <v>74</v>
      </c>
      <c r="S116" s="6" t="s">
        <v>130</v>
      </c>
      <c r="T116" s="6" t="s">
        <v>47</v>
      </c>
      <c r="U116" s="13">
        <v>6.3100000000000003E-2</v>
      </c>
      <c r="V116" s="13">
        <v>1.01E-2</v>
      </c>
      <c r="W116" s="13">
        <v>8.8999999999999996E-2</v>
      </c>
      <c r="X116" s="13">
        <v>4.5100000000000001E-2</v>
      </c>
      <c r="Y116" s="13">
        <v>4.19E-2</v>
      </c>
      <c r="Z116" s="13">
        <v>0.27760000000000001</v>
      </c>
      <c r="AA116" s="13">
        <v>4.4499999999999998E-2</v>
      </c>
      <c r="AB116" s="13">
        <v>0.16650000000000001</v>
      </c>
      <c r="AC116" s="13">
        <v>7.6700000000000004E-2</v>
      </c>
      <c r="AD116" s="13">
        <v>8.0500000000000002E-2</v>
      </c>
      <c r="AE116" s="13">
        <v>0.10440000000000001</v>
      </c>
      <c r="AF116" s="14" t="s">
        <v>48</v>
      </c>
      <c r="AG116" s="14" t="s">
        <v>48</v>
      </c>
      <c r="AH116" s="15" t="s">
        <v>49</v>
      </c>
      <c r="AI116" s="16" t="s">
        <v>49</v>
      </c>
    </row>
    <row r="117" spans="1:35" ht="75" x14ac:dyDescent="0.35">
      <c r="A117" s="4" t="s">
        <v>631</v>
      </c>
      <c r="B117" s="5" t="s">
        <v>632</v>
      </c>
      <c r="C117" s="6" t="s">
        <v>52</v>
      </c>
      <c r="D117" s="6" t="s">
        <v>53</v>
      </c>
      <c r="E117" s="6" t="s">
        <v>633</v>
      </c>
      <c r="F117" s="6" t="s">
        <v>634</v>
      </c>
      <c r="G117" s="6" t="s">
        <v>143</v>
      </c>
      <c r="H117" s="6" t="s">
        <v>57</v>
      </c>
      <c r="I117" s="7">
        <v>2.5000000000000001E-3</v>
      </c>
      <c r="J117" s="8">
        <v>0.33</v>
      </c>
      <c r="K117" s="7">
        <v>1.0999999999999999E-2</v>
      </c>
      <c r="L117" s="9">
        <v>348.7</v>
      </c>
      <c r="M117" s="10">
        <v>2</v>
      </c>
      <c r="N117" s="9">
        <f t="shared" si="1"/>
        <v>174.35</v>
      </c>
      <c r="O117" s="11">
        <v>10827</v>
      </c>
      <c r="P117" s="12">
        <v>1.46</v>
      </c>
      <c r="Q117" s="6" t="s">
        <v>44</v>
      </c>
      <c r="R117" s="6" t="s">
        <v>74</v>
      </c>
      <c r="S117" s="6" t="s">
        <v>145</v>
      </c>
      <c r="T117" s="6" t="s">
        <v>47</v>
      </c>
      <c r="U117" s="13">
        <v>5.28E-2</v>
      </c>
      <c r="V117" s="13">
        <v>3.8E-3</v>
      </c>
      <c r="W117" s="13">
        <v>0.1759</v>
      </c>
      <c r="X117" s="13">
        <v>4.02E-2</v>
      </c>
      <c r="Y117" s="13">
        <v>3.2199999999999999E-2</v>
      </c>
      <c r="Z117" s="13">
        <v>0.1111</v>
      </c>
      <c r="AA117" s="13">
        <v>0.14169999999999999</v>
      </c>
      <c r="AB117" s="13">
        <v>0.1517</v>
      </c>
      <c r="AC117" s="13">
        <v>7.1300000000000002E-2</v>
      </c>
      <c r="AD117" s="13">
        <v>0.21640000000000001</v>
      </c>
      <c r="AE117" s="13">
        <v>2E-3</v>
      </c>
      <c r="AF117" s="14" t="s">
        <v>48</v>
      </c>
      <c r="AG117" s="14" t="s">
        <v>48</v>
      </c>
      <c r="AH117" s="15" t="s">
        <v>49</v>
      </c>
      <c r="AI117" s="16" t="s">
        <v>49</v>
      </c>
    </row>
    <row r="118" spans="1:35" ht="92" x14ac:dyDescent="0.35">
      <c r="A118" s="4" t="s">
        <v>635</v>
      </c>
      <c r="B118" s="5" t="s">
        <v>636</v>
      </c>
      <c r="C118" s="6" t="s">
        <v>637</v>
      </c>
      <c r="D118" s="6" t="s">
        <v>53</v>
      </c>
      <c r="E118" s="6" t="s">
        <v>638</v>
      </c>
      <c r="F118" s="6" t="s">
        <v>639</v>
      </c>
      <c r="G118" s="6" t="s">
        <v>405</v>
      </c>
      <c r="H118" s="6" t="s">
        <v>57</v>
      </c>
      <c r="I118" s="7">
        <v>1.5E-3</v>
      </c>
      <c r="J118" s="8">
        <v>0.01</v>
      </c>
      <c r="K118" s="7">
        <v>7.7999999999999996E-3</v>
      </c>
      <c r="L118" s="9">
        <v>351.4</v>
      </c>
      <c r="M118" s="10">
        <v>11.5</v>
      </c>
      <c r="N118" s="9">
        <f t="shared" si="1"/>
        <v>30.556521739130432</v>
      </c>
      <c r="O118" s="11">
        <v>47306</v>
      </c>
      <c r="P118" s="12">
        <v>-0.19</v>
      </c>
      <c r="Q118" s="6" t="s">
        <v>82</v>
      </c>
      <c r="R118" s="6" t="s">
        <v>48</v>
      </c>
      <c r="S118" s="6" t="s">
        <v>48</v>
      </c>
      <c r="T118" s="6" t="s">
        <v>47</v>
      </c>
      <c r="U118" s="13" t="s">
        <v>48</v>
      </c>
      <c r="V118" s="13" t="s">
        <v>48</v>
      </c>
      <c r="W118" s="13" t="s">
        <v>48</v>
      </c>
      <c r="X118" s="13" t="s">
        <v>48</v>
      </c>
      <c r="Y118" s="13" t="s">
        <v>48</v>
      </c>
      <c r="Z118" s="13" t="s">
        <v>48</v>
      </c>
      <c r="AA118" s="13" t="s">
        <v>48</v>
      </c>
      <c r="AB118" s="13" t="s">
        <v>48</v>
      </c>
      <c r="AC118" s="13" t="s">
        <v>48</v>
      </c>
      <c r="AD118" s="13" t="s">
        <v>48</v>
      </c>
      <c r="AE118" s="13" t="s">
        <v>48</v>
      </c>
      <c r="AF118" s="14" t="s">
        <v>48</v>
      </c>
      <c r="AG118" s="14" t="s">
        <v>48</v>
      </c>
      <c r="AH118" s="15" t="s">
        <v>49</v>
      </c>
      <c r="AI118" s="16" t="s">
        <v>49</v>
      </c>
    </row>
    <row r="119" spans="1:35" ht="80.5" x14ac:dyDescent="0.35">
      <c r="A119" s="4" t="s">
        <v>640</v>
      </c>
      <c r="B119" s="5" t="s">
        <v>641</v>
      </c>
      <c r="C119" s="6" t="s">
        <v>642</v>
      </c>
      <c r="D119" s="6" t="s">
        <v>39</v>
      </c>
      <c r="E119" s="6" t="s">
        <v>643</v>
      </c>
      <c r="F119" s="6" t="s">
        <v>644</v>
      </c>
      <c r="G119" s="6" t="s">
        <v>88</v>
      </c>
      <c r="H119" s="6" t="s">
        <v>645</v>
      </c>
      <c r="I119" s="7">
        <v>8.8999999999999999E-3</v>
      </c>
      <c r="J119" s="8"/>
      <c r="K119" s="7"/>
      <c r="L119" s="9">
        <v>354.6</v>
      </c>
      <c r="M119" s="10">
        <v>6.2</v>
      </c>
      <c r="N119" s="9">
        <f t="shared" si="1"/>
        <v>57.193548387096776</v>
      </c>
      <c r="O119" s="11">
        <v>55112</v>
      </c>
      <c r="P119" s="12">
        <v>2.85</v>
      </c>
      <c r="Q119" s="6" t="s">
        <v>44</v>
      </c>
      <c r="R119" s="6" t="s">
        <v>45</v>
      </c>
      <c r="S119" s="6" t="s">
        <v>48</v>
      </c>
      <c r="T119" s="6" t="s">
        <v>90</v>
      </c>
      <c r="U119" s="13" t="s">
        <v>48</v>
      </c>
      <c r="V119" s="13" t="s">
        <v>48</v>
      </c>
      <c r="W119" s="13" t="s">
        <v>48</v>
      </c>
      <c r="X119" s="13" t="s">
        <v>48</v>
      </c>
      <c r="Y119" s="13" t="s">
        <v>48</v>
      </c>
      <c r="Z119" s="13" t="s">
        <v>48</v>
      </c>
      <c r="AA119" s="13" t="s">
        <v>48</v>
      </c>
      <c r="AB119" s="13" t="s">
        <v>48</v>
      </c>
      <c r="AC119" s="13" t="s">
        <v>48</v>
      </c>
      <c r="AD119" s="13" t="s">
        <v>48</v>
      </c>
      <c r="AE119" s="13" t="s">
        <v>48</v>
      </c>
      <c r="AF119" s="14" t="s">
        <v>48</v>
      </c>
      <c r="AG119" s="14" t="s">
        <v>48</v>
      </c>
      <c r="AH119" s="15" t="s">
        <v>49</v>
      </c>
      <c r="AI119" s="16" t="s">
        <v>49</v>
      </c>
    </row>
    <row r="120" spans="1:35" ht="207" x14ac:dyDescent="0.35">
      <c r="A120" s="4" t="s">
        <v>646</v>
      </c>
      <c r="B120" s="5" t="s">
        <v>647</v>
      </c>
      <c r="C120" s="6" t="s">
        <v>140</v>
      </c>
      <c r="D120" s="6" t="s">
        <v>53</v>
      </c>
      <c r="E120" s="6" t="s">
        <v>648</v>
      </c>
      <c r="F120" s="6" t="s">
        <v>649</v>
      </c>
      <c r="G120" s="6" t="s">
        <v>201</v>
      </c>
      <c r="H120" s="6" t="s">
        <v>144</v>
      </c>
      <c r="I120" s="7">
        <v>2.0999999999999999E-3</v>
      </c>
      <c r="J120" s="8">
        <v>0.96</v>
      </c>
      <c r="K120" s="7">
        <v>1.04E-2</v>
      </c>
      <c r="L120" s="9">
        <v>358.7</v>
      </c>
      <c r="M120" s="10">
        <v>3.9</v>
      </c>
      <c r="N120" s="9">
        <f t="shared" si="1"/>
        <v>91.974358974358978</v>
      </c>
      <c r="O120" s="11">
        <v>50484</v>
      </c>
      <c r="P120" s="12">
        <v>1.43</v>
      </c>
      <c r="Q120" s="6" t="s">
        <v>44</v>
      </c>
      <c r="R120" s="6" t="s">
        <v>74</v>
      </c>
      <c r="S120" s="6" t="s">
        <v>46</v>
      </c>
      <c r="T120" s="6" t="s">
        <v>47</v>
      </c>
      <c r="U120" s="13">
        <v>5.7599999999999998E-2</v>
      </c>
      <c r="V120" s="13">
        <v>9.1999999999999998E-3</v>
      </c>
      <c r="W120" s="13">
        <v>0.13719999999999999</v>
      </c>
      <c r="X120" s="13">
        <v>3.85E-2</v>
      </c>
      <c r="Y120" s="13">
        <v>4.9399999999999999E-2</v>
      </c>
      <c r="Z120" s="13">
        <v>0.1386</v>
      </c>
      <c r="AA120" s="13">
        <v>0.1079</v>
      </c>
      <c r="AB120" s="13">
        <v>0.17249999999999999</v>
      </c>
      <c r="AC120" s="13">
        <v>9.3299999999999994E-2</v>
      </c>
      <c r="AD120" s="13">
        <v>0.15809999999999999</v>
      </c>
      <c r="AE120" s="13">
        <v>3.4200000000000001E-2</v>
      </c>
      <c r="AF120" s="14" t="s">
        <v>48</v>
      </c>
      <c r="AG120" s="14" t="s">
        <v>48</v>
      </c>
      <c r="AH120" s="15" t="s">
        <v>49</v>
      </c>
      <c r="AI120" s="16" t="s">
        <v>49</v>
      </c>
    </row>
    <row r="121" spans="1:35" ht="80.5" x14ac:dyDescent="0.35">
      <c r="A121" s="4" t="s">
        <v>650</v>
      </c>
      <c r="B121" s="5" t="s">
        <v>651</v>
      </c>
      <c r="C121" s="6" t="s">
        <v>652</v>
      </c>
      <c r="D121" s="6" t="s">
        <v>53</v>
      </c>
      <c r="E121" s="6" t="s">
        <v>653</v>
      </c>
      <c r="F121" s="6" t="s">
        <v>654</v>
      </c>
      <c r="G121" s="6" t="s">
        <v>190</v>
      </c>
      <c r="H121" s="6" t="s">
        <v>81</v>
      </c>
      <c r="I121" s="7">
        <v>4.7999999999999996E-3</v>
      </c>
      <c r="J121" s="8">
        <v>0.3</v>
      </c>
      <c r="K121" s="7">
        <v>1.5599999999999999E-2</v>
      </c>
      <c r="L121" s="9">
        <v>359.4</v>
      </c>
      <c r="M121" s="10">
        <v>6.8</v>
      </c>
      <c r="N121" s="9">
        <f t="shared" si="1"/>
        <v>52.852941176470587</v>
      </c>
      <c r="O121" s="11">
        <v>29841</v>
      </c>
      <c r="P121" s="12">
        <v>1.33</v>
      </c>
      <c r="Q121" s="6" t="s">
        <v>44</v>
      </c>
      <c r="R121" s="6" t="s">
        <v>48</v>
      </c>
      <c r="S121" s="6" t="s">
        <v>48</v>
      </c>
      <c r="T121" s="6" t="s">
        <v>59</v>
      </c>
      <c r="U121" s="13">
        <v>0.38650000000000001</v>
      </c>
      <c r="V121" s="13">
        <v>0</v>
      </c>
      <c r="W121" s="13">
        <v>0.17299999999999999</v>
      </c>
      <c r="X121" s="13">
        <v>7.6899999999999996E-2</v>
      </c>
      <c r="Y121" s="13">
        <v>0</v>
      </c>
      <c r="Z121" s="13">
        <v>0</v>
      </c>
      <c r="AA121" s="13">
        <v>0</v>
      </c>
      <c r="AB121" s="13">
        <v>0</v>
      </c>
      <c r="AC121" s="13">
        <v>0.27929999999999999</v>
      </c>
      <c r="AD121" s="13">
        <v>0</v>
      </c>
      <c r="AE121" s="13">
        <v>0</v>
      </c>
      <c r="AF121" s="14" t="s">
        <v>48</v>
      </c>
      <c r="AG121" s="14" t="s">
        <v>48</v>
      </c>
      <c r="AH121" s="15" t="s">
        <v>49</v>
      </c>
      <c r="AI121" s="16" t="s">
        <v>49</v>
      </c>
    </row>
    <row r="122" spans="1:35" ht="69" x14ac:dyDescent="0.35">
      <c r="A122" s="4" t="s">
        <v>655</v>
      </c>
      <c r="B122" s="5" t="s">
        <v>656</v>
      </c>
      <c r="C122" s="6" t="s">
        <v>604</v>
      </c>
      <c r="D122" s="6" t="s">
        <v>53</v>
      </c>
      <c r="E122" s="6" t="s">
        <v>657</v>
      </c>
      <c r="F122" s="6" t="s">
        <v>658</v>
      </c>
      <c r="G122" s="6" t="s">
        <v>104</v>
      </c>
      <c r="H122" s="6" t="s">
        <v>73</v>
      </c>
      <c r="I122" s="7">
        <v>5.0000000000000001E-3</v>
      </c>
      <c r="J122" s="8">
        <v>0.03</v>
      </c>
      <c r="K122" s="7">
        <v>3.2800000000000003E-2</v>
      </c>
      <c r="L122" s="9">
        <v>364.1</v>
      </c>
      <c r="M122" s="10">
        <v>30.8</v>
      </c>
      <c r="N122" s="9">
        <f t="shared" si="1"/>
        <v>11.821428571428571</v>
      </c>
      <c r="O122" s="11">
        <v>91106</v>
      </c>
      <c r="P122" s="12">
        <v>1.1399999999999999</v>
      </c>
      <c r="Q122" s="6" t="s">
        <v>44</v>
      </c>
      <c r="R122" s="6" t="s">
        <v>106</v>
      </c>
      <c r="S122" s="6" t="s">
        <v>130</v>
      </c>
      <c r="T122" s="6" t="s">
        <v>47</v>
      </c>
      <c r="U122" s="13">
        <v>0</v>
      </c>
      <c r="V122" s="13">
        <v>2.2800000000000001E-2</v>
      </c>
      <c r="W122" s="13">
        <v>7.1800000000000003E-2</v>
      </c>
      <c r="X122" s="13">
        <v>0.13320000000000001</v>
      </c>
      <c r="Y122" s="13">
        <v>2.1299999999999999E-2</v>
      </c>
      <c r="Z122" s="13">
        <v>0.28970000000000001</v>
      </c>
      <c r="AA122" s="13">
        <v>1.52E-2</v>
      </c>
      <c r="AB122" s="13">
        <v>7.3700000000000002E-2</v>
      </c>
      <c r="AC122" s="13">
        <v>0</v>
      </c>
      <c r="AD122" s="13">
        <v>2.0299999999999999E-2</v>
      </c>
      <c r="AE122" s="13">
        <v>0.3538</v>
      </c>
      <c r="AF122" s="14" t="s">
        <v>48</v>
      </c>
      <c r="AG122" s="14" t="s">
        <v>48</v>
      </c>
      <c r="AH122" s="15" t="s">
        <v>49</v>
      </c>
      <c r="AI122" s="16" t="s">
        <v>49</v>
      </c>
    </row>
    <row r="123" spans="1:35" ht="207" x14ac:dyDescent="0.35">
      <c r="A123" s="4" t="s">
        <v>659</v>
      </c>
      <c r="B123" s="5" t="s">
        <v>660</v>
      </c>
      <c r="C123" s="6" t="s">
        <v>661</v>
      </c>
      <c r="D123" s="6" t="s">
        <v>53</v>
      </c>
      <c r="E123" s="6" t="s">
        <v>662</v>
      </c>
      <c r="F123" s="6" t="s">
        <v>663</v>
      </c>
      <c r="G123" s="6" t="s">
        <v>88</v>
      </c>
      <c r="H123" s="6" t="s">
        <v>73</v>
      </c>
      <c r="I123" s="7">
        <v>7.7999999999999996E-3</v>
      </c>
      <c r="J123" s="8">
        <v>0.01</v>
      </c>
      <c r="K123" s="7">
        <v>9.7999999999999997E-3</v>
      </c>
      <c r="L123" s="9">
        <v>364.5</v>
      </c>
      <c r="M123" s="10">
        <v>20.9</v>
      </c>
      <c r="N123" s="9">
        <f t="shared" si="1"/>
        <v>17.44019138755981</v>
      </c>
      <c r="O123" s="11">
        <v>837713</v>
      </c>
      <c r="P123" s="12">
        <v>2.83</v>
      </c>
      <c r="Q123" s="6" t="s">
        <v>44</v>
      </c>
      <c r="R123" s="6" t="s">
        <v>48</v>
      </c>
      <c r="S123" s="6" t="s">
        <v>48</v>
      </c>
      <c r="T123" s="6" t="s">
        <v>90</v>
      </c>
      <c r="U123" s="13">
        <v>7.5999999999999998E-2</v>
      </c>
      <c r="V123" s="13">
        <v>4.2799999999999998E-2</v>
      </c>
      <c r="W123" s="13">
        <v>3.1300000000000001E-2</v>
      </c>
      <c r="X123" s="13">
        <v>9.1499999999999998E-2</v>
      </c>
      <c r="Y123" s="13">
        <v>0.2429</v>
      </c>
      <c r="Z123" s="13">
        <v>0.15540000000000001</v>
      </c>
      <c r="AA123" s="13">
        <v>6.5799999999999997E-2</v>
      </c>
      <c r="AB123" s="13">
        <v>3.9899999999999998E-2</v>
      </c>
      <c r="AC123" s="13">
        <v>0</v>
      </c>
      <c r="AD123" s="13">
        <v>0.1804</v>
      </c>
      <c r="AE123" s="13">
        <v>5.33E-2</v>
      </c>
      <c r="AF123" s="14" t="s">
        <v>48</v>
      </c>
      <c r="AG123" s="14" t="s">
        <v>48</v>
      </c>
      <c r="AH123" s="15" t="s">
        <v>49</v>
      </c>
      <c r="AI123" s="16" t="s">
        <v>49</v>
      </c>
    </row>
    <row r="124" spans="1:35" ht="62.5" x14ac:dyDescent="0.35">
      <c r="A124" s="4" t="s">
        <v>664</v>
      </c>
      <c r="B124" s="5" t="s">
        <v>665</v>
      </c>
      <c r="C124" s="6" t="s">
        <v>666</v>
      </c>
      <c r="D124" s="6" t="s">
        <v>53</v>
      </c>
      <c r="E124" s="6" t="s">
        <v>667</v>
      </c>
      <c r="F124" s="6" t="s">
        <v>668</v>
      </c>
      <c r="G124" s="6" t="s">
        <v>96</v>
      </c>
      <c r="H124" s="6" t="s">
        <v>81</v>
      </c>
      <c r="I124" s="7">
        <v>5.8999999999999999E-3</v>
      </c>
      <c r="J124" s="8">
        <v>0.03</v>
      </c>
      <c r="K124" s="7">
        <v>1.44E-2</v>
      </c>
      <c r="L124" s="9">
        <v>365.8</v>
      </c>
      <c r="M124" s="10">
        <v>7.8</v>
      </c>
      <c r="N124" s="9">
        <f t="shared" si="1"/>
        <v>46.897435897435898</v>
      </c>
      <c r="O124" s="11">
        <v>255120</v>
      </c>
      <c r="P124" s="12">
        <v>-1.84</v>
      </c>
      <c r="Q124" s="6" t="s">
        <v>44</v>
      </c>
      <c r="R124" s="6" t="s">
        <v>48</v>
      </c>
      <c r="S124" s="6" t="s">
        <v>48</v>
      </c>
      <c r="T124" s="6" t="s">
        <v>98</v>
      </c>
      <c r="U124" s="13">
        <v>7.5800000000000006E-2</v>
      </c>
      <c r="V124" s="13">
        <v>3.0099999999999998E-2</v>
      </c>
      <c r="W124" s="13">
        <v>0.17169999999999999</v>
      </c>
      <c r="X124" s="13">
        <v>6.2700000000000006E-2</v>
      </c>
      <c r="Y124" s="13">
        <v>0</v>
      </c>
      <c r="Z124" s="13">
        <v>0.156</v>
      </c>
      <c r="AA124" s="13">
        <v>0</v>
      </c>
      <c r="AB124" s="13">
        <v>0.15340000000000001</v>
      </c>
      <c r="AC124" s="13">
        <v>3.5200000000000002E-2</v>
      </c>
      <c r="AD124" s="13">
        <v>2.35E-2</v>
      </c>
      <c r="AE124" s="13">
        <v>0.20380000000000001</v>
      </c>
      <c r="AF124" s="14" t="s">
        <v>48</v>
      </c>
      <c r="AG124" s="14" t="s">
        <v>48</v>
      </c>
      <c r="AH124" s="15" t="s">
        <v>49</v>
      </c>
      <c r="AI124" s="16" t="s">
        <v>49</v>
      </c>
    </row>
    <row r="125" spans="1:35" ht="103.5" x14ac:dyDescent="0.35">
      <c r="A125" s="4" t="s">
        <v>669</v>
      </c>
      <c r="B125" s="5" t="s">
        <v>670</v>
      </c>
      <c r="C125" s="6" t="s">
        <v>671</v>
      </c>
      <c r="D125" s="6" t="s">
        <v>53</v>
      </c>
      <c r="E125" s="6" t="s">
        <v>672</v>
      </c>
      <c r="F125" s="6" t="s">
        <v>673</v>
      </c>
      <c r="G125" s="6" t="s">
        <v>88</v>
      </c>
      <c r="H125" s="6" t="s">
        <v>89</v>
      </c>
      <c r="I125" s="7">
        <v>7.6E-3</v>
      </c>
      <c r="J125" s="8">
        <v>0.6</v>
      </c>
      <c r="K125" s="7">
        <v>3.2099999999999997E-2</v>
      </c>
      <c r="L125" s="9">
        <v>372.8</v>
      </c>
      <c r="M125" s="10">
        <v>20</v>
      </c>
      <c r="N125" s="9">
        <f t="shared" si="1"/>
        <v>18.64</v>
      </c>
      <c r="O125" s="11">
        <v>156863</v>
      </c>
      <c r="P125" s="12">
        <v>1.58</v>
      </c>
      <c r="Q125" s="6" t="s">
        <v>44</v>
      </c>
      <c r="R125" s="6" t="s">
        <v>48</v>
      </c>
      <c r="S125" s="6" t="s">
        <v>48</v>
      </c>
      <c r="T125" s="6" t="s">
        <v>90</v>
      </c>
      <c r="U125" s="13">
        <v>9.8599999999999993E-2</v>
      </c>
      <c r="V125" s="13">
        <v>0</v>
      </c>
      <c r="W125" s="13">
        <v>5.0200000000000002E-2</v>
      </c>
      <c r="X125" s="13">
        <v>3.6900000000000002E-2</v>
      </c>
      <c r="Y125" s="13">
        <v>0.155</v>
      </c>
      <c r="Z125" s="13">
        <v>0.2172</v>
      </c>
      <c r="AA125" s="13">
        <v>0</v>
      </c>
      <c r="AB125" s="13">
        <v>0.11360000000000001</v>
      </c>
      <c r="AC125" s="13">
        <v>0.1056</v>
      </c>
      <c r="AD125" s="13">
        <v>0</v>
      </c>
      <c r="AE125" s="13">
        <v>7.7200000000000005E-2</v>
      </c>
      <c r="AF125" s="14" t="s">
        <v>48</v>
      </c>
      <c r="AG125" s="14" t="s">
        <v>48</v>
      </c>
      <c r="AH125" s="15" t="s">
        <v>49</v>
      </c>
      <c r="AI125" s="16" t="s">
        <v>49</v>
      </c>
    </row>
    <row r="126" spans="1:35" ht="80.5" x14ac:dyDescent="0.35">
      <c r="A126" s="4" t="s">
        <v>674</v>
      </c>
      <c r="B126" s="5" t="s">
        <v>675</v>
      </c>
      <c r="C126" s="6" t="s">
        <v>148</v>
      </c>
      <c r="D126" s="6" t="s">
        <v>53</v>
      </c>
      <c r="E126" s="6" t="s">
        <v>676</v>
      </c>
      <c r="F126" s="6" t="s">
        <v>677</v>
      </c>
      <c r="G126" s="6" t="s">
        <v>678</v>
      </c>
      <c r="H126" s="6" t="s">
        <v>144</v>
      </c>
      <c r="I126" s="7">
        <v>1.1999999999999999E-3</v>
      </c>
      <c r="J126" s="8">
        <v>7.0000000000000007E-2</v>
      </c>
      <c r="K126" s="7">
        <v>1.3599999999999999E-2</v>
      </c>
      <c r="L126" s="9">
        <v>377.2</v>
      </c>
      <c r="M126" s="10">
        <v>7.4</v>
      </c>
      <c r="N126" s="9">
        <f t="shared" si="1"/>
        <v>50.972972972972968</v>
      </c>
      <c r="O126" s="11">
        <v>129655</v>
      </c>
      <c r="P126" s="12">
        <v>-0.39</v>
      </c>
      <c r="Q126" s="6" t="s">
        <v>82</v>
      </c>
      <c r="R126" s="6" t="s">
        <v>48</v>
      </c>
      <c r="S126" s="6" t="s">
        <v>48</v>
      </c>
      <c r="T126" s="6" t="s">
        <v>47</v>
      </c>
      <c r="U126" s="13" t="s">
        <v>48</v>
      </c>
      <c r="V126" s="13" t="s">
        <v>48</v>
      </c>
      <c r="W126" s="13" t="s">
        <v>48</v>
      </c>
      <c r="X126" s="13" t="s">
        <v>48</v>
      </c>
      <c r="Y126" s="13" t="s">
        <v>48</v>
      </c>
      <c r="Z126" s="13" t="s">
        <v>48</v>
      </c>
      <c r="AA126" s="13" t="s">
        <v>48</v>
      </c>
      <c r="AB126" s="13" t="s">
        <v>48</v>
      </c>
      <c r="AC126" s="13" t="s">
        <v>48</v>
      </c>
      <c r="AD126" s="13" t="s">
        <v>48</v>
      </c>
      <c r="AE126" s="13" t="s">
        <v>48</v>
      </c>
      <c r="AF126" s="14" t="s">
        <v>48</v>
      </c>
      <c r="AG126" s="14" t="s">
        <v>48</v>
      </c>
      <c r="AH126" s="15" t="s">
        <v>49</v>
      </c>
      <c r="AI126" s="16" t="s">
        <v>49</v>
      </c>
    </row>
    <row r="127" spans="1:35" ht="80.5" x14ac:dyDescent="0.35">
      <c r="A127" s="4" t="s">
        <v>679</v>
      </c>
      <c r="B127" s="5" t="s">
        <v>680</v>
      </c>
      <c r="C127" s="6" t="s">
        <v>335</v>
      </c>
      <c r="D127" s="6" t="s">
        <v>53</v>
      </c>
      <c r="E127" s="6" t="s">
        <v>681</v>
      </c>
      <c r="F127" s="6" t="s">
        <v>682</v>
      </c>
      <c r="G127" s="6" t="s">
        <v>289</v>
      </c>
      <c r="H127" s="6" t="s">
        <v>81</v>
      </c>
      <c r="I127" s="7">
        <v>4.7999999999999996E-3</v>
      </c>
      <c r="J127" s="8">
        <v>0.05</v>
      </c>
      <c r="K127" s="7">
        <v>2.3999999999999998E-3</v>
      </c>
      <c r="L127" s="9">
        <v>384.3</v>
      </c>
      <c r="M127" s="10">
        <v>4.2</v>
      </c>
      <c r="N127" s="9">
        <f t="shared" si="1"/>
        <v>91.5</v>
      </c>
      <c r="O127" s="11">
        <v>36403</v>
      </c>
      <c r="P127" s="12">
        <v>1.33</v>
      </c>
      <c r="Q127" s="6" t="s">
        <v>44</v>
      </c>
      <c r="R127" s="6" t="s">
        <v>48</v>
      </c>
      <c r="S127" s="6" t="s">
        <v>48</v>
      </c>
      <c r="T127" s="6" t="s">
        <v>47</v>
      </c>
      <c r="U127" s="13">
        <v>0</v>
      </c>
      <c r="V127" s="13">
        <v>0</v>
      </c>
      <c r="W127" s="13">
        <v>0</v>
      </c>
      <c r="X127" s="13">
        <v>3.3E-3</v>
      </c>
      <c r="Y127" s="13">
        <v>0</v>
      </c>
      <c r="Z127" s="13">
        <v>3.8E-3</v>
      </c>
      <c r="AA127" s="13">
        <v>0.94689999999999996</v>
      </c>
      <c r="AB127" s="13">
        <v>3.5499999999999997E-2</v>
      </c>
      <c r="AC127" s="13">
        <v>0</v>
      </c>
      <c r="AD127" s="13">
        <v>8.2000000000000007E-3</v>
      </c>
      <c r="AE127" s="13">
        <v>0</v>
      </c>
      <c r="AF127" s="14" t="s">
        <v>48</v>
      </c>
      <c r="AG127" s="14" t="s">
        <v>48</v>
      </c>
      <c r="AH127" s="15" t="s">
        <v>49</v>
      </c>
      <c r="AI127" s="16" t="s">
        <v>49</v>
      </c>
    </row>
    <row r="128" spans="1:35" ht="126.5" x14ac:dyDescent="0.35">
      <c r="A128" s="4" t="s">
        <v>683</v>
      </c>
      <c r="B128" s="5" t="s">
        <v>684</v>
      </c>
      <c r="C128" s="6" t="s">
        <v>685</v>
      </c>
      <c r="D128" s="6" t="s">
        <v>53</v>
      </c>
      <c r="E128" s="6" t="s">
        <v>686</v>
      </c>
      <c r="F128" s="6" t="s">
        <v>687</v>
      </c>
      <c r="G128" s="6" t="s">
        <v>88</v>
      </c>
      <c r="H128" s="6" t="s">
        <v>81</v>
      </c>
      <c r="I128" s="7">
        <v>6.1000000000000004E-3</v>
      </c>
      <c r="J128" s="8">
        <v>0.05</v>
      </c>
      <c r="K128" s="7">
        <v>2.7199999999999998E-2</v>
      </c>
      <c r="L128" s="9">
        <v>388.4</v>
      </c>
      <c r="M128" s="10">
        <v>18</v>
      </c>
      <c r="N128" s="9">
        <f t="shared" si="1"/>
        <v>21.577777777777776</v>
      </c>
      <c r="O128" s="11">
        <v>427552</v>
      </c>
      <c r="P128" s="12">
        <v>-1.86</v>
      </c>
      <c r="Q128" s="6" t="s">
        <v>44</v>
      </c>
      <c r="R128" s="6" t="s">
        <v>45</v>
      </c>
      <c r="S128" s="6" t="s">
        <v>48</v>
      </c>
      <c r="T128" s="6" t="s">
        <v>306</v>
      </c>
      <c r="U128" s="13">
        <v>0.11700000000000001</v>
      </c>
      <c r="V128" s="13">
        <v>9.01E-2</v>
      </c>
      <c r="W128" s="13">
        <v>0</v>
      </c>
      <c r="X128" s="13">
        <v>4.9299999999999997E-2</v>
      </c>
      <c r="Y128" s="13">
        <v>0.48180000000000001</v>
      </c>
      <c r="Z128" s="13">
        <v>0.1623</v>
      </c>
      <c r="AA128" s="13">
        <v>0</v>
      </c>
      <c r="AB128" s="13">
        <v>0</v>
      </c>
      <c r="AC128" s="13">
        <v>1.41E-2</v>
      </c>
      <c r="AD128" s="13">
        <v>0</v>
      </c>
      <c r="AE128" s="13">
        <v>4.19E-2</v>
      </c>
      <c r="AF128" s="14" t="s">
        <v>48</v>
      </c>
      <c r="AG128" s="14" t="s">
        <v>48</v>
      </c>
      <c r="AH128" s="15" t="s">
        <v>49</v>
      </c>
      <c r="AI128" s="16" t="s">
        <v>49</v>
      </c>
    </row>
    <row r="129" spans="1:35" ht="115" x14ac:dyDescent="0.35">
      <c r="A129" s="4" t="s">
        <v>688</v>
      </c>
      <c r="B129" s="5" t="s">
        <v>689</v>
      </c>
      <c r="C129" s="6" t="s">
        <v>690</v>
      </c>
      <c r="D129" s="6" t="s">
        <v>53</v>
      </c>
      <c r="E129" s="6" t="s">
        <v>691</v>
      </c>
      <c r="F129" s="6" t="s">
        <v>692</v>
      </c>
      <c r="G129" s="6" t="s">
        <v>245</v>
      </c>
      <c r="H129" s="6" t="s">
        <v>57</v>
      </c>
      <c r="I129" s="7">
        <v>5.8999999999999999E-3</v>
      </c>
      <c r="J129" s="8">
        <v>0.81</v>
      </c>
      <c r="K129" s="7">
        <v>3.3500000000000002E-2</v>
      </c>
      <c r="L129" s="9">
        <v>389</v>
      </c>
      <c r="M129" s="10">
        <v>5.0999999999999996</v>
      </c>
      <c r="N129" s="9">
        <f t="shared" si="1"/>
        <v>76.274509803921575</v>
      </c>
      <c r="O129" s="11">
        <v>27586</v>
      </c>
      <c r="P129" s="12">
        <v>1.61</v>
      </c>
      <c r="Q129" s="6" t="s">
        <v>44</v>
      </c>
      <c r="R129" s="6" t="s">
        <v>48</v>
      </c>
      <c r="S129" s="6" t="s">
        <v>48</v>
      </c>
      <c r="T129" s="6" t="s">
        <v>90</v>
      </c>
      <c r="U129" s="13">
        <v>7.8399999999999997E-2</v>
      </c>
      <c r="V129" s="13">
        <v>8.7400000000000005E-2</v>
      </c>
      <c r="W129" s="13">
        <v>7.1800000000000003E-2</v>
      </c>
      <c r="X129" s="13">
        <v>6.3200000000000006E-2</v>
      </c>
      <c r="Y129" s="13">
        <v>8.8999999999999996E-2</v>
      </c>
      <c r="Z129" s="13">
        <v>0.2311</v>
      </c>
      <c r="AA129" s="13">
        <v>1.8100000000000002E-2</v>
      </c>
      <c r="AB129" s="13">
        <v>5.7799999999999997E-2</v>
      </c>
      <c r="AC129" s="13">
        <v>2.52E-2</v>
      </c>
      <c r="AD129" s="13">
        <v>0.21190000000000001</v>
      </c>
      <c r="AE129" s="13">
        <v>3.3799999999999997E-2</v>
      </c>
      <c r="AF129" s="14" t="s">
        <v>48</v>
      </c>
      <c r="AG129" s="14" t="s">
        <v>48</v>
      </c>
      <c r="AH129" s="15" t="s">
        <v>49</v>
      </c>
      <c r="AI129" s="16" t="s">
        <v>49</v>
      </c>
    </row>
    <row r="130" spans="1:35" ht="161" x14ac:dyDescent="0.35">
      <c r="A130" s="4" t="s">
        <v>693</v>
      </c>
      <c r="B130" s="5" t="s">
        <v>694</v>
      </c>
      <c r="C130" s="6" t="s">
        <v>148</v>
      </c>
      <c r="D130" s="6" t="s">
        <v>53</v>
      </c>
      <c r="E130" s="6" t="s">
        <v>695</v>
      </c>
      <c r="F130" s="6" t="s">
        <v>696</v>
      </c>
      <c r="G130" s="6" t="s">
        <v>80</v>
      </c>
      <c r="H130" s="6" t="s">
        <v>144</v>
      </c>
      <c r="I130" s="7">
        <v>1.4E-3</v>
      </c>
      <c r="J130" s="8">
        <v>0.01</v>
      </c>
      <c r="K130" s="7">
        <v>4.1000000000000003E-3</v>
      </c>
      <c r="L130" s="9">
        <v>389.1</v>
      </c>
      <c r="M130" s="10">
        <v>6.4</v>
      </c>
      <c r="N130" s="9">
        <f t="shared" si="1"/>
        <v>60.796875</v>
      </c>
      <c r="O130" s="11">
        <v>52889</v>
      </c>
      <c r="P130" s="12">
        <v>-0.08</v>
      </c>
      <c r="Q130" s="6" t="s">
        <v>82</v>
      </c>
      <c r="R130" s="6" t="s">
        <v>48</v>
      </c>
      <c r="S130" s="6" t="s">
        <v>48</v>
      </c>
      <c r="T130" s="6" t="s">
        <v>47</v>
      </c>
      <c r="U130" s="13" t="s">
        <v>48</v>
      </c>
      <c r="V130" s="13" t="s">
        <v>48</v>
      </c>
      <c r="W130" s="13" t="s">
        <v>48</v>
      </c>
      <c r="X130" s="13" t="s">
        <v>48</v>
      </c>
      <c r="Y130" s="13" t="s">
        <v>48</v>
      </c>
      <c r="Z130" s="13" t="s">
        <v>48</v>
      </c>
      <c r="AA130" s="13" t="s">
        <v>48</v>
      </c>
      <c r="AB130" s="13" t="s">
        <v>48</v>
      </c>
      <c r="AC130" s="13" t="s">
        <v>48</v>
      </c>
      <c r="AD130" s="13" t="s">
        <v>48</v>
      </c>
      <c r="AE130" s="13" t="s">
        <v>48</v>
      </c>
      <c r="AF130" s="14" t="s">
        <v>48</v>
      </c>
      <c r="AG130" s="14" t="s">
        <v>48</v>
      </c>
      <c r="AH130" s="15" t="s">
        <v>49</v>
      </c>
      <c r="AI130" s="16" t="s">
        <v>49</v>
      </c>
    </row>
    <row r="131" spans="1:35" ht="195.5" x14ac:dyDescent="0.35">
      <c r="A131" s="4" t="s">
        <v>697</v>
      </c>
      <c r="B131" s="5" t="s">
        <v>698</v>
      </c>
      <c r="C131" s="6" t="s">
        <v>158</v>
      </c>
      <c r="D131" s="6" t="s">
        <v>53</v>
      </c>
      <c r="E131" s="6" t="s">
        <v>699</v>
      </c>
      <c r="F131" s="6" t="s">
        <v>700</v>
      </c>
      <c r="G131" s="6" t="s">
        <v>213</v>
      </c>
      <c r="H131" s="6" t="s">
        <v>162</v>
      </c>
      <c r="I131" s="7">
        <v>2.8E-3</v>
      </c>
      <c r="J131" s="8">
        <v>0.14000000000000001</v>
      </c>
      <c r="K131" s="7">
        <v>2.2499999999999999E-2</v>
      </c>
      <c r="L131" s="9">
        <v>391.3</v>
      </c>
      <c r="M131" s="10">
        <v>5.9</v>
      </c>
      <c r="N131" s="9">
        <f t="shared" si="1"/>
        <v>66.322033898305079</v>
      </c>
      <c r="O131" s="11">
        <v>24931</v>
      </c>
      <c r="P131" s="12">
        <v>0.92</v>
      </c>
      <c r="Q131" s="6" t="s">
        <v>44</v>
      </c>
      <c r="R131" s="6" t="s">
        <v>45</v>
      </c>
      <c r="S131" s="6" t="s">
        <v>130</v>
      </c>
      <c r="T131" s="6" t="s">
        <v>47</v>
      </c>
      <c r="U131" s="13">
        <v>3.5700000000000003E-2</v>
      </c>
      <c r="V131" s="13">
        <v>6.3899999999999998E-2</v>
      </c>
      <c r="W131" s="13">
        <v>9.7799999999999998E-2</v>
      </c>
      <c r="X131" s="13">
        <v>0.12470000000000001</v>
      </c>
      <c r="Y131" s="13">
        <v>9.4E-2</v>
      </c>
      <c r="Z131" s="13">
        <v>0.1255</v>
      </c>
      <c r="AA131" s="13">
        <v>0.1042</v>
      </c>
      <c r="AB131" s="13">
        <v>0.1094</v>
      </c>
      <c r="AC131" s="13">
        <v>5.3699999999999998E-2</v>
      </c>
      <c r="AD131" s="13">
        <v>0.12559999999999999</v>
      </c>
      <c r="AE131" s="13">
        <v>6.5500000000000003E-2</v>
      </c>
      <c r="AF131" s="14" t="s">
        <v>48</v>
      </c>
      <c r="AG131" s="14" t="s">
        <v>48</v>
      </c>
      <c r="AH131" s="15" t="s">
        <v>49</v>
      </c>
      <c r="AI131" s="16" t="s">
        <v>49</v>
      </c>
    </row>
    <row r="132" spans="1:35" ht="207" x14ac:dyDescent="0.35">
      <c r="A132" s="4" t="s">
        <v>701</v>
      </c>
      <c r="B132" s="5" t="s">
        <v>702</v>
      </c>
      <c r="C132" s="6" t="s">
        <v>703</v>
      </c>
      <c r="D132" s="6" t="s">
        <v>53</v>
      </c>
      <c r="E132" s="6" t="s">
        <v>704</v>
      </c>
      <c r="F132" s="6" t="s">
        <v>705</v>
      </c>
      <c r="G132" s="6" t="s">
        <v>311</v>
      </c>
      <c r="H132" s="6" t="s">
        <v>162</v>
      </c>
      <c r="I132" s="7">
        <v>3.8E-3</v>
      </c>
      <c r="J132" s="8">
        <v>0.15</v>
      </c>
      <c r="K132" s="7">
        <v>1.24E-2</v>
      </c>
      <c r="L132" s="9">
        <v>395.2</v>
      </c>
      <c r="M132" s="10">
        <v>4.9000000000000004</v>
      </c>
      <c r="N132" s="9">
        <f t="shared" si="1"/>
        <v>80.65306122448979</v>
      </c>
      <c r="O132" s="11">
        <v>39755</v>
      </c>
      <c r="P132" s="12">
        <v>1.5</v>
      </c>
      <c r="Q132" s="6" t="s">
        <v>44</v>
      </c>
      <c r="R132" s="6" t="s">
        <v>74</v>
      </c>
      <c r="S132" s="6" t="s">
        <v>130</v>
      </c>
      <c r="T132" s="6" t="s">
        <v>47</v>
      </c>
      <c r="U132" s="13">
        <v>6.5500000000000003E-2</v>
      </c>
      <c r="V132" s="13">
        <v>1.6400000000000001E-2</v>
      </c>
      <c r="W132" s="13">
        <v>0.19919999999999999</v>
      </c>
      <c r="X132" s="13">
        <v>6.3299999999999995E-2</v>
      </c>
      <c r="Y132" s="13">
        <v>3.8300000000000001E-2</v>
      </c>
      <c r="Z132" s="13">
        <v>0.2205</v>
      </c>
      <c r="AA132" s="13">
        <v>5.2200000000000003E-2</v>
      </c>
      <c r="AB132" s="13">
        <v>0.17449999999999999</v>
      </c>
      <c r="AC132" s="13">
        <v>1.4200000000000001E-2</v>
      </c>
      <c r="AD132" s="13">
        <v>0.14280000000000001</v>
      </c>
      <c r="AE132" s="13">
        <v>1.32E-2</v>
      </c>
      <c r="AF132" s="14" t="s">
        <v>48</v>
      </c>
      <c r="AG132" s="14" t="s">
        <v>48</v>
      </c>
      <c r="AH132" s="15" t="s">
        <v>49</v>
      </c>
      <c r="AI132" s="16" t="s">
        <v>49</v>
      </c>
    </row>
    <row r="133" spans="1:35" ht="195.5" x14ac:dyDescent="0.35">
      <c r="A133" s="4" t="s">
        <v>706</v>
      </c>
      <c r="B133" s="5" t="s">
        <v>707</v>
      </c>
      <c r="C133" s="6" t="s">
        <v>77</v>
      </c>
      <c r="D133" s="6" t="s">
        <v>53</v>
      </c>
      <c r="E133" s="6" t="s">
        <v>708</v>
      </c>
      <c r="F133" s="6" t="s">
        <v>709</v>
      </c>
      <c r="G133" s="6" t="s">
        <v>357</v>
      </c>
      <c r="H133" s="6" t="s">
        <v>81</v>
      </c>
      <c r="I133" s="7">
        <v>1.5E-3</v>
      </c>
      <c r="J133" s="8">
        <v>0.09</v>
      </c>
      <c r="K133" s="7">
        <v>2.12E-2</v>
      </c>
      <c r="L133" s="9">
        <v>397</v>
      </c>
      <c r="M133" s="10">
        <v>8</v>
      </c>
      <c r="N133" s="9">
        <f t="shared" si="1"/>
        <v>49.625</v>
      </c>
      <c r="O133" s="11">
        <v>18833</v>
      </c>
      <c r="P133" s="12">
        <v>-0.39</v>
      </c>
      <c r="Q133" s="6" t="s">
        <v>82</v>
      </c>
      <c r="R133" s="6" t="s">
        <v>48</v>
      </c>
      <c r="S133" s="6" t="s">
        <v>48</v>
      </c>
      <c r="T133" s="6" t="s">
        <v>47</v>
      </c>
      <c r="U133" s="13" t="s">
        <v>48</v>
      </c>
      <c r="V133" s="13" t="s">
        <v>48</v>
      </c>
      <c r="W133" s="13" t="s">
        <v>48</v>
      </c>
      <c r="X133" s="13" t="s">
        <v>48</v>
      </c>
      <c r="Y133" s="13" t="s">
        <v>48</v>
      </c>
      <c r="Z133" s="13" t="s">
        <v>48</v>
      </c>
      <c r="AA133" s="13" t="s">
        <v>48</v>
      </c>
      <c r="AB133" s="13" t="s">
        <v>48</v>
      </c>
      <c r="AC133" s="13" t="s">
        <v>48</v>
      </c>
      <c r="AD133" s="13" t="s">
        <v>48</v>
      </c>
      <c r="AE133" s="13" t="s">
        <v>48</v>
      </c>
      <c r="AF133" s="14" t="s">
        <v>48</v>
      </c>
      <c r="AG133" s="14" t="s">
        <v>48</v>
      </c>
      <c r="AH133" s="15" t="s">
        <v>49</v>
      </c>
      <c r="AI133" s="16" t="s">
        <v>49</v>
      </c>
    </row>
    <row r="134" spans="1:35" ht="57.5" x14ac:dyDescent="0.35">
      <c r="A134" s="4" t="s">
        <v>710</v>
      </c>
      <c r="B134" s="5" t="s">
        <v>711</v>
      </c>
      <c r="C134" s="6" t="s">
        <v>712</v>
      </c>
      <c r="D134" s="6" t="s">
        <v>53</v>
      </c>
      <c r="E134" s="6" t="s">
        <v>713</v>
      </c>
      <c r="F134" s="6" t="s">
        <v>714</v>
      </c>
      <c r="G134" s="6" t="s">
        <v>88</v>
      </c>
      <c r="H134" s="6" t="s">
        <v>81</v>
      </c>
      <c r="I134" s="7">
        <v>6.0000000000000001E-3</v>
      </c>
      <c r="J134" s="8">
        <v>1.1200000000000001</v>
      </c>
      <c r="K134" s="7">
        <v>2.5000000000000001E-2</v>
      </c>
      <c r="L134" s="9">
        <v>397.7</v>
      </c>
      <c r="M134" s="10">
        <v>8.9</v>
      </c>
      <c r="N134" s="9">
        <f t="shared" ref="N134:N197" si="2">L134/M134</f>
        <v>44.685393258426963</v>
      </c>
      <c r="O134" s="11">
        <v>345516</v>
      </c>
      <c r="P134" s="12">
        <v>-4.13</v>
      </c>
      <c r="Q134" s="6" t="s">
        <v>44</v>
      </c>
      <c r="R134" s="6" t="s">
        <v>48</v>
      </c>
      <c r="S134" s="6" t="s">
        <v>48</v>
      </c>
      <c r="T134" s="6" t="s">
        <v>306</v>
      </c>
      <c r="U134" s="13">
        <v>6.6699999999999995E-2</v>
      </c>
      <c r="V134" s="13">
        <v>7.4200000000000002E-2</v>
      </c>
      <c r="W134" s="13">
        <v>4.6399999999999997E-2</v>
      </c>
      <c r="X134" s="13">
        <v>0.1192</v>
      </c>
      <c r="Y134" s="13">
        <v>4.1099999999999998E-2</v>
      </c>
      <c r="Z134" s="13">
        <v>0.41670000000000001</v>
      </c>
      <c r="AA134" s="13">
        <v>2.2000000000000001E-3</v>
      </c>
      <c r="AB134" s="13">
        <v>0.17069999999999999</v>
      </c>
      <c r="AC134" s="13">
        <v>2.3900000000000001E-2</v>
      </c>
      <c r="AD134" s="13">
        <v>2.3099999999999999E-2</v>
      </c>
      <c r="AE134" s="13">
        <v>3.3999999999999998E-3</v>
      </c>
      <c r="AF134" s="14" t="s">
        <v>48</v>
      </c>
      <c r="AG134" s="14" t="s">
        <v>48</v>
      </c>
      <c r="AH134" s="15" t="s">
        <v>49</v>
      </c>
      <c r="AI134" s="16" t="s">
        <v>49</v>
      </c>
    </row>
    <row r="135" spans="1:35" ht="149.5" x14ac:dyDescent="0.35">
      <c r="A135" s="4" t="s">
        <v>715</v>
      </c>
      <c r="B135" s="5" t="s">
        <v>716</v>
      </c>
      <c r="C135" s="6" t="s">
        <v>717</v>
      </c>
      <c r="D135" s="6" t="s">
        <v>53</v>
      </c>
      <c r="E135" s="6" t="s">
        <v>718</v>
      </c>
      <c r="F135" s="6" t="s">
        <v>719</v>
      </c>
      <c r="G135" s="6" t="s">
        <v>178</v>
      </c>
      <c r="H135" s="6" t="s">
        <v>129</v>
      </c>
      <c r="I135" s="7">
        <v>8.0000000000000002E-3</v>
      </c>
      <c r="J135" s="8">
        <v>7.0000000000000007E-2</v>
      </c>
      <c r="K135" s="7">
        <v>1.6400000000000001E-2</v>
      </c>
      <c r="L135" s="9">
        <v>398.7</v>
      </c>
      <c r="M135" s="10">
        <v>12.1</v>
      </c>
      <c r="N135" s="9">
        <f t="shared" si="2"/>
        <v>32.950413223140494</v>
      </c>
      <c r="O135" s="11">
        <v>169198</v>
      </c>
      <c r="P135" s="12">
        <v>1.27</v>
      </c>
      <c r="Q135" s="6" t="s">
        <v>44</v>
      </c>
      <c r="R135" s="6" t="s">
        <v>48</v>
      </c>
      <c r="S135" s="6" t="s">
        <v>48</v>
      </c>
      <c r="T135" s="6" t="s">
        <v>179</v>
      </c>
      <c r="U135" s="13">
        <v>8.8400000000000006E-2</v>
      </c>
      <c r="V135" s="13">
        <v>6.7699999999999996E-2</v>
      </c>
      <c r="W135" s="13">
        <v>0.2112</v>
      </c>
      <c r="X135" s="13">
        <v>5.96E-2</v>
      </c>
      <c r="Y135" s="13">
        <v>9.0200000000000002E-2</v>
      </c>
      <c r="Z135" s="13">
        <v>0.14000000000000001</v>
      </c>
      <c r="AA135" s="13">
        <v>4.0099999999999997E-2</v>
      </c>
      <c r="AB135" s="13">
        <v>0.17829999999999999</v>
      </c>
      <c r="AC135" s="13">
        <v>2.6200000000000001E-2</v>
      </c>
      <c r="AD135" s="13">
        <v>8.3999999999999995E-3</v>
      </c>
      <c r="AE135" s="13">
        <v>6.9000000000000006E-2</v>
      </c>
      <c r="AF135" s="14" t="s">
        <v>48</v>
      </c>
      <c r="AG135" s="14" t="s">
        <v>48</v>
      </c>
      <c r="AH135" s="15" t="s">
        <v>49</v>
      </c>
      <c r="AI135" s="16" t="s">
        <v>49</v>
      </c>
    </row>
    <row r="136" spans="1:35" ht="50" x14ac:dyDescent="0.35">
      <c r="A136" s="4" t="s">
        <v>720</v>
      </c>
      <c r="B136" s="5" t="s">
        <v>721</v>
      </c>
      <c r="C136" s="6" t="s">
        <v>722</v>
      </c>
      <c r="D136" s="6" t="s">
        <v>53</v>
      </c>
      <c r="E136" s="6" t="s">
        <v>723</v>
      </c>
      <c r="F136" s="6" t="s">
        <v>724</v>
      </c>
      <c r="G136" s="6" t="s">
        <v>725</v>
      </c>
      <c r="H136" s="6" t="s">
        <v>81</v>
      </c>
      <c r="I136" s="7">
        <v>4.7999999999999996E-3</v>
      </c>
      <c r="J136" s="8">
        <v>0.5</v>
      </c>
      <c r="K136" s="7">
        <v>2.1499999999999998E-2</v>
      </c>
      <c r="L136" s="9">
        <v>399.4</v>
      </c>
      <c r="M136" s="10">
        <v>6.5</v>
      </c>
      <c r="N136" s="9">
        <f t="shared" si="2"/>
        <v>61.446153846153841</v>
      </c>
      <c r="O136" s="11">
        <v>46350</v>
      </c>
      <c r="P136" s="12">
        <v>1.19</v>
      </c>
      <c r="Q136" s="6" t="s">
        <v>44</v>
      </c>
      <c r="R136" s="6" t="s">
        <v>48</v>
      </c>
      <c r="S136" s="6" t="s">
        <v>48</v>
      </c>
      <c r="T136" s="6" t="s">
        <v>59</v>
      </c>
      <c r="U136" s="13">
        <v>0.93389999999999995</v>
      </c>
      <c r="V136" s="13">
        <v>0</v>
      </c>
      <c r="W136" s="13">
        <v>3.6799999999999999E-2</v>
      </c>
      <c r="X136" s="13">
        <v>0</v>
      </c>
      <c r="Y136" s="13">
        <v>0</v>
      </c>
      <c r="Z136" s="13">
        <v>0</v>
      </c>
      <c r="AA136" s="13">
        <v>0</v>
      </c>
      <c r="AB136" s="13">
        <v>4.7000000000000002E-3</v>
      </c>
      <c r="AC136" s="13">
        <v>0</v>
      </c>
      <c r="AD136" s="13">
        <v>0</v>
      </c>
      <c r="AE136" s="13">
        <v>0</v>
      </c>
      <c r="AF136" s="14" t="s">
        <v>48</v>
      </c>
      <c r="AG136" s="14" t="s">
        <v>48</v>
      </c>
      <c r="AH136" s="15" t="s">
        <v>49</v>
      </c>
      <c r="AI136" s="16" t="s">
        <v>49</v>
      </c>
    </row>
    <row r="137" spans="1:35" ht="50" x14ac:dyDescent="0.35">
      <c r="A137" s="4" t="s">
        <v>726</v>
      </c>
      <c r="B137" s="5" t="s">
        <v>727</v>
      </c>
      <c r="C137" s="6" t="s">
        <v>292</v>
      </c>
      <c r="D137" s="6" t="s">
        <v>53</v>
      </c>
      <c r="E137" s="6" t="s">
        <v>199</v>
      </c>
      <c r="F137" s="6" t="s">
        <v>200</v>
      </c>
      <c r="G137" s="6" t="s">
        <v>201</v>
      </c>
      <c r="H137" s="6" t="s">
        <v>57</v>
      </c>
      <c r="I137" s="7">
        <v>2E-3</v>
      </c>
      <c r="J137" s="8">
        <v>0.23</v>
      </c>
      <c r="K137" s="7">
        <v>1.1900000000000001E-2</v>
      </c>
      <c r="L137" s="9">
        <v>420.8</v>
      </c>
      <c r="M137" s="10">
        <v>4.0999999999999996</v>
      </c>
      <c r="N137" s="9">
        <f t="shared" si="2"/>
        <v>102.63414634146342</v>
      </c>
      <c r="O137" s="11">
        <v>30525</v>
      </c>
      <c r="P137" s="12">
        <v>1.29</v>
      </c>
      <c r="Q137" s="6" t="s">
        <v>44</v>
      </c>
      <c r="R137" s="6" t="s">
        <v>74</v>
      </c>
      <c r="S137" s="6" t="s">
        <v>46</v>
      </c>
      <c r="T137" s="6" t="s">
        <v>47</v>
      </c>
      <c r="U137" s="13">
        <v>6.0600000000000001E-2</v>
      </c>
      <c r="V137" s="13">
        <v>3.5999999999999999E-3</v>
      </c>
      <c r="W137" s="13">
        <v>0.16589999999999999</v>
      </c>
      <c r="X137" s="13">
        <v>4.5600000000000002E-2</v>
      </c>
      <c r="Y137" s="13">
        <v>3.6799999999999999E-2</v>
      </c>
      <c r="Z137" s="13">
        <v>0.1283</v>
      </c>
      <c r="AA137" s="13">
        <v>9.9900000000000003E-2</v>
      </c>
      <c r="AB137" s="13">
        <v>0.1696</v>
      </c>
      <c r="AC137" s="13">
        <v>7.5600000000000001E-2</v>
      </c>
      <c r="AD137" s="13">
        <v>0.17530000000000001</v>
      </c>
      <c r="AE137" s="13">
        <v>3.7400000000000003E-2</v>
      </c>
      <c r="AF137" s="14" t="s">
        <v>48</v>
      </c>
      <c r="AG137" s="14" t="s">
        <v>48</v>
      </c>
      <c r="AH137" s="15" t="s">
        <v>49</v>
      </c>
      <c r="AI137" s="16" t="s">
        <v>49</v>
      </c>
    </row>
    <row r="138" spans="1:35" ht="103.5" x14ac:dyDescent="0.35">
      <c r="A138" s="4" t="s">
        <v>728</v>
      </c>
      <c r="B138" s="5" t="s">
        <v>729</v>
      </c>
      <c r="C138" s="6" t="s">
        <v>730</v>
      </c>
      <c r="D138" s="6" t="s">
        <v>53</v>
      </c>
      <c r="E138" s="6" t="s">
        <v>731</v>
      </c>
      <c r="F138" s="6" t="s">
        <v>732</v>
      </c>
      <c r="G138" s="6" t="s">
        <v>161</v>
      </c>
      <c r="H138" s="6" t="s">
        <v>129</v>
      </c>
      <c r="I138" s="7">
        <v>6.0000000000000001E-3</v>
      </c>
      <c r="J138" s="8">
        <v>0.3</v>
      </c>
      <c r="K138" s="7">
        <v>5.7000000000000002E-2</v>
      </c>
      <c r="L138" s="9">
        <v>426.7</v>
      </c>
      <c r="M138" s="10">
        <v>16</v>
      </c>
      <c r="N138" s="9">
        <f t="shared" si="2"/>
        <v>26.668749999999999</v>
      </c>
      <c r="O138" s="11">
        <v>86228</v>
      </c>
      <c r="P138" s="12">
        <v>1.07</v>
      </c>
      <c r="Q138" s="6" t="s">
        <v>44</v>
      </c>
      <c r="R138" s="6" t="s">
        <v>118</v>
      </c>
      <c r="S138" s="6" t="s">
        <v>130</v>
      </c>
      <c r="T138" s="6" t="s">
        <v>59</v>
      </c>
      <c r="U138" s="13">
        <v>4.3099999999999999E-2</v>
      </c>
      <c r="V138" s="13">
        <v>0.2387</v>
      </c>
      <c r="W138" s="13">
        <v>4.2700000000000002E-2</v>
      </c>
      <c r="X138" s="13">
        <v>3.9300000000000002E-2</v>
      </c>
      <c r="Y138" s="13">
        <v>6.08E-2</v>
      </c>
      <c r="Z138" s="13">
        <v>0.14779999999999999</v>
      </c>
      <c r="AA138" s="13">
        <v>4.53E-2</v>
      </c>
      <c r="AB138" s="13">
        <v>0.17949999999999999</v>
      </c>
      <c r="AC138" s="13">
        <v>3.5200000000000002E-2</v>
      </c>
      <c r="AD138" s="13">
        <v>2.1299999999999999E-2</v>
      </c>
      <c r="AE138" s="13">
        <v>0.14630000000000001</v>
      </c>
      <c r="AF138" s="14" t="s">
        <v>48</v>
      </c>
      <c r="AG138" s="14" t="s">
        <v>48</v>
      </c>
      <c r="AH138" s="15" t="s">
        <v>49</v>
      </c>
      <c r="AI138" s="16" t="s">
        <v>49</v>
      </c>
    </row>
    <row r="139" spans="1:35" ht="57.5" x14ac:dyDescent="0.35">
      <c r="A139" s="4" t="s">
        <v>733</v>
      </c>
      <c r="B139" s="5" t="s">
        <v>734</v>
      </c>
      <c r="C139" s="6" t="s">
        <v>261</v>
      </c>
      <c r="D139" s="6" t="s">
        <v>53</v>
      </c>
      <c r="E139" s="6" t="s">
        <v>735</v>
      </c>
      <c r="F139" s="6" t="s">
        <v>736</v>
      </c>
      <c r="G139" s="6" t="s">
        <v>42</v>
      </c>
      <c r="H139" s="6" t="s">
        <v>81</v>
      </c>
      <c r="I139" s="7">
        <v>2E-3</v>
      </c>
      <c r="J139" s="8">
        <v>0.6</v>
      </c>
      <c r="K139" s="7">
        <v>1.9E-2</v>
      </c>
      <c r="L139" s="9">
        <v>440.8</v>
      </c>
      <c r="M139" s="10">
        <v>4.0999999999999996</v>
      </c>
      <c r="N139" s="9">
        <f t="shared" si="2"/>
        <v>107.51219512195124</v>
      </c>
      <c r="O139" s="11">
        <v>11845</v>
      </c>
      <c r="P139" s="12">
        <v>0.97</v>
      </c>
      <c r="Q139" s="6" t="s">
        <v>44</v>
      </c>
      <c r="R139" s="6" t="s">
        <v>45</v>
      </c>
      <c r="S139" s="6" t="s">
        <v>46</v>
      </c>
      <c r="T139" s="6" t="s">
        <v>47</v>
      </c>
      <c r="U139" s="13">
        <v>1.9599999999999999E-2</v>
      </c>
      <c r="V139" s="13">
        <v>9.9000000000000008E-3</v>
      </c>
      <c r="W139" s="13">
        <v>9.4100000000000003E-2</v>
      </c>
      <c r="X139" s="13">
        <v>0.2029</v>
      </c>
      <c r="Y139" s="13">
        <v>2.9600000000000001E-2</v>
      </c>
      <c r="Z139" s="13">
        <v>0.14680000000000001</v>
      </c>
      <c r="AA139" s="13">
        <v>0.18779999999999999</v>
      </c>
      <c r="AB139" s="13">
        <v>0.1431</v>
      </c>
      <c r="AC139" s="13">
        <v>1.7299999999999999E-2</v>
      </c>
      <c r="AD139" s="13">
        <v>0.1447</v>
      </c>
      <c r="AE139" s="13">
        <v>0</v>
      </c>
      <c r="AF139" s="14" t="s">
        <v>48</v>
      </c>
      <c r="AG139" s="14" t="s">
        <v>48</v>
      </c>
      <c r="AH139" s="15" t="s">
        <v>49</v>
      </c>
      <c r="AI139" s="16" t="s">
        <v>49</v>
      </c>
    </row>
    <row r="140" spans="1:35" ht="50" x14ac:dyDescent="0.35">
      <c r="A140" s="4" t="s">
        <v>737</v>
      </c>
      <c r="B140" s="5" t="s">
        <v>738</v>
      </c>
      <c r="C140" s="6" t="s">
        <v>739</v>
      </c>
      <c r="D140" s="6" t="s">
        <v>53</v>
      </c>
      <c r="E140" s="6" t="s">
        <v>740</v>
      </c>
      <c r="F140" s="6" t="s">
        <v>741</v>
      </c>
      <c r="G140" s="6" t="s">
        <v>88</v>
      </c>
      <c r="H140" s="6" t="s">
        <v>81</v>
      </c>
      <c r="I140" s="7">
        <v>8.8999999999999999E-3</v>
      </c>
      <c r="J140" s="8">
        <v>0.08</v>
      </c>
      <c r="K140" s="7">
        <v>7.7000000000000002E-3</v>
      </c>
      <c r="L140" s="9">
        <v>447.6</v>
      </c>
      <c r="M140" s="10">
        <v>19.3</v>
      </c>
      <c r="N140" s="9">
        <f t="shared" si="2"/>
        <v>23.191709844559586</v>
      </c>
      <c r="O140" s="11">
        <v>162464</v>
      </c>
      <c r="P140" s="12">
        <v>2.72</v>
      </c>
      <c r="Q140" s="6" t="s">
        <v>44</v>
      </c>
      <c r="R140" s="6" t="s">
        <v>58</v>
      </c>
      <c r="S140" s="6" t="s">
        <v>46</v>
      </c>
      <c r="T140" s="6" t="s">
        <v>90</v>
      </c>
      <c r="U140" s="13">
        <v>7.6300000000000007E-2</v>
      </c>
      <c r="V140" s="13">
        <v>1.8599999999999998E-2</v>
      </c>
      <c r="W140" s="13">
        <v>8.3900000000000002E-2</v>
      </c>
      <c r="X140" s="13">
        <v>0.12640000000000001</v>
      </c>
      <c r="Y140" s="13">
        <v>0.1206</v>
      </c>
      <c r="Z140" s="13">
        <v>0.29409999999999997</v>
      </c>
      <c r="AA140" s="13">
        <v>5.8900000000000001E-2</v>
      </c>
      <c r="AB140" s="13">
        <v>4.7E-2</v>
      </c>
      <c r="AC140" s="13">
        <v>3.7000000000000002E-3</v>
      </c>
      <c r="AD140" s="13">
        <v>0.1237</v>
      </c>
      <c r="AE140" s="13">
        <v>4.0300000000000002E-2</v>
      </c>
      <c r="AF140" s="14" t="s">
        <v>48</v>
      </c>
      <c r="AG140" s="14" t="s">
        <v>48</v>
      </c>
      <c r="AH140" s="15" t="s">
        <v>49</v>
      </c>
      <c r="AI140" s="16" t="s">
        <v>49</v>
      </c>
    </row>
    <row r="141" spans="1:35" ht="69" x14ac:dyDescent="0.35">
      <c r="A141" s="4" t="s">
        <v>742</v>
      </c>
      <c r="B141" s="5" t="s">
        <v>743</v>
      </c>
      <c r="C141" s="6" t="s">
        <v>335</v>
      </c>
      <c r="D141" s="6" t="s">
        <v>53</v>
      </c>
      <c r="E141" s="6" t="s">
        <v>744</v>
      </c>
      <c r="F141" s="6" t="s">
        <v>745</v>
      </c>
      <c r="G141" s="6" t="s">
        <v>289</v>
      </c>
      <c r="H141" s="6" t="s">
        <v>81</v>
      </c>
      <c r="I141" s="7">
        <v>4.7999999999999996E-3</v>
      </c>
      <c r="J141" s="8">
        <v>0.17</v>
      </c>
      <c r="K141" s="7">
        <v>3.3E-3</v>
      </c>
      <c r="L141" s="9">
        <v>458.9</v>
      </c>
      <c r="M141" s="10">
        <v>5</v>
      </c>
      <c r="N141" s="9">
        <f t="shared" si="2"/>
        <v>91.78</v>
      </c>
      <c r="O141" s="11">
        <v>61886</v>
      </c>
      <c r="P141" s="12">
        <v>1.26</v>
      </c>
      <c r="Q141" s="6" t="s">
        <v>44</v>
      </c>
      <c r="R141" s="6" t="s">
        <v>48</v>
      </c>
      <c r="S141" s="6" t="s">
        <v>48</v>
      </c>
      <c r="T141" s="6" t="s">
        <v>47</v>
      </c>
      <c r="U141" s="13">
        <v>0</v>
      </c>
      <c r="V141" s="13">
        <v>0</v>
      </c>
      <c r="W141" s="13">
        <v>0</v>
      </c>
      <c r="X141" s="13">
        <v>0</v>
      </c>
      <c r="Y141" s="13">
        <v>0</v>
      </c>
      <c r="Z141" s="13">
        <v>0</v>
      </c>
      <c r="AA141" s="13">
        <v>0.94810000000000005</v>
      </c>
      <c r="AB141" s="13">
        <v>0</v>
      </c>
      <c r="AC141" s="13">
        <v>0</v>
      </c>
      <c r="AD141" s="13">
        <v>5.1200000000000002E-2</v>
      </c>
      <c r="AE141" s="13">
        <v>0</v>
      </c>
      <c r="AF141" s="14" t="s">
        <v>48</v>
      </c>
      <c r="AG141" s="14" t="s">
        <v>48</v>
      </c>
      <c r="AH141" s="15" t="s">
        <v>49</v>
      </c>
      <c r="AI141" s="16" t="s">
        <v>49</v>
      </c>
    </row>
    <row r="142" spans="1:35" ht="37.5" x14ac:dyDescent="0.35">
      <c r="A142" s="4" t="s">
        <v>746</v>
      </c>
      <c r="B142" s="5" t="s">
        <v>747</v>
      </c>
      <c r="C142" s="6" t="s">
        <v>459</v>
      </c>
      <c r="D142" s="6" t="s">
        <v>53</v>
      </c>
      <c r="E142" s="6"/>
      <c r="F142" s="6" t="s">
        <v>135</v>
      </c>
      <c r="G142" s="6" t="s">
        <v>748</v>
      </c>
      <c r="H142" s="6" t="s">
        <v>238</v>
      </c>
      <c r="I142" s="7">
        <v>1.2500000000000001E-2</v>
      </c>
      <c r="J142" s="8">
        <v>0.31</v>
      </c>
      <c r="K142" s="7">
        <v>7.0499999999999993E-2</v>
      </c>
      <c r="L142" s="9">
        <v>459.3</v>
      </c>
      <c r="M142" s="10">
        <v>8.9</v>
      </c>
      <c r="N142" s="9">
        <f t="shared" si="2"/>
        <v>51.606741573033709</v>
      </c>
      <c r="O142" s="11">
        <v>97911</v>
      </c>
      <c r="P142" s="12">
        <v>-0.4</v>
      </c>
      <c r="Q142" s="6" t="s">
        <v>82</v>
      </c>
      <c r="R142" s="6" t="s">
        <v>48</v>
      </c>
      <c r="S142" s="6" t="s">
        <v>48</v>
      </c>
      <c r="T142" s="6" t="s">
        <v>47</v>
      </c>
      <c r="U142" s="13" t="s">
        <v>48</v>
      </c>
      <c r="V142" s="13" t="s">
        <v>48</v>
      </c>
      <c r="W142" s="13" t="s">
        <v>48</v>
      </c>
      <c r="X142" s="13" t="s">
        <v>48</v>
      </c>
      <c r="Y142" s="13" t="s">
        <v>48</v>
      </c>
      <c r="Z142" s="13" t="s">
        <v>48</v>
      </c>
      <c r="AA142" s="13" t="s">
        <v>48</v>
      </c>
      <c r="AB142" s="13" t="s">
        <v>48</v>
      </c>
      <c r="AC142" s="13" t="s">
        <v>48</v>
      </c>
      <c r="AD142" s="13" t="s">
        <v>48</v>
      </c>
      <c r="AE142" s="13" t="s">
        <v>48</v>
      </c>
      <c r="AF142" s="14" t="s">
        <v>48</v>
      </c>
      <c r="AG142" s="14" t="s">
        <v>48</v>
      </c>
      <c r="AH142" s="15" t="s">
        <v>49</v>
      </c>
      <c r="AI142" s="16" t="s">
        <v>49</v>
      </c>
    </row>
    <row r="143" spans="1:35" ht="50" x14ac:dyDescent="0.35">
      <c r="A143" s="4" t="s">
        <v>749</v>
      </c>
      <c r="B143" s="5" t="s">
        <v>750</v>
      </c>
      <c r="C143" s="6" t="s">
        <v>751</v>
      </c>
      <c r="D143" s="6" t="s">
        <v>53</v>
      </c>
      <c r="E143" s="6"/>
      <c r="F143" s="6" t="s">
        <v>135</v>
      </c>
      <c r="G143" s="6" t="s">
        <v>752</v>
      </c>
      <c r="H143" s="6" t="s">
        <v>105</v>
      </c>
      <c r="I143" s="7">
        <v>2.7000000000000001E-3</v>
      </c>
      <c r="J143" s="8">
        <v>0.04</v>
      </c>
      <c r="K143" s="7">
        <v>1.21E-2</v>
      </c>
      <c r="L143" s="9">
        <v>461.5</v>
      </c>
      <c r="M143" s="10">
        <v>9.1999999999999993</v>
      </c>
      <c r="N143" s="9">
        <f t="shared" si="2"/>
        <v>50.163043478260875</v>
      </c>
      <c r="O143" s="11">
        <v>113728</v>
      </c>
      <c r="P143" s="12">
        <v>0.06</v>
      </c>
      <c r="Q143" s="6" t="s">
        <v>82</v>
      </c>
      <c r="R143" s="6" t="s">
        <v>48</v>
      </c>
      <c r="S143" s="6" t="s">
        <v>48</v>
      </c>
      <c r="T143" s="6" t="s">
        <v>47</v>
      </c>
      <c r="U143" s="13" t="s">
        <v>48</v>
      </c>
      <c r="V143" s="13" t="s">
        <v>48</v>
      </c>
      <c r="W143" s="13" t="s">
        <v>48</v>
      </c>
      <c r="X143" s="13" t="s">
        <v>48</v>
      </c>
      <c r="Y143" s="13" t="s">
        <v>48</v>
      </c>
      <c r="Z143" s="13" t="s">
        <v>48</v>
      </c>
      <c r="AA143" s="13" t="s">
        <v>48</v>
      </c>
      <c r="AB143" s="13" t="s">
        <v>48</v>
      </c>
      <c r="AC143" s="13" t="s">
        <v>48</v>
      </c>
      <c r="AD143" s="13" t="s">
        <v>48</v>
      </c>
      <c r="AE143" s="13" t="s">
        <v>48</v>
      </c>
      <c r="AF143" s="14" t="s">
        <v>48</v>
      </c>
      <c r="AG143" s="14" t="s">
        <v>48</v>
      </c>
      <c r="AH143" s="15" t="s">
        <v>49</v>
      </c>
      <c r="AI143" s="16" t="s">
        <v>49</v>
      </c>
    </row>
    <row r="144" spans="1:35" ht="103.5" x14ac:dyDescent="0.35">
      <c r="A144" s="4" t="s">
        <v>753</v>
      </c>
      <c r="B144" s="5" t="s">
        <v>754</v>
      </c>
      <c r="C144" s="6" t="s">
        <v>170</v>
      </c>
      <c r="D144" s="6" t="s">
        <v>53</v>
      </c>
      <c r="E144" s="6" t="s">
        <v>755</v>
      </c>
      <c r="F144" s="6" t="s">
        <v>756</v>
      </c>
      <c r="G144" s="6" t="s">
        <v>72</v>
      </c>
      <c r="H144" s="6" t="s">
        <v>57</v>
      </c>
      <c r="I144" s="7">
        <v>3.5000000000000001E-3</v>
      </c>
      <c r="J144" s="8">
        <v>0.25</v>
      </c>
      <c r="K144" s="7">
        <v>2.1000000000000001E-2</v>
      </c>
      <c r="L144" s="9">
        <v>475.7</v>
      </c>
      <c r="M144" s="10">
        <v>7.6</v>
      </c>
      <c r="N144" s="9">
        <f t="shared" si="2"/>
        <v>62.592105263157897</v>
      </c>
      <c r="O144" s="11">
        <v>169628</v>
      </c>
      <c r="P144" s="12">
        <v>1.18</v>
      </c>
      <c r="Q144" s="6" t="s">
        <v>44</v>
      </c>
      <c r="R144" s="6" t="s">
        <v>48</v>
      </c>
      <c r="S144" s="6" t="s">
        <v>48</v>
      </c>
      <c r="T144" s="6" t="s">
        <v>47</v>
      </c>
      <c r="U144" s="13">
        <v>0</v>
      </c>
      <c r="V144" s="13">
        <v>0</v>
      </c>
      <c r="W144" s="13">
        <v>0</v>
      </c>
      <c r="X144" s="13">
        <v>0</v>
      </c>
      <c r="Y144" s="13">
        <v>0</v>
      </c>
      <c r="Z144" s="13">
        <v>0.99419999999999997</v>
      </c>
      <c r="AA144" s="13">
        <v>0</v>
      </c>
      <c r="AB144" s="13">
        <v>0</v>
      </c>
      <c r="AC144" s="13">
        <v>0</v>
      </c>
      <c r="AD144" s="13">
        <v>0</v>
      </c>
      <c r="AE144" s="13">
        <v>0</v>
      </c>
      <c r="AF144" s="14" t="s">
        <v>48</v>
      </c>
      <c r="AG144" s="14" t="s">
        <v>48</v>
      </c>
      <c r="AH144" s="15" t="s">
        <v>49</v>
      </c>
      <c r="AI144" s="16" t="s">
        <v>49</v>
      </c>
    </row>
    <row r="145" spans="1:35" ht="207" x14ac:dyDescent="0.35">
      <c r="A145" s="4" t="s">
        <v>757</v>
      </c>
      <c r="B145" s="5" t="s">
        <v>758</v>
      </c>
      <c r="C145" s="6" t="s">
        <v>759</v>
      </c>
      <c r="D145" s="6" t="s">
        <v>53</v>
      </c>
      <c r="E145" s="6" t="s">
        <v>760</v>
      </c>
      <c r="F145" s="6" t="s">
        <v>649</v>
      </c>
      <c r="G145" s="6" t="s">
        <v>237</v>
      </c>
      <c r="H145" s="6" t="s">
        <v>283</v>
      </c>
      <c r="I145" s="7">
        <v>9.4999999999999998E-3</v>
      </c>
      <c r="J145" s="8">
        <v>24.57</v>
      </c>
      <c r="K145" s="7"/>
      <c r="L145" s="9">
        <v>479.4</v>
      </c>
      <c r="M145" s="10">
        <v>28.4</v>
      </c>
      <c r="N145" s="9">
        <f t="shared" si="2"/>
        <v>16.880281690140844</v>
      </c>
      <c r="O145" s="11">
        <v>1308236</v>
      </c>
      <c r="P145" s="12">
        <v>-1.41</v>
      </c>
      <c r="Q145" s="6" t="s">
        <v>44</v>
      </c>
      <c r="R145" s="6" t="s">
        <v>74</v>
      </c>
      <c r="S145" s="6" t="s">
        <v>145</v>
      </c>
      <c r="T145" s="6" t="s">
        <v>47</v>
      </c>
      <c r="U145" s="13" t="s">
        <v>48</v>
      </c>
      <c r="V145" s="13" t="s">
        <v>48</v>
      </c>
      <c r="W145" s="13" t="s">
        <v>48</v>
      </c>
      <c r="X145" s="13" t="s">
        <v>48</v>
      </c>
      <c r="Y145" s="13" t="s">
        <v>48</v>
      </c>
      <c r="Z145" s="13" t="s">
        <v>48</v>
      </c>
      <c r="AA145" s="13" t="s">
        <v>48</v>
      </c>
      <c r="AB145" s="13" t="s">
        <v>48</v>
      </c>
      <c r="AC145" s="13" t="s">
        <v>48</v>
      </c>
      <c r="AD145" s="13" t="s">
        <v>48</v>
      </c>
      <c r="AE145" s="13" t="s">
        <v>48</v>
      </c>
      <c r="AF145" s="14" t="s">
        <v>48</v>
      </c>
      <c r="AG145" s="14" t="s">
        <v>239</v>
      </c>
      <c r="AH145" s="15" t="s">
        <v>49</v>
      </c>
      <c r="AI145" s="16" t="s">
        <v>49</v>
      </c>
    </row>
    <row r="146" spans="1:35" ht="80.5" x14ac:dyDescent="0.35">
      <c r="A146" s="4" t="s">
        <v>761</v>
      </c>
      <c r="B146" s="5" t="s">
        <v>762</v>
      </c>
      <c r="C146" s="6" t="s">
        <v>535</v>
      </c>
      <c r="D146" s="6" t="s">
        <v>53</v>
      </c>
      <c r="E146" s="6" t="s">
        <v>763</v>
      </c>
      <c r="F146" s="6" t="s">
        <v>764</v>
      </c>
      <c r="G146" s="6" t="s">
        <v>289</v>
      </c>
      <c r="H146" s="6" t="s">
        <v>89</v>
      </c>
      <c r="I146" s="7">
        <v>3.5000000000000001E-3</v>
      </c>
      <c r="J146" s="8">
        <v>0</v>
      </c>
      <c r="K146" s="7">
        <v>2.0999999999999999E-3</v>
      </c>
      <c r="L146" s="9">
        <v>485.1</v>
      </c>
      <c r="M146" s="10">
        <v>5.5</v>
      </c>
      <c r="N146" s="9">
        <f t="shared" si="2"/>
        <v>88.2</v>
      </c>
      <c r="O146" s="11">
        <v>85159</v>
      </c>
      <c r="P146" s="12">
        <v>1.98</v>
      </c>
      <c r="Q146" s="6" t="s">
        <v>44</v>
      </c>
      <c r="R146" s="6" t="s">
        <v>48</v>
      </c>
      <c r="S146" s="6" t="s">
        <v>48</v>
      </c>
      <c r="T146" s="6" t="s">
        <v>47</v>
      </c>
      <c r="U146" s="13">
        <v>0</v>
      </c>
      <c r="V146" s="13">
        <v>0</v>
      </c>
      <c r="W146" s="13">
        <v>0</v>
      </c>
      <c r="X146" s="13">
        <v>0</v>
      </c>
      <c r="Y146" s="13">
        <v>0</v>
      </c>
      <c r="Z146" s="13">
        <v>0</v>
      </c>
      <c r="AA146" s="13">
        <v>1.0004</v>
      </c>
      <c r="AB146" s="13">
        <v>0</v>
      </c>
      <c r="AC146" s="13">
        <v>0</v>
      </c>
      <c r="AD146" s="13">
        <v>0</v>
      </c>
      <c r="AE146" s="13">
        <v>0</v>
      </c>
      <c r="AF146" s="14" t="s">
        <v>48</v>
      </c>
      <c r="AG146" s="14" t="s">
        <v>48</v>
      </c>
      <c r="AH146" s="15" t="s">
        <v>49</v>
      </c>
      <c r="AI146" s="16" t="s">
        <v>49</v>
      </c>
    </row>
    <row r="147" spans="1:35" ht="138" x14ac:dyDescent="0.35">
      <c r="A147" s="4" t="s">
        <v>765</v>
      </c>
      <c r="B147" s="5" t="s">
        <v>766</v>
      </c>
      <c r="C147" s="6" t="s">
        <v>767</v>
      </c>
      <c r="D147" s="6" t="s">
        <v>53</v>
      </c>
      <c r="E147" s="6" t="s">
        <v>768</v>
      </c>
      <c r="F147" s="6" t="s">
        <v>769</v>
      </c>
      <c r="G147" s="6" t="s">
        <v>72</v>
      </c>
      <c r="H147" s="6" t="s">
        <v>73</v>
      </c>
      <c r="I147" s="7">
        <v>6.0000000000000001E-3</v>
      </c>
      <c r="J147" s="8">
        <v>0.62</v>
      </c>
      <c r="K147" s="7">
        <v>0.1537</v>
      </c>
      <c r="L147" s="9">
        <v>489.5</v>
      </c>
      <c r="M147" s="10">
        <v>41.2</v>
      </c>
      <c r="N147" s="9">
        <f t="shared" si="2"/>
        <v>11.881067961165048</v>
      </c>
      <c r="O147" s="11">
        <v>279656</v>
      </c>
      <c r="P147" s="12">
        <v>1.06</v>
      </c>
      <c r="Q147" s="6" t="s">
        <v>44</v>
      </c>
      <c r="R147" s="6" t="s">
        <v>74</v>
      </c>
      <c r="S147" s="6" t="s">
        <v>130</v>
      </c>
      <c r="T147" s="6" t="s">
        <v>47</v>
      </c>
      <c r="U147" s="13">
        <v>2.47E-2</v>
      </c>
      <c r="V147" s="13">
        <v>0</v>
      </c>
      <c r="W147" s="13">
        <v>1E-4</v>
      </c>
      <c r="X147" s="13">
        <v>4.0599999999999997E-2</v>
      </c>
      <c r="Y147" s="13">
        <v>0</v>
      </c>
      <c r="Z147" s="13">
        <v>0.55100000000000005</v>
      </c>
      <c r="AA147" s="13">
        <v>0</v>
      </c>
      <c r="AB147" s="13">
        <v>8.1199999999999994E-2</v>
      </c>
      <c r="AC147" s="13">
        <v>0</v>
      </c>
      <c r="AD147" s="13">
        <v>0</v>
      </c>
      <c r="AE147" s="13">
        <v>0</v>
      </c>
      <c r="AF147" s="14" t="s">
        <v>48</v>
      </c>
      <c r="AG147" s="14" t="s">
        <v>48</v>
      </c>
      <c r="AH147" s="15" t="s">
        <v>49</v>
      </c>
      <c r="AI147" s="16" t="s">
        <v>49</v>
      </c>
    </row>
    <row r="148" spans="1:35" ht="126.5" x14ac:dyDescent="0.35">
      <c r="A148" s="4" t="s">
        <v>770</v>
      </c>
      <c r="B148" s="5" t="s">
        <v>771</v>
      </c>
      <c r="C148" s="6" t="s">
        <v>772</v>
      </c>
      <c r="D148" s="6" t="s">
        <v>53</v>
      </c>
      <c r="E148" s="6" t="s">
        <v>773</v>
      </c>
      <c r="F148" s="6" t="s">
        <v>774</v>
      </c>
      <c r="G148" s="6" t="s">
        <v>405</v>
      </c>
      <c r="H148" s="6" t="s">
        <v>73</v>
      </c>
      <c r="I148" s="7">
        <v>5.0000000000000001E-3</v>
      </c>
      <c r="J148" s="8">
        <v>0.18</v>
      </c>
      <c r="K148" s="7">
        <v>8.1299999999999997E-2</v>
      </c>
      <c r="L148" s="9">
        <v>490.7</v>
      </c>
      <c r="M148" s="10">
        <v>20.2</v>
      </c>
      <c r="N148" s="9">
        <f t="shared" si="2"/>
        <v>24.292079207920793</v>
      </c>
      <c r="O148" s="11">
        <v>141491</v>
      </c>
      <c r="P148" s="12">
        <v>0.68</v>
      </c>
      <c r="Q148" s="6" t="s">
        <v>82</v>
      </c>
      <c r="R148" s="6" t="s">
        <v>48</v>
      </c>
      <c r="S148" s="6" t="s">
        <v>48</v>
      </c>
      <c r="T148" s="6" t="s">
        <v>47</v>
      </c>
      <c r="U148" s="13" t="s">
        <v>48</v>
      </c>
      <c r="V148" s="13" t="s">
        <v>48</v>
      </c>
      <c r="W148" s="13" t="s">
        <v>48</v>
      </c>
      <c r="X148" s="13" t="s">
        <v>48</v>
      </c>
      <c r="Y148" s="13" t="s">
        <v>48</v>
      </c>
      <c r="Z148" s="13" t="s">
        <v>48</v>
      </c>
      <c r="AA148" s="13" t="s">
        <v>48</v>
      </c>
      <c r="AB148" s="13" t="s">
        <v>48</v>
      </c>
      <c r="AC148" s="13" t="s">
        <v>48</v>
      </c>
      <c r="AD148" s="13" t="s">
        <v>48</v>
      </c>
      <c r="AE148" s="13" t="s">
        <v>48</v>
      </c>
      <c r="AF148" s="14" t="s">
        <v>48</v>
      </c>
      <c r="AG148" s="14" t="s">
        <v>48</v>
      </c>
      <c r="AH148" s="15" t="s">
        <v>49</v>
      </c>
      <c r="AI148" s="16" t="s">
        <v>49</v>
      </c>
    </row>
    <row r="149" spans="1:35" ht="69" x14ac:dyDescent="0.35">
      <c r="A149" s="4" t="s">
        <v>775</v>
      </c>
      <c r="B149" s="5" t="s">
        <v>776</v>
      </c>
      <c r="C149" s="6" t="s">
        <v>335</v>
      </c>
      <c r="D149" s="6" t="s">
        <v>53</v>
      </c>
      <c r="E149" s="6" t="s">
        <v>777</v>
      </c>
      <c r="F149" s="6" t="s">
        <v>778</v>
      </c>
      <c r="G149" s="6" t="s">
        <v>72</v>
      </c>
      <c r="H149" s="6" t="s">
        <v>81</v>
      </c>
      <c r="I149" s="7">
        <v>4.7999999999999996E-3</v>
      </c>
      <c r="J149" s="8">
        <v>0.19</v>
      </c>
      <c r="K149" s="7">
        <v>1.5599999999999999E-2</v>
      </c>
      <c r="L149" s="9">
        <v>493.9</v>
      </c>
      <c r="M149" s="10">
        <v>15</v>
      </c>
      <c r="N149" s="9">
        <f t="shared" si="2"/>
        <v>32.926666666666662</v>
      </c>
      <c r="O149" s="11">
        <v>149814</v>
      </c>
      <c r="P149" s="12">
        <v>1.46</v>
      </c>
      <c r="Q149" s="6" t="s">
        <v>44</v>
      </c>
      <c r="R149" s="6" t="s">
        <v>48</v>
      </c>
      <c r="S149" s="6" t="s">
        <v>48</v>
      </c>
      <c r="T149" s="6" t="s">
        <v>47</v>
      </c>
      <c r="U149" s="13">
        <v>0</v>
      </c>
      <c r="V149" s="13">
        <v>0</v>
      </c>
      <c r="W149" s="13">
        <v>0</v>
      </c>
      <c r="X149" s="13">
        <v>0</v>
      </c>
      <c r="Y149" s="13">
        <v>0</v>
      </c>
      <c r="Z149" s="13">
        <v>0.99819999999999998</v>
      </c>
      <c r="AA149" s="13">
        <v>0</v>
      </c>
      <c r="AB149" s="13">
        <v>0</v>
      </c>
      <c r="AC149" s="13">
        <v>0</v>
      </c>
      <c r="AD149" s="13">
        <v>0</v>
      </c>
      <c r="AE149" s="13">
        <v>0</v>
      </c>
      <c r="AF149" s="14" t="s">
        <v>48</v>
      </c>
      <c r="AG149" s="14" t="s">
        <v>48</v>
      </c>
      <c r="AH149" s="15" t="s">
        <v>49</v>
      </c>
      <c r="AI149" s="16" t="s">
        <v>49</v>
      </c>
    </row>
    <row r="150" spans="1:35" ht="103.5" x14ac:dyDescent="0.35">
      <c r="A150" s="4" t="s">
        <v>779</v>
      </c>
      <c r="B150" s="5" t="s">
        <v>780</v>
      </c>
      <c r="C150" s="6" t="s">
        <v>781</v>
      </c>
      <c r="D150" s="6" t="s">
        <v>53</v>
      </c>
      <c r="E150" s="6" t="s">
        <v>782</v>
      </c>
      <c r="F150" s="6" t="s">
        <v>783</v>
      </c>
      <c r="G150" s="6" t="s">
        <v>190</v>
      </c>
      <c r="H150" s="6" t="s">
        <v>57</v>
      </c>
      <c r="I150" s="7">
        <v>4.0000000000000001E-3</v>
      </c>
      <c r="J150" s="8">
        <v>0.46</v>
      </c>
      <c r="K150" s="7">
        <v>3.4200000000000001E-2</v>
      </c>
      <c r="L150" s="9">
        <v>495.5</v>
      </c>
      <c r="M150" s="10">
        <v>9.9</v>
      </c>
      <c r="N150" s="9">
        <f t="shared" si="2"/>
        <v>50.050505050505052</v>
      </c>
      <c r="O150" s="11">
        <v>95003</v>
      </c>
      <c r="P150" s="12">
        <v>1.1599999999999999</v>
      </c>
      <c r="Q150" s="6" t="s">
        <v>44</v>
      </c>
      <c r="R150" s="6" t="s">
        <v>48</v>
      </c>
      <c r="S150" s="6" t="s">
        <v>48</v>
      </c>
      <c r="T150" s="6" t="s">
        <v>59</v>
      </c>
      <c r="U150" s="13">
        <v>0.51670000000000005</v>
      </c>
      <c r="V150" s="13">
        <v>0</v>
      </c>
      <c r="W150" s="13">
        <v>3.8800000000000001E-2</v>
      </c>
      <c r="X150" s="13">
        <v>5.7299999999999997E-2</v>
      </c>
      <c r="Y150" s="13">
        <v>0.32379999999999998</v>
      </c>
      <c r="Z150" s="13">
        <v>0</v>
      </c>
      <c r="AA150" s="13">
        <v>0</v>
      </c>
      <c r="AB150" s="13">
        <v>0</v>
      </c>
      <c r="AC150" s="13">
        <v>2.3099999999999999E-2</v>
      </c>
      <c r="AD150" s="13">
        <v>0</v>
      </c>
      <c r="AE150" s="13">
        <v>0</v>
      </c>
      <c r="AF150" s="14" t="s">
        <v>48</v>
      </c>
      <c r="AG150" s="14" t="s">
        <v>48</v>
      </c>
      <c r="AH150" s="15" t="s">
        <v>49</v>
      </c>
      <c r="AI150" s="16" t="s">
        <v>49</v>
      </c>
    </row>
    <row r="151" spans="1:35" ht="69" x14ac:dyDescent="0.35">
      <c r="A151" s="4" t="s">
        <v>784</v>
      </c>
      <c r="B151" s="5" t="s">
        <v>785</v>
      </c>
      <c r="C151" s="6" t="s">
        <v>786</v>
      </c>
      <c r="D151" s="6" t="s">
        <v>53</v>
      </c>
      <c r="E151" s="6" t="s">
        <v>787</v>
      </c>
      <c r="F151" s="6" t="s">
        <v>788</v>
      </c>
      <c r="G151" s="6" t="s">
        <v>405</v>
      </c>
      <c r="H151" s="6" t="s">
        <v>789</v>
      </c>
      <c r="I151" s="7">
        <v>5.0000000000000001E-4</v>
      </c>
      <c r="J151" s="8">
        <v>0.09</v>
      </c>
      <c r="K151" s="7">
        <v>0.02</v>
      </c>
      <c r="L151" s="9">
        <v>497.3</v>
      </c>
      <c r="M151" s="10">
        <v>9.9</v>
      </c>
      <c r="N151" s="9">
        <f t="shared" si="2"/>
        <v>50.232323232323232</v>
      </c>
      <c r="O151" s="11">
        <v>63025</v>
      </c>
      <c r="P151" s="12">
        <v>-0.34</v>
      </c>
      <c r="Q151" s="6" t="s">
        <v>82</v>
      </c>
      <c r="R151" s="6" t="s">
        <v>48</v>
      </c>
      <c r="S151" s="6" t="s">
        <v>48</v>
      </c>
      <c r="T151" s="6" t="s">
        <v>47</v>
      </c>
      <c r="U151" s="13" t="s">
        <v>48</v>
      </c>
      <c r="V151" s="13" t="s">
        <v>48</v>
      </c>
      <c r="W151" s="13" t="s">
        <v>48</v>
      </c>
      <c r="X151" s="13" t="s">
        <v>48</v>
      </c>
      <c r="Y151" s="13" t="s">
        <v>48</v>
      </c>
      <c r="Z151" s="13" t="s">
        <v>48</v>
      </c>
      <c r="AA151" s="13" t="s">
        <v>48</v>
      </c>
      <c r="AB151" s="13" t="s">
        <v>48</v>
      </c>
      <c r="AC151" s="13" t="s">
        <v>48</v>
      </c>
      <c r="AD151" s="13" t="s">
        <v>48</v>
      </c>
      <c r="AE151" s="13" t="s">
        <v>48</v>
      </c>
      <c r="AF151" s="14" t="s">
        <v>48</v>
      </c>
      <c r="AG151" s="14" t="s">
        <v>48</v>
      </c>
      <c r="AH151" s="15" t="s">
        <v>49</v>
      </c>
      <c r="AI151" s="16" t="s">
        <v>49</v>
      </c>
    </row>
    <row r="152" spans="1:35" ht="80.5" x14ac:dyDescent="0.35">
      <c r="A152" s="4" t="s">
        <v>790</v>
      </c>
      <c r="B152" s="5" t="s">
        <v>791</v>
      </c>
      <c r="C152" s="6" t="s">
        <v>792</v>
      </c>
      <c r="D152" s="6" t="s">
        <v>53</v>
      </c>
      <c r="E152" s="6" t="s">
        <v>793</v>
      </c>
      <c r="F152" s="6" t="s">
        <v>794</v>
      </c>
      <c r="G152" s="6" t="s">
        <v>213</v>
      </c>
      <c r="H152" s="6" t="s">
        <v>66</v>
      </c>
      <c r="I152" s="7">
        <v>4.0000000000000001E-3</v>
      </c>
      <c r="J152" s="8">
        <v>0.28999999999999998</v>
      </c>
      <c r="K152" s="7">
        <v>3.5400000000000001E-2</v>
      </c>
      <c r="L152" s="9">
        <v>497.5</v>
      </c>
      <c r="M152" s="10">
        <v>14.6</v>
      </c>
      <c r="N152" s="9">
        <f t="shared" si="2"/>
        <v>34.075342465753423</v>
      </c>
      <c r="O152" s="11">
        <v>103616</v>
      </c>
      <c r="P152" s="12">
        <v>1</v>
      </c>
      <c r="Q152" s="6" t="s">
        <v>44</v>
      </c>
      <c r="R152" s="6" t="s">
        <v>45</v>
      </c>
      <c r="S152" s="6" t="s">
        <v>130</v>
      </c>
      <c r="T152" s="6" t="s">
        <v>47</v>
      </c>
      <c r="U152" s="13">
        <v>7.3800000000000004E-2</v>
      </c>
      <c r="V152" s="13">
        <v>0.11899999999999999</v>
      </c>
      <c r="W152" s="13">
        <v>9.7799999999999998E-2</v>
      </c>
      <c r="X152" s="13">
        <v>0.1018</v>
      </c>
      <c r="Y152" s="13">
        <v>9.8100000000000007E-2</v>
      </c>
      <c r="Z152" s="13">
        <v>5.6899999999999999E-2</v>
      </c>
      <c r="AA152" s="13">
        <v>9.9400000000000002E-2</v>
      </c>
      <c r="AB152" s="13">
        <v>0.12239999999999999</v>
      </c>
      <c r="AC152" s="13">
        <v>4.2099999999999999E-2</v>
      </c>
      <c r="AD152" s="13">
        <v>8.1000000000000003E-2</v>
      </c>
      <c r="AE152" s="13">
        <v>0.10489999999999999</v>
      </c>
      <c r="AF152" s="14" t="s">
        <v>48</v>
      </c>
      <c r="AG152" s="14" t="s">
        <v>48</v>
      </c>
      <c r="AH152" s="15" t="s">
        <v>49</v>
      </c>
      <c r="AI152" s="16" t="s">
        <v>49</v>
      </c>
    </row>
    <row r="153" spans="1:35" ht="57.5" x14ac:dyDescent="0.35">
      <c r="A153" s="4" t="s">
        <v>795</v>
      </c>
      <c r="B153" s="5" t="s">
        <v>796</v>
      </c>
      <c r="C153" s="6" t="s">
        <v>712</v>
      </c>
      <c r="D153" s="6" t="s">
        <v>53</v>
      </c>
      <c r="E153" s="6" t="s">
        <v>797</v>
      </c>
      <c r="F153" s="6" t="s">
        <v>798</v>
      </c>
      <c r="G153" s="6" t="s">
        <v>88</v>
      </c>
      <c r="H153" s="6" t="s">
        <v>81</v>
      </c>
      <c r="I153" s="7">
        <v>6.1999999999999998E-3</v>
      </c>
      <c r="J153" s="8">
        <v>0.54</v>
      </c>
      <c r="K153" s="7">
        <v>0.03</v>
      </c>
      <c r="L153" s="9">
        <v>505.9</v>
      </c>
      <c r="M153" s="10">
        <v>7.6</v>
      </c>
      <c r="N153" s="9">
        <f t="shared" si="2"/>
        <v>66.565789473684205</v>
      </c>
      <c r="O153" s="11">
        <v>215484</v>
      </c>
      <c r="P153" s="12">
        <v>-2.19</v>
      </c>
      <c r="Q153" s="6" t="s">
        <v>44</v>
      </c>
      <c r="R153" s="6" t="s">
        <v>48</v>
      </c>
      <c r="S153" s="6" t="s">
        <v>48</v>
      </c>
      <c r="T153" s="6" t="s">
        <v>90</v>
      </c>
      <c r="U153" s="13">
        <v>6.1600000000000002E-2</v>
      </c>
      <c r="V153" s="13">
        <v>9.6500000000000002E-2</v>
      </c>
      <c r="W153" s="13">
        <v>5.62E-2</v>
      </c>
      <c r="X153" s="13">
        <v>8.5599999999999996E-2</v>
      </c>
      <c r="Y153" s="13">
        <v>0.16719999999999999</v>
      </c>
      <c r="Z153" s="13">
        <v>0.30509999999999998</v>
      </c>
      <c r="AA153" s="13">
        <v>2.18E-2</v>
      </c>
      <c r="AB153" s="13">
        <v>9.4600000000000004E-2</v>
      </c>
      <c r="AC153" s="13">
        <v>6.1199999999999997E-2</v>
      </c>
      <c r="AD153" s="13">
        <v>1.78E-2</v>
      </c>
      <c r="AE153" s="13">
        <v>1.9E-2</v>
      </c>
      <c r="AF153" s="14" t="s">
        <v>48</v>
      </c>
      <c r="AG153" s="14" t="s">
        <v>48</v>
      </c>
      <c r="AH153" s="15" t="s">
        <v>49</v>
      </c>
      <c r="AI153" s="16" t="s">
        <v>49</v>
      </c>
    </row>
    <row r="154" spans="1:35" ht="207" x14ac:dyDescent="0.35">
      <c r="A154" s="4" t="s">
        <v>799</v>
      </c>
      <c r="B154" s="5" t="s">
        <v>800</v>
      </c>
      <c r="C154" s="6" t="s">
        <v>801</v>
      </c>
      <c r="D154" s="6" t="s">
        <v>53</v>
      </c>
      <c r="E154" s="6" t="s">
        <v>802</v>
      </c>
      <c r="F154" s="6" t="s">
        <v>803</v>
      </c>
      <c r="G154" s="6" t="s">
        <v>104</v>
      </c>
      <c r="H154" s="6" t="s">
        <v>57</v>
      </c>
      <c r="I154" s="7">
        <v>2E-3</v>
      </c>
      <c r="J154" s="8">
        <v>0.45</v>
      </c>
      <c r="K154" s="7">
        <v>1.3599999999999999E-2</v>
      </c>
      <c r="L154" s="9">
        <v>508</v>
      </c>
      <c r="M154" s="10">
        <v>4.2</v>
      </c>
      <c r="N154" s="9">
        <f t="shared" si="2"/>
        <v>120.95238095238095</v>
      </c>
      <c r="O154" s="11">
        <v>4278</v>
      </c>
      <c r="P154" s="12">
        <v>0.93</v>
      </c>
      <c r="Q154" s="6" t="s">
        <v>44</v>
      </c>
      <c r="R154" s="6" t="s">
        <v>106</v>
      </c>
      <c r="S154" s="6" t="s">
        <v>46</v>
      </c>
      <c r="T154" s="6" t="s">
        <v>47</v>
      </c>
      <c r="U154" s="13">
        <v>3.04E-2</v>
      </c>
      <c r="V154" s="13">
        <v>4.1500000000000002E-2</v>
      </c>
      <c r="W154" s="13">
        <v>0.1293</v>
      </c>
      <c r="X154" s="13">
        <v>9.4E-2</v>
      </c>
      <c r="Y154" s="13">
        <v>9.6000000000000002E-2</v>
      </c>
      <c r="Z154" s="13">
        <v>0.14860000000000001</v>
      </c>
      <c r="AA154" s="13">
        <v>0.12640000000000001</v>
      </c>
      <c r="AB154" s="13">
        <v>0.1081</v>
      </c>
      <c r="AC154" s="13">
        <v>3.1300000000000001E-2</v>
      </c>
      <c r="AD154" s="13">
        <v>0.16159999999999999</v>
      </c>
      <c r="AE154" s="13">
        <v>2.76E-2</v>
      </c>
      <c r="AF154" s="14" t="s">
        <v>48</v>
      </c>
      <c r="AG154" s="14" t="s">
        <v>48</v>
      </c>
      <c r="AH154" s="15" t="s">
        <v>49</v>
      </c>
      <c r="AI154" s="16" t="s">
        <v>49</v>
      </c>
    </row>
    <row r="155" spans="1:35" ht="50" x14ac:dyDescent="0.35">
      <c r="A155" s="4" t="s">
        <v>804</v>
      </c>
      <c r="B155" s="5" t="s">
        <v>805</v>
      </c>
      <c r="C155" s="6" t="s">
        <v>806</v>
      </c>
      <c r="D155" s="6" t="s">
        <v>53</v>
      </c>
      <c r="E155" s="6" t="s">
        <v>807</v>
      </c>
      <c r="F155" s="6" t="s">
        <v>808</v>
      </c>
      <c r="G155" s="6" t="s">
        <v>88</v>
      </c>
      <c r="H155" s="6" t="s">
        <v>81</v>
      </c>
      <c r="I155" s="7">
        <v>6.4999999999999997E-3</v>
      </c>
      <c r="J155" s="8">
        <v>0.1</v>
      </c>
      <c r="K155" s="7">
        <v>4.0000000000000001E-3</v>
      </c>
      <c r="L155" s="9">
        <v>510.8</v>
      </c>
      <c r="M155" s="10">
        <v>20.9</v>
      </c>
      <c r="N155" s="9">
        <f t="shared" si="2"/>
        <v>24.44019138755981</v>
      </c>
      <c r="O155" s="11">
        <v>299023</v>
      </c>
      <c r="P155" s="12">
        <v>2.4500000000000002</v>
      </c>
      <c r="Q155" s="6" t="s">
        <v>44</v>
      </c>
      <c r="R155" s="6" t="s">
        <v>45</v>
      </c>
      <c r="S155" s="6" t="s">
        <v>48</v>
      </c>
      <c r="T155" s="6" t="s">
        <v>90</v>
      </c>
      <c r="U155" s="13">
        <v>7.3499999999999996E-2</v>
      </c>
      <c r="V155" s="13">
        <v>2.29E-2</v>
      </c>
      <c r="W155" s="13">
        <v>5.9700000000000003E-2</v>
      </c>
      <c r="X155" s="13">
        <v>0.1181</v>
      </c>
      <c r="Y155" s="13">
        <v>0.1158</v>
      </c>
      <c r="Z155" s="13">
        <v>0.2928</v>
      </c>
      <c r="AA155" s="13">
        <v>6.7799999999999999E-2</v>
      </c>
      <c r="AB155" s="13">
        <v>3.7699999999999997E-2</v>
      </c>
      <c r="AC155" s="13">
        <v>5.4000000000000003E-3</v>
      </c>
      <c r="AD155" s="13">
        <v>0.16750000000000001</v>
      </c>
      <c r="AE155" s="13">
        <v>3.5299999999999998E-2</v>
      </c>
      <c r="AF155" s="14" t="s">
        <v>48</v>
      </c>
      <c r="AG155" s="14" t="s">
        <v>48</v>
      </c>
      <c r="AH155" s="15" t="s">
        <v>49</v>
      </c>
      <c r="AI155" s="16" t="s">
        <v>49</v>
      </c>
    </row>
    <row r="156" spans="1:35" ht="207" x14ac:dyDescent="0.35">
      <c r="A156" s="4" t="s">
        <v>809</v>
      </c>
      <c r="B156" s="5" t="s">
        <v>810</v>
      </c>
      <c r="C156" s="6" t="s">
        <v>811</v>
      </c>
      <c r="D156" s="6" t="s">
        <v>53</v>
      </c>
      <c r="E156" s="6" t="s">
        <v>812</v>
      </c>
      <c r="F156" s="6" t="s">
        <v>813</v>
      </c>
      <c r="G156" s="6" t="s">
        <v>104</v>
      </c>
      <c r="H156" s="6" t="s">
        <v>612</v>
      </c>
      <c r="I156" s="7">
        <v>2.7000000000000001E-3</v>
      </c>
      <c r="J156" s="8">
        <v>0.66</v>
      </c>
      <c r="K156" s="7">
        <v>8.3000000000000001E-3</v>
      </c>
      <c r="L156" s="9">
        <v>519.9</v>
      </c>
      <c r="M156" s="10">
        <v>6.5</v>
      </c>
      <c r="N156" s="9">
        <f t="shared" si="2"/>
        <v>79.984615384615381</v>
      </c>
      <c r="O156" s="11">
        <v>19583</v>
      </c>
      <c r="P156" s="12">
        <v>1.1399999999999999</v>
      </c>
      <c r="Q156" s="6" t="s">
        <v>44</v>
      </c>
      <c r="R156" s="6" t="s">
        <v>106</v>
      </c>
      <c r="S156" s="6" t="s">
        <v>46</v>
      </c>
      <c r="T156" s="6" t="s">
        <v>47</v>
      </c>
      <c r="U156" s="13">
        <v>4.3799999999999999E-2</v>
      </c>
      <c r="V156" s="13">
        <v>2.6100000000000002E-2</v>
      </c>
      <c r="W156" s="13">
        <v>0.13469999999999999</v>
      </c>
      <c r="X156" s="13">
        <v>7.2800000000000004E-2</v>
      </c>
      <c r="Y156" s="13">
        <v>7.6300000000000007E-2</v>
      </c>
      <c r="Z156" s="13">
        <v>0.1605</v>
      </c>
      <c r="AA156" s="13">
        <v>0.10970000000000001</v>
      </c>
      <c r="AB156" s="13">
        <v>0.1421</v>
      </c>
      <c r="AC156" s="13">
        <v>4.7699999999999999E-2</v>
      </c>
      <c r="AD156" s="13">
        <v>0.14879999999999999</v>
      </c>
      <c r="AE156" s="13">
        <v>3.0200000000000001E-2</v>
      </c>
      <c r="AF156" s="14" t="s">
        <v>48</v>
      </c>
      <c r="AG156" s="14" t="s">
        <v>48</v>
      </c>
      <c r="AH156" s="15" t="s">
        <v>49</v>
      </c>
      <c r="AI156" s="16" t="s">
        <v>49</v>
      </c>
    </row>
    <row r="157" spans="1:35" ht="276" x14ac:dyDescent="0.35">
      <c r="A157" s="4" t="s">
        <v>814</v>
      </c>
      <c r="B157" s="5" t="s">
        <v>815</v>
      </c>
      <c r="C157" s="6" t="s">
        <v>553</v>
      </c>
      <c r="D157" s="6" t="s">
        <v>53</v>
      </c>
      <c r="E157" s="6" t="s">
        <v>816</v>
      </c>
      <c r="F157" s="6" t="s">
        <v>817</v>
      </c>
      <c r="G157" s="6" t="s">
        <v>257</v>
      </c>
      <c r="H157" s="6" t="s">
        <v>129</v>
      </c>
      <c r="I157" s="7">
        <v>6.0000000000000001E-3</v>
      </c>
      <c r="J157" s="8">
        <v>0.19</v>
      </c>
      <c r="K157" s="7">
        <v>5.7000000000000002E-2</v>
      </c>
      <c r="L157" s="9">
        <v>523.4</v>
      </c>
      <c r="M157" s="10">
        <v>25.3</v>
      </c>
      <c r="N157" s="9">
        <f t="shared" si="2"/>
        <v>20.687747035573121</v>
      </c>
      <c r="O157" s="11">
        <v>128216</v>
      </c>
      <c r="P157" s="12">
        <v>-0.68</v>
      </c>
      <c r="Q157" s="6" t="s">
        <v>258</v>
      </c>
      <c r="R157" s="6" t="s">
        <v>48</v>
      </c>
      <c r="S157" s="6" t="s">
        <v>48</v>
      </c>
      <c r="T157" s="6" t="s">
        <v>59</v>
      </c>
      <c r="U157" s="13">
        <v>8.9999999999999993E-3</v>
      </c>
      <c r="V157" s="13">
        <v>1.0800000000000001E-2</v>
      </c>
      <c r="W157" s="13">
        <v>1.3599999999999999E-2</v>
      </c>
      <c r="X157" s="13">
        <v>1.5900000000000001E-2</v>
      </c>
      <c r="Y157" s="13">
        <v>0.19700000000000001</v>
      </c>
      <c r="Z157" s="13">
        <v>7.4999999999999997E-2</v>
      </c>
      <c r="AA157" s="13">
        <v>2.1600000000000001E-2</v>
      </c>
      <c r="AB157" s="13">
        <v>2.53E-2</v>
      </c>
      <c r="AC157" s="13">
        <v>0.18870000000000001</v>
      </c>
      <c r="AD157" s="13">
        <v>9.4000000000000004E-3</v>
      </c>
      <c r="AE157" s="13">
        <v>0.11310000000000001</v>
      </c>
      <c r="AF157" s="14" t="s">
        <v>48</v>
      </c>
      <c r="AG157" s="14" t="s">
        <v>48</v>
      </c>
      <c r="AH157" s="15" t="s">
        <v>49</v>
      </c>
      <c r="AI157" s="16" t="s">
        <v>49</v>
      </c>
    </row>
    <row r="158" spans="1:35" ht="75" x14ac:dyDescent="0.35">
      <c r="A158" s="4" t="s">
        <v>818</v>
      </c>
      <c r="B158" s="5" t="s">
        <v>819</v>
      </c>
      <c r="C158" s="6" t="s">
        <v>261</v>
      </c>
      <c r="D158" s="6" t="s">
        <v>53</v>
      </c>
      <c r="E158" s="6" t="s">
        <v>820</v>
      </c>
      <c r="F158" s="6" t="s">
        <v>821</v>
      </c>
      <c r="G158" s="6" t="s">
        <v>381</v>
      </c>
      <c r="H158" s="6" t="s">
        <v>81</v>
      </c>
      <c r="I158" s="7">
        <v>2.5000000000000001E-3</v>
      </c>
      <c r="J158" s="8">
        <v>0.27</v>
      </c>
      <c r="K158" s="7">
        <v>9.4000000000000004E-3</v>
      </c>
      <c r="L158" s="9">
        <v>527</v>
      </c>
      <c r="M158" s="10">
        <v>5.3</v>
      </c>
      <c r="N158" s="9">
        <f t="shared" si="2"/>
        <v>99.433962264150949</v>
      </c>
      <c r="O158" s="11">
        <v>35019</v>
      </c>
      <c r="P158" s="12">
        <v>1.1000000000000001</v>
      </c>
      <c r="Q158" s="6" t="s">
        <v>44</v>
      </c>
      <c r="R158" s="6" t="s">
        <v>45</v>
      </c>
      <c r="S158" s="6" t="s">
        <v>145</v>
      </c>
      <c r="T158" s="6" t="s">
        <v>47</v>
      </c>
      <c r="U158" s="13">
        <v>3.5400000000000001E-2</v>
      </c>
      <c r="V158" s="13">
        <v>4.6800000000000001E-2</v>
      </c>
      <c r="W158" s="13">
        <v>0.21440000000000001</v>
      </c>
      <c r="X158" s="13">
        <v>8.2799999999999999E-2</v>
      </c>
      <c r="Y158" s="13">
        <v>8.6599999999999996E-2</v>
      </c>
      <c r="Z158" s="13">
        <v>8.0699999999999994E-2</v>
      </c>
      <c r="AA158" s="13">
        <v>8.6699999999999999E-2</v>
      </c>
      <c r="AB158" s="13">
        <v>4.9299999999999997E-2</v>
      </c>
      <c r="AC158" s="13">
        <v>4.7699999999999999E-2</v>
      </c>
      <c r="AD158" s="13">
        <v>0.26900000000000002</v>
      </c>
      <c r="AE158" s="13">
        <v>0</v>
      </c>
      <c r="AF158" s="14" t="s">
        <v>48</v>
      </c>
      <c r="AG158" s="14" t="s">
        <v>48</v>
      </c>
      <c r="AH158" s="15" t="s">
        <v>49</v>
      </c>
      <c r="AI158" s="16" t="s">
        <v>49</v>
      </c>
    </row>
    <row r="159" spans="1:35" ht="80.5" x14ac:dyDescent="0.35">
      <c r="A159" s="4" t="s">
        <v>822</v>
      </c>
      <c r="B159" s="5" t="s">
        <v>823</v>
      </c>
      <c r="C159" s="6" t="s">
        <v>824</v>
      </c>
      <c r="D159" s="6" t="s">
        <v>53</v>
      </c>
      <c r="E159" s="6" t="s">
        <v>825</v>
      </c>
      <c r="F159" s="6" t="s">
        <v>826</v>
      </c>
      <c r="G159" s="6" t="s">
        <v>104</v>
      </c>
      <c r="H159" s="6" t="s">
        <v>89</v>
      </c>
      <c r="I159" s="7">
        <v>4.8999999999999998E-3</v>
      </c>
      <c r="J159" s="8">
        <v>0.23</v>
      </c>
      <c r="K159" s="7">
        <v>8.0000000000000002E-3</v>
      </c>
      <c r="L159" s="9">
        <v>536.70000000000005</v>
      </c>
      <c r="M159" s="10">
        <v>18.7</v>
      </c>
      <c r="N159" s="9">
        <f t="shared" si="2"/>
        <v>28.700534759358291</v>
      </c>
      <c r="O159" s="11">
        <v>162445</v>
      </c>
      <c r="P159" s="12">
        <v>1.02</v>
      </c>
      <c r="Q159" s="6" t="s">
        <v>44</v>
      </c>
      <c r="R159" s="6" t="s">
        <v>48</v>
      </c>
      <c r="S159" s="6" t="s">
        <v>48</v>
      </c>
      <c r="T159" s="6" t="s">
        <v>47</v>
      </c>
      <c r="U159" s="13">
        <v>0.1487</v>
      </c>
      <c r="V159" s="13">
        <v>0</v>
      </c>
      <c r="W159" s="13">
        <v>9.7100000000000006E-2</v>
      </c>
      <c r="X159" s="13">
        <v>0</v>
      </c>
      <c r="Y159" s="13">
        <v>4.8899999999999999E-2</v>
      </c>
      <c r="Z159" s="13">
        <v>0.15570000000000001</v>
      </c>
      <c r="AA159" s="13">
        <v>9.8900000000000002E-2</v>
      </c>
      <c r="AB159" s="13">
        <v>0.23949999999999999</v>
      </c>
      <c r="AC159" s="13">
        <v>0</v>
      </c>
      <c r="AD159" s="13">
        <v>0.16669999999999999</v>
      </c>
      <c r="AE159" s="13">
        <v>4.65E-2</v>
      </c>
      <c r="AF159" s="14" t="s">
        <v>48</v>
      </c>
      <c r="AG159" s="14" t="s">
        <v>48</v>
      </c>
      <c r="AH159" s="15" t="s">
        <v>49</v>
      </c>
      <c r="AI159" s="16" t="s">
        <v>49</v>
      </c>
    </row>
    <row r="160" spans="1:35" ht="92" x14ac:dyDescent="0.35">
      <c r="A160" s="4" t="s">
        <v>827</v>
      </c>
      <c r="B160" s="5" t="s">
        <v>828</v>
      </c>
      <c r="C160" s="6" t="s">
        <v>153</v>
      </c>
      <c r="D160" s="6" t="s">
        <v>53</v>
      </c>
      <c r="E160" s="6" t="s">
        <v>829</v>
      </c>
      <c r="F160" s="6" t="s">
        <v>830</v>
      </c>
      <c r="G160" s="6" t="s">
        <v>213</v>
      </c>
      <c r="H160" s="6" t="s">
        <v>105</v>
      </c>
      <c r="I160" s="7">
        <v>3.5000000000000001E-3</v>
      </c>
      <c r="J160" s="8">
        <v>0.11</v>
      </c>
      <c r="K160" s="7">
        <v>1.43E-2</v>
      </c>
      <c r="L160" s="9">
        <v>537.20000000000005</v>
      </c>
      <c r="M160" s="10">
        <v>10.9</v>
      </c>
      <c r="N160" s="9">
        <f t="shared" si="2"/>
        <v>49.284403669724774</v>
      </c>
      <c r="O160" s="11">
        <v>132042</v>
      </c>
      <c r="P160" s="12">
        <v>1.19</v>
      </c>
      <c r="Q160" s="6" t="s">
        <v>44</v>
      </c>
      <c r="R160" s="6" t="s">
        <v>45</v>
      </c>
      <c r="S160" s="6" t="s">
        <v>130</v>
      </c>
      <c r="T160" s="6" t="s">
        <v>47</v>
      </c>
      <c r="U160" s="13">
        <v>3.5700000000000003E-2</v>
      </c>
      <c r="V160" s="13">
        <v>3.0999999999999999E-3</v>
      </c>
      <c r="W160" s="13">
        <v>6.3899999999999998E-2</v>
      </c>
      <c r="X160" s="13">
        <v>0.11550000000000001</v>
      </c>
      <c r="Y160" s="13">
        <v>0.11840000000000001</v>
      </c>
      <c r="Z160" s="13">
        <v>0.3377</v>
      </c>
      <c r="AA160" s="13">
        <v>0.1115</v>
      </c>
      <c r="AB160" s="13">
        <v>7.6100000000000001E-2</v>
      </c>
      <c r="AC160" s="13">
        <v>0</v>
      </c>
      <c r="AD160" s="13">
        <v>9.2299999999999993E-2</v>
      </c>
      <c r="AE160" s="13">
        <v>4.1599999999999998E-2</v>
      </c>
      <c r="AF160" s="14" t="s">
        <v>48</v>
      </c>
      <c r="AG160" s="14" t="s">
        <v>48</v>
      </c>
      <c r="AH160" s="15" t="s">
        <v>49</v>
      </c>
      <c r="AI160" s="16" t="s">
        <v>49</v>
      </c>
    </row>
    <row r="161" spans="1:35" ht="115" x14ac:dyDescent="0.35">
      <c r="A161" s="4" t="s">
        <v>831</v>
      </c>
      <c r="B161" s="5" t="s">
        <v>832</v>
      </c>
      <c r="C161" s="6" t="s">
        <v>833</v>
      </c>
      <c r="D161" s="6" t="s">
        <v>53</v>
      </c>
      <c r="E161" s="6" t="s">
        <v>834</v>
      </c>
      <c r="F161" s="6" t="s">
        <v>835</v>
      </c>
      <c r="G161" s="6" t="s">
        <v>42</v>
      </c>
      <c r="H161" s="6" t="s">
        <v>105</v>
      </c>
      <c r="I161" s="7">
        <v>2E-3</v>
      </c>
      <c r="J161" s="8">
        <v>0.65</v>
      </c>
      <c r="K161" s="7">
        <v>2.52E-2</v>
      </c>
      <c r="L161" s="9">
        <v>543.5</v>
      </c>
      <c r="M161" s="10">
        <v>4.2</v>
      </c>
      <c r="N161" s="9">
        <f t="shared" si="2"/>
        <v>129.4047619047619</v>
      </c>
      <c r="O161" s="11">
        <v>22306</v>
      </c>
      <c r="P161" s="12">
        <v>0.96</v>
      </c>
      <c r="Q161" s="6" t="s">
        <v>44</v>
      </c>
      <c r="R161" s="6" t="s">
        <v>58</v>
      </c>
      <c r="S161" s="6" t="s">
        <v>46</v>
      </c>
      <c r="T161" s="6" t="s">
        <v>47</v>
      </c>
      <c r="U161" s="13">
        <v>0</v>
      </c>
      <c r="V161" s="13">
        <v>6.4199999999999993E-2</v>
      </c>
      <c r="W161" s="13">
        <v>7.9600000000000004E-2</v>
      </c>
      <c r="X161" s="13">
        <v>0.1242</v>
      </c>
      <c r="Y161" s="13">
        <v>0.12839999999999999</v>
      </c>
      <c r="Z161" s="13">
        <v>0.1598</v>
      </c>
      <c r="AA161" s="13">
        <v>0.13070000000000001</v>
      </c>
      <c r="AB161" s="13">
        <v>8.5000000000000006E-2</v>
      </c>
      <c r="AC161" s="13">
        <v>0</v>
      </c>
      <c r="AD161" s="13">
        <v>0.2203</v>
      </c>
      <c r="AE161" s="13">
        <v>0</v>
      </c>
      <c r="AF161" s="14" t="s">
        <v>48</v>
      </c>
      <c r="AG161" s="14" t="s">
        <v>48</v>
      </c>
      <c r="AH161" s="15" t="s">
        <v>49</v>
      </c>
      <c r="AI161" s="16" t="s">
        <v>49</v>
      </c>
    </row>
    <row r="162" spans="1:35" ht="207" x14ac:dyDescent="0.35">
      <c r="A162" s="4" t="s">
        <v>836</v>
      </c>
      <c r="B162" s="5" t="s">
        <v>837</v>
      </c>
      <c r="C162" s="6" t="s">
        <v>280</v>
      </c>
      <c r="D162" s="6" t="s">
        <v>53</v>
      </c>
      <c r="E162" s="6" t="s">
        <v>838</v>
      </c>
      <c r="F162" s="6" t="s">
        <v>839</v>
      </c>
      <c r="G162" s="6" t="s">
        <v>190</v>
      </c>
      <c r="H162" s="6" t="s">
        <v>57</v>
      </c>
      <c r="I162" s="7">
        <v>3.5000000000000001E-3</v>
      </c>
      <c r="J162" s="8">
        <v>0.15</v>
      </c>
      <c r="K162" s="7">
        <v>1.8100000000000002E-2</v>
      </c>
      <c r="L162" s="9">
        <v>560.70000000000005</v>
      </c>
      <c r="M162" s="10">
        <v>13.3</v>
      </c>
      <c r="N162" s="9">
        <f t="shared" si="2"/>
        <v>42.15789473684211</v>
      </c>
      <c r="O162" s="11">
        <v>2528319</v>
      </c>
      <c r="P162" s="12">
        <v>2.21</v>
      </c>
      <c r="Q162" s="6" t="s">
        <v>44</v>
      </c>
      <c r="R162" s="6" t="s">
        <v>48</v>
      </c>
      <c r="S162" s="6" t="s">
        <v>48</v>
      </c>
      <c r="T162" s="6" t="s">
        <v>47</v>
      </c>
      <c r="U162" s="13">
        <v>0.80959999999999999</v>
      </c>
      <c r="V162" s="13">
        <v>0</v>
      </c>
      <c r="W162" s="13">
        <v>0</v>
      </c>
      <c r="X162" s="13">
        <v>0</v>
      </c>
      <c r="Y162" s="13">
        <v>1.1900000000000001E-2</v>
      </c>
      <c r="Z162" s="13">
        <v>0</v>
      </c>
      <c r="AA162" s="13">
        <v>0</v>
      </c>
      <c r="AB162" s="13">
        <v>0.1729</v>
      </c>
      <c r="AC162" s="13">
        <v>0</v>
      </c>
      <c r="AD162" s="13">
        <v>0</v>
      </c>
      <c r="AE162" s="13">
        <v>0</v>
      </c>
      <c r="AF162" s="14" t="s">
        <v>48</v>
      </c>
      <c r="AG162" s="14" t="s">
        <v>48</v>
      </c>
      <c r="AH162" s="15" t="s">
        <v>49</v>
      </c>
      <c r="AI162" s="16" t="s">
        <v>49</v>
      </c>
    </row>
    <row r="163" spans="1:35" ht="103.5" x14ac:dyDescent="0.35">
      <c r="A163" s="4" t="s">
        <v>840</v>
      </c>
      <c r="B163" s="5" t="s">
        <v>841</v>
      </c>
      <c r="C163" s="6" t="s">
        <v>842</v>
      </c>
      <c r="D163" s="6" t="s">
        <v>53</v>
      </c>
      <c r="E163" s="6" t="s">
        <v>843</v>
      </c>
      <c r="F163" s="6" t="s">
        <v>844</v>
      </c>
      <c r="G163" s="6" t="s">
        <v>29</v>
      </c>
      <c r="H163" s="6" t="s">
        <v>789</v>
      </c>
      <c r="I163" s="7">
        <v>6.9999999999999999E-4</v>
      </c>
      <c r="J163" s="8">
        <v>0.3</v>
      </c>
      <c r="K163" s="7">
        <v>2.58E-2</v>
      </c>
      <c r="L163" s="9">
        <v>562.29999999999995</v>
      </c>
      <c r="M163" s="10">
        <v>18.600000000000001</v>
      </c>
      <c r="N163" s="9">
        <f t="shared" si="2"/>
        <v>30.231182795698921</v>
      </c>
      <c r="O163" s="11">
        <v>115047</v>
      </c>
      <c r="P163" s="12">
        <v>-1.36</v>
      </c>
      <c r="Q163" s="6" t="s">
        <v>29</v>
      </c>
      <c r="R163" s="6" t="s">
        <v>48</v>
      </c>
      <c r="S163" s="6" t="s">
        <v>48</v>
      </c>
      <c r="T163" s="6" t="s">
        <v>47</v>
      </c>
      <c r="U163" s="13">
        <v>0</v>
      </c>
      <c r="V163" s="13">
        <v>0</v>
      </c>
      <c r="W163" s="13">
        <v>0</v>
      </c>
      <c r="X163" s="13">
        <v>0</v>
      </c>
      <c r="Y163" s="13">
        <v>0</v>
      </c>
      <c r="Z163" s="13">
        <v>0</v>
      </c>
      <c r="AA163" s="13">
        <v>0</v>
      </c>
      <c r="AB163" s="13">
        <v>0</v>
      </c>
      <c r="AC163" s="13">
        <v>0.99739999999999995</v>
      </c>
      <c r="AD163" s="13">
        <v>0</v>
      </c>
      <c r="AE163" s="13">
        <v>0</v>
      </c>
      <c r="AF163" s="14" t="s">
        <v>48</v>
      </c>
      <c r="AG163" s="14" t="s">
        <v>48</v>
      </c>
      <c r="AH163" s="15" t="s">
        <v>49</v>
      </c>
      <c r="AI163" s="16" t="s">
        <v>49</v>
      </c>
    </row>
    <row r="164" spans="1:35" ht="69" x14ac:dyDescent="0.35">
      <c r="A164" s="4" t="s">
        <v>845</v>
      </c>
      <c r="B164" s="5" t="s">
        <v>846</v>
      </c>
      <c r="C164" s="6" t="s">
        <v>335</v>
      </c>
      <c r="D164" s="6" t="s">
        <v>53</v>
      </c>
      <c r="E164" s="6" t="s">
        <v>847</v>
      </c>
      <c r="F164" s="6" t="s">
        <v>848</v>
      </c>
      <c r="G164" s="6" t="s">
        <v>289</v>
      </c>
      <c r="H164" s="6" t="s">
        <v>81</v>
      </c>
      <c r="I164" s="7">
        <v>4.7999999999999996E-3</v>
      </c>
      <c r="J164" s="8">
        <v>0.28000000000000003</v>
      </c>
      <c r="K164" s="7">
        <v>1.01E-2</v>
      </c>
      <c r="L164" s="9">
        <v>569.4</v>
      </c>
      <c r="M164" s="10">
        <v>4.9000000000000004</v>
      </c>
      <c r="N164" s="9">
        <f t="shared" si="2"/>
        <v>116.20408163265304</v>
      </c>
      <c r="O164" s="11">
        <v>19694</v>
      </c>
      <c r="P164" s="12">
        <v>1.35</v>
      </c>
      <c r="Q164" s="6" t="s">
        <v>44</v>
      </c>
      <c r="R164" s="6" t="s">
        <v>48</v>
      </c>
      <c r="S164" s="6" t="s">
        <v>48</v>
      </c>
      <c r="T164" s="6" t="s">
        <v>47</v>
      </c>
      <c r="U164" s="13">
        <v>0</v>
      </c>
      <c r="V164" s="13">
        <v>0</v>
      </c>
      <c r="W164" s="13">
        <v>0</v>
      </c>
      <c r="X164" s="13">
        <v>1.2500000000000001E-2</v>
      </c>
      <c r="Y164" s="13">
        <v>0</v>
      </c>
      <c r="Z164" s="13">
        <v>0</v>
      </c>
      <c r="AA164" s="13">
        <v>0.98729999999999996</v>
      </c>
      <c r="AB164" s="13">
        <v>0</v>
      </c>
      <c r="AC164" s="13">
        <v>0</v>
      </c>
      <c r="AD164" s="13">
        <v>0</v>
      </c>
      <c r="AE164" s="13">
        <v>0</v>
      </c>
      <c r="AF164" s="14" t="s">
        <v>48</v>
      </c>
      <c r="AG164" s="14" t="s">
        <v>48</v>
      </c>
      <c r="AH164" s="15" t="s">
        <v>49</v>
      </c>
      <c r="AI164" s="16" t="s">
        <v>49</v>
      </c>
    </row>
    <row r="165" spans="1:35" ht="195.5" x14ac:dyDescent="0.35">
      <c r="A165" s="4" t="s">
        <v>849</v>
      </c>
      <c r="B165" s="5" t="s">
        <v>850</v>
      </c>
      <c r="C165" s="6" t="s">
        <v>851</v>
      </c>
      <c r="D165" s="6" t="s">
        <v>53</v>
      </c>
      <c r="E165" s="6" t="s">
        <v>852</v>
      </c>
      <c r="F165" s="6" t="s">
        <v>853</v>
      </c>
      <c r="G165" s="6" t="s">
        <v>233</v>
      </c>
      <c r="H165" s="6" t="s">
        <v>144</v>
      </c>
      <c r="I165" s="7">
        <v>1.4E-3</v>
      </c>
      <c r="J165" s="8">
        <v>3.24</v>
      </c>
      <c r="K165" s="7">
        <v>6.8199999999999997E-2</v>
      </c>
      <c r="L165" s="9">
        <v>570.1</v>
      </c>
      <c r="M165" s="10">
        <v>6.8</v>
      </c>
      <c r="N165" s="9">
        <f t="shared" si="2"/>
        <v>83.838235294117652</v>
      </c>
      <c r="O165" s="11">
        <v>58178</v>
      </c>
      <c r="P165" s="12">
        <v>1.1299999999999999</v>
      </c>
      <c r="Q165" s="6" t="s">
        <v>44</v>
      </c>
      <c r="R165" s="6" t="s">
        <v>48</v>
      </c>
      <c r="S165" s="6" t="s">
        <v>48</v>
      </c>
      <c r="T165" s="6" t="s">
        <v>47</v>
      </c>
      <c r="U165" s="13">
        <v>0</v>
      </c>
      <c r="V165" s="13">
        <v>0.96560000000000001</v>
      </c>
      <c r="W165" s="13">
        <v>0</v>
      </c>
      <c r="X165" s="13">
        <v>0</v>
      </c>
      <c r="Y165" s="13">
        <v>0</v>
      </c>
      <c r="Z165" s="13">
        <v>0</v>
      </c>
      <c r="AA165" s="13">
        <v>0</v>
      </c>
      <c r="AB165" s="13">
        <v>0</v>
      </c>
      <c r="AC165" s="13">
        <v>0</v>
      </c>
      <c r="AD165" s="13">
        <v>3.4299999999999997E-2</v>
      </c>
      <c r="AE165" s="13">
        <v>0</v>
      </c>
      <c r="AF165" s="14" t="s">
        <v>48</v>
      </c>
      <c r="AG165" s="14" t="s">
        <v>48</v>
      </c>
      <c r="AH165" s="15" t="s">
        <v>49</v>
      </c>
      <c r="AI165" s="16" t="s">
        <v>49</v>
      </c>
    </row>
    <row r="166" spans="1:35" ht="103.5" x14ac:dyDescent="0.35">
      <c r="A166" s="4" t="s">
        <v>854</v>
      </c>
      <c r="B166" s="5" t="s">
        <v>855</v>
      </c>
      <c r="C166" s="6" t="s">
        <v>148</v>
      </c>
      <c r="D166" s="6" t="s">
        <v>53</v>
      </c>
      <c r="E166" s="6" t="s">
        <v>856</v>
      </c>
      <c r="F166" s="6" t="s">
        <v>857</v>
      </c>
      <c r="G166" s="6" t="s">
        <v>357</v>
      </c>
      <c r="H166" s="6" t="s">
        <v>144</v>
      </c>
      <c r="I166" s="7">
        <v>1.1999999999999999E-3</v>
      </c>
      <c r="J166" s="8">
        <v>0.33</v>
      </c>
      <c r="K166" s="7">
        <v>5.1499999999999997E-2</v>
      </c>
      <c r="L166" s="9">
        <v>576.6</v>
      </c>
      <c r="M166" s="10">
        <v>7</v>
      </c>
      <c r="N166" s="9">
        <f t="shared" si="2"/>
        <v>82.371428571428581</v>
      </c>
      <c r="O166" s="11">
        <v>96328</v>
      </c>
      <c r="P166" s="12">
        <v>0.95</v>
      </c>
      <c r="Q166" s="6" t="s">
        <v>82</v>
      </c>
      <c r="R166" s="6" t="s">
        <v>48</v>
      </c>
      <c r="S166" s="6" t="s">
        <v>48</v>
      </c>
      <c r="T166" s="6" t="s">
        <v>47</v>
      </c>
      <c r="U166" s="13" t="s">
        <v>48</v>
      </c>
      <c r="V166" s="13" t="s">
        <v>48</v>
      </c>
      <c r="W166" s="13" t="s">
        <v>48</v>
      </c>
      <c r="X166" s="13" t="s">
        <v>48</v>
      </c>
      <c r="Y166" s="13" t="s">
        <v>48</v>
      </c>
      <c r="Z166" s="13" t="s">
        <v>48</v>
      </c>
      <c r="AA166" s="13" t="s">
        <v>48</v>
      </c>
      <c r="AB166" s="13" t="s">
        <v>48</v>
      </c>
      <c r="AC166" s="13" t="s">
        <v>48</v>
      </c>
      <c r="AD166" s="13" t="s">
        <v>48</v>
      </c>
      <c r="AE166" s="13" t="s">
        <v>48</v>
      </c>
      <c r="AF166" s="14" t="s">
        <v>48</v>
      </c>
      <c r="AG166" s="14" t="s">
        <v>48</v>
      </c>
      <c r="AH166" s="15" t="s">
        <v>49</v>
      </c>
      <c r="AI166" s="16" t="s">
        <v>49</v>
      </c>
    </row>
    <row r="167" spans="1:35" ht="241.5" x14ac:dyDescent="0.35">
      <c r="A167" s="4" t="s">
        <v>858</v>
      </c>
      <c r="B167" s="5" t="s">
        <v>859</v>
      </c>
      <c r="C167" s="6" t="s">
        <v>158</v>
      </c>
      <c r="D167" s="6" t="s">
        <v>53</v>
      </c>
      <c r="E167" s="6" t="s">
        <v>860</v>
      </c>
      <c r="F167" s="6" t="s">
        <v>861</v>
      </c>
      <c r="G167" s="6" t="s">
        <v>178</v>
      </c>
      <c r="H167" s="6" t="s">
        <v>162</v>
      </c>
      <c r="I167" s="7">
        <v>5.7999999999999996E-3</v>
      </c>
      <c r="J167" s="8">
        <v>0.12</v>
      </c>
      <c r="K167" s="7">
        <v>2.7699999999999999E-2</v>
      </c>
      <c r="L167" s="9">
        <v>610.6</v>
      </c>
      <c r="M167" s="10">
        <v>10.8</v>
      </c>
      <c r="N167" s="9">
        <f t="shared" si="2"/>
        <v>56.537037037037038</v>
      </c>
      <c r="O167" s="11">
        <v>211578</v>
      </c>
      <c r="P167" s="12">
        <v>1.26</v>
      </c>
      <c r="Q167" s="6" t="s">
        <v>44</v>
      </c>
      <c r="R167" s="6" t="s">
        <v>74</v>
      </c>
      <c r="S167" s="6" t="s">
        <v>130</v>
      </c>
      <c r="T167" s="6" t="s">
        <v>179</v>
      </c>
      <c r="U167" s="13">
        <v>9.6600000000000005E-2</v>
      </c>
      <c r="V167" s="13">
        <v>4.2900000000000001E-2</v>
      </c>
      <c r="W167" s="13">
        <v>0.1457</v>
      </c>
      <c r="X167" s="13">
        <v>8.43E-2</v>
      </c>
      <c r="Y167" s="13">
        <v>2.3300000000000001E-2</v>
      </c>
      <c r="Z167" s="13">
        <v>0.1216</v>
      </c>
      <c r="AA167" s="13">
        <v>5.1900000000000002E-2</v>
      </c>
      <c r="AB167" s="13">
        <v>0.22750000000000001</v>
      </c>
      <c r="AC167" s="13">
        <v>3.9300000000000002E-2</v>
      </c>
      <c r="AD167" s="13">
        <v>0.15629999999999999</v>
      </c>
      <c r="AE167" s="13">
        <v>6.0000000000000001E-3</v>
      </c>
      <c r="AF167" s="14" t="s">
        <v>48</v>
      </c>
      <c r="AG167" s="14" t="s">
        <v>48</v>
      </c>
      <c r="AH167" s="15" t="s">
        <v>49</v>
      </c>
      <c r="AI167" s="16" t="s">
        <v>49</v>
      </c>
    </row>
    <row r="168" spans="1:35" ht="80.5" x14ac:dyDescent="0.35">
      <c r="A168" s="4" t="s">
        <v>862</v>
      </c>
      <c r="B168" s="5" t="s">
        <v>863</v>
      </c>
      <c r="C168" s="6" t="s">
        <v>864</v>
      </c>
      <c r="D168" s="6" t="s">
        <v>53</v>
      </c>
      <c r="E168" s="6" t="s">
        <v>865</v>
      </c>
      <c r="F168" s="6" t="s">
        <v>866</v>
      </c>
      <c r="G168" s="6" t="s">
        <v>178</v>
      </c>
      <c r="H168" s="6" t="s">
        <v>162</v>
      </c>
      <c r="I168" s="7">
        <v>5.7999999999999996E-3</v>
      </c>
      <c r="J168" s="8">
        <v>0.18</v>
      </c>
      <c r="K168" s="7">
        <v>1.6500000000000001E-2</v>
      </c>
      <c r="L168" s="9">
        <v>617.9</v>
      </c>
      <c r="M168" s="10">
        <v>11.1</v>
      </c>
      <c r="N168" s="9">
        <f t="shared" si="2"/>
        <v>55.666666666666664</v>
      </c>
      <c r="O168" s="11">
        <v>178469</v>
      </c>
      <c r="P168" s="12">
        <v>1.26</v>
      </c>
      <c r="Q168" s="6" t="s">
        <v>44</v>
      </c>
      <c r="R168" s="6" t="s">
        <v>45</v>
      </c>
      <c r="S168" s="6" t="s">
        <v>46</v>
      </c>
      <c r="T168" s="6" t="s">
        <v>179</v>
      </c>
      <c r="U168" s="13">
        <v>7.3800000000000004E-2</v>
      </c>
      <c r="V168" s="13">
        <v>6.7000000000000002E-3</v>
      </c>
      <c r="W168" s="13">
        <v>0.18240000000000001</v>
      </c>
      <c r="X168" s="13">
        <v>0.20860000000000001</v>
      </c>
      <c r="Y168" s="13">
        <v>2.0299999999999999E-2</v>
      </c>
      <c r="Z168" s="13">
        <v>0.1241</v>
      </c>
      <c r="AA168" s="13">
        <v>0.1008</v>
      </c>
      <c r="AB168" s="13">
        <v>0.1951</v>
      </c>
      <c r="AC168" s="13">
        <v>0</v>
      </c>
      <c r="AD168" s="13">
        <v>4.5499999999999999E-2</v>
      </c>
      <c r="AE168" s="13">
        <v>4.2700000000000002E-2</v>
      </c>
      <c r="AF168" s="14" t="s">
        <v>48</v>
      </c>
      <c r="AG168" s="14" t="s">
        <v>48</v>
      </c>
      <c r="AH168" s="15" t="s">
        <v>49</v>
      </c>
      <c r="AI168" s="16" t="s">
        <v>49</v>
      </c>
    </row>
    <row r="169" spans="1:35" ht="138" x14ac:dyDescent="0.35">
      <c r="A169" s="4" t="s">
        <v>867</v>
      </c>
      <c r="B169" s="5" t="s">
        <v>868</v>
      </c>
      <c r="C169" s="6" t="s">
        <v>126</v>
      </c>
      <c r="D169" s="6" t="s">
        <v>53</v>
      </c>
      <c r="E169" s="6" t="s">
        <v>869</v>
      </c>
      <c r="F169" s="6" t="s">
        <v>870</v>
      </c>
      <c r="G169" s="6" t="s">
        <v>117</v>
      </c>
      <c r="H169" s="6" t="s">
        <v>129</v>
      </c>
      <c r="I169" s="7">
        <v>7.0000000000000001E-3</v>
      </c>
      <c r="J169" s="8">
        <v>0.09</v>
      </c>
      <c r="K169" s="7">
        <v>1.14E-2</v>
      </c>
      <c r="L169" s="9">
        <v>634.5</v>
      </c>
      <c r="M169" s="10">
        <v>12.7</v>
      </c>
      <c r="N169" s="9">
        <f t="shared" si="2"/>
        <v>49.960629921259844</v>
      </c>
      <c r="O169" s="11">
        <v>65428</v>
      </c>
      <c r="P169" s="12">
        <v>1.28</v>
      </c>
      <c r="Q169" s="6" t="s">
        <v>44</v>
      </c>
      <c r="R169" s="6" t="s">
        <v>118</v>
      </c>
      <c r="S169" s="6" t="s">
        <v>46</v>
      </c>
      <c r="T169" s="6" t="s">
        <v>47</v>
      </c>
      <c r="U169" s="13">
        <v>5.1400000000000001E-2</v>
      </c>
      <c r="V169" s="13">
        <v>1.7999999999999999E-2</v>
      </c>
      <c r="W169" s="13">
        <v>0.1832</v>
      </c>
      <c r="X169" s="13">
        <v>6.5299999999999997E-2</v>
      </c>
      <c r="Y169" s="13">
        <v>7.3700000000000002E-2</v>
      </c>
      <c r="Z169" s="13">
        <v>0.1376</v>
      </c>
      <c r="AA169" s="13">
        <v>5.8500000000000003E-2</v>
      </c>
      <c r="AB169" s="13">
        <v>0.21479999999999999</v>
      </c>
      <c r="AC169" s="13">
        <v>2.47E-2</v>
      </c>
      <c r="AD169" s="13">
        <v>0.1179</v>
      </c>
      <c r="AE169" s="13">
        <v>5.4199999999999998E-2</v>
      </c>
      <c r="AF169" s="14" t="s">
        <v>48</v>
      </c>
      <c r="AG169" s="14" t="s">
        <v>48</v>
      </c>
      <c r="AH169" s="15" t="s">
        <v>49</v>
      </c>
      <c r="AI169" s="16" t="s">
        <v>49</v>
      </c>
    </row>
    <row r="170" spans="1:35" ht="115" x14ac:dyDescent="0.35">
      <c r="A170" s="4" t="s">
        <v>871</v>
      </c>
      <c r="B170" s="5" t="s">
        <v>872</v>
      </c>
      <c r="C170" s="6" t="s">
        <v>873</v>
      </c>
      <c r="D170" s="6" t="s">
        <v>39</v>
      </c>
      <c r="E170" s="6" t="s">
        <v>110</v>
      </c>
      <c r="F170" s="6" t="s">
        <v>111</v>
      </c>
      <c r="G170" s="6" t="s">
        <v>42</v>
      </c>
      <c r="H170" s="6" t="s">
        <v>645</v>
      </c>
      <c r="I170" s="7">
        <v>9.4999999999999998E-3</v>
      </c>
      <c r="J170" s="8"/>
      <c r="K170" s="7"/>
      <c r="L170" s="9">
        <v>646.1</v>
      </c>
      <c r="M170" s="10">
        <v>4.4000000000000004</v>
      </c>
      <c r="N170" s="9">
        <f t="shared" si="2"/>
        <v>146.84090909090909</v>
      </c>
      <c r="O170" s="11">
        <v>29616</v>
      </c>
      <c r="P170" s="12">
        <v>0.82</v>
      </c>
      <c r="Q170" s="6" t="s">
        <v>44</v>
      </c>
      <c r="R170" s="6" t="s">
        <v>45</v>
      </c>
      <c r="S170" s="6" t="s">
        <v>46</v>
      </c>
      <c r="T170" s="6" t="s">
        <v>47</v>
      </c>
      <c r="U170" s="13" t="s">
        <v>48</v>
      </c>
      <c r="V170" s="13" t="s">
        <v>48</v>
      </c>
      <c r="W170" s="13" t="s">
        <v>48</v>
      </c>
      <c r="X170" s="13" t="s">
        <v>48</v>
      </c>
      <c r="Y170" s="13" t="s">
        <v>48</v>
      </c>
      <c r="Z170" s="13" t="s">
        <v>48</v>
      </c>
      <c r="AA170" s="13" t="s">
        <v>48</v>
      </c>
      <c r="AB170" s="13" t="s">
        <v>48</v>
      </c>
      <c r="AC170" s="13" t="s">
        <v>48</v>
      </c>
      <c r="AD170" s="13" t="s">
        <v>48</v>
      </c>
      <c r="AE170" s="13" t="s">
        <v>48</v>
      </c>
      <c r="AF170" s="14" t="s">
        <v>48</v>
      </c>
      <c r="AG170" s="14" t="s">
        <v>48</v>
      </c>
      <c r="AH170" s="15" t="s">
        <v>49</v>
      </c>
      <c r="AI170" s="16" t="s">
        <v>49</v>
      </c>
    </row>
    <row r="171" spans="1:35" ht="57.5" x14ac:dyDescent="0.35">
      <c r="A171" s="4" t="s">
        <v>874</v>
      </c>
      <c r="B171" s="5" t="s">
        <v>875</v>
      </c>
      <c r="C171" s="6" t="s">
        <v>876</v>
      </c>
      <c r="D171" s="6" t="s">
        <v>53</v>
      </c>
      <c r="E171" s="6" t="s">
        <v>877</v>
      </c>
      <c r="F171" s="6" t="s">
        <v>878</v>
      </c>
      <c r="G171" s="6" t="s">
        <v>213</v>
      </c>
      <c r="H171" s="6" t="s">
        <v>144</v>
      </c>
      <c r="I171" s="7">
        <v>1.1999999999999999E-3</v>
      </c>
      <c r="J171" s="8">
        <v>0.31</v>
      </c>
      <c r="K171" s="7">
        <v>2.2499999999999999E-2</v>
      </c>
      <c r="L171" s="9">
        <v>663.5</v>
      </c>
      <c r="M171" s="10">
        <v>12.1</v>
      </c>
      <c r="N171" s="9">
        <f t="shared" si="2"/>
        <v>54.834710743801658</v>
      </c>
      <c r="O171" s="11">
        <v>55037</v>
      </c>
      <c r="P171" s="12">
        <v>1.03</v>
      </c>
      <c r="Q171" s="6" t="s">
        <v>44</v>
      </c>
      <c r="R171" s="6" t="s">
        <v>58</v>
      </c>
      <c r="S171" s="6" t="s">
        <v>130</v>
      </c>
      <c r="T171" s="6" t="s">
        <v>47</v>
      </c>
      <c r="U171" s="13">
        <v>3.15E-2</v>
      </c>
      <c r="V171" s="13">
        <v>5.91E-2</v>
      </c>
      <c r="W171" s="13">
        <v>2.9399999999999999E-2</v>
      </c>
      <c r="X171" s="13">
        <v>8.43E-2</v>
      </c>
      <c r="Y171" s="13">
        <v>0.17119999999999999</v>
      </c>
      <c r="Z171" s="13">
        <v>0.2203</v>
      </c>
      <c r="AA171" s="13">
        <v>0.14680000000000001</v>
      </c>
      <c r="AB171" s="13">
        <v>8.2600000000000007E-2</v>
      </c>
      <c r="AC171" s="13">
        <v>2.5600000000000001E-2</v>
      </c>
      <c r="AD171" s="13">
        <v>8.6400000000000005E-2</v>
      </c>
      <c r="AE171" s="13">
        <v>5.8000000000000003E-2</v>
      </c>
      <c r="AF171" s="14" t="s">
        <v>48</v>
      </c>
      <c r="AG171" s="14" t="s">
        <v>48</v>
      </c>
      <c r="AH171" s="15" t="s">
        <v>49</v>
      </c>
      <c r="AI171" s="16" t="s">
        <v>49</v>
      </c>
    </row>
    <row r="172" spans="1:35" ht="46" x14ac:dyDescent="0.35">
      <c r="A172" s="4" t="s">
        <v>879</v>
      </c>
      <c r="B172" s="5" t="s">
        <v>880</v>
      </c>
      <c r="C172" s="6" t="s">
        <v>876</v>
      </c>
      <c r="D172" s="6" t="s">
        <v>53</v>
      </c>
      <c r="E172" s="6" t="s">
        <v>881</v>
      </c>
      <c r="F172" s="6" t="s">
        <v>882</v>
      </c>
      <c r="G172" s="6" t="s">
        <v>42</v>
      </c>
      <c r="H172" s="6" t="s">
        <v>144</v>
      </c>
      <c r="I172" s="7">
        <v>1.1999999999999999E-3</v>
      </c>
      <c r="J172" s="8">
        <v>0.3</v>
      </c>
      <c r="K172" s="7">
        <v>1.9E-2</v>
      </c>
      <c r="L172" s="9">
        <v>666.7</v>
      </c>
      <c r="M172" s="10">
        <v>10.6</v>
      </c>
      <c r="N172" s="9">
        <f t="shared" si="2"/>
        <v>62.896226415094347</v>
      </c>
      <c r="O172" s="11">
        <v>44664</v>
      </c>
      <c r="P172" s="12">
        <v>0.98</v>
      </c>
      <c r="Q172" s="6" t="s">
        <v>44</v>
      </c>
      <c r="R172" s="6" t="s">
        <v>58</v>
      </c>
      <c r="S172" s="6" t="s">
        <v>46</v>
      </c>
      <c r="T172" s="6" t="s">
        <v>47</v>
      </c>
      <c r="U172" s="13">
        <v>2.8299999999999999E-2</v>
      </c>
      <c r="V172" s="13">
        <v>4.5400000000000003E-2</v>
      </c>
      <c r="W172" s="13">
        <v>0.10150000000000001</v>
      </c>
      <c r="X172" s="13">
        <v>0.10730000000000001</v>
      </c>
      <c r="Y172" s="13">
        <v>0.1163</v>
      </c>
      <c r="Z172" s="13">
        <v>0.15190000000000001</v>
      </c>
      <c r="AA172" s="13">
        <v>0.12770000000000001</v>
      </c>
      <c r="AB172" s="13">
        <v>9.6699999999999994E-2</v>
      </c>
      <c r="AC172" s="13">
        <v>1.83E-2</v>
      </c>
      <c r="AD172" s="13">
        <v>0.17710000000000001</v>
      </c>
      <c r="AE172" s="13">
        <v>2.9399999999999999E-2</v>
      </c>
      <c r="AF172" s="14" t="s">
        <v>48</v>
      </c>
      <c r="AG172" s="14" t="s">
        <v>48</v>
      </c>
      <c r="AH172" s="15" t="s">
        <v>49</v>
      </c>
      <c r="AI172" s="16" t="s">
        <v>49</v>
      </c>
    </row>
    <row r="173" spans="1:35" ht="207" x14ac:dyDescent="0.35">
      <c r="A173" s="4" t="s">
        <v>883</v>
      </c>
      <c r="B173" s="5" t="s">
        <v>884</v>
      </c>
      <c r="C173" s="6" t="s">
        <v>885</v>
      </c>
      <c r="D173" s="6" t="s">
        <v>53</v>
      </c>
      <c r="E173" s="6" t="s">
        <v>886</v>
      </c>
      <c r="F173" s="6" t="s">
        <v>887</v>
      </c>
      <c r="G173" s="6" t="s">
        <v>213</v>
      </c>
      <c r="H173" s="6" t="s">
        <v>129</v>
      </c>
      <c r="I173" s="7">
        <v>4.4999999999999997E-3</v>
      </c>
      <c r="J173" s="8">
        <v>0.2</v>
      </c>
      <c r="K173" s="7">
        <v>4.0800000000000003E-2</v>
      </c>
      <c r="L173" s="9">
        <v>685.3</v>
      </c>
      <c r="M173" s="10">
        <v>31.4</v>
      </c>
      <c r="N173" s="9">
        <f t="shared" si="2"/>
        <v>21.82484076433121</v>
      </c>
      <c r="O173" s="11">
        <v>152180</v>
      </c>
      <c r="P173" s="12">
        <v>0.92</v>
      </c>
      <c r="Q173" s="6" t="s">
        <v>44</v>
      </c>
      <c r="R173" s="6" t="s">
        <v>45</v>
      </c>
      <c r="S173" s="6" t="s">
        <v>130</v>
      </c>
      <c r="T173" s="6" t="s">
        <v>47</v>
      </c>
      <c r="U173" s="13">
        <v>2.29E-2</v>
      </c>
      <c r="V173" s="13">
        <v>0.18720000000000001</v>
      </c>
      <c r="W173" s="13">
        <v>2.35E-2</v>
      </c>
      <c r="X173" s="13">
        <v>3.9300000000000002E-2</v>
      </c>
      <c r="Y173" s="13">
        <v>6.7500000000000004E-2</v>
      </c>
      <c r="Z173" s="13">
        <v>2.5999999999999999E-2</v>
      </c>
      <c r="AA173" s="13">
        <v>0.26400000000000001</v>
      </c>
      <c r="AB173" s="13">
        <v>7.5700000000000003E-2</v>
      </c>
      <c r="AC173" s="13">
        <v>0</v>
      </c>
      <c r="AD173" s="13">
        <v>2.23E-2</v>
      </c>
      <c r="AE173" s="13">
        <v>0.27160000000000001</v>
      </c>
      <c r="AF173" s="14" t="s">
        <v>48</v>
      </c>
      <c r="AG173" s="14" t="s">
        <v>48</v>
      </c>
      <c r="AH173" s="15" t="s">
        <v>49</v>
      </c>
      <c r="AI173" s="16" t="s">
        <v>49</v>
      </c>
    </row>
    <row r="174" spans="1:35" ht="57.5" x14ac:dyDescent="0.35">
      <c r="A174" s="4" t="s">
        <v>888</v>
      </c>
      <c r="B174" s="5" t="s">
        <v>889</v>
      </c>
      <c r="C174" s="6" t="s">
        <v>890</v>
      </c>
      <c r="D174" s="6" t="s">
        <v>53</v>
      </c>
      <c r="E174" s="6" t="s">
        <v>891</v>
      </c>
      <c r="F174" s="6" t="s">
        <v>892</v>
      </c>
      <c r="G174" s="6" t="s">
        <v>136</v>
      </c>
      <c r="H174" s="6" t="s">
        <v>81</v>
      </c>
      <c r="I174" s="7">
        <v>4.7999999999999996E-3</v>
      </c>
      <c r="J174" s="8">
        <v>0.2</v>
      </c>
      <c r="K174" s="7">
        <v>7.7999999999999996E-3</v>
      </c>
      <c r="L174" s="9">
        <v>685.5</v>
      </c>
      <c r="M174" s="10">
        <v>7.7</v>
      </c>
      <c r="N174" s="9">
        <f t="shared" si="2"/>
        <v>89.025974025974023</v>
      </c>
      <c r="O174" s="11">
        <v>26628</v>
      </c>
      <c r="P174" s="12">
        <v>1.05</v>
      </c>
      <c r="Q174" s="6" t="s">
        <v>44</v>
      </c>
      <c r="R174" s="6" t="s">
        <v>48</v>
      </c>
      <c r="S174" s="6" t="s">
        <v>48</v>
      </c>
      <c r="T174" s="6" t="s">
        <v>47</v>
      </c>
      <c r="U174" s="13">
        <v>0</v>
      </c>
      <c r="V174" s="13">
        <v>2E-3</v>
      </c>
      <c r="W174" s="13">
        <v>7.5700000000000003E-2</v>
      </c>
      <c r="X174" s="13">
        <v>0</v>
      </c>
      <c r="Y174" s="13">
        <v>0</v>
      </c>
      <c r="Z174" s="13">
        <v>5.3800000000000001E-2</v>
      </c>
      <c r="AA174" s="13">
        <v>0</v>
      </c>
      <c r="AB174" s="13">
        <v>4.2200000000000001E-2</v>
      </c>
      <c r="AC174" s="13">
        <v>0</v>
      </c>
      <c r="AD174" s="13">
        <v>0.82430000000000003</v>
      </c>
      <c r="AE174" s="13">
        <v>0</v>
      </c>
      <c r="AF174" s="14" t="s">
        <v>48</v>
      </c>
      <c r="AG174" s="14" t="s">
        <v>48</v>
      </c>
      <c r="AH174" s="15" t="s">
        <v>49</v>
      </c>
      <c r="AI174" s="16" t="s">
        <v>49</v>
      </c>
    </row>
    <row r="175" spans="1:35" ht="195.5" x14ac:dyDescent="0.35">
      <c r="A175" s="4" t="s">
        <v>893</v>
      </c>
      <c r="B175" s="5" t="s">
        <v>894</v>
      </c>
      <c r="C175" s="6" t="s">
        <v>280</v>
      </c>
      <c r="D175" s="6" t="s">
        <v>53</v>
      </c>
      <c r="E175" s="6" t="s">
        <v>895</v>
      </c>
      <c r="F175" s="6" t="s">
        <v>896</v>
      </c>
      <c r="G175" s="6" t="s">
        <v>289</v>
      </c>
      <c r="H175" s="6" t="s">
        <v>57</v>
      </c>
      <c r="I175" s="7">
        <v>3.5000000000000001E-3</v>
      </c>
      <c r="J175" s="8">
        <v>0.12</v>
      </c>
      <c r="K175" s="7">
        <v>7.1999999999999998E-3</v>
      </c>
      <c r="L175" s="9">
        <v>703.9</v>
      </c>
      <c r="M175" s="10">
        <v>8.1</v>
      </c>
      <c r="N175" s="9">
        <f t="shared" si="2"/>
        <v>86.901234567901241</v>
      </c>
      <c r="O175" s="11">
        <v>126648</v>
      </c>
      <c r="P175" s="12">
        <v>1.82</v>
      </c>
      <c r="Q175" s="6" t="s">
        <v>44</v>
      </c>
      <c r="R175" s="6" t="s">
        <v>48</v>
      </c>
      <c r="S175" s="6" t="s">
        <v>48</v>
      </c>
      <c r="T175" s="6" t="s">
        <v>47</v>
      </c>
      <c r="U175" s="13">
        <v>0</v>
      </c>
      <c r="V175" s="13">
        <v>0</v>
      </c>
      <c r="W175" s="13">
        <v>0</v>
      </c>
      <c r="X175" s="13">
        <v>0</v>
      </c>
      <c r="Y175" s="13">
        <v>0</v>
      </c>
      <c r="Z175" s="13">
        <v>0</v>
      </c>
      <c r="AA175" s="13">
        <v>0.99629999999999996</v>
      </c>
      <c r="AB175" s="13">
        <v>0</v>
      </c>
      <c r="AC175" s="13">
        <v>0</v>
      </c>
      <c r="AD175" s="13">
        <v>0</v>
      </c>
      <c r="AE175" s="13">
        <v>0</v>
      </c>
      <c r="AF175" s="14" t="s">
        <v>48</v>
      </c>
      <c r="AG175" s="14" t="s">
        <v>48</v>
      </c>
      <c r="AH175" s="15" t="s">
        <v>49</v>
      </c>
      <c r="AI175" s="16" t="s">
        <v>49</v>
      </c>
    </row>
    <row r="176" spans="1:35" ht="310.5" x14ac:dyDescent="0.35">
      <c r="A176" s="4" t="s">
        <v>897</v>
      </c>
      <c r="B176" s="5" t="s">
        <v>898</v>
      </c>
      <c r="C176" s="6" t="s">
        <v>222</v>
      </c>
      <c r="D176" s="6" t="s">
        <v>53</v>
      </c>
      <c r="E176" s="6" t="s">
        <v>899</v>
      </c>
      <c r="F176" s="6" t="s">
        <v>900</v>
      </c>
      <c r="G176" s="6" t="s">
        <v>104</v>
      </c>
      <c r="H176" s="6" t="s">
        <v>105</v>
      </c>
      <c r="I176" s="7">
        <v>6.0000000000000001E-3</v>
      </c>
      <c r="J176" s="8">
        <v>0.08</v>
      </c>
      <c r="K176" s="7">
        <v>1.6999999999999999E-3</v>
      </c>
      <c r="L176" s="9">
        <v>708.7</v>
      </c>
      <c r="M176" s="10">
        <v>15.9</v>
      </c>
      <c r="N176" s="9">
        <f t="shared" si="2"/>
        <v>44.572327044025158</v>
      </c>
      <c r="O176" s="11">
        <v>269402</v>
      </c>
      <c r="P176" s="12">
        <v>1.84</v>
      </c>
      <c r="Q176" s="6" t="s">
        <v>44</v>
      </c>
      <c r="R176" s="6" t="s">
        <v>118</v>
      </c>
      <c r="S176" s="6" t="s">
        <v>46</v>
      </c>
      <c r="T176" s="6" t="s">
        <v>47</v>
      </c>
      <c r="U176" s="13">
        <v>5.9200000000000003E-2</v>
      </c>
      <c r="V176" s="13">
        <v>9.5399999999999999E-2</v>
      </c>
      <c r="W176" s="13">
        <v>0.1812</v>
      </c>
      <c r="X176" s="13">
        <v>9.1800000000000007E-2</v>
      </c>
      <c r="Y176" s="13">
        <v>0.2137</v>
      </c>
      <c r="Z176" s="13">
        <v>0</v>
      </c>
      <c r="AA176" s="13">
        <v>0</v>
      </c>
      <c r="AB176" s="13">
        <v>0.1883</v>
      </c>
      <c r="AC176" s="13">
        <v>4.4900000000000002E-2</v>
      </c>
      <c r="AD176" s="13">
        <v>0.12559999999999999</v>
      </c>
      <c r="AE176" s="13">
        <v>0</v>
      </c>
      <c r="AF176" s="14" t="s">
        <v>48</v>
      </c>
      <c r="AG176" s="14" t="s">
        <v>48</v>
      </c>
      <c r="AH176" s="15" t="s">
        <v>49</v>
      </c>
      <c r="AI176" s="16" t="s">
        <v>49</v>
      </c>
    </row>
    <row r="177" spans="1:35" ht="92" x14ac:dyDescent="0.35">
      <c r="A177" s="4" t="s">
        <v>901</v>
      </c>
      <c r="B177" s="5" t="s">
        <v>902</v>
      </c>
      <c r="C177" s="6" t="s">
        <v>126</v>
      </c>
      <c r="D177" s="6" t="s">
        <v>53</v>
      </c>
      <c r="E177" s="6" t="s">
        <v>903</v>
      </c>
      <c r="F177" s="6" t="s">
        <v>904</v>
      </c>
      <c r="G177" s="6" t="s">
        <v>42</v>
      </c>
      <c r="H177" s="6" t="s">
        <v>129</v>
      </c>
      <c r="I177" s="7">
        <v>7.0000000000000001E-3</v>
      </c>
      <c r="J177" s="8">
        <v>0.12</v>
      </c>
      <c r="K177" s="7">
        <v>1.7299999999999999E-2</v>
      </c>
      <c r="L177" s="9">
        <v>712.2</v>
      </c>
      <c r="M177" s="10">
        <v>17.399999999999999</v>
      </c>
      <c r="N177" s="9">
        <f t="shared" si="2"/>
        <v>40.931034482758626</v>
      </c>
      <c r="O177" s="11">
        <v>103695</v>
      </c>
      <c r="P177" s="12">
        <v>1.07</v>
      </c>
      <c r="Q177" s="6" t="s">
        <v>44</v>
      </c>
      <c r="R177" s="6" t="s">
        <v>45</v>
      </c>
      <c r="S177" s="6" t="s">
        <v>46</v>
      </c>
      <c r="T177" s="6" t="s">
        <v>47</v>
      </c>
      <c r="U177" s="13">
        <v>4.9200000000000001E-2</v>
      </c>
      <c r="V177" s="13">
        <v>2.7099999999999999E-2</v>
      </c>
      <c r="W177" s="13">
        <v>0.14430000000000001</v>
      </c>
      <c r="X177" s="13">
        <v>7.8100000000000003E-2</v>
      </c>
      <c r="Y177" s="13">
        <v>0.1265</v>
      </c>
      <c r="Z177" s="13">
        <v>0.12239999999999999</v>
      </c>
      <c r="AA177" s="13">
        <v>0.1055</v>
      </c>
      <c r="AB177" s="13">
        <v>0.12659999999999999</v>
      </c>
      <c r="AC177" s="13">
        <v>1.6299999999999999E-2</v>
      </c>
      <c r="AD177" s="13">
        <v>0.1293</v>
      </c>
      <c r="AE177" s="13">
        <v>7.3300000000000004E-2</v>
      </c>
      <c r="AF177" s="14" t="s">
        <v>48</v>
      </c>
      <c r="AG177" s="14" t="s">
        <v>48</v>
      </c>
      <c r="AH177" s="15" t="s">
        <v>49</v>
      </c>
      <c r="AI177" s="16" t="s">
        <v>49</v>
      </c>
    </row>
    <row r="178" spans="1:35" ht="218.5" x14ac:dyDescent="0.35">
      <c r="A178" s="4" t="s">
        <v>905</v>
      </c>
      <c r="B178" s="5" t="s">
        <v>906</v>
      </c>
      <c r="C178" s="6" t="s">
        <v>158</v>
      </c>
      <c r="D178" s="6" t="s">
        <v>53</v>
      </c>
      <c r="E178" s="6" t="s">
        <v>907</v>
      </c>
      <c r="F178" s="6" t="s">
        <v>908</v>
      </c>
      <c r="G178" s="6" t="s">
        <v>213</v>
      </c>
      <c r="H178" s="6" t="s">
        <v>162</v>
      </c>
      <c r="I178" s="7">
        <v>3.8E-3</v>
      </c>
      <c r="J178" s="8">
        <v>0.15</v>
      </c>
      <c r="K178" s="7">
        <v>2.9399999999999999E-2</v>
      </c>
      <c r="L178" s="9">
        <v>758.9</v>
      </c>
      <c r="M178" s="10">
        <v>13.8</v>
      </c>
      <c r="N178" s="9">
        <f t="shared" si="2"/>
        <v>54.992753623188399</v>
      </c>
      <c r="O178" s="11">
        <v>36858</v>
      </c>
      <c r="P178" s="12">
        <v>0.89</v>
      </c>
      <c r="Q178" s="6" t="s">
        <v>44</v>
      </c>
      <c r="R178" s="6" t="s">
        <v>45</v>
      </c>
      <c r="S178" s="6" t="s">
        <v>130</v>
      </c>
      <c r="T178" s="6" t="s">
        <v>47</v>
      </c>
      <c r="U178" s="13">
        <v>3.15E-2</v>
      </c>
      <c r="V178" s="13">
        <v>0.11899999999999999</v>
      </c>
      <c r="W178" s="13">
        <v>4.5199999999999997E-2</v>
      </c>
      <c r="X178" s="13">
        <v>0.14480000000000001</v>
      </c>
      <c r="Y178" s="13">
        <v>8.7499999999999994E-2</v>
      </c>
      <c r="Z178" s="13">
        <v>4.5900000000000003E-2</v>
      </c>
      <c r="AA178" s="13">
        <v>0.155</v>
      </c>
      <c r="AB178" s="13">
        <v>3.9800000000000002E-2</v>
      </c>
      <c r="AC178" s="13">
        <v>7.3599999999999999E-2</v>
      </c>
      <c r="AD178" s="13">
        <v>0.12859999999999999</v>
      </c>
      <c r="AE178" s="13">
        <v>0.12920000000000001</v>
      </c>
      <c r="AF178" s="14" t="s">
        <v>48</v>
      </c>
      <c r="AG178" s="14" t="s">
        <v>48</v>
      </c>
      <c r="AH178" s="15" t="s">
        <v>49</v>
      </c>
      <c r="AI178" s="16" t="s">
        <v>49</v>
      </c>
    </row>
    <row r="179" spans="1:35" ht="253" x14ac:dyDescent="0.35">
      <c r="A179" s="4" t="s">
        <v>909</v>
      </c>
      <c r="B179" s="5" t="s">
        <v>910</v>
      </c>
      <c r="C179" s="6" t="s">
        <v>101</v>
      </c>
      <c r="D179" s="6" t="s">
        <v>53</v>
      </c>
      <c r="E179" s="6" t="s">
        <v>911</v>
      </c>
      <c r="F179" s="6" t="s">
        <v>912</v>
      </c>
      <c r="G179" s="6" t="s">
        <v>213</v>
      </c>
      <c r="H179" s="6" t="s">
        <v>105</v>
      </c>
      <c r="I179" s="7">
        <v>6.0000000000000001E-3</v>
      </c>
      <c r="J179" s="8">
        <v>0.32</v>
      </c>
      <c r="K179" s="7">
        <v>5.3999999999999999E-2</v>
      </c>
      <c r="L179" s="9">
        <v>764.8</v>
      </c>
      <c r="M179" s="10">
        <v>31</v>
      </c>
      <c r="N179" s="9">
        <f t="shared" si="2"/>
        <v>24.670967741935481</v>
      </c>
      <c r="O179" s="11">
        <v>212953</v>
      </c>
      <c r="P179" s="12">
        <v>-1</v>
      </c>
      <c r="Q179" s="6" t="s">
        <v>44</v>
      </c>
      <c r="R179" s="6" t="s">
        <v>106</v>
      </c>
      <c r="S179" s="6" t="s">
        <v>130</v>
      </c>
      <c r="T179" s="6" t="s">
        <v>59</v>
      </c>
      <c r="U179" s="13">
        <v>7.4800000000000005E-2</v>
      </c>
      <c r="V179" s="13">
        <v>2.98E-2</v>
      </c>
      <c r="W179" s="13">
        <v>6.3100000000000003E-2</v>
      </c>
      <c r="X179" s="13">
        <v>3.9199999999999999E-2</v>
      </c>
      <c r="Y179" s="13">
        <v>0.21859999999999999</v>
      </c>
      <c r="Z179" s="13">
        <v>0.1099</v>
      </c>
      <c r="AA179" s="13">
        <v>5.5599999999999997E-2</v>
      </c>
      <c r="AB179" s="13">
        <v>6.6900000000000001E-2</v>
      </c>
      <c r="AC179" s="13">
        <v>9.7699999999999995E-2</v>
      </c>
      <c r="AD179" s="13">
        <v>6.4600000000000005E-2</v>
      </c>
      <c r="AE179" s="13">
        <v>8.4000000000000005E-2</v>
      </c>
      <c r="AF179" s="14" t="s">
        <v>48</v>
      </c>
      <c r="AG179" s="14" t="s">
        <v>48</v>
      </c>
      <c r="AH179" s="15" t="s">
        <v>49</v>
      </c>
      <c r="AI179" s="16" t="s">
        <v>49</v>
      </c>
    </row>
    <row r="180" spans="1:35" ht="80.5" x14ac:dyDescent="0.35">
      <c r="A180" s="4" t="s">
        <v>913</v>
      </c>
      <c r="B180" s="5" t="s">
        <v>914</v>
      </c>
      <c r="C180" s="6" t="s">
        <v>624</v>
      </c>
      <c r="D180" s="6" t="s">
        <v>53</v>
      </c>
      <c r="E180" s="6" t="s">
        <v>915</v>
      </c>
      <c r="F180" s="6" t="s">
        <v>916</v>
      </c>
      <c r="G180" s="6" t="s">
        <v>161</v>
      </c>
      <c r="H180" s="6" t="s">
        <v>97</v>
      </c>
      <c r="I180" s="7">
        <v>5.7999999999999996E-3</v>
      </c>
      <c r="J180" s="8">
        <v>0.12</v>
      </c>
      <c r="K180" s="7">
        <v>7.7399999999999997E-2</v>
      </c>
      <c r="L180" s="9">
        <v>797.7</v>
      </c>
      <c r="M180" s="10">
        <v>34.4</v>
      </c>
      <c r="N180" s="9">
        <f t="shared" si="2"/>
        <v>23.188953488372096</v>
      </c>
      <c r="O180" s="11">
        <v>246061</v>
      </c>
      <c r="P180" s="12">
        <v>-1.07</v>
      </c>
      <c r="Q180" s="6" t="s">
        <v>44</v>
      </c>
      <c r="R180" s="6" t="s">
        <v>48</v>
      </c>
      <c r="S180" s="6" t="s">
        <v>48</v>
      </c>
      <c r="T180" s="6" t="s">
        <v>59</v>
      </c>
      <c r="U180" s="13">
        <v>6.7999999999999996E-3</v>
      </c>
      <c r="V180" s="13">
        <v>0.1207</v>
      </c>
      <c r="W180" s="13">
        <v>6.3899999999999998E-2</v>
      </c>
      <c r="X180" s="13">
        <v>2.98E-2</v>
      </c>
      <c r="Y180" s="13">
        <v>5.3100000000000001E-2</v>
      </c>
      <c r="Z180" s="13">
        <v>0.18479999999999999</v>
      </c>
      <c r="AA180" s="13">
        <v>6.8500000000000005E-2</v>
      </c>
      <c r="AB180" s="13">
        <v>9.6199999999999994E-2</v>
      </c>
      <c r="AC180" s="13">
        <v>0.19919999999999999</v>
      </c>
      <c r="AD180" s="13">
        <v>3.4000000000000002E-2</v>
      </c>
      <c r="AE180" s="13">
        <v>0.11749999999999999</v>
      </c>
      <c r="AF180" s="14" t="s">
        <v>48</v>
      </c>
      <c r="AG180" s="14" t="s">
        <v>48</v>
      </c>
      <c r="AH180" s="15" t="s">
        <v>49</v>
      </c>
      <c r="AI180" s="16" t="s">
        <v>49</v>
      </c>
    </row>
    <row r="181" spans="1:35" ht="103.5" x14ac:dyDescent="0.35">
      <c r="A181" s="4" t="s">
        <v>917</v>
      </c>
      <c r="B181" s="5" t="s">
        <v>918</v>
      </c>
      <c r="C181" s="6" t="s">
        <v>153</v>
      </c>
      <c r="D181" s="6" t="s">
        <v>53</v>
      </c>
      <c r="E181" s="6" t="s">
        <v>919</v>
      </c>
      <c r="F181" s="6" t="s">
        <v>920</v>
      </c>
      <c r="G181" s="6" t="s">
        <v>295</v>
      </c>
      <c r="H181" s="6" t="s">
        <v>105</v>
      </c>
      <c r="I181" s="7">
        <v>3.5000000000000001E-3</v>
      </c>
      <c r="J181" s="8">
        <v>0.18</v>
      </c>
      <c r="K181" s="7">
        <v>1.01E-2</v>
      </c>
      <c r="L181" s="9">
        <v>800.3</v>
      </c>
      <c r="M181" s="10">
        <v>6.6</v>
      </c>
      <c r="N181" s="9">
        <f t="shared" si="2"/>
        <v>121.25757575757575</v>
      </c>
      <c r="O181" s="11">
        <v>26903</v>
      </c>
      <c r="P181" s="12">
        <v>1.32</v>
      </c>
      <c r="Q181" s="6" t="s">
        <v>44</v>
      </c>
      <c r="R181" s="6" t="s">
        <v>118</v>
      </c>
      <c r="S181" s="6" t="s">
        <v>145</v>
      </c>
      <c r="T181" s="6" t="s">
        <v>47</v>
      </c>
      <c r="U181" s="13">
        <v>3.39E-2</v>
      </c>
      <c r="V181" s="13">
        <v>3.5299999999999998E-2</v>
      </c>
      <c r="W181" s="13">
        <v>0.28960000000000002</v>
      </c>
      <c r="X181" s="13">
        <v>1.34E-2</v>
      </c>
      <c r="Y181" s="13">
        <v>1.8800000000000001E-2</v>
      </c>
      <c r="Z181" s="13">
        <v>0.1321</v>
      </c>
      <c r="AA181" s="13">
        <v>6.9900000000000004E-2</v>
      </c>
      <c r="AB181" s="13">
        <v>0.22189999999999999</v>
      </c>
      <c r="AC181" s="13">
        <v>1.2800000000000001E-2</v>
      </c>
      <c r="AD181" s="13">
        <v>0.16889999999999999</v>
      </c>
      <c r="AE181" s="13">
        <v>0</v>
      </c>
      <c r="AF181" s="14" t="s">
        <v>48</v>
      </c>
      <c r="AG181" s="14" t="s">
        <v>48</v>
      </c>
      <c r="AH181" s="15" t="s">
        <v>49</v>
      </c>
      <c r="AI181" s="16" t="s">
        <v>49</v>
      </c>
    </row>
    <row r="182" spans="1:35" ht="138" x14ac:dyDescent="0.35">
      <c r="A182" s="4" t="s">
        <v>921</v>
      </c>
      <c r="B182" s="5" t="s">
        <v>922</v>
      </c>
      <c r="C182" s="6" t="s">
        <v>923</v>
      </c>
      <c r="D182" s="6" t="s">
        <v>53</v>
      </c>
      <c r="E182" s="6" t="s">
        <v>340</v>
      </c>
      <c r="F182" s="6" t="s">
        <v>341</v>
      </c>
      <c r="G182" s="6" t="s">
        <v>213</v>
      </c>
      <c r="H182" s="6" t="s">
        <v>789</v>
      </c>
      <c r="I182" s="7">
        <v>6.9999999999999999E-4</v>
      </c>
      <c r="J182" s="8">
        <v>0.27</v>
      </c>
      <c r="K182" s="7">
        <v>2.18E-2</v>
      </c>
      <c r="L182" s="9">
        <v>817.1</v>
      </c>
      <c r="M182" s="10">
        <v>20.2</v>
      </c>
      <c r="N182" s="9">
        <f t="shared" si="2"/>
        <v>40.450495049504951</v>
      </c>
      <c r="O182" s="11">
        <v>113031</v>
      </c>
      <c r="P182" s="12">
        <v>1</v>
      </c>
      <c r="Q182" s="6" t="s">
        <v>44</v>
      </c>
      <c r="R182" s="6" t="s">
        <v>45</v>
      </c>
      <c r="S182" s="6" t="s">
        <v>130</v>
      </c>
      <c r="T182" s="6" t="s">
        <v>47</v>
      </c>
      <c r="U182" s="13">
        <v>2.7199999999999998E-2</v>
      </c>
      <c r="V182" s="13">
        <v>4.8899999999999999E-2</v>
      </c>
      <c r="W182" s="13">
        <v>0.1115</v>
      </c>
      <c r="X182" s="13">
        <v>0.1241</v>
      </c>
      <c r="Y182" s="13">
        <v>0.1173</v>
      </c>
      <c r="Z182" s="13">
        <v>0.21060000000000001</v>
      </c>
      <c r="AA182" s="13">
        <v>8.9599999999999999E-2</v>
      </c>
      <c r="AB182" s="13">
        <v>9.4E-2</v>
      </c>
      <c r="AC182" s="13">
        <v>2.8899999999999999E-2</v>
      </c>
      <c r="AD182" s="13">
        <v>8.48E-2</v>
      </c>
      <c r="AE182" s="13">
        <v>6.2399999999999997E-2</v>
      </c>
      <c r="AF182" s="14" t="s">
        <v>48</v>
      </c>
      <c r="AG182" s="14" t="s">
        <v>48</v>
      </c>
      <c r="AH182" s="15" t="s">
        <v>49</v>
      </c>
      <c r="AI182" s="16" t="s">
        <v>49</v>
      </c>
    </row>
    <row r="183" spans="1:35" ht="184" x14ac:dyDescent="0.35">
      <c r="A183" s="4" t="s">
        <v>924</v>
      </c>
      <c r="B183" s="5" t="s">
        <v>925</v>
      </c>
      <c r="C183" s="6" t="s">
        <v>842</v>
      </c>
      <c r="D183" s="6" t="s">
        <v>53</v>
      </c>
      <c r="E183" s="6" t="s">
        <v>926</v>
      </c>
      <c r="F183" s="6" t="s">
        <v>927</v>
      </c>
      <c r="G183" s="6" t="s">
        <v>117</v>
      </c>
      <c r="H183" s="6" t="s">
        <v>789</v>
      </c>
      <c r="I183" s="7">
        <v>6.9999999999999999E-4</v>
      </c>
      <c r="J183" s="8">
        <v>0.12</v>
      </c>
      <c r="K183" s="7">
        <v>1.2800000000000001E-2</v>
      </c>
      <c r="L183" s="9">
        <v>852.8</v>
      </c>
      <c r="M183" s="10">
        <v>22.9</v>
      </c>
      <c r="N183" s="9">
        <f t="shared" si="2"/>
        <v>37.240174672489083</v>
      </c>
      <c r="O183" s="11">
        <v>175130</v>
      </c>
      <c r="P183" s="12">
        <v>1.1200000000000001</v>
      </c>
      <c r="Q183" s="6" t="s">
        <v>44</v>
      </c>
      <c r="R183" s="6" t="s">
        <v>118</v>
      </c>
      <c r="S183" s="6" t="s">
        <v>46</v>
      </c>
      <c r="T183" s="6" t="s">
        <v>47</v>
      </c>
      <c r="U183" s="13">
        <v>5.2999999999999999E-2</v>
      </c>
      <c r="V183" s="13">
        <v>1.6500000000000001E-2</v>
      </c>
      <c r="W183" s="13">
        <v>0.1767</v>
      </c>
      <c r="X183" s="13">
        <v>4.1200000000000001E-2</v>
      </c>
      <c r="Y183" s="13">
        <v>6.3299999999999995E-2</v>
      </c>
      <c r="Z183" s="13">
        <v>0.12180000000000001</v>
      </c>
      <c r="AA183" s="13">
        <v>8.2600000000000007E-2</v>
      </c>
      <c r="AB183" s="13">
        <v>0.18010000000000001</v>
      </c>
      <c r="AC183" s="13">
        <v>9.4799999999999995E-2</v>
      </c>
      <c r="AD183" s="13">
        <v>0.1139</v>
      </c>
      <c r="AE183" s="13">
        <v>5.5599999999999997E-2</v>
      </c>
      <c r="AF183" s="14" t="s">
        <v>48</v>
      </c>
      <c r="AG183" s="14" t="s">
        <v>48</v>
      </c>
      <c r="AH183" s="15" t="s">
        <v>49</v>
      </c>
      <c r="AI183" s="16" t="s">
        <v>49</v>
      </c>
    </row>
    <row r="184" spans="1:35" ht="115" x14ac:dyDescent="0.35">
      <c r="A184" s="4" t="s">
        <v>928</v>
      </c>
      <c r="B184" s="5" t="s">
        <v>929</v>
      </c>
      <c r="C184" s="6" t="s">
        <v>690</v>
      </c>
      <c r="D184" s="6" t="s">
        <v>53</v>
      </c>
      <c r="E184" s="6" t="s">
        <v>930</v>
      </c>
      <c r="F184" s="6" t="s">
        <v>931</v>
      </c>
      <c r="G184" s="6" t="s">
        <v>436</v>
      </c>
      <c r="H184" s="6" t="s">
        <v>57</v>
      </c>
      <c r="I184" s="7">
        <v>5.8999999999999999E-3</v>
      </c>
      <c r="J184" s="8">
        <v>0.49</v>
      </c>
      <c r="K184" s="7">
        <v>2.7400000000000001E-2</v>
      </c>
      <c r="L184" s="9">
        <v>884.9</v>
      </c>
      <c r="M184" s="10">
        <v>11.5</v>
      </c>
      <c r="N184" s="9">
        <f t="shared" si="2"/>
        <v>76.947826086956525</v>
      </c>
      <c r="O184" s="11">
        <v>146267</v>
      </c>
      <c r="P184" s="12">
        <v>2.1800000000000002</v>
      </c>
      <c r="Q184" s="6" t="s">
        <v>44</v>
      </c>
      <c r="R184" s="6" t="s">
        <v>48</v>
      </c>
      <c r="S184" s="6" t="s">
        <v>48</v>
      </c>
      <c r="T184" s="6" t="s">
        <v>90</v>
      </c>
      <c r="U184" s="13">
        <v>6.3399999999999998E-2</v>
      </c>
      <c r="V184" s="13">
        <v>9.1200000000000003E-2</v>
      </c>
      <c r="W184" s="13">
        <v>6.6199999999999995E-2</v>
      </c>
      <c r="X184" s="13">
        <v>5.7500000000000002E-2</v>
      </c>
      <c r="Y184" s="13">
        <v>0.10879999999999999</v>
      </c>
      <c r="Z184" s="13">
        <v>0.29949999999999999</v>
      </c>
      <c r="AA184" s="13">
        <v>1.9800000000000002E-2</v>
      </c>
      <c r="AB184" s="13">
        <v>9.0399999999999994E-2</v>
      </c>
      <c r="AC184" s="13">
        <v>3.8800000000000001E-2</v>
      </c>
      <c r="AD184" s="13">
        <v>0.13800000000000001</v>
      </c>
      <c r="AE184" s="13">
        <v>2.3099999999999999E-2</v>
      </c>
      <c r="AF184" s="14" t="s">
        <v>48</v>
      </c>
      <c r="AG184" s="14" t="s">
        <v>48</v>
      </c>
      <c r="AH184" s="15" t="s">
        <v>49</v>
      </c>
      <c r="AI184" s="16" t="s">
        <v>49</v>
      </c>
    </row>
    <row r="185" spans="1:35" ht="184" x14ac:dyDescent="0.35">
      <c r="A185" s="4" t="s">
        <v>932</v>
      </c>
      <c r="B185" s="5" t="s">
        <v>933</v>
      </c>
      <c r="C185" s="6" t="s">
        <v>934</v>
      </c>
      <c r="D185" s="6" t="s">
        <v>53</v>
      </c>
      <c r="E185" s="6" t="s">
        <v>935</v>
      </c>
      <c r="F185" s="6" t="s">
        <v>936</v>
      </c>
      <c r="G185" s="6" t="s">
        <v>201</v>
      </c>
      <c r="H185" s="6" t="s">
        <v>73</v>
      </c>
      <c r="I185" s="7">
        <v>3.8999999999999998E-3</v>
      </c>
      <c r="J185" s="8">
        <v>0.32</v>
      </c>
      <c r="K185" s="7">
        <v>9.4000000000000004E-3</v>
      </c>
      <c r="L185" s="9">
        <v>891.1</v>
      </c>
      <c r="M185" s="10">
        <v>9.1999999999999993</v>
      </c>
      <c r="N185" s="9">
        <f t="shared" si="2"/>
        <v>96.858695652173921</v>
      </c>
      <c r="O185" s="11">
        <v>46748</v>
      </c>
      <c r="P185" s="12">
        <v>1.4</v>
      </c>
      <c r="Q185" s="6" t="s">
        <v>44</v>
      </c>
      <c r="R185" s="6" t="s">
        <v>74</v>
      </c>
      <c r="S185" s="6" t="s">
        <v>46</v>
      </c>
      <c r="T185" s="6" t="s">
        <v>47</v>
      </c>
      <c r="U185" s="13">
        <v>5.57E-2</v>
      </c>
      <c r="V185" s="13">
        <v>1.9800000000000002E-2</v>
      </c>
      <c r="W185" s="13">
        <v>0.19400000000000001</v>
      </c>
      <c r="X185" s="13">
        <v>4.6399999999999997E-2</v>
      </c>
      <c r="Y185" s="13">
        <v>5.2999999999999999E-2</v>
      </c>
      <c r="Z185" s="13">
        <v>0.1469</v>
      </c>
      <c r="AA185" s="13">
        <v>6.59E-2</v>
      </c>
      <c r="AB185" s="13">
        <v>0.18840000000000001</v>
      </c>
      <c r="AC185" s="13">
        <v>6.13E-2</v>
      </c>
      <c r="AD185" s="13">
        <v>0.15240000000000001</v>
      </c>
      <c r="AE185" s="13">
        <v>1.2800000000000001E-2</v>
      </c>
      <c r="AF185" s="14" t="s">
        <v>48</v>
      </c>
      <c r="AG185" s="14" t="s">
        <v>48</v>
      </c>
      <c r="AH185" s="15" t="s">
        <v>49</v>
      </c>
      <c r="AI185" s="16" t="s">
        <v>49</v>
      </c>
    </row>
    <row r="186" spans="1:35" ht="184" x14ac:dyDescent="0.35">
      <c r="A186" s="4" t="s">
        <v>937</v>
      </c>
      <c r="B186" s="5" t="s">
        <v>938</v>
      </c>
      <c r="C186" s="6" t="s">
        <v>158</v>
      </c>
      <c r="D186" s="6" t="s">
        <v>53</v>
      </c>
      <c r="E186" s="6" t="s">
        <v>939</v>
      </c>
      <c r="F186" s="6" t="s">
        <v>940</v>
      </c>
      <c r="G186" s="6" t="s">
        <v>332</v>
      </c>
      <c r="H186" s="6" t="s">
        <v>162</v>
      </c>
      <c r="I186" s="7">
        <v>3.8E-3</v>
      </c>
      <c r="J186" s="8">
        <v>0.16</v>
      </c>
      <c r="K186" s="7">
        <v>2.3400000000000001E-2</v>
      </c>
      <c r="L186" s="9">
        <v>910.8</v>
      </c>
      <c r="M186" s="10">
        <v>12.3</v>
      </c>
      <c r="N186" s="9">
        <f t="shared" si="2"/>
        <v>74.048780487804876</v>
      </c>
      <c r="O186" s="11">
        <v>50661</v>
      </c>
      <c r="P186" s="12">
        <v>1.04</v>
      </c>
      <c r="Q186" s="6" t="s">
        <v>44</v>
      </c>
      <c r="R186" s="6" t="s">
        <v>118</v>
      </c>
      <c r="S186" s="6" t="s">
        <v>130</v>
      </c>
      <c r="T186" s="6" t="s">
        <v>47</v>
      </c>
      <c r="U186" s="13">
        <v>6.2899999999999998E-2</v>
      </c>
      <c r="V186" s="13">
        <v>3.2599999999999997E-2</v>
      </c>
      <c r="W186" s="13">
        <v>0.19320000000000001</v>
      </c>
      <c r="X186" s="13">
        <v>5.8400000000000001E-2</v>
      </c>
      <c r="Y186" s="13">
        <v>2.5000000000000001E-2</v>
      </c>
      <c r="Z186" s="13">
        <v>0.13700000000000001</v>
      </c>
      <c r="AA186" s="13">
        <v>1.6899999999999998E-2</v>
      </c>
      <c r="AB186" s="13">
        <v>0.13400000000000001</v>
      </c>
      <c r="AC186" s="13">
        <v>0.121</v>
      </c>
      <c r="AD186" s="13">
        <v>5.67E-2</v>
      </c>
      <c r="AE186" s="13">
        <v>0.16239999999999999</v>
      </c>
      <c r="AF186" s="14" t="s">
        <v>48</v>
      </c>
      <c r="AG186" s="14" t="s">
        <v>48</v>
      </c>
      <c r="AH186" s="15" t="s">
        <v>49</v>
      </c>
      <c r="AI186" s="16" t="s">
        <v>49</v>
      </c>
    </row>
    <row r="187" spans="1:35" ht="92" x14ac:dyDescent="0.35">
      <c r="A187" s="4" t="s">
        <v>941</v>
      </c>
      <c r="B187" s="5" t="s">
        <v>942</v>
      </c>
      <c r="C187" s="6" t="s">
        <v>153</v>
      </c>
      <c r="D187" s="6" t="s">
        <v>53</v>
      </c>
      <c r="E187" s="6" t="s">
        <v>943</v>
      </c>
      <c r="F187" s="6" t="s">
        <v>944</v>
      </c>
      <c r="G187" s="6" t="s">
        <v>381</v>
      </c>
      <c r="H187" s="6" t="s">
        <v>105</v>
      </c>
      <c r="I187" s="7">
        <v>3.5000000000000001E-3</v>
      </c>
      <c r="J187" s="8">
        <v>0.09</v>
      </c>
      <c r="K187" s="7">
        <v>7.7000000000000002E-3</v>
      </c>
      <c r="L187" s="9">
        <v>929.4</v>
      </c>
      <c r="M187" s="10">
        <v>13.3</v>
      </c>
      <c r="N187" s="9">
        <f t="shared" si="2"/>
        <v>69.879699248120289</v>
      </c>
      <c r="O187" s="11">
        <v>104592</v>
      </c>
      <c r="P187" s="12">
        <v>1.2</v>
      </c>
      <c r="Q187" s="6" t="s">
        <v>44</v>
      </c>
      <c r="R187" s="6" t="s">
        <v>45</v>
      </c>
      <c r="S187" s="6" t="s">
        <v>145</v>
      </c>
      <c r="T187" s="6" t="s">
        <v>47</v>
      </c>
      <c r="U187" s="13">
        <v>5.0999999999999997E-2</v>
      </c>
      <c r="V187" s="13">
        <v>3.9600000000000003E-2</v>
      </c>
      <c r="W187" s="13">
        <v>0.24690000000000001</v>
      </c>
      <c r="X187" s="13">
        <v>3.4099999999999998E-2</v>
      </c>
      <c r="Y187" s="13">
        <v>5.3699999999999998E-2</v>
      </c>
      <c r="Z187" s="13">
        <v>0.1527</v>
      </c>
      <c r="AA187" s="13">
        <v>0.17480000000000001</v>
      </c>
      <c r="AB187" s="13">
        <v>7.9000000000000001E-2</v>
      </c>
      <c r="AC187" s="13">
        <v>1.15E-2</v>
      </c>
      <c r="AD187" s="13">
        <v>0.15459999999999999</v>
      </c>
      <c r="AE187" s="13">
        <v>0</v>
      </c>
      <c r="AF187" s="14" t="s">
        <v>48</v>
      </c>
      <c r="AG187" s="14" t="s">
        <v>48</v>
      </c>
      <c r="AH187" s="15" t="s">
        <v>49</v>
      </c>
      <c r="AI187" s="16" t="s">
        <v>49</v>
      </c>
    </row>
    <row r="188" spans="1:35" ht="161" x14ac:dyDescent="0.35">
      <c r="A188" s="4" t="s">
        <v>945</v>
      </c>
      <c r="B188" s="5" t="s">
        <v>946</v>
      </c>
      <c r="C188" s="6" t="s">
        <v>575</v>
      </c>
      <c r="D188" s="6" t="s">
        <v>53</v>
      </c>
      <c r="E188" s="6" t="s">
        <v>947</v>
      </c>
      <c r="F188" s="6" t="s">
        <v>948</v>
      </c>
      <c r="G188" s="6" t="s">
        <v>289</v>
      </c>
      <c r="H188" s="6" t="s">
        <v>73</v>
      </c>
      <c r="I188" s="7">
        <v>6.0000000000000001E-3</v>
      </c>
      <c r="J188" s="8">
        <v>7.0000000000000007E-2</v>
      </c>
      <c r="K188" s="7">
        <v>1.14E-2</v>
      </c>
      <c r="L188" s="9">
        <v>930.1</v>
      </c>
      <c r="M188" s="10">
        <v>17.5</v>
      </c>
      <c r="N188" s="9">
        <f t="shared" si="2"/>
        <v>53.148571428571429</v>
      </c>
      <c r="O188" s="11">
        <v>172908</v>
      </c>
      <c r="P188" s="12">
        <v>1.61</v>
      </c>
      <c r="Q188" s="6" t="s">
        <v>44</v>
      </c>
      <c r="R188" s="6" t="s">
        <v>48</v>
      </c>
      <c r="S188" s="6" t="s">
        <v>48</v>
      </c>
      <c r="T188" s="6" t="s">
        <v>47</v>
      </c>
      <c r="U188" s="13">
        <v>0</v>
      </c>
      <c r="V188" s="13">
        <v>0</v>
      </c>
      <c r="W188" s="13">
        <v>0</v>
      </c>
      <c r="X188" s="13">
        <v>2.7E-2</v>
      </c>
      <c r="Y188" s="13">
        <v>0</v>
      </c>
      <c r="Z188" s="13">
        <v>0</v>
      </c>
      <c r="AA188" s="13">
        <v>0.97289999999999999</v>
      </c>
      <c r="AB188" s="13">
        <v>0</v>
      </c>
      <c r="AC188" s="13">
        <v>0</v>
      </c>
      <c r="AD188" s="13">
        <v>0</v>
      </c>
      <c r="AE188" s="13">
        <v>0</v>
      </c>
      <c r="AF188" s="14" t="s">
        <v>48</v>
      </c>
      <c r="AG188" s="14" t="s">
        <v>48</v>
      </c>
      <c r="AH188" s="15" t="s">
        <v>49</v>
      </c>
      <c r="AI188" s="16" t="s">
        <v>49</v>
      </c>
    </row>
    <row r="189" spans="1:35" ht="241.5" x14ac:dyDescent="0.35">
      <c r="A189" s="4" t="s">
        <v>949</v>
      </c>
      <c r="B189" s="5" t="s">
        <v>950</v>
      </c>
      <c r="C189" s="6" t="s">
        <v>951</v>
      </c>
      <c r="D189" s="6" t="s">
        <v>53</v>
      </c>
      <c r="E189" s="6" t="s">
        <v>952</v>
      </c>
      <c r="F189" s="6" t="s">
        <v>953</v>
      </c>
      <c r="G189" s="6" t="s">
        <v>725</v>
      </c>
      <c r="H189" s="6" t="s">
        <v>144</v>
      </c>
      <c r="I189" s="7">
        <v>1.4E-3</v>
      </c>
      <c r="J189" s="8">
        <v>1.9</v>
      </c>
      <c r="K189" s="7">
        <v>3.3700000000000001E-2</v>
      </c>
      <c r="L189" s="9">
        <v>941.1</v>
      </c>
      <c r="M189" s="10">
        <v>9.1999999999999993</v>
      </c>
      <c r="N189" s="9">
        <f t="shared" si="2"/>
        <v>102.29347826086958</v>
      </c>
      <c r="O189" s="11">
        <v>44000</v>
      </c>
      <c r="P189" s="12">
        <v>1.21</v>
      </c>
      <c r="Q189" s="6" t="s">
        <v>44</v>
      </c>
      <c r="R189" s="6" t="s">
        <v>48</v>
      </c>
      <c r="S189" s="6" t="s">
        <v>48</v>
      </c>
      <c r="T189" s="6" t="s">
        <v>47</v>
      </c>
      <c r="U189" s="13">
        <v>0.85970000000000002</v>
      </c>
      <c r="V189" s="13">
        <v>0</v>
      </c>
      <c r="W189" s="13">
        <v>0.1147</v>
      </c>
      <c r="X189" s="13">
        <v>0</v>
      </c>
      <c r="Y189" s="13">
        <v>0</v>
      </c>
      <c r="Z189" s="13">
        <v>0</v>
      </c>
      <c r="AA189" s="13">
        <v>0</v>
      </c>
      <c r="AB189" s="13">
        <v>2.5100000000000001E-2</v>
      </c>
      <c r="AC189" s="13">
        <v>0</v>
      </c>
      <c r="AD189" s="13">
        <v>0</v>
      </c>
      <c r="AE189" s="13">
        <v>0</v>
      </c>
      <c r="AF189" s="14" t="s">
        <v>48</v>
      </c>
      <c r="AG189" s="14" t="s">
        <v>48</v>
      </c>
      <c r="AH189" s="15" t="s">
        <v>49</v>
      </c>
      <c r="AI189" s="16" t="s">
        <v>49</v>
      </c>
    </row>
    <row r="190" spans="1:35" ht="92" x14ac:dyDescent="0.35">
      <c r="A190" s="4" t="s">
        <v>954</v>
      </c>
      <c r="B190" s="5" t="s">
        <v>955</v>
      </c>
      <c r="C190" s="6" t="s">
        <v>454</v>
      </c>
      <c r="D190" s="6" t="s">
        <v>53</v>
      </c>
      <c r="E190" s="6" t="s">
        <v>956</v>
      </c>
      <c r="F190" s="6" t="s">
        <v>957</v>
      </c>
      <c r="G190" s="6" t="s">
        <v>29</v>
      </c>
      <c r="H190" s="6" t="s">
        <v>81</v>
      </c>
      <c r="I190" s="7">
        <v>4.7999999999999996E-3</v>
      </c>
      <c r="J190" s="8">
        <v>0.48</v>
      </c>
      <c r="K190" s="7">
        <v>0.16209999999999999</v>
      </c>
      <c r="L190" s="9">
        <v>946</v>
      </c>
      <c r="M190" s="10">
        <v>82.6</v>
      </c>
      <c r="N190" s="9">
        <f t="shared" si="2"/>
        <v>11.452784503631962</v>
      </c>
      <c r="O190" s="11">
        <v>1308603</v>
      </c>
      <c r="P190" s="12">
        <v>-1.57</v>
      </c>
      <c r="Q190" s="6" t="s">
        <v>29</v>
      </c>
      <c r="R190" s="6" t="s">
        <v>48</v>
      </c>
      <c r="S190" s="6" t="s">
        <v>48</v>
      </c>
      <c r="T190" s="6" t="s">
        <v>47</v>
      </c>
      <c r="U190" s="13">
        <v>0</v>
      </c>
      <c r="V190" s="13">
        <v>0</v>
      </c>
      <c r="W190" s="13">
        <v>0</v>
      </c>
      <c r="X190" s="13">
        <v>0</v>
      </c>
      <c r="Y190" s="13">
        <v>0</v>
      </c>
      <c r="Z190" s="13">
        <v>0</v>
      </c>
      <c r="AA190" s="13">
        <v>0</v>
      </c>
      <c r="AB190" s="13">
        <v>0</v>
      </c>
      <c r="AC190" s="13">
        <v>0.99890000000000001</v>
      </c>
      <c r="AD190" s="13">
        <v>0</v>
      </c>
      <c r="AE190" s="13">
        <v>0</v>
      </c>
      <c r="AF190" s="14" t="s">
        <v>48</v>
      </c>
      <c r="AG190" s="14" t="s">
        <v>48</v>
      </c>
      <c r="AH190" s="15" t="s">
        <v>49</v>
      </c>
      <c r="AI190" s="16" t="s">
        <v>49</v>
      </c>
    </row>
    <row r="191" spans="1:35" ht="57.5" x14ac:dyDescent="0.35">
      <c r="A191" s="4" t="s">
        <v>958</v>
      </c>
      <c r="B191" s="5" t="s">
        <v>959</v>
      </c>
      <c r="C191" s="6" t="s">
        <v>960</v>
      </c>
      <c r="D191" s="6" t="s">
        <v>53</v>
      </c>
      <c r="E191" s="6" t="s">
        <v>961</v>
      </c>
      <c r="F191" s="6" t="s">
        <v>962</v>
      </c>
      <c r="G191" s="6" t="s">
        <v>96</v>
      </c>
      <c r="H191" s="6" t="s">
        <v>81</v>
      </c>
      <c r="I191" s="7">
        <v>5.0000000000000001E-3</v>
      </c>
      <c r="J191" s="8">
        <v>0.6</v>
      </c>
      <c r="K191" s="7">
        <v>3.73E-2</v>
      </c>
      <c r="L191" s="9">
        <v>958.1</v>
      </c>
      <c r="M191" s="10">
        <v>26</v>
      </c>
      <c r="N191" s="9">
        <f t="shared" si="2"/>
        <v>36.85</v>
      </c>
      <c r="O191" s="11">
        <v>461752</v>
      </c>
      <c r="P191" s="12">
        <v>-1.9</v>
      </c>
      <c r="Q191" s="6" t="s">
        <v>44</v>
      </c>
      <c r="R191" s="6" t="s">
        <v>48</v>
      </c>
      <c r="S191" s="6" t="s">
        <v>48</v>
      </c>
      <c r="T191" s="6" t="s">
        <v>98</v>
      </c>
      <c r="U191" s="13">
        <v>0.15279999999999999</v>
      </c>
      <c r="V191" s="13">
        <v>0.12620000000000001</v>
      </c>
      <c r="W191" s="13">
        <v>6.1199999999999997E-2</v>
      </c>
      <c r="X191" s="13">
        <v>0.1757</v>
      </c>
      <c r="Y191" s="13">
        <v>9.4399999999999998E-2</v>
      </c>
      <c r="Z191" s="13">
        <v>0.25119999999999998</v>
      </c>
      <c r="AA191" s="13">
        <v>0</v>
      </c>
      <c r="AB191" s="13">
        <v>5.6500000000000002E-2</v>
      </c>
      <c r="AC191" s="13">
        <v>0</v>
      </c>
      <c r="AD191" s="13">
        <v>1.9300000000000001E-2</v>
      </c>
      <c r="AE191" s="13">
        <v>4.3799999999999999E-2</v>
      </c>
      <c r="AF191" s="14" t="s">
        <v>48</v>
      </c>
      <c r="AG191" s="14" t="s">
        <v>48</v>
      </c>
      <c r="AH191" s="15" t="s">
        <v>49</v>
      </c>
      <c r="AI191" s="16" t="s">
        <v>49</v>
      </c>
    </row>
    <row r="192" spans="1:35" ht="149.5" x14ac:dyDescent="0.35">
      <c r="A192" s="4" t="s">
        <v>963</v>
      </c>
      <c r="B192" s="5" t="s">
        <v>964</v>
      </c>
      <c r="C192" s="6" t="s">
        <v>280</v>
      </c>
      <c r="D192" s="6" t="s">
        <v>53</v>
      </c>
      <c r="E192" s="6" t="s">
        <v>965</v>
      </c>
      <c r="F192" s="6" t="s">
        <v>966</v>
      </c>
      <c r="G192" s="6" t="s">
        <v>289</v>
      </c>
      <c r="H192" s="6" t="s">
        <v>129</v>
      </c>
      <c r="I192" s="7">
        <v>6.0000000000000001E-3</v>
      </c>
      <c r="J192" s="8">
        <v>0.27</v>
      </c>
      <c r="K192" s="7"/>
      <c r="L192" s="9">
        <v>959.4</v>
      </c>
      <c r="M192" s="10">
        <v>13.8</v>
      </c>
      <c r="N192" s="9">
        <f t="shared" si="2"/>
        <v>69.521739130434781</v>
      </c>
      <c r="O192" s="11">
        <v>106241</v>
      </c>
      <c r="P192" s="12">
        <v>2.1</v>
      </c>
      <c r="Q192" s="6" t="s">
        <v>44</v>
      </c>
      <c r="R192" s="6" t="s">
        <v>48</v>
      </c>
      <c r="S192" s="6" t="s">
        <v>48</v>
      </c>
      <c r="T192" s="6" t="s">
        <v>47</v>
      </c>
      <c r="U192" s="13">
        <v>0</v>
      </c>
      <c r="V192" s="13">
        <v>0</v>
      </c>
      <c r="W192" s="13">
        <v>0</v>
      </c>
      <c r="X192" s="13">
        <v>0</v>
      </c>
      <c r="Y192" s="13">
        <v>0</v>
      </c>
      <c r="Z192" s="13">
        <v>0</v>
      </c>
      <c r="AA192" s="13">
        <v>1</v>
      </c>
      <c r="AB192" s="13">
        <v>0</v>
      </c>
      <c r="AC192" s="13">
        <v>0</v>
      </c>
      <c r="AD192" s="13">
        <v>0</v>
      </c>
      <c r="AE192" s="13">
        <v>0</v>
      </c>
      <c r="AF192" s="14" t="s">
        <v>48</v>
      </c>
      <c r="AG192" s="14" t="s">
        <v>48</v>
      </c>
      <c r="AH192" s="15" t="s">
        <v>49</v>
      </c>
      <c r="AI192" s="16" t="s">
        <v>49</v>
      </c>
    </row>
    <row r="193" spans="1:35" ht="195.5" x14ac:dyDescent="0.35">
      <c r="A193" s="4" t="s">
        <v>967</v>
      </c>
      <c r="B193" s="5" t="s">
        <v>968</v>
      </c>
      <c r="C193" s="6" t="s">
        <v>62</v>
      </c>
      <c r="D193" s="6" t="s">
        <v>53</v>
      </c>
      <c r="E193" s="6" t="s">
        <v>969</v>
      </c>
      <c r="F193" s="6" t="s">
        <v>970</v>
      </c>
      <c r="G193" s="6" t="s">
        <v>65</v>
      </c>
      <c r="H193" s="6" t="s">
        <v>57</v>
      </c>
      <c r="I193" s="7">
        <v>5.0000000000000001E-3</v>
      </c>
      <c r="J193" s="8">
        <v>0.4</v>
      </c>
      <c r="K193" s="7">
        <v>5.5199999999999999E-2</v>
      </c>
      <c r="L193" s="9">
        <v>979.1</v>
      </c>
      <c r="M193" s="10">
        <v>23.8</v>
      </c>
      <c r="N193" s="9">
        <f t="shared" si="2"/>
        <v>41.138655462184872</v>
      </c>
      <c r="O193" s="11">
        <v>185180</v>
      </c>
      <c r="P193" s="12">
        <v>-1.1399999999999999</v>
      </c>
      <c r="Q193" s="6" t="s">
        <v>29</v>
      </c>
      <c r="R193" s="6" t="s">
        <v>48</v>
      </c>
      <c r="S193" s="6" t="s">
        <v>48</v>
      </c>
      <c r="T193" s="6" t="s">
        <v>59</v>
      </c>
      <c r="U193" s="13">
        <v>0</v>
      </c>
      <c r="V193" s="13">
        <v>0</v>
      </c>
      <c r="W193" s="13">
        <v>0</v>
      </c>
      <c r="X193" s="13">
        <v>0</v>
      </c>
      <c r="Y193" s="13">
        <v>0</v>
      </c>
      <c r="Z193" s="13">
        <v>1E-3</v>
      </c>
      <c r="AA193" s="13">
        <v>0</v>
      </c>
      <c r="AB193" s="13">
        <v>0</v>
      </c>
      <c r="AC193" s="13">
        <v>0.96889999999999998</v>
      </c>
      <c r="AD193" s="13">
        <v>0</v>
      </c>
      <c r="AE193" s="13">
        <v>0</v>
      </c>
      <c r="AF193" s="14" t="s">
        <v>48</v>
      </c>
      <c r="AG193" s="14" t="s">
        <v>48</v>
      </c>
      <c r="AH193" s="15" t="s">
        <v>49</v>
      </c>
      <c r="AI193" s="16" t="s">
        <v>49</v>
      </c>
    </row>
    <row r="194" spans="1:35" ht="75" x14ac:dyDescent="0.35">
      <c r="A194" s="4" t="s">
        <v>971</v>
      </c>
      <c r="B194" s="5" t="s">
        <v>972</v>
      </c>
      <c r="C194" s="6" t="s">
        <v>449</v>
      </c>
      <c r="D194" s="6" t="s">
        <v>53</v>
      </c>
      <c r="E194" s="6" t="s">
        <v>973</v>
      </c>
      <c r="F194" s="6" t="s">
        <v>974</v>
      </c>
      <c r="G194" s="6" t="s">
        <v>136</v>
      </c>
      <c r="H194" s="6" t="s">
        <v>81</v>
      </c>
      <c r="I194" s="7">
        <v>4.7999999999999996E-3</v>
      </c>
      <c r="J194" s="8">
        <v>0.06</v>
      </c>
      <c r="K194" s="7">
        <v>3.3E-3</v>
      </c>
      <c r="L194" s="9">
        <v>1010.4</v>
      </c>
      <c r="M194" s="10">
        <v>12.4</v>
      </c>
      <c r="N194" s="9">
        <f t="shared" si="2"/>
        <v>81.483870967741936</v>
      </c>
      <c r="O194" s="11">
        <v>79350</v>
      </c>
      <c r="P194" s="12">
        <v>1.38</v>
      </c>
      <c r="Q194" s="6" t="s">
        <v>44</v>
      </c>
      <c r="R194" s="6" t="s">
        <v>48</v>
      </c>
      <c r="S194" s="6" t="s">
        <v>48</v>
      </c>
      <c r="T194" s="6" t="s">
        <v>47</v>
      </c>
      <c r="U194" s="13">
        <v>0</v>
      </c>
      <c r="V194" s="13">
        <v>4.7999999999999996E-3</v>
      </c>
      <c r="W194" s="13">
        <v>0</v>
      </c>
      <c r="X194" s="13">
        <v>0</v>
      </c>
      <c r="Y194" s="13">
        <v>0</v>
      </c>
      <c r="Z194" s="13">
        <v>0</v>
      </c>
      <c r="AA194" s="13">
        <v>0</v>
      </c>
      <c r="AB194" s="13">
        <v>1.43E-2</v>
      </c>
      <c r="AC194" s="13">
        <v>0</v>
      </c>
      <c r="AD194" s="13">
        <v>0.98270000000000002</v>
      </c>
      <c r="AE194" s="13">
        <v>0</v>
      </c>
      <c r="AF194" s="14" t="s">
        <v>48</v>
      </c>
      <c r="AG194" s="14" t="s">
        <v>48</v>
      </c>
      <c r="AH194" s="15" t="s">
        <v>49</v>
      </c>
      <c r="AI194" s="16" t="s">
        <v>49</v>
      </c>
    </row>
    <row r="195" spans="1:35" ht="184" x14ac:dyDescent="0.35">
      <c r="A195" s="4" t="s">
        <v>975</v>
      </c>
      <c r="B195" s="5" t="s">
        <v>976</v>
      </c>
      <c r="C195" s="6" t="s">
        <v>977</v>
      </c>
      <c r="D195" s="6" t="s">
        <v>53</v>
      </c>
      <c r="E195" s="6" t="s">
        <v>978</v>
      </c>
      <c r="F195" s="6" t="s">
        <v>979</v>
      </c>
      <c r="G195" s="6" t="s">
        <v>289</v>
      </c>
      <c r="H195" s="6" t="s">
        <v>57</v>
      </c>
      <c r="I195" s="7">
        <v>3.5000000000000001E-3</v>
      </c>
      <c r="J195" s="8">
        <v>0.04</v>
      </c>
      <c r="K195" s="7">
        <v>3.2000000000000002E-3</v>
      </c>
      <c r="L195" s="9">
        <v>1013.8</v>
      </c>
      <c r="M195" s="10">
        <v>7.8</v>
      </c>
      <c r="N195" s="9">
        <f t="shared" si="2"/>
        <v>129.97435897435898</v>
      </c>
      <c r="O195" s="11">
        <v>334370</v>
      </c>
      <c r="P195" s="12">
        <v>2.5299999999999998</v>
      </c>
      <c r="Q195" s="6" t="s">
        <v>44</v>
      </c>
      <c r="R195" s="6" t="s">
        <v>48</v>
      </c>
      <c r="S195" s="6" t="s">
        <v>48</v>
      </c>
      <c r="T195" s="6" t="s">
        <v>47</v>
      </c>
      <c r="U195" s="13">
        <v>0</v>
      </c>
      <c r="V195" s="13">
        <v>0</v>
      </c>
      <c r="W195" s="13">
        <v>0</v>
      </c>
      <c r="X195" s="13">
        <v>0</v>
      </c>
      <c r="Y195" s="13">
        <v>0</v>
      </c>
      <c r="Z195" s="13">
        <v>0</v>
      </c>
      <c r="AA195" s="13">
        <v>0.99770000000000003</v>
      </c>
      <c r="AB195" s="13">
        <v>0</v>
      </c>
      <c r="AC195" s="13">
        <v>0</v>
      </c>
      <c r="AD195" s="13">
        <v>0</v>
      </c>
      <c r="AE195" s="13">
        <v>0</v>
      </c>
      <c r="AF195" s="14" t="s">
        <v>48</v>
      </c>
      <c r="AG195" s="14" t="s">
        <v>48</v>
      </c>
      <c r="AH195" s="15" t="s">
        <v>49</v>
      </c>
      <c r="AI195" s="16" t="s">
        <v>49</v>
      </c>
    </row>
    <row r="196" spans="1:35" ht="138" x14ac:dyDescent="0.35">
      <c r="A196" s="4" t="s">
        <v>980</v>
      </c>
      <c r="B196" s="5" t="s">
        <v>981</v>
      </c>
      <c r="C196" s="6" t="s">
        <v>344</v>
      </c>
      <c r="D196" s="6" t="s">
        <v>53</v>
      </c>
      <c r="E196" s="6" t="s">
        <v>982</v>
      </c>
      <c r="F196" s="6" t="s">
        <v>983</v>
      </c>
      <c r="G196" s="6" t="s">
        <v>88</v>
      </c>
      <c r="H196" s="6" t="s">
        <v>162</v>
      </c>
      <c r="I196" s="7">
        <v>8.3000000000000001E-3</v>
      </c>
      <c r="J196" s="8">
        <v>0.06</v>
      </c>
      <c r="K196" s="7">
        <v>8.9999999999999993E-3</v>
      </c>
      <c r="L196" s="9">
        <v>1020.1</v>
      </c>
      <c r="M196" s="10">
        <v>59</v>
      </c>
      <c r="N196" s="9">
        <f t="shared" si="2"/>
        <v>17.289830508474576</v>
      </c>
      <c r="O196" s="11">
        <v>4190530</v>
      </c>
      <c r="P196" s="12">
        <v>2.72</v>
      </c>
      <c r="Q196" s="6" t="s">
        <v>44</v>
      </c>
      <c r="R196" s="6" t="s">
        <v>48</v>
      </c>
      <c r="S196" s="6" t="s">
        <v>48</v>
      </c>
      <c r="T196" s="6" t="s">
        <v>90</v>
      </c>
      <c r="U196" s="13">
        <v>0.1072</v>
      </c>
      <c r="V196" s="13">
        <v>2.23E-2</v>
      </c>
      <c r="W196" s="13">
        <v>0.1028</v>
      </c>
      <c r="X196" s="13">
        <v>4.6100000000000002E-2</v>
      </c>
      <c r="Y196" s="13">
        <v>0.20080000000000001</v>
      </c>
      <c r="Z196" s="13">
        <v>0.24129999999999999</v>
      </c>
      <c r="AA196" s="13">
        <v>4.3799999999999999E-2</v>
      </c>
      <c r="AB196" s="13">
        <v>3.8100000000000002E-2</v>
      </c>
      <c r="AC196" s="13">
        <v>5.0000000000000001E-3</v>
      </c>
      <c r="AD196" s="13">
        <v>0.14699999999999999</v>
      </c>
      <c r="AE196" s="13">
        <v>3.6400000000000002E-2</v>
      </c>
      <c r="AF196" s="14" t="s">
        <v>48</v>
      </c>
      <c r="AG196" s="14" t="s">
        <v>48</v>
      </c>
      <c r="AH196" s="15" t="s">
        <v>49</v>
      </c>
      <c r="AI196" s="16" t="s">
        <v>49</v>
      </c>
    </row>
    <row r="197" spans="1:35" ht="322" x14ac:dyDescent="0.35">
      <c r="A197" s="4" t="s">
        <v>984</v>
      </c>
      <c r="B197" s="5" t="s">
        <v>985</v>
      </c>
      <c r="C197" s="6" t="s">
        <v>158</v>
      </c>
      <c r="D197" s="6" t="s">
        <v>53</v>
      </c>
      <c r="E197" s="6" t="s">
        <v>986</v>
      </c>
      <c r="F197" s="6" t="s">
        <v>987</v>
      </c>
      <c r="G197" s="6" t="s">
        <v>311</v>
      </c>
      <c r="H197" s="6" t="s">
        <v>162</v>
      </c>
      <c r="I197" s="7">
        <v>3.8E-3</v>
      </c>
      <c r="J197" s="8">
        <v>0.14000000000000001</v>
      </c>
      <c r="K197" s="7">
        <v>2.4400000000000002E-2</v>
      </c>
      <c r="L197" s="9">
        <v>1044</v>
      </c>
      <c r="M197" s="10">
        <v>15.4</v>
      </c>
      <c r="N197" s="9">
        <f t="shared" si="2"/>
        <v>67.79220779220779</v>
      </c>
      <c r="O197" s="11">
        <v>64944</v>
      </c>
      <c r="P197" s="12">
        <v>1.31</v>
      </c>
      <c r="Q197" s="6" t="s">
        <v>44</v>
      </c>
      <c r="R197" s="6" t="s">
        <v>74</v>
      </c>
      <c r="S197" s="6" t="s">
        <v>130</v>
      </c>
      <c r="T197" s="6" t="s">
        <v>47</v>
      </c>
      <c r="U197" s="13">
        <v>7.3400000000000007E-2</v>
      </c>
      <c r="V197" s="13">
        <v>2.4E-2</v>
      </c>
      <c r="W197" s="13">
        <v>0.14080000000000001</v>
      </c>
      <c r="X197" s="13">
        <v>6.3299999999999995E-2</v>
      </c>
      <c r="Y197" s="13">
        <v>1.7299999999999999E-2</v>
      </c>
      <c r="Z197" s="13">
        <v>0.1482</v>
      </c>
      <c r="AA197" s="13">
        <v>4.1599999999999998E-2</v>
      </c>
      <c r="AB197" s="13">
        <v>0.18809999999999999</v>
      </c>
      <c r="AC197" s="13">
        <v>9.9099999999999994E-2</v>
      </c>
      <c r="AD197" s="13">
        <v>9.6000000000000002E-2</v>
      </c>
      <c r="AE197" s="13">
        <v>0.10829999999999999</v>
      </c>
      <c r="AF197" s="14" t="s">
        <v>48</v>
      </c>
      <c r="AG197" s="14" t="s">
        <v>48</v>
      </c>
      <c r="AH197" s="15" t="s">
        <v>49</v>
      </c>
      <c r="AI197" s="16" t="s">
        <v>49</v>
      </c>
    </row>
    <row r="198" spans="1:35" ht="80.5" x14ac:dyDescent="0.35">
      <c r="A198" s="4" t="s">
        <v>988</v>
      </c>
      <c r="B198" s="5" t="s">
        <v>989</v>
      </c>
      <c r="C198" s="6" t="s">
        <v>990</v>
      </c>
      <c r="D198" s="6" t="s">
        <v>39</v>
      </c>
      <c r="E198" s="6" t="s">
        <v>991</v>
      </c>
      <c r="F198" s="6" t="s">
        <v>992</v>
      </c>
      <c r="G198" s="6" t="s">
        <v>178</v>
      </c>
      <c r="H198" s="6" t="s">
        <v>81</v>
      </c>
      <c r="I198" s="7">
        <v>2.8999999999999998E-3</v>
      </c>
      <c r="J198" s="8"/>
      <c r="K198" s="7"/>
      <c r="L198" s="9">
        <v>1054.5999999999999</v>
      </c>
      <c r="M198" s="10">
        <v>8.6999999999999993</v>
      </c>
      <c r="N198" s="9">
        <f t="shared" ref="N198:N261" si="3">L198/M198</f>
        <v>121.2183908045977</v>
      </c>
      <c r="O198" s="11">
        <v>5975</v>
      </c>
      <c r="P198" s="12">
        <v>2.2599999999999998</v>
      </c>
      <c r="Q198" s="6" t="s">
        <v>44</v>
      </c>
      <c r="R198" s="6" t="s">
        <v>58</v>
      </c>
      <c r="S198" s="6" t="s">
        <v>48</v>
      </c>
      <c r="T198" s="6" t="s">
        <v>179</v>
      </c>
      <c r="U198" s="13" t="s">
        <v>48</v>
      </c>
      <c r="V198" s="13" t="s">
        <v>48</v>
      </c>
      <c r="W198" s="13" t="s">
        <v>48</v>
      </c>
      <c r="X198" s="13" t="s">
        <v>48</v>
      </c>
      <c r="Y198" s="13" t="s">
        <v>48</v>
      </c>
      <c r="Z198" s="13" t="s">
        <v>48</v>
      </c>
      <c r="AA198" s="13" t="s">
        <v>48</v>
      </c>
      <c r="AB198" s="13" t="s">
        <v>48</v>
      </c>
      <c r="AC198" s="13" t="s">
        <v>48</v>
      </c>
      <c r="AD198" s="13" t="s">
        <v>48</v>
      </c>
      <c r="AE198" s="13" t="s">
        <v>48</v>
      </c>
      <c r="AF198" s="14" t="s">
        <v>48</v>
      </c>
      <c r="AG198" s="14" t="s">
        <v>48</v>
      </c>
      <c r="AH198" s="15" t="s">
        <v>49</v>
      </c>
      <c r="AI198" s="16" t="s">
        <v>49</v>
      </c>
    </row>
    <row r="199" spans="1:35" ht="50" x14ac:dyDescent="0.35">
      <c r="A199" s="4" t="s">
        <v>993</v>
      </c>
      <c r="B199" s="5" t="s">
        <v>994</v>
      </c>
      <c r="C199" s="6" t="s">
        <v>995</v>
      </c>
      <c r="D199" s="6" t="s">
        <v>53</v>
      </c>
      <c r="E199" s="6" t="s">
        <v>996</v>
      </c>
      <c r="F199" s="6" t="s">
        <v>997</v>
      </c>
      <c r="G199" s="6" t="s">
        <v>436</v>
      </c>
      <c r="H199" s="6" t="s">
        <v>81</v>
      </c>
      <c r="I199" s="7">
        <v>6.1000000000000004E-3</v>
      </c>
      <c r="J199" s="8">
        <v>0.22</v>
      </c>
      <c r="K199" s="7">
        <v>2.41E-2</v>
      </c>
      <c r="L199" s="9">
        <v>1079.5999999999999</v>
      </c>
      <c r="M199" s="10">
        <v>22.7</v>
      </c>
      <c r="N199" s="9">
        <f t="shared" si="3"/>
        <v>47.559471365638764</v>
      </c>
      <c r="O199" s="11">
        <v>599242</v>
      </c>
      <c r="P199" s="12">
        <v>2.29</v>
      </c>
      <c r="Q199" s="6" t="s">
        <v>44</v>
      </c>
      <c r="R199" s="6" t="s">
        <v>45</v>
      </c>
      <c r="S199" s="6" t="s">
        <v>48</v>
      </c>
      <c r="T199" s="6" t="s">
        <v>90</v>
      </c>
      <c r="U199" s="13">
        <v>5.9200000000000003E-2</v>
      </c>
      <c r="V199" s="13">
        <v>0.1206</v>
      </c>
      <c r="W199" s="13">
        <v>6.2199999999999998E-2</v>
      </c>
      <c r="X199" s="13">
        <v>5.04E-2</v>
      </c>
      <c r="Y199" s="13">
        <v>0.12920000000000001</v>
      </c>
      <c r="Z199" s="13">
        <v>0.35520000000000002</v>
      </c>
      <c r="AA199" s="13">
        <v>1.2500000000000001E-2</v>
      </c>
      <c r="AB199" s="13">
        <v>6.0100000000000001E-2</v>
      </c>
      <c r="AC199" s="13">
        <v>3.8100000000000002E-2</v>
      </c>
      <c r="AD199" s="13">
        <v>7.7200000000000005E-2</v>
      </c>
      <c r="AE199" s="13">
        <v>2.9899999999999999E-2</v>
      </c>
      <c r="AF199" s="14" t="s">
        <v>48</v>
      </c>
      <c r="AG199" s="14" t="s">
        <v>48</v>
      </c>
      <c r="AH199" s="15" t="s">
        <v>49</v>
      </c>
      <c r="AI199" s="16" t="s">
        <v>49</v>
      </c>
    </row>
    <row r="200" spans="1:35" ht="126.5" x14ac:dyDescent="0.35">
      <c r="A200" s="4" t="s">
        <v>998</v>
      </c>
      <c r="B200" s="5" t="s">
        <v>999</v>
      </c>
      <c r="C200" s="6" t="s">
        <v>619</v>
      </c>
      <c r="D200" s="6" t="s">
        <v>53</v>
      </c>
      <c r="E200" s="6" t="s">
        <v>1000</v>
      </c>
      <c r="F200" s="6" t="s">
        <v>1001</v>
      </c>
      <c r="G200" s="6" t="s">
        <v>56</v>
      </c>
      <c r="H200" s="6" t="s">
        <v>73</v>
      </c>
      <c r="I200" s="7">
        <v>5.0000000000000001E-3</v>
      </c>
      <c r="J200" s="8">
        <v>0.08</v>
      </c>
      <c r="K200" s="7">
        <v>2.5700000000000001E-2</v>
      </c>
      <c r="L200" s="9">
        <v>1079.8</v>
      </c>
      <c r="M200" s="10">
        <v>59.1</v>
      </c>
      <c r="N200" s="9">
        <f t="shared" si="3"/>
        <v>18.270727580372249</v>
      </c>
      <c r="O200" s="11">
        <v>171056</v>
      </c>
      <c r="P200" s="12">
        <v>0.96</v>
      </c>
      <c r="Q200" s="6" t="s">
        <v>44</v>
      </c>
      <c r="R200" s="6" t="s">
        <v>45</v>
      </c>
      <c r="S200" s="6" t="s">
        <v>130</v>
      </c>
      <c r="T200" s="6" t="s">
        <v>59</v>
      </c>
      <c r="U200" s="13">
        <v>6.13E-2</v>
      </c>
      <c r="V200" s="13">
        <v>0.20430000000000001</v>
      </c>
      <c r="W200" s="13">
        <v>7.5300000000000006E-2</v>
      </c>
      <c r="X200" s="13">
        <v>0.1206</v>
      </c>
      <c r="Y200" s="13">
        <v>0.1041</v>
      </c>
      <c r="Z200" s="13">
        <v>0.1008</v>
      </c>
      <c r="AA200" s="13">
        <v>0.1449</v>
      </c>
      <c r="AB200" s="13">
        <v>0.1512</v>
      </c>
      <c r="AC200" s="13">
        <v>0</v>
      </c>
      <c r="AD200" s="13">
        <v>1.9199999999999998E-2</v>
      </c>
      <c r="AE200" s="13">
        <v>1.4200000000000001E-2</v>
      </c>
      <c r="AF200" s="14" t="s">
        <v>48</v>
      </c>
      <c r="AG200" s="14" t="s">
        <v>48</v>
      </c>
      <c r="AH200" s="15" t="s">
        <v>49</v>
      </c>
      <c r="AI200" s="16" t="s">
        <v>49</v>
      </c>
    </row>
    <row r="201" spans="1:35" ht="138" x14ac:dyDescent="0.35">
      <c r="A201" s="4" t="s">
        <v>1002</v>
      </c>
      <c r="B201" s="5" t="s">
        <v>1003</v>
      </c>
      <c r="C201" s="6" t="s">
        <v>923</v>
      </c>
      <c r="D201" s="6" t="s">
        <v>53</v>
      </c>
      <c r="E201" s="6" t="s">
        <v>1004</v>
      </c>
      <c r="F201" s="6" t="s">
        <v>1005</v>
      </c>
      <c r="G201" s="6" t="s">
        <v>381</v>
      </c>
      <c r="H201" s="6" t="s">
        <v>789</v>
      </c>
      <c r="I201" s="7">
        <v>6.9999999999999999E-4</v>
      </c>
      <c r="J201" s="8">
        <v>0.12</v>
      </c>
      <c r="K201" s="7">
        <v>1.0800000000000001E-2</v>
      </c>
      <c r="L201" s="9">
        <v>1102.7</v>
      </c>
      <c r="M201" s="10">
        <v>24.5</v>
      </c>
      <c r="N201" s="9">
        <f t="shared" si="3"/>
        <v>45.008163265306123</v>
      </c>
      <c r="O201" s="11">
        <v>131386</v>
      </c>
      <c r="P201" s="12">
        <v>0.99</v>
      </c>
      <c r="Q201" s="6" t="s">
        <v>44</v>
      </c>
      <c r="R201" s="6" t="s">
        <v>45</v>
      </c>
      <c r="S201" s="6" t="s">
        <v>145</v>
      </c>
      <c r="T201" s="6" t="s">
        <v>47</v>
      </c>
      <c r="U201" s="13">
        <v>3.5700000000000003E-2</v>
      </c>
      <c r="V201" s="13">
        <v>3.4299999999999997E-2</v>
      </c>
      <c r="W201" s="13">
        <v>0.13339999999999999</v>
      </c>
      <c r="X201" s="13">
        <v>6.9099999999999995E-2</v>
      </c>
      <c r="Y201" s="13">
        <v>8.7599999999999997E-2</v>
      </c>
      <c r="Z201" s="13">
        <v>8.8800000000000004E-2</v>
      </c>
      <c r="AA201" s="13">
        <v>0.15740000000000001</v>
      </c>
      <c r="AB201" s="13">
        <v>0.11600000000000001</v>
      </c>
      <c r="AC201" s="13">
        <v>3.1E-2</v>
      </c>
      <c r="AD201" s="13">
        <v>0.2427</v>
      </c>
      <c r="AE201" s="13">
        <v>3.7000000000000002E-3</v>
      </c>
      <c r="AF201" s="14" t="s">
        <v>48</v>
      </c>
      <c r="AG201" s="14" t="s">
        <v>48</v>
      </c>
      <c r="AH201" s="15" t="s">
        <v>49</v>
      </c>
      <c r="AI201" s="16" t="s">
        <v>49</v>
      </c>
    </row>
    <row r="202" spans="1:35" ht="230" x14ac:dyDescent="0.35">
      <c r="A202" s="4" t="s">
        <v>1006</v>
      </c>
      <c r="B202" s="5" t="s">
        <v>1007</v>
      </c>
      <c r="C202" s="6" t="s">
        <v>1008</v>
      </c>
      <c r="D202" s="6" t="s">
        <v>53</v>
      </c>
      <c r="E202" s="6" t="s">
        <v>1009</v>
      </c>
      <c r="F202" s="6" t="s">
        <v>1010</v>
      </c>
      <c r="G202" s="6" t="s">
        <v>161</v>
      </c>
      <c r="H202" s="6" t="s">
        <v>81</v>
      </c>
      <c r="I202" s="7">
        <v>3.5000000000000001E-3</v>
      </c>
      <c r="J202" s="8">
        <v>0.85</v>
      </c>
      <c r="K202" s="7">
        <v>2.4899999999999999E-2</v>
      </c>
      <c r="L202" s="9">
        <v>1115.0999999999999</v>
      </c>
      <c r="M202" s="10">
        <v>17.7</v>
      </c>
      <c r="N202" s="9">
        <f t="shared" si="3"/>
        <v>63</v>
      </c>
      <c r="O202" s="11">
        <v>51375</v>
      </c>
      <c r="P202" s="12">
        <v>-0.85</v>
      </c>
      <c r="Q202" s="6" t="s">
        <v>44</v>
      </c>
      <c r="R202" s="6" t="s">
        <v>45</v>
      </c>
      <c r="S202" s="6" t="s">
        <v>46</v>
      </c>
      <c r="T202" s="6" t="s">
        <v>59</v>
      </c>
      <c r="U202" s="13">
        <v>2.3800000000000002E-2</v>
      </c>
      <c r="V202" s="13">
        <v>9.2899999999999996E-2</v>
      </c>
      <c r="W202" s="13">
        <v>9.8199999999999996E-2</v>
      </c>
      <c r="X202" s="13">
        <v>0.16470000000000001</v>
      </c>
      <c r="Y202" s="13">
        <v>4.7E-2</v>
      </c>
      <c r="Z202" s="13">
        <v>9.8500000000000004E-2</v>
      </c>
      <c r="AA202" s="13">
        <v>0.15040000000000001</v>
      </c>
      <c r="AB202" s="13">
        <v>0.1041</v>
      </c>
      <c r="AC202" s="13">
        <v>4.2299999999999997E-2</v>
      </c>
      <c r="AD202" s="13">
        <v>4.8000000000000001E-2</v>
      </c>
      <c r="AE202" s="13">
        <v>0.08</v>
      </c>
      <c r="AF202" s="14" t="s">
        <v>48</v>
      </c>
      <c r="AG202" s="14" t="s">
        <v>48</v>
      </c>
      <c r="AH202" s="15" t="s">
        <v>49</v>
      </c>
      <c r="AI202" s="16" t="s">
        <v>49</v>
      </c>
    </row>
    <row r="203" spans="1:35" ht="195.5" x14ac:dyDescent="0.35">
      <c r="A203" s="4" t="s">
        <v>1011</v>
      </c>
      <c r="B203" s="5" t="s">
        <v>1012</v>
      </c>
      <c r="C203" s="6" t="s">
        <v>1013</v>
      </c>
      <c r="D203" s="6" t="s">
        <v>53</v>
      </c>
      <c r="E203" s="6" t="s">
        <v>1014</v>
      </c>
      <c r="F203" s="6" t="s">
        <v>1015</v>
      </c>
      <c r="G203" s="6" t="s">
        <v>190</v>
      </c>
      <c r="H203" s="6" t="s">
        <v>89</v>
      </c>
      <c r="I203" s="7">
        <v>5.4000000000000003E-3</v>
      </c>
      <c r="J203" s="8">
        <v>0.75</v>
      </c>
      <c r="K203" s="7">
        <v>2.46E-2</v>
      </c>
      <c r="L203" s="9">
        <v>1120.2</v>
      </c>
      <c r="M203" s="10">
        <v>36.799999999999997</v>
      </c>
      <c r="N203" s="9">
        <f t="shared" si="3"/>
        <v>30.440217391304351</v>
      </c>
      <c r="O203" s="11">
        <v>1175848</v>
      </c>
      <c r="P203" s="12">
        <v>-4.24</v>
      </c>
      <c r="Q203" s="6" t="s">
        <v>44</v>
      </c>
      <c r="R203" s="6" t="s">
        <v>74</v>
      </c>
      <c r="S203" s="6" t="s">
        <v>48</v>
      </c>
      <c r="T203" s="6" t="s">
        <v>59</v>
      </c>
      <c r="U203" s="13">
        <v>1.0108999999999999</v>
      </c>
      <c r="V203" s="13">
        <v>0</v>
      </c>
      <c r="W203" s="13">
        <v>0</v>
      </c>
      <c r="X203" s="13">
        <v>0</v>
      </c>
      <c r="Y203" s="13">
        <v>0</v>
      </c>
      <c r="Z203" s="13">
        <v>0</v>
      </c>
      <c r="AA203" s="13">
        <v>0</v>
      </c>
      <c r="AB203" s="13">
        <v>0</v>
      </c>
      <c r="AC203" s="13">
        <v>0</v>
      </c>
      <c r="AD203" s="13">
        <v>0</v>
      </c>
      <c r="AE203" s="13">
        <v>0</v>
      </c>
      <c r="AF203" s="14" t="s">
        <v>48</v>
      </c>
      <c r="AG203" s="14" t="s">
        <v>48</v>
      </c>
      <c r="AH203" s="15" t="s">
        <v>49</v>
      </c>
      <c r="AI203" s="16" t="s">
        <v>49</v>
      </c>
    </row>
    <row r="204" spans="1:35" ht="184" x14ac:dyDescent="0.35">
      <c r="A204" s="4" t="s">
        <v>1016</v>
      </c>
      <c r="B204" s="5" t="s">
        <v>1017</v>
      </c>
      <c r="C204" s="6" t="s">
        <v>158</v>
      </c>
      <c r="D204" s="6" t="s">
        <v>53</v>
      </c>
      <c r="E204" s="6" t="s">
        <v>1018</v>
      </c>
      <c r="F204" s="6" t="s">
        <v>1019</v>
      </c>
      <c r="G204" s="6" t="s">
        <v>213</v>
      </c>
      <c r="H204" s="6" t="s">
        <v>162</v>
      </c>
      <c r="I204" s="7">
        <v>3.8E-3</v>
      </c>
      <c r="J204" s="8">
        <v>0.17</v>
      </c>
      <c r="K204" s="7">
        <v>2.7900000000000001E-2</v>
      </c>
      <c r="L204" s="9">
        <v>1145.0999999999999</v>
      </c>
      <c r="M204" s="10">
        <v>16.7</v>
      </c>
      <c r="N204" s="9">
        <f t="shared" si="3"/>
        <v>68.568862275449092</v>
      </c>
      <c r="O204" s="11">
        <v>63567</v>
      </c>
      <c r="P204" s="12">
        <v>0.89</v>
      </c>
      <c r="Q204" s="6" t="s">
        <v>44</v>
      </c>
      <c r="R204" s="6" t="s">
        <v>45</v>
      </c>
      <c r="S204" s="6" t="s">
        <v>130</v>
      </c>
      <c r="T204" s="6" t="s">
        <v>47</v>
      </c>
      <c r="U204" s="13">
        <v>7.5499999999999998E-2</v>
      </c>
      <c r="V204" s="13">
        <v>5.91E-2</v>
      </c>
      <c r="W204" s="13">
        <v>0.10829999999999999</v>
      </c>
      <c r="X204" s="13">
        <v>0.1275</v>
      </c>
      <c r="Y204" s="13">
        <v>0.1114</v>
      </c>
      <c r="Z204" s="13">
        <v>1.44E-2</v>
      </c>
      <c r="AA204" s="13">
        <v>0.105</v>
      </c>
      <c r="AB204" s="13">
        <v>0.11799999999999999</v>
      </c>
      <c r="AC204" s="13">
        <v>1E-4</v>
      </c>
      <c r="AD204" s="13">
        <v>0.127</v>
      </c>
      <c r="AE204" s="13">
        <v>0.15359999999999999</v>
      </c>
      <c r="AF204" s="14" t="s">
        <v>48</v>
      </c>
      <c r="AG204" s="14" t="s">
        <v>48</v>
      </c>
      <c r="AH204" s="15" t="s">
        <v>49</v>
      </c>
      <c r="AI204" s="16" t="s">
        <v>49</v>
      </c>
    </row>
    <row r="205" spans="1:35" ht="80.5" x14ac:dyDescent="0.35">
      <c r="A205" s="4" t="s">
        <v>1020</v>
      </c>
      <c r="B205" s="5" t="s">
        <v>1021</v>
      </c>
      <c r="C205" s="6" t="s">
        <v>1022</v>
      </c>
      <c r="D205" s="6" t="s">
        <v>53</v>
      </c>
      <c r="E205" s="6" t="s">
        <v>1023</v>
      </c>
      <c r="F205" s="6" t="s">
        <v>1024</v>
      </c>
      <c r="G205" s="6" t="s">
        <v>88</v>
      </c>
      <c r="H205" s="6" t="s">
        <v>89</v>
      </c>
      <c r="I205" s="7">
        <v>6.1999999999999998E-3</v>
      </c>
      <c r="J205" s="8">
        <v>0.74</v>
      </c>
      <c r="K205" s="7">
        <v>2.6200000000000001E-2</v>
      </c>
      <c r="L205" s="9">
        <v>1174.0999999999999</v>
      </c>
      <c r="M205" s="10">
        <v>41.4</v>
      </c>
      <c r="N205" s="9">
        <f t="shared" si="3"/>
        <v>28.359903381642511</v>
      </c>
      <c r="O205" s="11">
        <v>3619447</v>
      </c>
      <c r="P205" s="12">
        <v>1.73</v>
      </c>
      <c r="Q205" s="6" t="s">
        <v>44</v>
      </c>
      <c r="R205" s="6" t="s">
        <v>48</v>
      </c>
      <c r="S205" s="6" t="s">
        <v>48</v>
      </c>
      <c r="T205" s="6" t="s">
        <v>306</v>
      </c>
      <c r="U205" s="13">
        <v>0.1739</v>
      </c>
      <c r="V205" s="13">
        <v>0.13830000000000001</v>
      </c>
      <c r="W205" s="13">
        <v>8.0000000000000002E-3</v>
      </c>
      <c r="X205" s="13">
        <v>8.14E-2</v>
      </c>
      <c r="Y205" s="13">
        <v>0.40450000000000003</v>
      </c>
      <c r="Z205" s="13">
        <v>9.8699999999999996E-2</v>
      </c>
      <c r="AA205" s="13">
        <v>1.0699999999999999E-2</v>
      </c>
      <c r="AB205" s="13">
        <v>1.23E-2</v>
      </c>
      <c r="AC205" s="13">
        <v>4.4000000000000003E-3</v>
      </c>
      <c r="AD205" s="13">
        <v>6.7999999999999996E-3</v>
      </c>
      <c r="AE205" s="13">
        <v>2.8799999999999999E-2</v>
      </c>
      <c r="AF205" s="14" t="s">
        <v>48</v>
      </c>
      <c r="AG205" s="14" t="s">
        <v>48</v>
      </c>
      <c r="AH205" s="15" t="s">
        <v>49</v>
      </c>
      <c r="AI205" s="16" t="s">
        <v>49</v>
      </c>
    </row>
    <row r="206" spans="1:35" ht="230" x14ac:dyDescent="0.35">
      <c r="A206" s="4" t="s">
        <v>1025</v>
      </c>
      <c r="B206" s="5" t="s">
        <v>1026</v>
      </c>
      <c r="C206" s="6" t="s">
        <v>1027</v>
      </c>
      <c r="D206" s="6" t="s">
        <v>53</v>
      </c>
      <c r="E206" s="6" t="s">
        <v>1028</v>
      </c>
      <c r="F206" s="6" t="s">
        <v>1029</v>
      </c>
      <c r="G206" s="6" t="s">
        <v>104</v>
      </c>
      <c r="H206" s="6" t="s">
        <v>73</v>
      </c>
      <c r="I206" s="7">
        <v>6.0000000000000001E-3</v>
      </c>
      <c r="J206" s="8">
        <v>0.03</v>
      </c>
      <c r="K206" s="7">
        <v>7.7000000000000002E-3</v>
      </c>
      <c r="L206" s="9">
        <v>1180</v>
      </c>
      <c r="M206" s="10">
        <v>32.4</v>
      </c>
      <c r="N206" s="9">
        <f t="shared" si="3"/>
        <v>36.419753086419753</v>
      </c>
      <c r="O206" s="11">
        <v>198045</v>
      </c>
      <c r="P206" s="12">
        <v>1.31</v>
      </c>
      <c r="Q206" s="6" t="s">
        <v>44</v>
      </c>
      <c r="R206" s="6" t="s">
        <v>118</v>
      </c>
      <c r="S206" s="6" t="s">
        <v>46</v>
      </c>
      <c r="T206" s="6" t="s">
        <v>47</v>
      </c>
      <c r="U206" s="13">
        <v>0.1114</v>
      </c>
      <c r="V206" s="13">
        <v>7.6E-3</v>
      </c>
      <c r="W206" s="13">
        <v>0.25609999999999999</v>
      </c>
      <c r="X206" s="13">
        <v>4.7500000000000001E-2</v>
      </c>
      <c r="Y206" s="13">
        <v>3.5200000000000002E-2</v>
      </c>
      <c r="Z206" s="13">
        <v>0.1109</v>
      </c>
      <c r="AA206" s="13">
        <v>6.7799999999999999E-2</v>
      </c>
      <c r="AB206" s="13">
        <v>0.18029999999999999</v>
      </c>
      <c r="AC206" s="13">
        <v>0.1103</v>
      </c>
      <c r="AD206" s="13">
        <v>5.5500000000000001E-2</v>
      </c>
      <c r="AE206" s="13">
        <v>1.67E-2</v>
      </c>
      <c r="AF206" s="14" t="s">
        <v>48</v>
      </c>
      <c r="AG206" s="14" t="s">
        <v>48</v>
      </c>
      <c r="AH206" s="15" t="s">
        <v>49</v>
      </c>
      <c r="AI206" s="16" t="s">
        <v>49</v>
      </c>
    </row>
    <row r="207" spans="1:35" ht="46" x14ac:dyDescent="0.35">
      <c r="A207" s="4" t="s">
        <v>1030</v>
      </c>
      <c r="B207" s="5" t="s">
        <v>1031</v>
      </c>
      <c r="C207" s="6" t="s">
        <v>876</v>
      </c>
      <c r="D207" s="6" t="s">
        <v>53</v>
      </c>
      <c r="E207" s="6" t="s">
        <v>1032</v>
      </c>
      <c r="F207" s="6" t="s">
        <v>1033</v>
      </c>
      <c r="G207" s="6" t="s">
        <v>381</v>
      </c>
      <c r="H207" s="6" t="s">
        <v>144</v>
      </c>
      <c r="I207" s="7">
        <v>1.1999999999999999E-3</v>
      </c>
      <c r="J207" s="8">
        <v>0.24</v>
      </c>
      <c r="K207" s="7">
        <v>1.41E-2</v>
      </c>
      <c r="L207" s="9">
        <v>1203.0999999999999</v>
      </c>
      <c r="M207" s="10">
        <v>16.7</v>
      </c>
      <c r="N207" s="9">
        <f t="shared" si="3"/>
        <v>72.041916167664667</v>
      </c>
      <c r="O207" s="11">
        <v>73581</v>
      </c>
      <c r="P207" s="12">
        <v>1</v>
      </c>
      <c r="Q207" s="6" t="s">
        <v>44</v>
      </c>
      <c r="R207" s="6" t="s">
        <v>58</v>
      </c>
      <c r="S207" s="6" t="s">
        <v>145</v>
      </c>
      <c r="T207" s="6" t="s">
        <v>47</v>
      </c>
      <c r="U207" s="13">
        <v>2.58E-2</v>
      </c>
      <c r="V207" s="13">
        <v>3.6499999999999998E-2</v>
      </c>
      <c r="W207" s="13">
        <v>0.18440000000000001</v>
      </c>
      <c r="X207" s="13">
        <v>0.13270000000000001</v>
      </c>
      <c r="Y207" s="13">
        <v>5.11E-2</v>
      </c>
      <c r="Z207" s="13">
        <v>6.6299999999999998E-2</v>
      </c>
      <c r="AA207" s="13">
        <v>0.1072</v>
      </c>
      <c r="AB207" s="13">
        <v>0.1099</v>
      </c>
      <c r="AC207" s="13">
        <v>1.43E-2</v>
      </c>
      <c r="AD207" s="13">
        <v>0.26379999999999998</v>
      </c>
      <c r="AE207" s="13">
        <v>0</v>
      </c>
      <c r="AF207" s="14" t="s">
        <v>48</v>
      </c>
      <c r="AG207" s="14" t="s">
        <v>48</v>
      </c>
      <c r="AH207" s="15" t="s">
        <v>49</v>
      </c>
      <c r="AI207" s="16" t="s">
        <v>49</v>
      </c>
    </row>
    <row r="208" spans="1:35" ht="103.5" x14ac:dyDescent="0.35">
      <c r="A208" s="4" t="s">
        <v>1034</v>
      </c>
      <c r="B208" s="5" t="s">
        <v>1035</v>
      </c>
      <c r="C208" s="6" t="s">
        <v>1036</v>
      </c>
      <c r="D208" s="6" t="s">
        <v>39</v>
      </c>
      <c r="E208" s="6" t="s">
        <v>1037</v>
      </c>
      <c r="F208" s="6" t="s">
        <v>1038</v>
      </c>
      <c r="G208" s="6" t="s">
        <v>161</v>
      </c>
      <c r="H208" s="6" t="s">
        <v>81</v>
      </c>
      <c r="I208" s="7">
        <v>6.4000000000000003E-3</v>
      </c>
      <c r="J208" s="8"/>
      <c r="K208" s="7"/>
      <c r="L208" s="9">
        <v>1399.1</v>
      </c>
      <c r="M208" s="10">
        <v>12.3</v>
      </c>
      <c r="N208" s="9">
        <f t="shared" si="3"/>
        <v>113.74796747967478</v>
      </c>
      <c r="O208" s="11">
        <v>6730</v>
      </c>
      <c r="P208" s="12">
        <v>1.86</v>
      </c>
      <c r="Q208" s="6" t="s">
        <v>44</v>
      </c>
      <c r="R208" s="6" t="s">
        <v>45</v>
      </c>
      <c r="S208" s="6" t="s">
        <v>130</v>
      </c>
      <c r="T208" s="6" t="s">
        <v>59</v>
      </c>
      <c r="U208" s="13" t="s">
        <v>48</v>
      </c>
      <c r="V208" s="13" t="s">
        <v>48</v>
      </c>
      <c r="W208" s="13" t="s">
        <v>48</v>
      </c>
      <c r="X208" s="13" t="s">
        <v>48</v>
      </c>
      <c r="Y208" s="13" t="s">
        <v>48</v>
      </c>
      <c r="Z208" s="13" t="s">
        <v>48</v>
      </c>
      <c r="AA208" s="13" t="s">
        <v>48</v>
      </c>
      <c r="AB208" s="13" t="s">
        <v>48</v>
      </c>
      <c r="AC208" s="13" t="s">
        <v>48</v>
      </c>
      <c r="AD208" s="13" t="s">
        <v>48</v>
      </c>
      <c r="AE208" s="13" t="s">
        <v>48</v>
      </c>
      <c r="AF208" s="14" t="s">
        <v>48</v>
      </c>
      <c r="AG208" s="14" t="s">
        <v>48</v>
      </c>
      <c r="AH208" s="15" t="s">
        <v>49</v>
      </c>
      <c r="AI208" s="16" t="s">
        <v>49</v>
      </c>
    </row>
    <row r="209" spans="1:35" ht="103.5" x14ac:dyDescent="0.35">
      <c r="A209" s="4" t="s">
        <v>1039</v>
      </c>
      <c r="B209" s="5" t="s">
        <v>1040</v>
      </c>
      <c r="C209" s="6" t="s">
        <v>280</v>
      </c>
      <c r="D209" s="6" t="s">
        <v>53</v>
      </c>
      <c r="E209" s="6" t="s">
        <v>1041</v>
      </c>
      <c r="F209" s="6" t="s">
        <v>1042</v>
      </c>
      <c r="G209" s="6" t="s">
        <v>237</v>
      </c>
      <c r="H209" s="6" t="s">
        <v>283</v>
      </c>
      <c r="I209" s="7">
        <v>9.4999999999999998E-3</v>
      </c>
      <c r="J209" s="8">
        <v>11.98</v>
      </c>
      <c r="K209" s="7"/>
      <c r="L209" s="9">
        <v>1461.5</v>
      </c>
      <c r="M209" s="10">
        <v>57.7</v>
      </c>
      <c r="N209" s="9">
        <f t="shared" si="3"/>
        <v>25.329289428076255</v>
      </c>
      <c r="O209" s="11">
        <v>3349558</v>
      </c>
      <c r="P209" s="12">
        <v>-1</v>
      </c>
      <c r="Q209" s="6" t="s">
        <v>44</v>
      </c>
      <c r="R209" s="6" t="s">
        <v>45</v>
      </c>
      <c r="S209" s="6" t="s">
        <v>46</v>
      </c>
      <c r="T209" s="6" t="s">
        <v>47</v>
      </c>
      <c r="U209" s="13" t="s">
        <v>48</v>
      </c>
      <c r="V209" s="13" t="s">
        <v>48</v>
      </c>
      <c r="W209" s="13" t="s">
        <v>48</v>
      </c>
      <c r="X209" s="13" t="s">
        <v>48</v>
      </c>
      <c r="Y209" s="13" t="s">
        <v>48</v>
      </c>
      <c r="Z209" s="13" t="s">
        <v>48</v>
      </c>
      <c r="AA209" s="13" t="s">
        <v>48</v>
      </c>
      <c r="AB209" s="13" t="s">
        <v>48</v>
      </c>
      <c r="AC209" s="13" t="s">
        <v>48</v>
      </c>
      <c r="AD209" s="13" t="s">
        <v>48</v>
      </c>
      <c r="AE209" s="13" t="s">
        <v>48</v>
      </c>
      <c r="AF209" s="14" t="s">
        <v>48</v>
      </c>
      <c r="AG209" s="14" t="s">
        <v>239</v>
      </c>
      <c r="AH209" s="15" t="s">
        <v>49</v>
      </c>
      <c r="AI209" s="16" t="s">
        <v>49</v>
      </c>
    </row>
    <row r="210" spans="1:35" ht="241.5" x14ac:dyDescent="0.35">
      <c r="A210" s="4" t="s">
        <v>1043</v>
      </c>
      <c r="B210" s="5" t="s">
        <v>1044</v>
      </c>
      <c r="C210" s="6" t="s">
        <v>1045</v>
      </c>
      <c r="D210" s="6" t="s">
        <v>53</v>
      </c>
      <c r="E210" s="6" t="s">
        <v>1046</v>
      </c>
      <c r="F210" s="6" t="s">
        <v>1047</v>
      </c>
      <c r="G210" s="6" t="s">
        <v>104</v>
      </c>
      <c r="H210" s="6" t="s">
        <v>789</v>
      </c>
      <c r="I210" s="7">
        <v>6.9999999999999999E-4</v>
      </c>
      <c r="J210" s="8">
        <v>0.25</v>
      </c>
      <c r="K210" s="7">
        <v>2.47E-2</v>
      </c>
      <c r="L210" s="9">
        <v>1491.2</v>
      </c>
      <c r="M210" s="10">
        <v>40.799999999999997</v>
      </c>
      <c r="N210" s="9">
        <f t="shared" si="3"/>
        <v>36.549019607843142</v>
      </c>
      <c r="O210" s="11">
        <v>358553</v>
      </c>
      <c r="P210" s="12">
        <v>0.95</v>
      </c>
      <c r="Q210" s="6" t="s">
        <v>44</v>
      </c>
      <c r="R210" s="6" t="s">
        <v>106</v>
      </c>
      <c r="S210" s="6" t="s">
        <v>46</v>
      </c>
      <c r="T210" s="6" t="s">
        <v>47</v>
      </c>
      <c r="U210" s="13">
        <v>2.35E-2</v>
      </c>
      <c r="V210" s="13">
        <v>6.8999999999999999E-3</v>
      </c>
      <c r="W210" s="13">
        <v>0.1384</v>
      </c>
      <c r="X210" s="13">
        <v>0.23</v>
      </c>
      <c r="Y210" s="13">
        <v>0.12479999999999999</v>
      </c>
      <c r="Z210" s="13">
        <v>2.64E-2</v>
      </c>
      <c r="AA210" s="13">
        <v>0.12089999999999999</v>
      </c>
      <c r="AB210" s="13">
        <v>0.17150000000000001</v>
      </c>
      <c r="AC210" s="13">
        <v>0</v>
      </c>
      <c r="AD210" s="13">
        <v>0.13850000000000001</v>
      </c>
      <c r="AE210" s="13">
        <v>1.8599999999999998E-2</v>
      </c>
      <c r="AF210" s="14" t="s">
        <v>48</v>
      </c>
      <c r="AG210" s="14" t="s">
        <v>48</v>
      </c>
      <c r="AH210" s="15" t="s">
        <v>49</v>
      </c>
      <c r="AI210" s="16" t="s">
        <v>49</v>
      </c>
    </row>
    <row r="211" spans="1:35" ht="356.5" x14ac:dyDescent="0.35">
      <c r="A211" s="4" t="s">
        <v>1048</v>
      </c>
      <c r="B211" s="5" t="s">
        <v>1049</v>
      </c>
      <c r="C211" s="6" t="s">
        <v>851</v>
      </c>
      <c r="D211" s="6" t="s">
        <v>53</v>
      </c>
      <c r="E211" s="6" t="s">
        <v>1050</v>
      </c>
      <c r="F211" s="6" t="s">
        <v>1051</v>
      </c>
      <c r="G211" s="6" t="s">
        <v>219</v>
      </c>
      <c r="H211" s="6" t="s">
        <v>144</v>
      </c>
      <c r="I211" s="7">
        <v>1.4E-3</v>
      </c>
      <c r="J211" s="8">
        <v>1.06</v>
      </c>
      <c r="K211" s="7">
        <v>2.5600000000000001E-2</v>
      </c>
      <c r="L211" s="9">
        <v>1514</v>
      </c>
      <c r="M211" s="10">
        <v>15.2</v>
      </c>
      <c r="N211" s="9">
        <f t="shared" si="3"/>
        <v>99.60526315789474</v>
      </c>
      <c r="O211" s="11">
        <v>134531</v>
      </c>
      <c r="P211" s="12">
        <v>1.1499999999999999</v>
      </c>
      <c r="Q211" s="6" t="s">
        <v>44</v>
      </c>
      <c r="R211" s="6" t="s">
        <v>48</v>
      </c>
      <c r="S211" s="6" t="s">
        <v>48</v>
      </c>
      <c r="T211" s="6" t="s">
        <v>47</v>
      </c>
      <c r="U211" s="13">
        <v>1.24E-2</v>
      </c>
      <c r="V211" s="13">
        <v>1E-4</v>
      </c>
      <c r="W211" s="13">
        <v>1.5100000000000001E-2</v>
      </c>
      <c r="X211" s="13">
        <v>4.0000000000000002E-4</v>
      </c>
      <c r="Y211" s="13">
        <v>0</v>
      </c>
      <c r="Z211" s="13">
        <v>0</v>
      </c>
      <c r="AA211" s="13">
        <v>8.0000000000000004E-4</v>
      </c>
      <c r="AB211" s="13">
        <v>0.91169999999999995</v>
      </c>
      <c r="AC211" s="13">
        <v>0</v>
      </c>
      <c r="AD211" s="13">
        <v>5.9499999999999997E-2</v>
      </c>
      <c r="AE211" s="13">
        <v>0</v>
      </c>
      <c r="AF211" s="14" t="s">
        <v>48</v>
      </c>
      <c r="AG211" s="14" t="s">
        <v>48</v>
      </c>
      <c r="AH211" s="15" t="s">
        <v>49</v>
      </c>
      <c r="AI211" s="16" t="s">
        <v>49</v>
      </c>
    </row>
    <row r="212" spans="1:35" ht="80.5" x14ac:dyDescent="0.35">
      <c r="A212" s="4" t="s">
        <v>1052</v>
      </c>
      <c r="B212" s="5" t="s">
        <v>1053</v>
      </c>
      <c r="C212" s="6" t="s">
        <v>1054</v>
      </c>
      <c r="D212" s="6" t="s">
        <v>53</v>
      </c>
      <c r="E212" s="6" t="s">
        <v>1055</v>
      </c>
      <c r="F212" s="6" t="s">
        <v>1056</v>
      </c>
      <c r="G212" s="6" t="s">
        <v>161</v>
      </c>
      <c r="H212" s="6" t="s">
        <v>81</v>
      </c>
      <c r="I212" s="7">
        <v>4.0000000000000001E-3</v>
      </c>
      <c r="J212" s="8">
        <v>0.74</v>
      </c>
      <c r="K212" s="7">
        <v>2.3699999999999999E-2</v>
      </c>
      <c r="L212" s="9">
        <v>1558.8</v>
      </c>
      <c r="M212" s="10">
        <v>20.3</v>
      </c>
      <c r="N212" s="9">
        <f t="shared" si="3"/>
        <v>76.788177339901466</v>
      </c>
      <c r="O212" s="11">
        <v>53320</v>
      </c>
      <c r="P212" s="12">
        <v>1</v>
      </c>
      <c r="Q212" s="6" t="s">
        <v>44</v>
      </c>
      <c r="R212" s="6" t="s">
        <v>58</v>
      </c>
      <c r="S212" s="6" t="s">
        <v>46</v>
      </c>
      <c r="T212" s="6" t="s">
        <v>59</v>
      </c>
      <c r="U212" s="13">
        <v>4.3700000000000003E-2</v>
      </c>
      <c r="V212" s="13">
        <v>3.2899999999999999E-2</v>
      </c>
      <c r="W212" s="13">
        <v>9.98E-2</v>
      </c>
      <c r="X212" s="13">
        <v>0.1421</v>
      </c>
      <c r="Y212" s="13">
        <v>0.1351</v>
      </c>
      <c r="Z212" s="13">
        <v>0.1527</v>
      </c>
      <c r="AA212" s="13">
        <v>0.15079999999999999</v>
      </c>
      <c r="AB212" s="13">
        <v>7.3899999999999993E-2</v>
      </c>
      <c r="AC212" s="13">
        <v>2.5999999999999999E-3</v>
      </c>
      <c r="AD212" s="13">
        <v>0.1268</v>
      </c>
      <c r="AE212" s="13">
        <v>1.47E-2</v>
      </c>
      <c r="AF212" s="14" t="s">
        <v>48</v>
      </c>
      <c r="AG212" s="14" t="s">
        <v>48</v>
      </c>
      <c r="AH212" s="15" t="s">
        <v>49</v>
      </c>
      <c r="AI212" s="16" t="s">
        <v>49</v>
      </c>
    </row>
    <row r="213" spans="1:35" ht="253" x14ac:dyDescent="0.35">
      <c r="A213" s="4" t="s">
        <v>1057</v>
      </c>
      <c r="B213" s="5" t="s">
        <v>1058</v>
      </c>
      <c r="C213" s="6" t="s">
        <v>951</v>
      </c>
      <c r="D213" s="6" t="s">
        <v>53</v>
      </c>
      <c r="E213" s="6" t="s">
        <v>1059</v>
      </c>
      <c r="F213" s="6" t="s">
        <v>1060</v>
      </c>
      <c r="G213" s="6" t="s">
        <v>72</v>
      </c>
      <c r="H213" s="6" t="s">
        <v>144</v>
      </c>
      <c r="I213" s="7">
        <v>1.9E-3</v>
      </c>
      <c r="J213" s="8">
        <v>0.21</v>
      </c>
      <c r="K213" s="7">
        <v>1.83E-2</v>
      </c>
      <c r="L213" s="9">
        <v>1719.7</v>
      </c>
      <c r="M213" s="10">
        <v>38.799999999999997</v>
      </c>
      <c r="N213" s="9">
        <f t="shared" si="3"/>
        <v>44.322164948453612</v>
      </c>
      <c r="O213" s="11">
        <v>162628</v>
      </c>
      <c r="P213" s="12">
        <v>1.26</v>
      </c>
      <c r="Q213" s="6" t="s">
        <v>44</v>
      </c>
      <c r="R213" s="6" t="s">
        <v>48</v>
      </c>
      <c r="S213" s="6" t="s">
        <v>48</v>
      </c>
      <c r="T213" s="6" t="s">
        <v>47</v>
      </c>
      <c r="U213" s="13">
        <v>2.5000000000000001E-3</v>
      </c>
      <c r="V213" s="13">
        <v>0</v>
      </c>
      <c r="W213" s="13">
        <v>2.9999999999999997E-4</v>
      </c>
      <c r="X213" s="13">
        <v>2.8999999999999998E-3</v>
      </c>
      <c r="Y213" s="13">
        <v>0</v>
      </c>
      <c r="Z213" s="13">
        <v>0.76559999999999995</v>
      </c>
      <c r="AA213" s="13">
        <v>0</v>
      </c>
      <c r="AB213" s="13">
        <v>5.4999999999999997E-3</v>
      </c>
      <c r="AC213" s="13">
        <v>0.2122</v>
      </c>
      <c r="AD213" s="13">
        <v>1.06E-2</v>
      </c>
      <c r="AE213" s="13">
        <v>0</v>
      </c>
      <c r="AF213" s="14" t="s">
        <v>48</v>
      </c>
      <c r="AG213" s="14" t="s">
        <v>48</v>
      </c>
      <c r="AH213" s="15" t="s">
        <v>49</v>
      </c>
      <c r="AI213" s="16" t="s">
        <v>49</v>
      </c>
    </row>
    <row r="214" spans="1:35" ht="172.5" x14ac:dyDescent="0.35">
      <c r="A214" s="4" t="s">
        <v>1061</v>
      </c>
      <c r="B214" s="5" t="s">
        <v>1062</v>
      </c>
      <c r="C214" s="6" t="s">
        <v>158</v>
      </c>
      <c r="D214" s="6" t="s">
        <v>53</v>
      </c>
      <c r="E214" s="6" t="s">
        <v>1063</v>
      </c>
      <c r="F214" s="6" t="s">
        <v>1064</v>
      </c>
      <c r="G214" s="6" t="s">
        <v>213</v>
      </c>
      <c r="H214" s="6" t="s">
        <v>162</v>
      </c>
      <c r="I214" s="7">
        <v>2.8E-3</v>
      </c>
      <c r="J214" s="8">
        <v>0.14000000000000001</v>
      </c>
      <c r="K214" s="7">
        <v>2.2599999999999999E-2</v>
      </c>
      <c r="L214" s="9">
        <v>1771</v>
      </c>
      <c r="M214" s="10">
        <v>26.7</v>
      </c>
      <c r="N214" s="9">
        <f t="shared" si="3"/>
        <v>66.329588014981269</v>
      </c>
      <c r="O214" s="11">
        <v>76236</v>
      </c>
      <c r="P214" s="12">
        <v>0.92</v>
      </c>
      <c r="Q214" s="6" t="s">
        <v>44</v>
      </c>
      <c r="R214" s="6" t="s">
        <v>45</v>
      </c>
      <c r="S214" s="6" t="s">
        <v>130</v>
      </c>
      <c r="T214" s="6" t="s">
        <v>47</v>
      </c>
      <c r="U214" s="13">
        <v>3.3000000000000002E-2</v>
      </c>
      <c r="V214" s="13">
        <v>7.0900000000000005E-2</v>
      </c>
      <c r="W214" s="13">
        <v>8.9700000000000002E-2</v>
      </c>
      <c r="X214" s="13">
        <v>0.1384</v>
      </c>
      <c r="Y214" s="13">
        <v>0.1074</v>
      </c>
      <c r="Z214" s="13">
        <v>0.1071</v>
      </c>
      <c r="AA214" s="13">
        <v>0.1192</v>
      </c>
      <c r="AB214" s="13">
        <v>0.1076</v>
      </c>
      <c r="AC214" s="13">
        <v>3.1300000000000001E-2</v>
      </c>
      <c r="AD214" s="13">
        <v>0.1389</v>
      </c>
      <c r="AE214" s="13">
        <v>5.6500000000000002E-2</v>
      </c>
      <c r="AF214" s="14" t="s">
        <v>48</v>
      </c>
      <c r="AG214" s="14" t="s">
        <v>48</v>
      </c>
      <c r="AH214" s="15" t="s">
        <v>49</v>
      </c>
      <c r="AI214" s="16" t="s">
        <v>49</v>
      </c>
    </row>
    <row r="215" spans="1:35" ht="115" x14ac:dyDescent="0.35">
      <c r="A215" s="4" t="s">
        <v>1065</v>
      </c>
      <c r="B215" s="5" t="s">
        <v>1066</v>
      </c>
      <c r="C215" s="6" t="s">
        <v>1067</v>
      </c>
      <c r="D215" s="6" t="s">
        <v>53</v>
      </c>
      <c r="E215" s="6" t="s">
        <v>1068</v>
      </c>
      <c r="F215" s="6" t="s">
        <v>1069</v>
      </c>
      <c r="G215" s="6" t="s">
        <v>295</v>
      </c>
      <c r="H215" s="6" t="s">
        <v>144</v>
      </c>
      <c r="I215" s="7">
        <v>1E-3</v>
      </c>
      <c r="J215" s="8">
        <v>0.54</v>
      </c>
      <c r="K215" s="7">
        <v>6.1999999999999998E-3</v>
      </c>
      <c r="L215" s="9">
        <v>1874.8</v>
      </c>
      <c r="M215" s="10">
        <v>20.9</v>
      </c>
      <c r="N215" s="9">
        <f t="shared" si="3"/>
        <v>89.703349282296656</v>
      </c>
      <c r="O215" s="11">
        <v>99863</v>
      </c>
      <c r="P215" s="12">
        <v>1.1000000000000001</v>
      </c>
      <c r="Q215" s="6" t="s">
        <v>44</v>
      </c>
      <c r="R215" s="6" t="s">
        <v>118</v>
      </c>
      <c r="S215" s="6" t="s">
        <v>145</v>
      </c>
      <c r="T215" s="6" t="s">
        <v>47</v>
      </c>
      <c r="U215" s="13">
        <v>5.1700000000000003E-2</v>
      </c>
      <c r="V215" s="13">
        <v>2.24E-2</v>
      </c>
      <c r="W215" s="13">
        <v>0.21310000000000001</v>
      </c>
      <c r="X215" s="13">
        <v>4.5499999999999999E-2</v>
      </c>
      <c r="Y215" s="13">
        <v>9.4100000000000003E-2</v>
      </c>
      <c r="Z215" s="13">
        <v>5.3199999999999997E-2</v>
      </c>
      <c r="AA215" s="13">
        <v>0.13270000000000001</v>
      </c>
      <c r="AB215" s="13">
        <v>0.16159999999999999</v>
      </c>
      <c r="AC215" s="13">
        <v>2.0500000000000001E-2</v>
      </c>
      <c r="AD215" s="13">
        <v>0.19819999999999999</v>
      </c>
      <c r="AE215" s="13">
        <v>5.5999999999999999E-3</v>
      </c>
      <c r="AF215" s="14" t="s">
        <v>48</v>
      </c>
      <c r="AG215" s="14" t="s">
        <v>48</v>
      </c>
      <c r="AH215" s="15" t="s">
        <v>49</v>
      </c>
      <c r="AI215" s="16" t="s">
        <v>49</v>
      </c>
    </row>
    <row r="216" spans="1:35" ht="161" x14ac:dyDescent="0.35">
      <c r="A216" s="4" t="s">
        <v>1070</v>
      </c>
      <c r="B216" s="5" t="s">
        <v>1071</v>
      </c>
      <c r="C216" s="6" t="s">
        <v>1072</v>
      </c>
      <c r="D216" s="6" t="s">
        <v>53</v>
      </c>
      <c r="E216" s="6" t="s">
        <v>1073</v>
      </c>
      <c r="F216" s="6" t="s">
        <v>1074</v>
      </c>
      <c r="G216" s="6" t="s">
        <v>201</v>
      </c>
      <c r="H216" s="6" t="s">
        <v>789</v>
      </c>
      <c r="I216" s="7">
        <v>1E-3</v>
      </c>
      <c r="J216" s="8">
        <v>0.17</v>
      </c>
      <c r="K216" s="7">
        <v>1.14E-2</v>
      </c>
      <c r="L216" s="9">
        <v>1877.1</v>
      </c>
      <c r="M216" s="10">
        <v>35.9</v>
      </c>
      <c r="N216" s="9">
        <f t="shared" si="3"/>
        <v>52.286908077994426</v>
      </c>
      <c r="O216" s="11">
        <v>250330</v>
      </c>
      <c r="P216" s="12">
        <v>1.29</v>
      </c>
      <c r="Q216" s="6" t="s">
        <v>44</v>
      </c>
      <c r="R216" s="6" t="s">
        <v>74</v>
      </c>
      <c r="S216" s="6" t="s">
        <v>46</v>
      </c>
      <c r="T216" s="6" t="s">
        <v>47</v>
      </c>
      <c r="U216" s="13">
        <v>5.0999999999999997E-2</v>
      </c>
      <c r="V216" s="13">
        <v>1.11E-2</v>
      </c>
      <c r="W216" s="13">
        <v>0.1469</v>
      </c>
      <c r="X216" s="13">
        <v>4.4699999999999997E-2</v>
      </c>
      <c r="Y216" s="13">
        <v>5.0500000000000003E-2</v>
      </c>
      <c r="Z216" s="13">
        <v>0.14119999999999999</v>
      </c>
      <c r="AA216" s="13">
        <v>0.1032</v>
      </c>
      <c r="AB216" s="13">
        <v>0.1784</v>
      </c>
      <c r="AC216" s="13">
        <v>9.0999999999999998E-2</v>
      </c>
      <c r="AD216" s="13">
        <v>0.15129999999999999</v>
      </c>
      <c r="AE216" s="13">
        <v>3.04E-2</v>
      </c>
      <c r="AF216" s="14" t="s">
        <v>48</v>
      </c>
      <c r="AG216" s="14" t="s">
        <v>48</v>
      </c>
      <c r="AH216" s="15" t="s">
        <v>49</v>
      </c>
      <c r="AI216" s="16" t="s">
        <v>49</v>
      </c>
    </row>
    <row r="217" spans="1:35" ht="207" x14ac:dyDescent="0.35">
      <c r="A217" s="4" t="s">
        <v>1075</v>
      </c>
      <c r="B217" s="5" t="s">
        <v>1076</v>
      </c>
      <c r="C217" s="6" t="s">
        <v>280</v>
      </c>
      <c r="D217" s="6" t="s">
        <v>53</v>
      </c>
      <c r="E217" s="6" t="s">
        <v>1077</v>
      </c>
      <c r="F217" s="6" t="s">
        <v>1078</v>
      </c>
      <c r="G217" s="6" t="s">
        <v>136</v>
      </c>
      <c r="H217" s="6" t="s">
        <v>129</v>
      </c>
      <c r="I217" s="7">
        <v>6.0000000000000001E-3</v>
      </c>
      <c r="J217" s="8">
        <v>0.01</v>
      </c>
      <c r="K217" s="7">
        <v>2.9999999999999997E-4</v>
      </c>
      <c r="L217" s="9">
        <v>1903.4</v>
      </c>
      <c r="M217" s="10">
        <v>32</v>
      </c>
      <c r="N217" s="9">
        <f t="shared" si="3"/>
        <v>59.481250000000003</v>
      </c>
      <c r="O217" s="11">
        <v>340039</v>
      </c>
      <c r="P217" s="12">
        <v>1.49</v>
      </c>
      <c r="Q217" s="6" t="s">
        <v>44</v>
      </c>
      <c r="R217" s="6" t="s">
        <v>48</v>
      </c>
      <c r="S217" s="6" t="s">
        <v>48</v>
      </c>
      <c r="T217" s="6" t="s">
        <v>47</v>
      </c>
      <c r="U217" s="13">
        <v>0</v>
      </c>
      <c r="V217" s="13">
        <v>9.5999999999999992E-3</v>
      </c>
      <c r="W217" s="13">
        <v>0.24779999999999999</v>
      </c>
      <c r="X217" s="13">
        <v>0</v>
      </c>
      <c r="Y217" s="13">
        <v>0</v>
      </c>
      <c r="Z217" s="13">
        <v>4.4999999999999998E-2</v>
      </c>
      <c r="AA217" s="13">
        <v>1.7500000000000002E-2</v>
      </c>
      <c r="AB217" s="13">
        <v>2.4799999999999999E-2</v>
      </c>
      <c r="AC217" s="13">
        <v>0</v>
      </c>
      <c r="AD217" s="13">
        <v>0.65500000000000003</v>
      </c>
      <c r="AE217" s="13">
        <v>0</v>
      </c>
      <c r="AF217" s="14" t="s">
        <v>48</v>
      </c>
      <c r="AG217" s="14" t="s">
        <v>48</v>
      </c>
      <c r="AH217" s="15" t="s">
        <v>49</v>
      </c>
      <c r="AI217" s="16" t="s">
        <v>49</v>
      </c>
    </row>
    <row r="218" spans="1:35" ht="103.5" x14ac:dyDescent="0.35">
      <c r="A218" s="4" t="s">
        <v>1079</v>
      </c>
      <c r="B218" s="5" t="s">
        <v>1080</v>
      </c>
      <c r="C218" s="6" t="s">
        <v>1081</v>
      </c>
      <c r="D218" s="6" t="s">
        <v>53</v>
      </c>
      <c r="E218" s="6" t="s">
        <v>843</v>
      </c>
      <c r="F218" s="6" t="s">
        <v>844</v>
      </c>
      <c r="G218" s="6" t="s">
        <v>29</v>
      </c>
      <c r="H218" s="6" t="s">
        <v>57</v>
      </c>
      <c r="I218" s="7">
        <v>2.5000000000000001E-3</v>
      </c>
      <c r="J218" s="8">
        <v>0.75</v>
      </c>
      <c r="K218" s="7">
        <v>4.2799999999999998E-2</v>
      </c>
      <c r="L218" s="9">
        <v>2078.8000000000002</v>
      </c>
      <c r="M218" s="10">
        <v>29.1</v>
      </c>
      <c r="N218" s="9">
        <f t="shared" si="3"/>
        <v>71.43642611683849</v>
      </c>
      <c r="O218" s="11">
        <v>263256</v>
      </c>
      <c r="P218" s="12">
        <v>-1.37</v>
      </c>
      <c r="Q218" s="6" t="s">
        <v>29</v>
      </c>
      <c r="R218" s="6" t="s">
        <v>48</v>
      </c>
      <c r="S218" s="6" t="s">
        <v>48</v>
      </c>
      <c r="T218" s="6" t="s">
        <v>47</v>
      </c>
      <c r="U218" s="13">
        <v>0</v>
      </c>
      <c r="V218" s="13">
        <v>0</v>
      </c>
      <c r="W218" s="13">
        <v>0</v>
      </c>
      <c r="X218" s="13">
        <v>0</v>
      </c>
      <c r="Y218" s="13">
        <v>0</v>
      </c>
      <c r="Z218" s="13">
        <v>0</v>
      </c>
      <c r="AA218" s="13">
        <v>0</v>
      </c>
      <c r="AB218" s="13">
        <v>0</v>
      </c>
      <c r="AC218" s="13">
        <v>0.98960000000000004</v>
      </c>
      <c r="AD218" s="13">
        <v>0</v>
      </c>
      <c r="AE218" s="13">
        <v>0</v>
      </c>
      <c r="AF218" s="14" t="s">
        <v>48</v>
      </c>
      <c r="AG218" s="14" t="s">
        <v>48</v>
      </c>
      <c r="AH218" s="15" t="s">
        <v>49</v>
      </c>
      <c r="AI218" s="16" t="s">
        <v>49</v>
      </c>
    </row>
    <row r="219" spans="1:35" ht="115" x14ac:dyDescent="0.35">
      <c r="A219" s="4" t="s">
        <v>1082</v>
      </c>
      <c r="B219" s="5" t="s">
        <v>1083</v>
      </c>
      <c r="C219" s="6" t="s">
        <v>1067</v>
      </c>
      <c r="D219" s="6" t="s">
        <v>53</v>
      </c>
      <c r="E219" s="6" t="s">
        <v>1084</v>
      </c>
      <c r="F219" s="6" t="s">
        <v>1085</v>
      </c>
      <c r="G219" s="6" t="s">
        <v>332</v>
      </c>
      <c r="H219" s="6" t="s">
        <v>144</v>
      </c>
      <c r="I219" s="7">
        <v>1E-3</v>
      </c>
      <c r="J219" s="8">
        <v>1.21</v>
      </c>
      <c r="K219" s="7">
        <v>1.54E-2</v>
      </c>
      <c r="L219" s="9">
        <v>2218.5</v>
      </c>
      <c r="M219" s="10">
        <v>28</v>
      </c>
      <c r="N219" s="9">
        <f t="shared" si="3"/>
        <v>79.232142857142861</v>
      </c>
      <c r="O219" s="11">
        <v>122741</v>
      </c>
      <c r="P219" s="12">
        <v>1.05</v>
      </c>
      <c r="Q219" s="6" t="s">
        <v>44</v>
      </c>
      <c r="R219" s="6" t="s">
        <v>118</v>
      </c>
      <c r="S219" s="6" t="s">
        <v>130</v>
      </c>
      <c r="T219" s="6" t="s">
        <v>47</v>
      </c>
      <c r="U219" s="13">
        <v>6.4100000000000004E-2</v>
      </c>
      <c r="V219" s="13">
        <v>1.09E-2</v>
      </c>
      <c r="W219" s="13">
        <v>0.13070000000000001</v>
      </c>
      <c r="X219" s="13">
        <v>9.0899999999999995E-2</v>
      </c>
      <c r="Y219" s="13">
        <v>7.1800000000000003E-2</v>
      </c>
      <c r="Z219" s="13">
        <v>0.1633</v>
      </c>
      <c r="AA219" s="13">
        <v>5.0200000000000002E-2</v>
      </c>
      <c r="AB219" s="13">
        <v>0.11210000000000001</v>
      </c>
      <c r="AC219" s="13">
        <v>0.10009999999999999</v>
      </c>
      <c r="AD219" s="13">
        <v>0.1027</v>
      </c>
      <c r="AE219" s="13">
        <v>0.1008</v>
      </c>
      <c r="AF219" s="14" t="s">
        <v>48</v>
      </c>
      <c r="AG219" s="14" t="s">
        <v>48</v>
      </c>
      <c r="AH219" s="15" t="s">
        <v>49</v>
      </c>
      <c r="AI219" s="16" t="s">
        <v>49</v>
      </c>
    </row>
    <row r="220" spans="1:35" ht="75" x14ac:dyDescent="0.35">
      <c r="A220" s="4" t="s">
        <v>1086</v>
      </c>
      <c r="B220" s="5" t="s">
        <v>1087</v>
      </c>
      <c r="C220" s="6" t="s">
        <v>1088</v>
      </c>
      <c r="D220" s="6" t="s">
        <v>53</v>
      </c>
      <c r="E220" s="6" t="s">
        <v>1089</v>
      </c>
      <c r="F220" s="6" t="s">
        <v>1090</v>
      </c>
      <c r="G220" s="6" t="s">
        <v>190</v>
      </c>
      <c r="H220" s="6" t="s">
        <v>81</v>
      </c>
      <c r="I220" s="7">
        <v>4.7999999999999996E-3</v>
      </c>
      <c r="J220" s="8">
        <v>0.2</v>
      </c>
      <c r="K220" s="7">
        <v>1.5100000000000001E-2</v>
      </c>
      <c r="L220" s="9">
        <v>2219.9</v>
      </c>
      <c r="M220" s="10">
        <v>51.4</v>
      </c>
      <c r="N220" s="9">
        <f t="shared" si="3"/>
        <v>43.188715953307394</v>
      </c>
      <c r="O220" s="11">
        <v>271881</v>
      </c>
      <c r="P220" s="12">
        <v>1.21</v>
      </c>
      <c r="Q220" s="6" t="s">
        <v>44</v>
      </c>
      <c r="R220" s="6" t="s">
        <v>48</v>
      </c>
      <c r="S220" s="6" t="s">
        <v>48</v>
      </c>
      <c r="T220" s="6" t="s">
        <v>47</v>
      </c>
      <c r="U220" s="13">
        <v>0.1128</v>
      </c>
      <c r="V220" s="13">
        <v>0</v>
      </c>
      <c r="W220" s="13">
        <v>4.4299999999999999E-2</v>
      </c>
      <c r="X220" s="13">
        <v>0</v>
      </c>
      <c r="Y220" s="13">
        <v>0.83799999999999997</v>
      </c>
      <c r="Z220" s="13">
        <v>0</v>
      </c>
      <c r="AA220" s="13">
        <v>0</v>
      </c>
      <c r="AB220" s="13">
        <v>1.4E-3</v>
      </c>
      <c r="AC220" s="13">
        <v>0</v>
      </c>
      <c r="AD220" s="13">
        <v>0</v>
      </c>
      <c r="AE220" s="13">
        <v>0</v>
      </c>
      <c r="AF220" s="14" t="s">
        <v>48</v>
      </c>
      <c r="AG220" s="14" t="s">
        <v>48</v>
      </c>
      <c r="AH220" s="15" t="s">
        <v>49</v>
      </c>
      <c r="AI220" s="16" t="s">
        <v>49</v>
      </c>
    </row>
    <row r="221" spans="1:35" ht="115" x14ac:dyDescent="0.35">
      <c r="A221" s="4" t="s">
        <v>1091</v>
      </c>
      <c r="B221" s="5" t="s">
        <v>1092</v>
      </c>
      <c r="C221" s="6" t="s">
        <v>1072</v>
      </c>
      <c r="D221" s="6" t="s">
        <v>53</v>
      </c>
      <c r="E221" s="6" t="s">
        <v>1093</v>
      </c>
      <c r="F221" s="6" t="s">
        <v>1094</v>
      </c>
      <c r="G221" s="6" t="s">
        <v>42</v>
      </c>
      <c r="H221" s="6" t="s">
        <v>789</v>
      </c>
      <c r="I221" s="7">
        <v>4.0000000000000002E-4</v>
      </c>
      <c r="J221" s="8">
        <v>0.21</v>
      </c>
      <c r="K221" s="7">
        <v>1.66E-2</v>
      </c>
      <c r="L221" s="9">
        <v>2309.1</v>
      </c>
      <c r="M221" s="10">
        <v>52.6</v>
      </c>
      <c r="N221" s="9">
        <f t="shared" si="3"/>
        <v>43.899239543726232</v>
      </c>
      <c r="O221" s="11">
        <v>345647</v>
      </c>
      <c r="P221" s="12">
        <v>1</v>
      </c>
      <c r="Q221" s="6" t="s">
        <v>44</v>
      </c>
      <c r="R221" s="6" t="s">
        <v>45</v>
      </c>
      <c r="S221" s="6" t="s">
        <v>46</v>
      </c>
      <c r="T221" s="6" t="s">
        <v>47</v>
      </c>
      <c r="U221" s="13">
        <v>3.1300000000000001E-2</v>
      </c>
      <c r="V221" s="13">
        <v>4.1599999999999998E-2</v>
      </c>
      <c r="W221" s="13">
        <v>0.12230000000000001</v>
      </c>
      <c r="X221" s="13">
        <v>9.69E-2</v>
      </c>
      <c r="Y221" s="13">
        <v>0.1026</v>
      </c>
      <c r="Z221" s="13">
        <v>0.15040000000000001</v>
      </c>
      <c r="AA221" s="13">
        <v>0.1231</v>
      </c>
      <c r="AB221" s="13">
        <v>0.10489999999999999</v>
      </c>
      <c r="AC221" s="13">
        <v>2.9899999999999999E-2</v>
      </c>
      <c r="AD221" s="13">
        <v>0.16289999999999999</v>
      </c>
      <c r="AE221" s="13">
        <v>3.3399999999999999E-2</v>
      </c>
      <c r="AF221" s="14" t="s">
        <v>48</v>
      </c>
      <c r="AG221" s="14" t="s">
        <v>48</v>
      </c>
      <c r="AH221" s="15" t="s">
        <v>49</v>
      </c>
      <c r="AI221" s="16" t="s">
        <v>49</v>
      </c>
    </row>
    <row r="222" spans="1:35" ht="57.5" x14ac:dyDescent="0.35">
      <c r="A222" s="4" t="s">
        <v>1095</v>
      </c>
      <c r="B222" s="5" t="s">
        <v>1096</v>
      </c>
      <c r="C222" s="6" t="s">
        <v>1097</v>
      </c>
      <c r="D222" s="6" t="s">
        <v>53</v>
      </c>
      <c r="E222" s="6" t="s">
        <v>1098</v>
      </c>
      <c r="F222" s="6" t="s">
        <v>1099</v>
      </c>
      <c r="G222" s="6" t="s">
        <v>29</v>
      </c>
      <c r="H222" s="6" t="s">
        <v>81</v>
      </c>
      <c r="I222" s="7">
        <v>3.5000000000000001E-3</v>
      </c>
      <c r="J222" s="8">
        <v>0.74</v>
      </c>
      <c r="K222" s="7">
        <v>3.4000000000000002E-2</v>
      </c>
      <c r="L222" s="9">
        <v>2348.1</v>
      </c>
      <c r="M222" s="10">
        <v>31.4</v>
      </c>
      <c r="N222" s="9">
        <f t="shared" si="3"/>
        <v>74.78025477707007</v>
      </c>
      <c r="O222" s="11">
        <v>282970</v>
      </c>
      <c r="P222" s="12">
        <v>-1.37</v>
      </c>
      <c r="Q222" s="6" t="s">
        <v>29</v>
      </c>
      <c r="R222" s="6" t="s">
        <v>48</v>
      </c>
      <c r="S222" s="6" t="s">
        <v>48</v>
      </c>
      <c r="T222" s="6" t="s">
        <v>47</v>
      </c>
      <c r="U222" s="13">
        <v>0</v>
      </c>
      <c r="V222" s="13">
        <v>0</v>
      </c>
      <c r="W222" s="13">
        <v>0</v>
      </c>
      <c r="X222" s="13">
        <v>0</v>
      </c>
      <c r="Y222" s="13">
        <v>0</v>
      </c>
      <c r="Z222" s="13">
        <v>0</v>
      </c>
      <c r="AA222" s="13">
        <v>0</v>
      </c>
      <c r="AB222" s="13">
        <v>0</v>
      </c>
      <c r="AC222" s="13">
        <v>0.99670000000000003</v>
      </c>
      <c r="AD222" s="13">
        <v>0</v>
      </c>
      <c r="AE222" s="13">
        <v>0</v>
      </c>
      <c r="AF222" s="14" t="s">
        <v>48</v>
      </c>
      <c r="AG222" s="14" t="s">
        <v>48</v>
      </c>
      <c r="AH222" s="15" t="s">
        <v>49</v>
      </c>
      <c r="AI222" s="16" t="s">
        <v>49</v>
      </c>
    </row>
    <row r="223" spans="1:35" ht="310.5" x14ac:dyDescent="0.35">
      <c r="A223" s="4" t="s">
        <v>1100</v>
      </c>
      <c r="B223" s="5" t="s">
        <v>1101</v>
      </c>
      <c r="C223" s="6" t="s">
        <v>951</v>
      </c>
      <c r="D223" s="6" t="s">
        <v>53</v>
      </c>
      <c r="E223" s="6" t="s">
        <v>1102</v>
      </c>
      <c r="F223" s="6" t="s">
        <v>1103</v>
      </c>
      <c r="G223" s="6" t="s">
        <v>289</v>
      </c>
      <c r="H223" s="6" t="s">
        <v>144</v>
      </c>
      <c r="I223" s="7">
        <v>1.4E-3</v>
      </c>
      <c r="J223" s="8">
        <v>1.1399999999999999</v>
      </c>
      <c r="K223" s="7">
        <v>2.3099999999999999E-2</v>
      </c>
      <c r="L223" s="9">
        <v>2372.9</v>
      </c>
      <c r="M223" s="10">
        <v>23.5</v>
      </c>
      <c r="N223" s="9">
        <f t="shared" si="3"/>
        <v>100.97446808510638</v>
      </c>
      <c r="O223" s="11">
        <v>150373</v>
      </c>
      <c r="P223" s="12">
        <v>1.22</v>
      </c>
      <c r="Q223" s="6" t="s">
        <v>44</v>
      </c>
      <c r="R223" s="6" t="s">
        <v>48</v>
      </c>
      <c r="S223" s="6" t="s">
        <v>48</v>
      </c>
      <c r="T223" s="6" t="s">
        <v>47</v>
      </c>
      <c r="U223" s="13">
        <v>0</v>
      </c>
      <c r="V223" s="13">
        <v>0</v>
      </c>
      <c r="W223" s="13">
        <v>0</v>
      </c>
      <c r="X223" s="13">
        <v>2.0000000000000001E-4</v>
      </c>
      <c r="Y223" s="13">
        <v>0</v>
      </c>
      <c r="Z223" s="13">
        <v>2.9999999999999997E-4</v>
      </c>
      <c r="AA223" s="13">
        <v>0.97589999999999999</v>
      </c>
      <c r="AB223" s="13">
        <v>3.7000000000000002E-3</v>
      </c>
      <c r="AC223" s="13">
        <v>0</v>
      </c>
      <c r="AD223" s="13">
        <v>1.8800000000000001E-2</v>
      </c>
      <c r="AE223" s="13">
        <v>0</v>
      </c>
      <c r="AF223" s="14" t="s">
        <v>48</v>
      </c>
      <c r="AG223" s="14" t="s">
        <v>48</v>
      </c>
      <c r="AH223" s="15" t="s">
        <v>49</v>
      </c>
      <c r="AI223" s="16" t="s">
        <v>49</v>
      </c>
    </row>
    <row r="224" spans="1:35" ht="195.5" x14ac:dyDescent="0.35">
      <c r="A224" s="4" t="s">
        <v>1104</v>
      </c>
      <c r="B224" s="5" t="s">
        <v>1105</v>
      </c>
      <c r="C224" s="6" t="s">
        <v>1008</v>
      </c>
      <c r="D224" s="6" t="s">
        <v>53</v>
      </c>
      <c r="E224" s="6" t="s">
        <v>1106</v>
      </c>
      <c r="F224" s="6" t="s">
        <v>1107</v>
      </c>
      <c r="G224" s="6" t="s">
        <v>104</v>
      </c>
      <c r="H224" s="6" t="s">
        <v>81</v>
      </c>
      <c r="I224" s="7">
        <v>1.5E-3</v>
      </c>
      <c r="J224" s="8">
        <v>0.21</v>
      </c>
      <c r="K224" s="7">
        <v>2.1899999999999999E-2</v>
      </c>
      <c r="L224" s="9">
        <v>2406.6999999999998</v>
      </c>
      <c r="M224" s="10">
        <v>68.099999999999994</v>
      </c>
      <c r="N224" s="9">
        <f t="shared" si="3"/>
        <v>35.340675477239351</v>
      </c>
      <c r="O224" s="11">
        <v>363302</v>
      </c>
      <c r="P224" s="12">
        <v>0.9</v>
      </c>
      <c r="Q224" s="6" t="s">
        <v>44</v>
      </c>
      <c r="R224" s="6" t="s">
        <v>106</v>
      </c>
      <c r="S224" s="6" t="s">
        <v>46</v>
      </c>
      <c r="T224" s="6" t="s">
        <v>47</v>
      </c>
      <c r="U224" s="13">
        <v>2.81E-2</v>
      </c>
      <c r="V224" s="13">
        <v>4.6699999999999998E-2</v>
      </c>
      <c r="W224" s="13">
        <v>7.9899999999999999E-2</v>
      </c>
      <c r="X224" s="13">
        <v>0.16589999999999999</v>
      </c>
      <c r="Y224" s="13">
        <v>5.9499999999999997E-2</v>
      </c>
      <c r="Z224" s="13">
        <v>9.6000000000000002E-2</v>
      </c>
      <c r="AA224" s="13">
        <v>0.17630000000000001</v>
      </c>
      <c r="AB224" s="13">
        <v>0.1067</v>
      </c>
      <c r="AC224" s="13">
        <v>7.8200000000000006E-2</v>
      </c>
      <c r="AD224" s="13">
        <v>7.7499999999999999E-2</v>
      </c>
      <c r="AE224" s="13">
        <v>8.2600000000000007E-2</v>
      </c>
      <c r="AF224" s="14" t="s">
        <v>48</v>
      </c>
      <c r="AG224" s="14" t="s">
        <v>48</v>
      </c>
      <c r="AH224" s="15" t="s">
        <v>49</v>
      </c>
      <c r="AI224" s="16" t="s">
        <v>49</v>
      </c>
    </row>
    <row r="225" spans="1:35" ht="172.5" x14ac:dyDescent="0.35">
      <c r="A225" s="4" t="s">
        <v>1108</v>
      </c>
      <c r="B225" s="5" t="s">
        <v>1109</v>
      </c>
      <c r="C225" s="6" t="s">
        <v>1110</v>
      </c>
      <c r="D225" s="6" t="s">
        <v>53</v>
      </c>
      <c r="E225" s="6" t="s">
        <v>1111</v>
      </c>
      <c r="F225" s="6" t="s">
        <v>1112</v>
      </c>
      <c r="G225" s="6" t="s">
        <v>104</v>
      </c>
      <c r="H225" s="6" t="s">
        <v>73</v>
      </c>
      <c r="I225" s="7">
        <v>6.0000000000000001E-3</v>
      </c>
      <c r="J225" s="8">
        <v>0.1</v>
      </c>
      <c r="K225" s="7">
        <v>1.0699999999999999E-2</v>
      </c>
      <c r="L225" s="9">
        <v>2478.5</v>
      </c>
      <c r="M225" s="10">
        <v>58</v>
      </c>
      <c r="N225" s="9">
        <f t="shared" si="3"/>
        <v>42.732758620689658</v>
      </c>
      <c r="O225" s="11">
        <v>646431</v>
      </c>
      <c r="P225" s="12">
        <v>1.1299999999999999</v>
      </c>
      <c r="Q225" s="6" t="s">
        <v>44</v>
      </c>
      <c r="R225" s="6" t="s">
        <v>45</v>
      </c>
      <c r="S225" s="6" t="s">
        <v>130</v>
      </c>
      <c r="T225" s="6" t="s">
        <v>47</v>
      </c>
      <c r="U225" s="13">
        <v>3.0999999999999999E-3</v>
      </c>
      <c r="V225" s="13">
        <v>6.1100000000000002E-2</v>
      </c>
      <c r="W225" s="13">
        <v>0.27410000000000001</v>
      </c>
      <c r="X225" s="13">
        <v>4.9500000000000002E-2</v>
      </c>
      <c r="Y225" s="13">
        <v>4.9500000000000002E-2</v>
      </c>
      <c r="Z225" s="13">
        <v>0.1953</v>
      </c>
      <c r="AA225" s="13">
        <v>0.1215</v>
      </c>
      <c r="AB225" s="13">
        <v>8.4400000000000003E-2</v>
      </c>
      <c r="AC225" s="13">
        <v>1.4E-3</v>
      </c>
      <c r="AD225" s="13">
        <v>0.15989999999999999</v>
      </c>
      <c r="AE225" s="13">
        <v>0</v>
      </c>
      <c r="AF225" s="14" t="s">
        <v>48</v>
      </c>
      <c r="AG225" s="14" t="s">
        <v>48</v>
      </c>
      <c r="AH225" s="15" t="s">
        <v>49</v>
      </c>
      <c r="AI225" s="16" t="s">
        <v>49</v>
      </c>
    </row>
    <row r="226" spans="1:35" ht="57.5" x14ac:dyDescent="0.35">
      <c r="A226" s="4" t="s">
        <v>1113</v>
      </c>
      <c r="B226" s="5" t="s">
        <v>1114</v>
      </c>
      <c r="C226" s="6" t="s">
        <v>170</v>
      </c>
      <c r="D226" s="6" t="s">
        <v>53</v>
      </c>
      <c r="E226" s="6" t="s">
        <v>1115</v>
      </c>
      <c r="F226" s="6" t="s">
        <v>1116</v>
      </c>
      <c r="G226" s="6" t="s">
        <v>72</v>
      </c>
      <c r="H226" s="6" t="s">
        <v>57</v>
      </c>
      <c r="I226" s="7">
        <v>3.5000000000000001E-3</v>
      </c>
      <c r="J226" s="8">
        <v>0.11</v>
      </c>
      <c r="K226" s="7">
        <v>0.02</v>
      </c>
      <c r="L226" s="9">
        <v>2525.5</v>
      </c>
      <c r="M226" s="10">
        <v>76.3</v>
      </c>
      <c r="N226" s="9">
        <f t="shared" si="3"/>
        <v>33.099606815203146</v>
      </c>
      <c r="O226" s="11">
        <v>1022845</v>
      </c>
      <c r="P226" s="12">
        <v>1.55</v>
      </c>
      <c r="Q226" s="6" t="s">
        <v>44</v>
      </c>
      <c r="R226" s="6" t="s">
        <v>48</v>
      </c>
      <c r="S226" s="6" t="s">
        <v>48</v>
      </c>
      <c r="T226" s="6" t="s">
        <v>47</v>
      </c>
      <c r="U226" s="13">
        <v>0</v>
      </c>
      <c r="V226" s="13">
        <v>0</v>
      </c>
      <c r="W226" s="13">
        <v>0</v>
      </c>
      <c r="X226" s="13">
        <v>0</v>
      </c>
      <c r="Y226" s="13">
        <v>0</v>
      </c>
      <c r="Z226" s="13">
        <v>0.99490000000000001</v>
      </c>
      <c r="AA226" s="13">
        <v>0</v>
      </c>
      <c r="AB226" s="13">
        <v>0</v>
      </c>
      <c r="AC226" s="13">
        <v>0</v>
      </c>
      <c r="AD226" s="13">
        <v>0</v>
      </c>
      <c r="AE226" s="13">
        <v>0</v>
      </c>
      <c r="AF226" s="14" t="s">
        <v>48</v>
      </c>
      <c r="AG226" s="14" t="s">
        <v>48</v>
      </c>
      <c r="AH226" s="15" t="s">
        <v>49</v>
      </c>
      <c r="AI226" s="16" t="s">
        <v>49</v>
      </c>
    </row>
    <row r="227" spans="1:35" ht="92" x14ac:dyDescent="0.35">
      <c r="A227" s="4" t="s">
        <v>1117</v>
      </c>
      <c r="B227" s="5" t="s">
        <v>1118</v>
      </c>
      <c r="C227" s="6" t="s">
        <v>1119</v>
      </c>
      <c r="D227" s="6" t="s">
        <v>53</v>
      </c>
      <c r="E227" s="6" t="s">
        <v>1120</v>
      </c>
      <c r="F227" s="6" t="s">
        <v>1121</v>
      </c>
      <c r="G227" s="6" t="s">
        <v>245</v>
      </c>
      <c r="H227" s="6" t="s">
        <v>144</v>
      </c>
      <c r="I227" s="7">
        <v>1.1999999999999999E-3</v>
      </c>
      <c r="J227" s="8">
        <v>0.2</v>
      </c>
      <c r="K227" s="7">
        <v>2.8199999999999999E-2</v>
      </c>
      <c r="L227" s="9">
        <v>2622.5</v>
      </c>
      <c r="M227" s="10">
        <v>43.4</v>
      </c>
      <c r="N227" s="9">
        <f t="shared" si="3"/>
        <v>60.426267281105993</v>
      </c>
      <c r="O227" s="11">
        <v>405036</v>
      </c>
      <c r="P227" s="12">
        <v>-1.19</v>
      </c>
      <c r="Q227" s="6" t="s">
        <v>44</v>
      </c>
      <c r="R227" s="6" t="s">
        <v>48</v>
      </c>
      <c r="S227" s="6" t="s">
        <v>48</v>
      </c>
      <c r="T227" s="6" t="s">
        <v>208</v>
      </c>
      <c r="U227" s="13">
        <v>9.1800000000000007E-2</v>
      </c>
      <c r="V227" s="13">
        <v>3.39E-2</v>
      </c>
      <c r="W227" s="13">
        <v>0.14460000000000001</v>
      </c>
      <c r="X227" s="13">
        <v>7.1599999999999997E-2</v>
      </c>
      <c r="Y227" s="13">
        <v>2.3699999999999999E-2</v>
      </c>
      <c r="Z227" s="13">
        <v>0.2203</v>
      </c>
      <c r="AA227" s="13">
        <v>4.7399999999999998E-2</v>
      </c>
      <c r="AB227" s="13">
        <v>0.15090000000000001</v>
      </c>
      <c r="AC227" s="13">
        <v>7.1800000000000003E-2</v>
      </c>
      <c r="AD227" s="13">
        <v>0.1008</v>
      </c>
      <c r="AE227" s="13">
        <v>2.8400000000000002E-2</v>
      </c>
      <c r="AF227" s="14" t="s">
        <v>48</v>
      </c>
      <c r="AG227" s="14" t="s">
        <v>48</v>
      </c>
      <c r="AH227" s="15" t="s">
        <v>49</v>
      </c>
      <c r="AI227" s="16" t="s">
        <v>49</v>
      </c>
    </row>
    <row r="228" spans="1:35" ht="46" x14ac:dyDescent="0.35">
      <c r="A228" s="4" t="s">
        <v>1122</v>
      </c>
      <c r="B228" s="5" t="s">
        <v>1123</v>
      </c>
      <c r="C228" s="6" t="s">
        <v>1124</v>
      </c>
      <c r="D228" s="6" t="s">
        <v>53</v>
      </c>
      <c r="E228" s="6" t="s">
        <v>1125</v>
      </c>
      <c r="F228" s="6" t="s">
        <v>1126</v>
      </c>
      <c r="G228" s="6" t="s">
        <v>178</v>
      </c>
      <c r="H228" s="6" t="s">
        <v>81</v>
      </c>
      <c r="I228" s="7">
        <v>6.0000000000000001E-3</v>
      </c>
      <c r="J228" s="8">
        <v>0.21</v>
      </c>
      <c r="K228" s="7">
        <v>2.35E-2</v>
      </c>
      <c r="L228" s="9">
        <v>2632.3</v>
      </c>
      <c r="M228" s="10">
        <v>55.9</v>
      </c>
      <c r="N228" s="9">
        <f t="shared" si="3"/>
        <v>47.089445438282652</v>
      </c>
      <c r="O228" s="11">
        <v>709338</v>
      </c>
      <c r="P228" s="12">
        <v>1.2</v>
      </c>
      <c r="Q228" s="6" t="s">
        <v>44</v>
      </c>
      <c r="R228" s="6" t="s">
        <v>48</v>
      </c>
      <c r="S228" s="6" t="s">
        <v>48</v>
      </c>
      <c r="T228" s="6" t="s">
        <v>179</v>
      </c>
      <c r="U228" s="13">
        <v>8.5400000000000004E-2</v>
      </c>
      <c r="V228" s="13">
        <v>5.3699999999999998E-2</v>
      </c>
      <c r="W228" s="13">
        <v>0.09</v>
      </c>
      <c r="X228" s="13">
        <v>0.14180000000000001</v>
      </c>
      <c r="Y228" s="13">
        <v>9.4100000000000003E-2</v>
      </c>
      <c r="Z228" s="13">
        <v>0.18509999999999999</v>
      </c>
      <c r="AA228" s="13">
        <v>0.13250000000000001</v>
      </c>
      <c r="AB228" s="13">
        <v>8.2600000000000007E-2</v>
      </c>
      <c r="AC228" s="13">
        <v>6.8999999999999999E-3</v>
      </c>
      <c r="AD228" s="13">
        <v>3.5999999999999997E-2</v>
      </c>
      <c r="AE228" s="13">
        <v>4.07E-2</v>
      </c>
      <c r="AF228" s="14" t="s">
        <v>48</v>
      </c>
      <c r="AG228" s="14" t="s">
        <v>48</v>
      </c>
      <c r="AH228" s="15" t="s">
        <v>49</v>
      </c>
      <c r="AI228" s="16" t="s">
        <v>49</v>
      </c>
    </row>
    <row r="229" spans="1:35" ht="75" x14ac:dyDescent="0.35">
      <c r="A229" s="4" t="s">
        <v>1127</v>
      </c>
      <c r="B229" s="5" t="s">
        <v>1128</v>
      </c>
      <c r="C229" s="6" t="s">
        <v>1129</v>
      </c>
      <c r="D229" s="6" t="s">
        <v>53</v>
      </c>
      <c r="E229" s="6" t="s">
        <v>1130</v>
      </c>
      <c r="F229" s="6" t="s">
        <v>1131</v>
      </c>
      <c r="G229" s="6" t="s">
        <v>245</v>
      </c>
      <c r="H229" s="6" t="s">
        <v>81</v>
      </c>
      <c r="I229" s="7">
        <v>6.7000000000000002E-3</v>
      </c>
      <c r="J229" s="8">
        <v>0.53</v>
      </c>
      <c r="K229" s="7">
        <v>1.7600000000000001E-2</v>
      </c>
      <c r="L229" s="9">
        <v>2678.6</v>
      </c>
      <c r="M229" s="10">
        <v>45.3</v>
      </c>
      <c r="N229" s="9">
        <f t="shared" si="3"/>
        <v>59.130242825607063</v>
      </c>
      <c r="O229" s="11">
        <v>595375</v>
      </c>
      <c r="P229" s="12">
        <v>1.67</v>
      </c>
      <c r="Q229" s="6" t="s">
        <v>44</v>
      </c>
      <c r="R229" s="6" t="s">
        <v>48</v>
      </c>
      <c r="S229" s="6" t="s">
        <v>48</v>
      </c>
      <c r="T229" s="6" t="s">
        <v>505</v>
      </c>
      <c r="U229" s="13">
        <v>6.3399999999999998E-2</v>
      </c>
      <c r="V229" s="13">
        <v>6.7699999999999996E-2</v>
      </c>
      <c r="W229" s="13">
        <v>9.8699999999999996E-2</v>
      </c>
      <c r="X229" s="13">
        <v>5.4600000000000003E-2</v>
      </c>
      <c r="Y229" s="13">
        <v>5.3800000000000001E-2</v>
      </c>
      <c r="Z229" s="13">
        <v>0.25509999999999999</v>
      </c>
      <c r="AA229" s="13">
        <v>1.2200000000000001E-2</v>
      </c>
      <c r="AB229" s="13">
        <v>7.3599999999999999E-2</v>
      </c>
      <c r="AC229" s="13">
        <v>6.6600000000000006E-2</v>
      </c>
      <c r="AD229" s="13">
        <v>0.18790000000000001</v>
      </c>
      <c r="AE229" s="13">
        <v>3.95E-2</v>
      </c>
      <c r="AF229" s="14" t="s">
        <v>48</v>
      </c>
      <c r="AG229" s="14" t="s">
        <v>48</v>
      </c>
      <c r="AH229" s="15" t="s">
        <v>49</v>
      </c>
      <c r="AI229" s="16" t="s">
        <v>49</v>
      </c>
    </row>
    <row r="230" spans="1:35" ht="230" x14ac:dyDescent="0.35">
      <c r="A230" s="4" t="s">
        <v>1132</v>
      </c>
      <c r="B230" s="5" t="s">
        <v>1133</v>
      </c>
      <c r="C230" s="6" t="s">
        <v>811</v>
      </c>
      <c r="D230" s="6" t="s">
        <v>53</v>
      </c>
      <c r="E230" s="6" t="s">
        <v>1134</v>
      </c>
      <c r="F230" s="6" t="s">
        <v>1135</v>
      </c>
      <c r="G230" s="6" t="s">
        <v>190</v>
      </c>
      <c r="H230" s="6" t="s">
        <v>612</v>
      </c>
      <c r="I230" s="7">
        <v>4.7999999999999996E-3</v>
      </c>
      <c r="J230" s="8">
        <v>0.37</v>
      </c>
      <c r="K230" s="7">
        <v>1.0800000000000001E-2</v>
      </c>
      <c r="L230" s="9">
        <v>2680.4</v>
      </c>
      <c r="M230" s="10">
        <v>78.400000000000006</v>
      </c>
      <c r="N230" s="9">
        <f t="shared" si="3"/>
        <v>34.188775510204081</v>
      </c>
      <c r="O230" s="11">
        <v>250377</v>
      </c>
      <c r="P230" s="12">
        <v>-1.0900000000000001</v>
      </c>
      <c r="Q230" s="6" t="s">
        <v>44</v>
      </c>
      <c r="R230" s="6" t="s">
        <v>48</v>
      </c>
      <c r="S230" s="6" t="s">
        <v>48</v>
      </c>
      <c r="T230" s="6" t="s">
        <v>59</v>
      </c>
      <c r="U230" s="13">
        <v>0.47539999999999999</v>
      </c>
      <c r="V230" s="13">
        <v>0</v>
      </c>
      <c r="W230" s="13">
        <v>1.78E-2</v>
      </c>
      <c r="X230" s="13">
        <v>8.4699999999999998E-2</v>
      </c>
      <c r="Y230" s="13">
        <v>0.33739999999999998</v>
      </c>
      <c r="Z230" s="13">
        <v>0</v>
      </c>
      <c r="AA230" s="13">
        <v>0</v>
      </c>
      <c r="AB230" s="13">
        <v>9.1000000000000004E-3</v>
      </c>
      <c r="AC230" s="13">
        <v>2.23E-2</v>
      </c>
      <c r="AD230" s="13">
        <v>0</v>
      </c>
      <c r="AE230" s="13">
        <v>4.7100000000000003E-2</v>
      </c>
      <c r="AF230" s="14" t="s">
        <v>48</v>
      </c>
      <c r="AG230" s="14" t="s">
        <v>48</v>
      </c>
      <c r="AH230" s="15" t="s">
        <v>49</v>
      </c>
      <c r="AI230" s="16" t="s">
        <v>49</v>
      </c>
    </row>
    <row r="231" spans="1:35" ht="149.5" x14ac:dyDescent="0.35">
      <c r="A231" s="4" t="s">
        <v>1136</v>
      </c>
      <c r="B231" s="5" t="s">
        <v>1137</v>
      </c>
      <c r="C231" s="6" t="s">
        <v>1138</v>
      </c>
      <c r="D231" s="6" t="s">
        <v>53</v>
      </c>
      <c r="E231" s="6" t="s">
        <v>1139</v>
      </c>
      <c r="F231" s="6" t="s">
        <v>1140</v>
      </c>
      <c r="G231" s="6" t="s">
        <v>213</v>
      </c>
      <c r="H231" s="6" t="s">
        <v>73</v>
      </c>
      <c r="I231" s="7">
        <v>3.8999999999999998E-3</v>
      </c>
      <c r="J231" s="8">
        <v>0.42</v>
      </c>
      <c r="K231" s="7">
        <v>2.1399999999999999E-2</v>
      </c>
      <c r="L231" s="9">
        <v>2787.1</v>
      </c>
      <c r="M231" s="10">
        <v>33.799999999999997</v>
      </c>
      <c r="N231" s="9">
        <f t="shared" si="3"/>
        <v>82.458579881656803</v>
      </c>
      <c r="O231" s="11">
        <v>167430</v>
      </c>
      <c r="P231" s="12">
        <v>1.01</v>
      </c>
      <c r="Q231" s="6" t="s">
        <v>44</v>
      </c>
      <c r="R231" s="6" t="s">
        <v>45</v>
      </c>
      <c r="S231" s="6" t="s">
        <v>130</v>
      </c>
      <c r="T231" s="6" t="s">
        <v>47</v>
      </c>
      <c r="U231" s="13">
        <v>3.2399999999999998E-2</v>
      </c>
      <c r="V231" s="13">
        <v>5.4699999999999999E-2</v>
      </c>
      <c r="W231" s="13">
        <v>0.1072</v>
      </c>
      <c r="X231" s="13">
        <v>9.5600000000000004E-2</v>
      </c>
      <c r="Y231" s="13">
        <v>0.1183</v>
      </c>
      <c r="Z231" s="13">
        <v>0.1988</v>
      </c>
      <c r="AA231" s="13">
        <v>0.1056</v>
      </c>
      <c r="AB231" s="13">
        <v>0.10589999999999999</v>
      </c>
      <c r="AC231" s="13">
        <v>2.2599999999999999E-2</v>
      </c>
      <c r="AD231" s="13">
        <v>0.11020000000000001</v>
      </c>
      <c r="AE231" s="13">
        <v>4.8300000000000003E-2</v>
      </c>
      <c r="AF231" s="14" t="s">
        <v>48</v>
      </c>
      <c r="AG231" s="14" t="s">
        <v>48</v>
      </c>
      <c r="AH231" s="15" t="s">
        <v>49</v>
      </c>
      <c r="AI231" s="16" t="s">
        <v>49</v>
      </c>
    </row>
    <row r="232" spans="1:35" ht="138" x14ac:dyDescent="0.35">
      <c r="A232" s="4" t="s">
        <v>1141</v>
      </c>
      <c r="B232" s="5" t="s">
        <v>1142</v>
      </c>
      <c r="C232" s="6" t="s">
        <v>1072</v>
      </c>
      <c r="D232" s="6" t="s">
        <v>53</v>
      </c>
      <c r="E232" s="6" t="s">
        <v>1143</v>
      </c>
      <c r="F232" s="6" t="s">
        <v>1144</v>
      </c>
      <c r="G232" s="6" t="s">
        <v>104</v>
      </c>
      <c r="H232" s="6" t="s">
        <v>789</v>
      </c>
      <c r="I232" s="7">
        <v>4.0000000000000002E-4</v>
      </c>
      <c r="J232" s="8">
        <v>0.2</v>
      </c>
      <c r="K232" s="7">
        <v>1.6400000000000001E-2</v>
      </c>
      <c r="L232" s="9">
        <v>2865</v>
      </c>
      <c r="M232" s="10">
        <v>64</v>
      </c>
      <c r="N232" s="9">
        <f t="shared" si="3"/>
        <v>44.765625</v>
      </c>
      <c r="O232" s="11">
        <v>406991</v>
      </c>
      <c r="P232" s="12">
        <v>1.02</v>
      </c>
      <c r="Q232" s="6" t="s">
        <v>44</v>
      </c>
      <c r="R232" s="6" t="s">
        <v>106</v>
      </c>
      <c r="S232" s="6" t="s">
        <v>48</v>
      </c>
      <c r="T232" s="6" t="s">
        <v>47</v>
      </c>
      <c r="U232" s="13">
        <v>3.3300000000000003E-2</v>
      </c>
      <c r="V232" s="13">
        <v>3.8600000000000002E-2</v>
      </c>
      <c r="W232" s="13">
        <v>0.12479999999999999</v>
      </c>
      <c r="X232" s="13">
        <v>9.1399999999999995E-2</v>
      </c>
      <c r="Y232" s="13">
        <v>9.7199999999999995E-2</v>
      </c>
      <c r="Z232" s="13">
        <v>0.14940000000000001</v>
      </c>
      <c r="AA232" s="13">
        <v>0.12130000000000001</v>
      </c>
      <c r="AB232" s="13">
        <v>0.11269999999999999</v>
      </c>
      <c r="AC232" s="13">
        <v>3.6400000000000002E-2</v>
      </c>
      <c r="AD232" s="13">
        <v>0.16159999999999999</v>
      </c>
      <c r="AE232" s="13">
        <v>3.3000000000000002E-2</v>
      </c>
      <c r="AF232" s="14" t="s">
        <v>48</v>
      </c>
      <c r="AG232" s="14" t="s">
        <v>48</v>
      </c>
      <c r="AH232" s="15" t="s">
        <v>49</v>
      </c>
      <c r="AI232" s="16" t="s">
        <v>49</v>
      </c>
    </row>
    <row r="233" spans="1:35" ht="69" x14ac:dyDescent="0.35">
      <c r="A233" s="4" t="s">
        <v>1145</v>
      </c>
      <c r="B233" s="5" t="s">
        <v>1146</v>
      </c>
      <c r="C233" s="6" t="s">
        <v>280</v>
      </c>
      <c r="D233" s="6" t="s">
        <v>53</v>
      </c>
      <c r="E233" s="6" t="s">
        <v>1147</v>
      </c>
      <c r="F233" s="6" t="s">
        <v>1148</v>
      </c>
      <c r="G233" s="6" t="s">
        <v>72</v>
      </c>
      <c r="H233" s="6" t="s">
        <v>57</v>
      </c>
      <c r="I233" s="7">
        <v>3.5000000000000001E-3</v>
      </c>
      <c r="J233" s="8">
        <v>0.16</v>
      </c>
      <c r="K233" s="7">
        <v>1.9300000000000001E-2</v>
      </c>
      <c r="L233" s="9">
        <v>2904.5</v>
      </c>
      <c r="M233" s="10">
        <v>71.5</v>
      </c>
      <c r="N233" s="9">
        <f t="shared" si="3"/>
        <v>40.62237762237762</v>
      </c>
      <c r="O233" s="11">
        <v>2580869</v>
      </c>
      <c r="P233" s="12">
        <v>1.81</v>
      </c>
      <c r="Q233" s="6" t="s">
        <v>44</v>
      </c>
      <c r="R233" s="6" t="s">
        <v>48</v>
      </c>
      <c r="S233" s="6" t="s">
        <v>48</v>
      </c>
      <c r="T233" s="6" t="s">
        <v>47</v>
      </c>
      <c r="U233" s="13">
        <v>0</v>
      </c>
      <c r="V233" s="13">
        <v>0</v>
      </c>
      <c r="W233" s="13">
        <v>0</v>
      </c>
      <c r="X233" s="13">
        <v>0</v>
      </c>
      <c r="Y233" s="13">
        <v>0</v>
      </c>
      <c r="Z233" s="13">
        <v>0.99570000000000003</v>
      </c>
      <c r="AA233" s="13">
        <v>0</v>
      </c>
      <c r="AB233" s="13">
        <v>0</v>
      </c>
      <c r="AC233" s="13">
        <v>0</v>
      </c>
      <c r="AD233" s="13">
        <v>0</v>
      </c>
      <c r="AE233" s="13">
        <v>0</v>
      </c>
      <c r="AF233" s="14" t="s">
        <v>48</v>
      </c>
      <c r="AG233" s="14" t="s">
        <v>48</v>
      </c>
      <c r="AH233" s="15" t="s">
        <v>49</v>
      </c>
      <c r="AI233" s="16" t="s">
        <v>49</v>
      </c>
    </row>
    <row r="234" spans="1:35" ht="276" x14ac:dyDescent="0.35">
      <c r="A234" s="4" t="s">
        <v>1149</v>
      </c>
      <c r="B234" s="5" t="s">
        <v>1150</v>
      </c>
      <c r="C234" s="6" t="s">
        <v>1151</v>
      </c>
      <c r="D234" s="6" t="s">
        <v>53</v>
      </c>
      <c r="E234" s="6" t="s">
        <v>1152</v>
      </c>
      <c r="F234" s="6" t="s">
        <v>1153</v>
      </c>
      <c r="G234" s="6" t="s">
        <v>357</v>
      </c>
      <c r="H234" s="6" t="s">
        <v>57</v>
      </c>
      <c r="I234" s="7">
        <v>1.1999999999999999E-3</v>
      </c>
      <c r="J234" s="8">
        <v>0.03</v>
      </c>
      <c r="K234" s="7">
        <v>1.23E-2</v>
      </c>
      <c r="L234" s="9">
        <v>2936.5</v>
      </c>
      <c r="M234" s="10">
        <v>95.9</v>
      </c>
      <c r="N234" s="9">
        <f t="shared" si="3"/>
        <v>30.620437956204377</v>
      </c>
      <c r="O234" s="11">
        <v>774178</v>
      </c>
      <c r="P234" s="12">
        <v>-0.1</v>
      </c>
      <c r="Q234" s="6" t="s">
        <v>82</v>
      </c>
      <c r="R234" s="6" t="s">
        <v>48</v>
      </c>
      <c r="S234" s="6" t="s">
        <v>48</v>
      </c>
      <c r="T234" s="6" t="s">
        <v>47</v>
      </c>
      <c r="U234" s="13" t="s">
        <v>48</v>
      </c>
      <c r="V234" s="13" t="s">
        <v>48</v>
      </c>
      <c r="W234" s="13" t="s">
        <v>48</v>
      </c>
      <c r="X234" s="13" t="s">
        <v>48</v>
      </c>
      <c r="Y234" s="13" t="s">
        <v>48</v>
      </c>
      <c r="Z234" s="13" t="s">
        <v>48</v>
      </c>
      <c r="AA234" s="13" t="s">
        <v>48</v>
      </c>
      <c r="AB234" s="13" t="s">
        <v>48</v>
      </c>
      <c r="AC234" s="13" t="s">
        <v>48</v>
      </c>
      <c r="AD234" s="13" t="s">
        <v>48</v>
      </c>
      <c r="AE234" s="13" t="s">
        <v>48</v>
      </c>
      <c r="AF234" s="14" t="s">
        <v>48</v>
      </c>
      <c r="AG234" s="14" t="s">
        <v>48</v>
      </c>
      <c r="AH234" s="15" t="s">
        <v>49</v>
      </c>
      <c r="AI234" s="16" t="s">
        <v>49</v>
      </c>
    </row>
    <row r="235" spans="1:35" ht="75" x14ac:dyDescent="0.35">
      <c r="A235" s="4" t="s">
        <v>1154</v>
      </c>
      <c r="B235" s="5" t="s">
        <v>1155</v>
      </c>
      <c r="C235" s="6" t="s">
        <v>1156</v>
      </c>
      <c r="D235" s="6" t="s">
        <v>53</v>
      </c>
      <c r="E235" s="6" t="s">
        <v>1157</v>
      </c>
      <c r="F235" s="6" t="s">
        <v>142</v>
      </c>
      <c r="G235" s="6" t="s">
        <v>143</v>
      </c>
      <c r="H235" s="6" t="s">
        <v>81</v>
      </c>
      <c r="I235" s="7">
        <v>2.5000000000000001E-3</v>
      </c>
      <c r="J235" s="8">
        <v>0.31</v>
      </c>
      <c r="K235" s="7">
        <v>7.0000000000000001E-3</v>
      </c>
      <c r="L235" s="9">
        <v>2967.8</v>
      </c>
      <c r="M235" s="10">
        <v>25</v>
      </c>
      <c r="N235" s="9">
        <f t="shared" si="3"/>
        <v>118.712</v>
      </c>
      <c r="O235" s="11">
        <v>187141</v>
      </c>
      <c r="P235" s="12">
        <v>1.39</v>
      </c>
      <c r="Q235" s="6" t="s">
        <v>44</v>
      </c>
      <c r="R235" s="6" t="s">
        <v>74</v>
      </c>
      <c r="S235" s="6" t="s">
        <v>145</v>
      </c>
      <c r="T235" s="6" t="s">
        <v>47</v>
      </c>
      <c r="U235" s="13">
        <v>5.3100000000000001E-2</v>
      </c>
      <c r="V235" s="13">
        <v>3.8999999999999998E-3</v>
      </c>
      <c r="W235" s="13">
        <v>0.17649999999999999</v>
      </c>
      <c r="X235" s="13">
        <v>4.0300000000000002E-2</v>
      </c>
      <c r="Y235" s="13">
        <v>3.2099999999999997E-2</v>
      </c>
      <c r="Z235" s="13">
        <v>0.11</v>
      </c>
      <c r="AA235" s="13">
        <v>0.1421</v>
      </c>
      <c r="AB235" s="13">
        <v>0.15210000000000001</v>
      </c>
      <c r="AC235" s="13">
        <v>7.1599999999999997E-2</v>
      </c>
      <c r="AD235" s="13">
        <v>0.2175</v>
      </c>
      <c r="AE235" s="13">
        <v>2E-3</v>
      </c>
      <c r="AF235" s="14" t="s">
        <v>48</v>
      </c>
      <c r="AG235" s="14" t="s">
        <v>48</v>
      </c>
      <c r="AH235" s="15" t="s">
        <v>49</v>
      </c>
      <c r="AI235" s="16" t="s">
        <v>49</v>
      </c>
    </row>
    <row r="236" spans="1:35" ht="126.5" x14ac:dyDescent="0.35">
      <c r="A236" s="4" t="s">
        <v>1158</v>
      </c>
      <c r="B236" s="5" t="s">
        <v>1159</v>
      </c>
      <c r="C236" s="6" t="s">
        <v>652</v>
      </c>
      <c r="D236" s="6" t="s">
        <v>53</v>
      </c>
      <c r="E236" s="6" t="s">
        <v>1160</v>
      </c>
      <c r="F236" s="6" t="s">
        <v>1161</v>
      </c>
      <c r="G236" s="6" t="s">
        <v>161</v>
      </c>
      <c r="H236" s="6" t="s">
        <v>144</v>
      </c>
      <c r="I236" s="7">
        <v>1.9E-3</v>
      </c>
      <c r="J236" s="8">
        <v>0.25</v>
      </c>
      <c r="K236" s="7">
        <v>2.3800000000000002E-2</v>
      </c>
      <c r="L236" s="9">
        <v>3027.9</v>
      </c>
      <c r="M236" s="10">
        <v>51.5</v>
      </c>
      <c r="N236" s="9">
        <f t="shared" si="3"/>
        <v>58.794174757281553</v>
      </c>
      <c r="O236" s="11">
        <v>309211</v>
      </c>
      <c r="P236" s="12">
        <v>0.99</v>
      </c>
      <c r="Q236" s="6" t="s">
        <v>44</v>
      </c>
      <c r="R236" s="6" t="s">
        <v>45</v>
      </c>
      <c r="S236" s="6" t="s">
        <v>46</v>
      </c>
      <c r="T236" s="6" t="s">
        <v>59</v>
      </c>
      <c r="U236" s="13">
        <v>6.9000000000000006E-2</v>
      </c>
      <c r="V236" s="13">
        <v>4.53E-2</v>
      </c>
      <c r="W236" s="13">
        <v>0.10879999999999999</v>
      </c>
      <c r="X236" s="13">
        <v>9.7799999999999998E-2</v>
      </c>
      <c r="Y236" s="13">
        <v>9.01E-2</v>
      </c>
      <c r="Z236" s="13">
        <v>0.17560000000000001</v>
      </c>
      <c r="AA236" s="13">
        <v>9.2700000000000005E-2</v>
      </c>
      <c r="AB236" s="13">
        <v>0.1087</v>
      </c>
      <c r="AC236" s="13">
        <v>3.7400000000000003E-2</v>
      </c>
      <c r="AD236" s="13">
        <v>0.1137</v>
      </c>
      <c r="AE236" s="13">
        <v>3.3000000000000002E-2</v>
      </c>
      <c r="AF236" s="14" t="s">
        <v>48</v>
      </c>
      <c r="AG236" s="14" t="s">
        <v>48</v>
      </c>
      <c r="AH236" s="15" t="s">
        <v>49</v>
      </c>
      <c r="AI236" s="16" t="s">
        <v>49</v>
      </c>
    </row>
    <row r="237" spans="1:35" ht="69" x14ac:dyDescent="0.35">
      <c r="A237" s="4" t="s">
        <v>1162</v>
      </c>
      <c r="B237" s="5" t="s">
        <v>1163</v>
      </c>
      <c r="C237" s="6" t="s">
        <v>1164</v>
      </c>
      <c r="D237" s="6" t="s">
        <v>53</v>
      </c>
      <c r="E237" s="6" t="s">
        <v>1165</v>
      </c>
      <c r="F237" s="6" t="s">
        <v>1166</v>
      </c>
      <c r="G237" s="6" t="s">
        <v>117</v>
      </c>
      <c r="H237" s="6" t="s">
        <v>144</v>
      </c>
      <c r="I237" s="7">
        <v>1.4E-3</v>
      </c>
      <c r="J237" s="8">
        <v>0.92</v>
      </c>
      <c r="K237" s="7">
        <v>1.14E-2</v>
      </c>
      <c r="L237" s="9">
        <v>3073.7</v>
      </c>
      <c r="M237" s="10">
        <v>37.299999999999997</v>
      </c>
      <c r="N237" s="9">
        <f t="shared" si="3"/>
        <v>82.404825737265412</v>
      </c>
      <c r="O237" s="11">
        <v>236766</v>
      </c>
      <c r="P237" s="12">
        <v>1.23</v>
      </c>
      <c r="Q237" s="6" t="s">
        <v>44</v>
      </c>
      <c r="R237" s="6" t="s">
        <v>118</v>
      </c>
      <c r="S237" s="6" t="s">
        <v>46</v>
      </c>
      <c r="T237" s="6" t="s">
        <v>47</v>
      </c>
      <c r="U237" s="13">
        <v>5.3100000000000001E-2</v>
      </c>
      <c r="V237" s="13">
        <v>2.24E-2</v>
      </c>
      <c r="W237" s="13">
        <v>0.14799999999999999</v>
      </c>
      <c r="X237" s="13">
        <v>3.6999999999999998E-2</v>
      </c>
      <c r="Y237" s="13">
        <v>5.7599999999999998E-2</v>
      </c>
      <c r="Z237" s="13">
        <v>0.124</v>
      </c>
      <c r="AA237" s="13">
        <v>0.1008</v>
      </c>
      <c r="AB237" s="13">
        <v>0.1719</v>
      </c>
      <c r="AC237" s="13">
        <v>9.8900000000000002E-2</v>
      </c>
      <c r="AD237" s="13">
        <v>0.1424</v>
      </c>
      <c r="AE237" s="13">
        <v>3.5200000000000002E-2</v>
      </c>
      <c r="AF237" s="14" t="s">
        <v>48</v>
      </c>
      <c r="AG237" s="14" t="s">
        <v>48</v>
      </c>
      <c r="AH237" s="15" t="s">
        <v>49</v>
      </c>
      <c r="AI237" s="16" t="s">
        <v>49</v>
      </c>
    </row>
    <row r="238" spans="1:35" ht="75" x14ac:dyDescent="0.35">
      <c r="A238" s="4" t="s">
        <v>1167</v>
      </c>
      <c r="B238" s="5" t="s">
        <v>1168</v>
      </c>
      <c r="C238" s="6" t="s">
        <v>1156</v>
      </c>
      <c r="D238" s="6" t="s">
        <v>53</v>
      </c>
      <c r="E238" s="6" t="s">
        <v>1169</v>
      </c>
      <c r="F238" s="6" t="s">
        <v>1170</v>
      </c>
      <c r="G238" s="6" t="s">
        <v>311</v>
      </c>
      <c r="H238" s="6" t="s">
        <v>81</v>
      </c>
      <c r="I238" s="7">
        <v>2.5000000000000001E-3</v>
      </c>
      <c r="J238" s="8">
        <v>0.45</v>
      </c>
      <c r="K238" s="7">
        <v>1.18E-2</v>
      </c>
      <c r="L238" s="9">
        <v>3095.5</v>
      </c>
      <c r="M238" s="10">
        <v>27.8</v>
      </c>
      <c r="N238" s="9">
        <f t="shared" si="3"/>
        <v>111.34892086330935</v>
      </c>
      <c r="O238" s="11">
        <v>107169</v>
      </c>
      <c r="P238" s="12">
        <v>1.31</v>
      </c>
      <c r="Q238" s="6" t="s">
        <v>44</v>
      </c>
      <c r="R238" s="6" t="s">
        <v>74</v>
      </c>
      <c r="S238" s="6" t="s">
        <v>130</v>
      </c>
      <c r="T238" s="6" t="s">
        <v>47</v>
      </c>
      <c r="U238" s="13">
        <v>6.8199999999999997E-2</v>
      </c>
      <c r="V238" s="13">
        <v>3.5000000000000001E-3</v>
      </c>
      <c r="W238" s="13">
        <v>0.15690000000000001</v>
      </c>
      <c r="X238" s="13">
        <v>5.1299999999999998E-2</v>
      </c>
      <c r="Y238" s="13">
        <v>4.1599999999999998E-2</v>
      </c>
      <c r="Z238" s="13">
        <v>0.14419999999999999</v>
      </c>
      <c r="AA238" s="13">
        <v>5.9700000000000003E-2</v>
      </c>
      <c r="AB238" s="13">
        <v>0.18729999999999999</v>
      </c>
      <c r="AC238" s="13">
        <v>8.0199999999999994E-2</v>
      </c>
      <c r="AD238" s="13">
        <v>0.1361</v>
      </c>
      <c r="AE238" s="13">
        <v>7.17E-2</v>
      </c>
      <c r="AF238" s="14" t="s">
        <v>48</v>
      </c>
      <c r="AG238" s="14" t="s">
        <v>48</v>
      </c>
      <c r="AH238" s="15" t="s">
        <v>49</v>
      </c>
      <c r="AI238" s="16" t="s">
        <v>49</v>
      </c>
    </row>
    <row r="239" spans="1:35" ht="103.5" x14ac:dyDescent="0.35">
      <c r="A239" s="4" t="s">
        <v>1171</v>
      </c>
      <c r="B239" s="5" t="s">
        <v>1172</v>
      </c>
      <c r="C239" s="6" t="s">
        <v>148</v>
      </c>
      <c r="D239" s="6" t="s">
        <v>53</v>
      </c>
      <c r="E239" s="6" t="s">
        <v>1173</v>
      </c>
      <c r="F239" s="6" t="s">
        <v>1174</v>
      </c>
      <c r="G239" s="6" t="s">
        <v>357</v>
      </c>
      <c r="H239" s="6" t="s">
        <v>144</v>
      </c>
      <c r="I239" s="7">
        <v>1.1999999999999999E-3</v>
      </c>
      <c r="J239" s="8">
        <v>0.22</v>
      </c>
      <c r="K239" s="7">
        <v>3.8199999999999998E-2</v>
      </c>
      <c r="L239" s="9">
        <v>3170.7</v>
      </c>
      <c r="M239" s="10">
        <v>38.4</v>
      </c>
      <c r="N239" s="9">
        <f t="shared" si="3"/>
        <v>82.5703125</v>
      </c>
      <c r="O239" s="11">
        <v>304123</v>
      </c>
      <c r="P239" s="12">
        <v>-0.54</v>
      </c>
      <c r="Q239" s="6" t="s">
        <v>82</v>
      </c>
      <c r="R239" s="6" t="s">
        <v>48</v>
      </c>
      <c r="S239" s="6" t="s">
        <v>48</v>
      </c>
      <c r="T239" s="6" t="s">
        <v>47</v>
      </c>
      <c r="U239" s="13" t="s">
        <v>48</v>
      </c>
      <c r="V239" s="13" t="s">
        <v>48</v>
      </c>
      <c r="W239" s="13" t="s">
        <v>48</v>
      </c>
      <c r="X239" s="13" t="s">
        <v>48</v>
      </c>
      <c r="Y239" s="13" t="s">
        <v>48</v>
      </c>
      <c r="Z239" s="13" t="s">
        <v>48</v>
      </c>
      <c r="AA239" s="13" t="s">
        <v>48</v>
      </c>
      <c r="AB239" s="13" t="s">
        <v>48</v>
      </c>
      <c r="AC239" s="13" t="s">
        <v>48</v>
      </c>
      <c r="AD239" s="13" t="s">
        <v>48</v>
      </c>
      <c r="AE239" s="13" t="s">
        <v>48</v>
      </c>
      <c r="AF239" s="14" t="s">
        <v>48</v>
      </c>
      <c r="AG239" s="14" t="s">
        <v>48</v>
      </c>
      <c r="AH239" s="15" t="s">
        <v>49</v>
      </c>
      <c r="AI239" s="16" t="s">
        <v>49</v>
      </c>
    </row>
    <row r="240" spans="1:35" ht="69" x14ac:dyDescent="0.35">
      <c r="A240" s="4" t="s">
        <v>1175</v>
      </c>
      <c r="B240" s="5" t="s">
        <v>1176</v>
      </c>
      <c r="C240" s="6" t="s">
        <v>960</v>
      </c>
      <c r="D240" s="6" t="s">
        <v>53</v>
      </c>
      <c r="E240" s="6" t="s">
        <v>1177</v>
      </c>
      <c r="F240" s="6" t="s">
        <v>1178</v>
      </c>
      <c r="G240" s="6" t="s">
        <v>245</v>
      </c>
      <c r="H240" s="6" t="s">
        <v>81</v>
      </c>
      <c r="I240" s="7">
        <v>5.0000000000000001E-3</v>
      </c>
      <c r="J240" s="8">
        <v>0.88</v>
      </c>
      <c r="K240" s="7">
        <v>3.95E-2</v>
      </c>
      <c r="L240" s="9">
        <v>3217.6</v>
      </c>
      <c r="M240" s="10">
        <v>69.599999999999994</v>
      </c>
      <c r="N240" s="9">
        <f t="shared" si="3"/>
        <v>46.229885057471265</v>
      </c>
      <c r="O240" s="11">
        <v>710128</v>
      </c>
      <c r="P240" s="12">
        <v>-1.24</v>
      </c>
      <c r="Q240" s="6" t="s">
        <v>44</v>
      </c>
      <c r="R240" s="6" t="s">
        <v>48</v>
      </c>
      <c r="S240" s="6" t="s">
        <v>48</v>
      </c>
      <c r="T240" s="6" t="s">
        <v>208</v>
      </c>
      <c r="U240" s="13">
        <v>0.1062</v>
      </c>
      <c r="V240" s="13">
        <v>3.5999999999999997E-2</v>
      </c>
      <c r="W240" s="13">
        <v>7.17E-2</v>
      </c>
      <c r="X240" s="13">
        <v>6.7400000000000002E-2</v>
      </c>
      <c r="Y240" s="13">
        <v>3.7100000000000001E-2</v>
      </c>
      <c r="Z240" s="13">
        <v>0.38379999999999997</v>
      </c>
      <c r="AA240" s="13">
        <v>2.81E-2</v>
      </c>
      <c r="AB240" s="13">
        <v>7.3400000000000007E-2</v>
      </c>
      <c r="AC240" s="13">
        <v>0.14480000000000001</v>
      </c>
      <c r="AD240" s="13">
        <v>9.4000000000000004E-3</v>
      </c>
      <c r="AE240" s="13">
        <v>4.1399999999999999E-2</v>
      </c>
      <c r="AF240" s="14" t="s">
        <v>48</v>
      </c>
      <c r="AG240" s="14" t="s">
        <v>48</v>
      </c>
      <c r="AH240" s="15" t="s">
        <v>49</v>
      </c>
      <c r="AI240" s="16" t="s">
        <v>49</v>
      </c>
    </row>
    <row r="241" spans="1:35" ht="92" x14ac:dyDescent="0.35">
      <c r="A241" s="4" t="s">
        <v>1179</v>
      </c>
      <c r="B241" s="5" t="s">
        <v>1180</v>
      </c>
      <c r="C241" s="6" t="s">
        <v>995</v>
      </c>
      <c r="D241" s="6" t="s">
        <v>53</v>
      </c>
      <c r="E241" s="6" t="s">
        <v>1181</v>
      </c>
      <c r="F241" s="6" t="s">
        <v>1182</v>
      </c>
      <c r="G241" s="6" t="s">
        <v>213</v>
      </c>
      <c r="H241" s="6" t="s">
        <v>81</v>
      </c>
      <c r="I241" s="7">
        <v>4.0000000000000001E-3</v>
      </c>
      <c r="J241" s="8">
        <v>0.57999999999999996</v>
      </c>
      <c r="K241" s="7">
        <v>3.1800000000000002E-2</v>
      </c>
      <c r="L241" s="9">
        <v>3247</v>
      </c>
      <c r="M241" s="10">
        <v>46.3</v>
      </c>
      <c r="N241" s="9">
        <f t="shared" si="3"/>
        <v>70.129589632829379</v>
      </c>
      <c r="O241" s="11">
        <v>307028</v>
      </c>
      <c r="P241" s="12">
        <v>0.89</v>
      </c>
      <c r="Q241" s="6" t="s">
        <v>44</v>
      </c>
      <c r="R241" s="6" t="s">
        <v>45</v>
      </c>
      <c r="S241" s="6" t="s">
        <v>130</v>
      </c>
      <c r="T241" s="6" t="s">
        <v>47</v>
      </c>
      <c r="U241" s="13">
        <v>2.9399999999999999E-2</v>
      </c>
      <c r="V241" s="13">
        <v>0.13650000000000001</v>
      </c>
      <c r="W241" s="13">
        <v>4.5699999999999998E-2</v>
      </c>
      <c r="X241" s="13">
        <v>0.17749999999999999</v>
      </c>
      <c r="Y241" s="13">
        <v>7.7299999999999994E-2</v>
      </c>
      <c r="Z241" s="13">
        <v>1.34E-2</v>
      </c>
      <c r="AA241" s="13">
        <v>0.2084</v>
      </c>
      <c r="AB241" s="13">
        <v>3.7499999999999999E-2</v>
      </c>
      <c r="AC241" s="13">
        <v>0</v>
      </c>
      <c r="AD241" s="13">
        <v>0.1288</v>
      </c>
      <c r="AE241" s="13">
        <v>0.1363</v>
      </c>
      <c r="AF241" s="14" t="s">
        <v>48</v>
      </c>
      <c r="AG241" s="14" t="s">
        <v>48</v>
      </c>
      <c r="AH241" s="15" t="s">
        <v>49</v>
      </c>
      <c r="AI241" s="16" t="s">
        <v>49</v>
      </c>
    </row>
    <row r="242" spans="1:35" ht="115" x14ac:dyDescent="0.35">
      <c r="A242" s="4" t="s">
        <v>1183</v>
      </c>
      <c r="B242" s="5" t="s">
        <v>1184</v>
      </c>
      <c r="C242" s="6" t="s">
        <v>1185</v>
      </c>
      <c r="D242" s="6" t="s">
        <v>53</v>
      </c>
      <c r="E242" s="6" t="s">
        <v>1186</v>
      </c>
      <c r="F242" s="6" t="s">
        <v>1187</v>
      </c>
      <c r="G242" s="6" t="s">
        <v>357</v>
      </c>
      <c r="H242" s="6" t="s">
        <v>81</v>
      </c>
      <c r="I242" s="7">
        <v>2E-3</v>
      </c>
      <c r="J242" s="8">
        <v>0.02</v>
      </c>
      <c r="K242" s="7">
        <v>5.1000000000000004E-3</v>
      </c>
      <c r="L242" s="9">
        <v>3510</v>
      </c>
      <c r="M242" s="10">
        <v>69.3</v>
      </c>
      <c r="N242" s="9">
        <f t="shared" si="3"/>
        <v>50.649350649350652</v>
      </c>
      <c r="O242" s="11">
        <v>957086</v>
      </c>
      <c r="P242" s="12">
        <v>0.08</v>
      </c>
      <c r="Q242" s="6" t="s">
        <v>82</v>
      </c>
      <c r="R242" s="6" t="s">
        <v>48</v>
      </c>
      <c r="S242" s="6" t="s">
        <v>48</v>
      </c>
      <c r="T242" s="6" t="s">
        <v>47</v>
      </c>
      <c r="U242" s="13" t="s">
        <v>48</v>
      </c>
      <c r="V242" s="13" t="s">
        <v>48</v>
      </c>
      <c r="W242" s="13" t="s">
        <v>48</v>
      </c>
      <c r="X242" s="13" t="s">
        <v>48</v>
      </c>
      <c r="Y242" s="13" t="s">
        <v>48</v>
      </c>
      <c r="Z242" s="13" t="s">
        <v>48</v>
      </c>
      <c r="AA242" s="13" t="s">
        <v>48</v>
      </c>
      <c r="AB242" s="13" t="s">
        <v>48</v>
      </c>
      <c r="AC242" s="13" t="s">
        <v>48</v>
      </c>
      <c r="AD242" s="13" t="s">
        <v>48</v>
      </c>
      <c r="AE242" s="13" t="s">
        <v>48</v>
      </c>
      <c r="AF242" s="14" t="s">
        <v>48</v>
      </c>
      <c r="AG242" s="14" t="s">
        <v>48</v>
      </c>
      <c r="AH242" s="15" t="s">
        <v>49</v>
      </c>
      <c r="AI242" s="16" t="s">
        <v>49</v>
      </c>
    </row>
    <row r="243" spans="1:35" ht="62.5" x14ac:dyDescent="0.35">
      <c r="A243" s="4" t="s">
        <v>1188</v>
      </c>
      <c r="B243" s="5" t="s">
        <v>571</v>
      </c>
      <c r="C243" s="6" t="s">
        <v>572</v>
      </c>
      <c r="D243" s="6" t="s">
        <v>53</v>
      </c>
      <c r="E243" s="6"/>
      <c r="F243" s="6" t="s">
        <v>135</v>
      </c>
      <c r="G243" s="6" t="s">
        <v>405</v>
      </c>
      <c r="H243" s="6" t="s">
        <v>358</v>
      </c>
      <c r="I243" s="7">
        <v>5.4999999999999997E-3</v>
      </c>
      <c r="J243" s="8">
        <v>0.19</v>
      </c>
      <c r="K243" s="7">
        <v>2.4400000000000002E-2</v>
      </c>
      <c r="L243" s="9">
        <v>3529.5</v>
      </c>
      <c r="M243" s="10">
        <v>33.700000000000003</v>
      </c>
      <c r="N243" s="9">
        <f t="shared" si="3"/>
        <v>104.73293768545993</v>
      </c>
      <c r="O243" s="11">
        <v>357161</v>
      </c>
      <c r="P243" s="12">
        <v>-0.38</v>
      </c>
      <c r="Q243" s="6" t="s">
        <v>82</v>
      </c>
      <c r="R243" s="6" t="s">
        <v>48</v>
      </c>
      <c r="S243" s="6" t="s">
        <v>48</v>
      </c>
      <c r="T243" s="6" t="s">
        <v>47</v>
      </c>
      <c r="U243" s="13" t="s">
        <v>48</v>
      </c>
      <c r="V243" s="13" t="s">
        <v>48</v>
      </c>
      <c r="W243" s="13" t="s">
        <v>48</v>
      </c>
      <c r="X243" s="13" t="s">
        <v>48</v>
      </c>
      <c r="Y243" s="13" t="s">
        <v>48</v>
      </c>
      <c r="Z243" s="13" t="s">
        <v>48</v>
      </c>
      <c r="AA243" s="13" t="s">
        <v>48</v>
      </c>
      <c r="AB243" s="13" t="s">
        <v>48</v>
      </c>
      <c r="AC243" s="13" t="s">
        <v>48</v>
      </c>
      <c r="AD243" s="13" t="s">
        <v>48</v>
      </c>
      <c r="AE243" s="13" t="s">
        <v>48</v>
      </c>
      <c r="AF243" s="14" t="s">
        <v>48</v>
      </c>
      <c r="AG243" s="14" t="s">
        <v>48</v>
      </c>
      <c r="AH243" s="15" t="s">
        <v>49</v>
      </c>
      <c r="AI243" s="16" t="s">
        <v>49</v>
      </c>
    </row>
    <row r="244" spans="1:35" ht="62.5" x14ac:dyDescent="0.35">
      <c r="A244" s="4" t="s">
        <v>1189</v>
      </c>
      <c r="B244" s="5" t="s">
        <v>1190</v>
      </c>
      <c r="C244" s="6" t="s">
        <v>1156</v>
      </c>
      <c r="D244" s="6" t="s">
        <v>53</v>
      </c>
      <c r="E244" s="6" t="s">
        <v>1191</v>
      </c>
      <c r="F244" s="6" t="s">
        <v>1192</v>
      </c>
      <c r="G244" s="6" t="s">
        <v>332</v>
      </c>
      <c r="H244" s="6" t="s">
        <v>81</v>
      </c>
      <c r="I244" s="7">
        <v>2.5000000000000001E-3</v>
      </c>
      <c r="J244" s="8">
        <v>0.52</v>
      </c>
      <c r="K244" s="7">
        <v>1.4800000000000001E-2</v>
      </c>
      <c r="L244" s="9">
        <v>3550.2</v>
      </c>
      <c r="M244" s="10">
        <v>30.7</v>
      </c>
      <c r="N244" s="9">
        <f t="shared" si="3"/>
        <v>115.64169381107492</v>
      </c>
      <c r="O244" s="11">
        <v>111673</v>
      </c>
      <c r="P244" s="12">
        <v>1.1499999999999999</v>
      </c>
      <c r="Q244" s="6" t="s">
        <v>44</v>
      </c>
      <c r="R244" s="6" t="s">
        <v>118</v>
      </c>
      <c r="S244" s="6" t="s">
        <v>130</v>
      </c>
      <c r="T244" s="6" t="s">
        <v>47</v>
      </c>
      <c r="U244" s="13">
        <v>5.0900000000000001E-2</v>
      </c>
      <c r="V244" s="13">
        <v>3.7000000000000002E-3</v>
      </c>
      <c r="W244" s="13">
        <v>8.9800000000000005E-2</v>
      </c>
      <c r="X244" s="13">
        <v>6.0400000000000002E-2</v>
      </c>
      <c r="Y244" s="13">
        <v>6.6600000000000006E-2</v>
      </c>
      <c r="Z244" s="13">
        <v>0.16739999999999999</v>
      </c>
      <c r="AA244" s="13">
        <v>8.2900000000000001E-2</v>
      </c>
      <c r="AB244" s="13">
        <v>0.17749999999999999</v>
      </c>
      <c r="AC244" s="13">
        <v>0.1086</v>
      </c>
      <c r="AD244" s="13">
        <v>9.9099999999999994E-2</v>
      </c>
      <c r="AE244" s="13">
        <v>9.0499999999999997E-2</v>
      </c>
      <c r="AF244" s="14" t="s">
        <v>48</v>
      </c>
      <c r="AG244" s="14" t="s">
        <v>48</v>
      </c>
      <c r="AH244" s="15" t="s">
        <v>49</v>
      </c>
      <c r="AI244" s="16" t="s">
        <v>49</v>
      </c>
    </row>
    <row r="245" spans="1:35" ht="115" x14ac:dyDescent="0.35">
      <c r="A245" s="4" t="s">
        <v>1193</v>
      </c>
      <c r="B245" s="5" t="s">
        <v>1194</v>
      </c>
      <c r="C245" s="6" t="s">
        <v>1185</v>
      </c>
      <c r="D245" s="6" t="s">
        <v>53</v>
      </c>
      <c r="E245" s="6" t="s">
        <v>1195</v>
      </c>
      <c r="F245" s="6" t="s">
        <v>1196</v>
      </c>
      <c r="G245" s="6" t="s">
        <v>748</v>
      </c>
      <c r="H245" s="6" t="s">
        <v>358</v>
      </c>
      <c r="I245" s="7">
        <v>5.4999999999999997E-3</v>
      </c>
      <c r="J245" s="8">
        <v>0.43</v>
      </c>
      <c r="K245" s="7">
        <v>4.4299999999999999E-2</v>
      </c>
      <c r="L245" s="9">
        <v>3614.4</v>
      </c>
      <c r="M245" s="10">
        <v>34.1</v>
      </c>
      <c r="N245" s="9">
        <f t="shared" si="3"/>
        <v>105.99413489736071</v>
      </c>
      <c r="O245" s="11">
        <v>231836</v>
      </c>
      <c r="P245" s="12">
        <v>0.23</v>
      </c>
      <c r="Q245" s="6" t="s">
        <v>82</v>
      </c>
      <c r="R245" s="6" t="s">
        <v>48</v>
      </c>
      <c r="S245" s="6" t="s">
        <v>48</v>
      </c>
      <c r="T245" s="6" t="s">
        <v>47</v>
      </c>
      <c r="U245" s="13" t="s">
        <v>48</v>
      </c>
      <c r="V245" s="13" t="s">
        <v>48</v>
      </c>
      <c r="W245" s="13" t="s">
        <v>48</v>
      </c>
      <c r="X245" s="13" t="s">
        <v>48</v>
      </c>
      <c r="Y245" s="13" t="s">
        <v>48</v>
      </c>
      <c r="Z245" s="13" t="s">
        <v>48</v>
      </c>
      <c r="AA245" s="13" t="s">
        <v>48</v>
      </c>
      <c r="AB245" s="13" t="s">
        <v>48</v>
      </c>
      <c r="AC245" s="13" t="s">
        <v>48</v>
      </c>
      <c r="AD245" s="13" t="s">
        <v>48</v>
      </c>
      <c r="AE245" s="13" t="s">
        <v>48</v>
      </c>
      <c r="AF245" s="14" t="s">
        <v>48</v>
      </c>
      <c r="AG245" s="14" t="s">
        <v>48</v>
      </c>
      <c r="AH245" s="15" t="s">
        <v>49</v>
      </c>
      <c r="AI245" s="16" t="s">
        <v>49</v>
      </c>
    </row>
    <row r="246" spans="1:35" ht="126.5" x14ac:dyDescent="0.35">
      <c r="A246" s="4" t="s">
        <v>1197</v>
      </c>
      <c r="B246" s="5" t="s">
        <v>1198</v>
      </c>
      <c r="C246" s="6" t="s">
        <v>951</v>
      </c>
      <c r="D246" s="6" t="s">
        <v>53</v>
      </c>
      <c r="E246" s="6" t="s">
        <v>1199</v>
      </c>
      <c r="F246" s="6" t="s">
        <v>1200</v>
      </c>
      <c r="G246" s="6" t="s">
        <v>143</v>
      </c>
      <c r="H246" s="6" t="s">
        <v>144</v>
      </c>
      <c r="I246" s="7">
        <v>1E-3</v>
      </c>
      <c r="J246" s="8">
        <v>0.78</v>
      </c>
      <c r="K246" s="7">
        <v>6.4999999999999997E-3</v>
      </c>
      <c r="L246" s="9">
        <v>3623.9</v>
      </c>
      <c r="M246" s="10">
        <v>29.8</v>
      </c>
      <c r="N246" s="9">
        <f t="shared" si="3"/>
        <v>121.60738255033557</v>
      </c>
      <c r="O246" s="11">
        <v>159852</v>
      </c>
      <c r="P246" s="12">
        <v>1.37</v>
      </c>
      <c r="Q246" s="6" t="s">
        <v>44</v>
      </c>
      <c r="R246" s="6" t="s">
        <v>74</v>
      </c>
      <c r="S246" s="6" t="s">
        <v>145</v>
      </c>
      <c r="T246" s="6" t="s">
        <v>47</v>
      </c>
      <c r="U246" s="13">
        <v>4.24E-2</v>
      </c>
      <c r="V246" s="13">
        <v>1.84E-2</v>
      </c>
      <c r="W246" s="13">
        <v>0.16350000000000001</v>
      </c>
      <c r="X246" s="13">
        <v>4.1099999999999998E-2</v>
      </c>
      <c r="Y246" s="13">
        <v>5.7700000000000001E-2</v>
      </c>
      <c r="Z246" s="13">
        <v>3.8199999999999998E-2</v>
      </c>
      <c r="AA246" s="13">
        <v>0.15329999999999999</v>
      </c>
      <c r="AB246" s="13">
        <v>0.21940000000000001</v>
      </c>
      <c r="AC246" s="13">
        <v>3.5900000000000001E-2</v>
      </c>
      <c r="AD246" s="13">
        <v>0.1888</v>
      </c>
      <c r="AE246" s="13">
        <v>6.9999999999999999E-4</v>
      </c>
      <c r="AF246" s="14" t="s">
        <v>48</v>
      </c>
      <c r="AG246" s="14" t="s">
        <v>48</v>
      </c>
      <c r="AH246" s="15" t="s">
        <v>49</v>
      </c>
      <c r="AI246" s="16" t="s">
        <v>49</v>
      </c>
    </row>
    <row r="247" spans="1:35" ht="126.5" x14ac:dyDescent="0.35">
      <c r="A247" s="4" t="s">
        <v>1201</v>
      </c>
      <c r="B247" s="5" t="s">
        <v>1202</v>
      </c>
      <c r="C247" s="6" t="s">
        <v>951</v>
      </c>
      <c r="D247" s="6" t="s">
        <v>53</v>
      </c>
      <c r="E247" s="6" t="s">
        <v>1203</v>
      </c>
      <c r="F247" s="6" t="s">
        <v>1204</v>
      </c>
      <c r="G247" s="6" t="s">
        <v>311</v>
      </c>
      <c r="H247" s="6" t="s">
        <v>144</v>
      </c>
      <c r="I247" s="7">
        <v>2.0999999999999999E-3</v>
      </c>
      <c r="J247" s="8">
        <v>1.8</v>
      </c>
      <c r="K247" s="7">
        <v>1.8800000000000001E-2</v>
      </c>
      <c r="L247" s="9">
        <v>3873.9</v>
      </c>
      <c r="M247" s="10">
        <v>40</v>
      </c>
      <c r="N247" s="9">
        <f t="shared" si="3"/>
        <v>96.847499999999997</v>
      </c>
      <c r="O247" s="11">
        <v>117181</v>
      </c>
      <c r="P247" s="12">
        <v>1.17</v>
      </c>
      <c r="Q247" s="6" t="s">
        <v>44</v>
      </c>
      <c r="R247" s="6" t="s">
        <v>74</v>
      </c>
      <c r="S247" s="6" t="s">
        <v>130</v>
      </c>
      <c r="T247" s="6" t="s">
        <v>47</v>
      </c>
      <c r="U247" s="13">
        <v>5.5399999999999998E-2</v>
      </c>
      <c r="V247" s="13">
        <v>7.1000000000000004E-3</v>
      </c>
      <c r="W247" s="13">
        <v>8.8300000000000003E-2</v>
      </c>
      <c r="X247" s="13">
        <v>0.03</v>
      </c>
      <c r="Y247" s="13">
        <v>3.15E-2</v>
      </c>
      <c r="Z247" s="13">
        <v>0.21390000000000001</v>
      </c>
      <c r="AA247" s="13">
        <v>4.5400000000000003E-2</v>
      </c>
      <c r="AB247" s="13">
        <v>0.14649999999999999</v>
      </c>
      <c r="AC247" s="13">
        <v>0.16650000000000001</v>
      </c>
      <c r="AD247" s="13">
        <v>0.105</v>
      </c>
      <c r="AE247" s="13">
        <v>6.6299999999999998E-2</v>
      </c>
      <c r="AF247" s="14" t="s">
        <v>48</v>
      </c>
      <c r="AG247" s="14" t="s">
        <v>48</v>
      </c>
      <c r="AH247" s="15" t="s">
        <v>49</v>
      </c>
      <c r="AI247" s="16" t="s">
        <v>49</v>
      </c>
    </row>
    <row r="248" spans="1:35" ht="62.5" x14ac:dyDescent="0.35">
      <c r="A248" s="4" t="s">
        <v>1205</v>
      </c>
      <c r="B248" s="5" t="s">
        <v>1206</v>
      </c>
      <c r="C248" s="6" t="s">
        <v>1207</v>
      </c>
      <c r="D248" s="6" t="s">
        <v>53</v>
      </c>
      <c r="E248" s="6"/>
      <c r="F248" s="6" t="s">
        <v>135</v>
      </c>
      <c r="G248" s="6" t="s">
        <v>752</v>
      </c>
      <c r="H248" s="6" t="s">
        <v>358</v>
      </c>
      <c r="I248" s="7">
        <v>3.5000000000000001E-3</v>
      </c>
      <c r="J248" s="8">
        <v>0.06</v>
      </c>
      <c r="K248" s="7">
        <v>7.7000000000000002E-3</v>
      </c>
      <c r="L248" s="9">
        <v>3874</v>
      </c>
      <c r="M248" s="10">
        <v>38.299999999999997</v>
      </c>
      <c r="N248" s="9">
        <f t="shared" si="3"/>
        <v>101.14882506527415</v>
      </c>
      <c r="O248" s="11">
        <v>463106</v>
      </c>
      <c r="P248" s="12">
        <v>-0.06</v>
      </c>
      <c r="Q248" s="6" t="s">
        <v>82</v>
      </c>
      <c r="R248" s="6" t="s">
        <v>48</v>
      </c>
      <c r="S248" s="6" t="s">
        <v>48</v>
      </c>
      <c r="T248" s="6" t="s">
        <v>47</v>
      </c>
      <c r="U248" s="13" t="s">
        <v>48</v>
      </c>
      <c r="V248" s="13" t="s">
        <v>48</v>
      </c>
      <c r="W248" s="13" t="s">
        <v>48</v>
      </c>
      <c r="X248" s="13" t="s">
        <v>48</v>
      </c>
      <c r="Y248" s="13" t="s">
        <v>48</v>
      </c>
      <c r="Z248" s="13" t="s">
        <v>48</v>
      </c>
      <c r="AA248" s="13" t="s">
        <v>48</v>
      </c>
      <c r="AB248" s="13" t="s">
        <v>48</v>
      </c>
      <c r="AC248" s="13" t="s">
        <v>48</v>
      </c>
      <c r="AD248" s="13" t="s">
        <v>48</v>
      </c>
      <c r="AE248" s="13" t="s">
        <v>48</v>
      </c>
      <c r="AF248" s="14" t="s">
        <v>48</v>
      </c>
      <c r="AG248" s="14" t="s">
        <v>48</v>
      </c>
      <c r="AH248" s="15" t="s">
        <v>49</v>
      </c>
      <c r="AI248" s="16" t="s">
        <v>49</v>
      </c>
    </row>
    <row r="249" spans="1:35" ht="103.5" x14ac:dyDescent="0.35">
      <c r="A249" s="4" t="s">
        <v>1208</v>
      </c>
      <c r="B249" s="5" t="s">
        <v>1209</v>
      </c>
      <c r="C249" s="6" t="s">
        <v>1210</v>
      </c>
      <c r="D249" s="6" t="s">
        <v>53</v>
      </c>
      <c r="E249" s="6" t="s">
        <v>1211</v>
      </c>
      <c r="F249" s="6" t="s">
        <v>1212</v>
      </c>
      <c r="G249" s="6" t="s">
        <v>190</v>
      </c>
      <c r="H249" s="6" t="s">
        <v>89</v>
      </c>
      <c r="I249" s="7">
        <v>5.1999999999999998E-3</v>
      </c>
      <c r="J249" s="8">
        <v>0.19</v>
      </c>
      <c r="K249" s="7">
        <v>9.2999999999999992E-3</v>
      </c>
      <c r="L249" s="9">
        <v>3953.6</v>
      </c>
      <c r="M249" s="10">
        <v>191.6</v>
      </c>
      <c r="N249" s="9">
        <f t="shared" si="3"/>
        <v>20.63465553235908</v>
      </c>
      <c r="O249" s="11">
        <v>37617224</v>
      </c>
      <c r="P249" s="12">
        <v>-3.64</v>
      </c>
      <c r="Q249" s="6" t="s">
        <v>44</v>
      </c>
      <c r="R249" s="6" t="s">
        <v>48</v>
      </c>
      <c r="S249" s="6" t="s">
        <v>48</v>
      </c>
      <c r="T249" s="6" t="s">
        <v>59</v>
      </c>
      <c r="U249" s="13">
        <v>1.0008999999999999</v>
      </c>
      <c r="V249" s="13">
        <v>0</v>
      </c>
      <c r="W249" s="13">
        <v>0</v>
      </c>
      <c r="X249" s="13">
        <v>0</v>
      </c>
      <c r="Y249" s="13">
        <v>0</v>
      </c>
      <c r="Z249" s="13">
        <v>0</v>
      </c>
      <c r="AA249" s="13">
        <v>0</v>
      </c>
      <c r="AB249" s="13">
        <v>0</v>
      </c>
      <c r="AC249" s="13">
        <v>0</v>
      </c>
      <c r="AD249" s="13">
        <v>0</v>
      </c>
      <c r="AE249" s="13">
        <v>0</v>
      </c>
      <c r="AF249" s="14" t="s">
        <v>48</v>
      </c>
      <c r="AG249" s="14" t="s">
        <v>48</v>
      </c>
      <c r="AH249" s="15" t="s">
        <v>49</v>
      </c>
      <c r="AI249" s="16" t="s">
        <v>49</v>
      </c>
    </row>
    <row r="250" spans="1:35" ht="115" x14ac:dyDescent="0.35">
      <c r="A250" s="4" t="s">
        <v>1213</v>
      </c>
      <c r="B250" s="5" t="s">
        <v>1214</v>
      </c>
      <c r="C250" s="6" t="s">
        <v>1215</v>
      </c>
      <c r="D250" s="6" t="s">
        <v>53</v>
      </c>
      <c r="E250" s="6" t="s">
        <v>1216</v>
      </c>
      <c r="F250" s="6" t="s">
        <v>1217</v>
      </c>
      <c r="G250" s="6" t="s">
        <v>725</v>
      </c>
      <c r="H250" s="6" t="s">
        <v>57</v>
      </c>
      <c r="I250" s="7">
        <v>1.8E-3</v>
      </c>
      <c r="J250" s="8">
        <v>0.28000000000000003</v>
      </c>
      <c r="K250" s="7">
        <v>2.8000000000000001E-2</v>
      </c>
      <c r="L250" s="9">
        <v>4225.7</v>
      </c>
      <c r="M250" s="10">
        <v>91.8</v>
      </c>
      <c r="N250" s="9">
        <f t="shared" si="3"/>
        <v>46.031590413943356</v>
      </c>
      <c r="O250" s="11">
        <v>4998369</v>
      </c>
      <c r="P250" s="12">
        <v>1.25</v>
      </c>
      <c r="Q250" s="6" t="s">
        <v>44</v>
      </c>
      <c r="R250" s="6" t="s">
        <v>48</v>
      </c>
      <c r="S250" s="6" t="s">
        <v>48</v>
      </c>
      <c r="T250" s="6" t="s">
        <v>47</v>
      </c>
      <c r="U250" s="13">
        <v>0.88519999999999999</v>
      </c>
      <c r="V250" s="13">
        <v>0</v>
      </c>
      <c r="W250" s="13">
        <v>9.8900000000000002E-2</v>
      </c>
      <c r="X250" s="13">
        <v>0</v>
      </c>
      <c r="Y250" s="13">
        <v>0</v>
      </c>
      <c r="Z250" s="13">
        <v>0</v>
      </c>
      <c r="AA250" s="13">
        <v>0</v>
      </c>
      <c r="AB250" s="13">
        <v>6.4000000000000003E-3</v>
      </c>
      <c r="AC250" s="13">
        <v>0</v>
      </c>
      <c r="AD250" s="13">
        <v>0</v>
      </c>
      <c r="AE250" s="13">
        <v>0</v>
      </c>
      <c r="AF250" s="14" t="s">
        <v>48</v>
      </c>
      <c r="AG250" s="14" t="s">
        <v>48</v>
      </c>
      <c r="AH250" s="15" t="s">
        <v>49</v>
      </c>
      <c r="AI250" s="16" t="s">
        <v>49</v>
      </c>
    </row>
    <row r="251" spans="1:35" ht="80.5" x14ac:dyDescent="0.35">
      <c r="A251" s="4" t="s">
        <v>1218</v>
      </c>
      <c r="B251" s="5" t="s">
        <v>1219</v>
      </c>
      <c r="C251" s="6" t="s">
        <v>1220</v>
      </c>
      <c r="D251" s="6" t="s">
        <v>53</v>
      </c>
      <c r="E251" s="6" t="s">
        <v>1221</v>
      </c>
      <c r="F251" s="6" t="s">
        <v>1222</v>
      </c>
      <c r="G251" s="6" t="s">
        <v>42</v>
      </c>
      <c r="H251" s="6" t="s">
        <v>81</v>
      </c>
      <c r="I251" s="7">
        <v>2E-3</v>
      </c>
      <c r="J251" s="8">
        <v>0.46</v>
      </c>
      <c r="K251" s="7">
        <v>1.9599999999999999E-2</v>
      </c>
      <c r="L251" s="9">
        <v>4239.8999999999996</v>
      </c>
      <c r="M251" s="10">
        <v>51.7</v>
      </c>
      <c r="N251" s="9">
        <f t="shared" si="3"/>
        <v>82.009671179883938</v>
      </c>
      <c r="O251" s="11">
        <v>876980</v>
      </c>
      <c r="P251" s="12">
        <v>0.95</v>
      </c>
      <c r="Q251" s="6" t="s">
        <v>44</v>
      </c>
      <c r="R251" s="6" t="s">
        <v>58</v>
      </c>
      <c r="S251" s="6" t="s">
        <v>46</v>
      </c>
      <c r="T251" s="6" t="s">
        <v>47</v>
      </c>
      <c r="U251" s="13">
        <v>1.8800000000000001E-2</v>
      </c>
      <c r="V251" s="13">
        <v>4.9500000000000002E-2</v>
      </c>
      <c r="W251" s="13">
        <v>0.1062</v>
      </c>
      <c r="X251" s="13">
        <v>0.1119</v>
      </c>
      <c r="Y251" s="13">
        <v>0.1179</v>
      </c>
      <c r="Z251" s="13">
        <v>0.1658</v>
      </c>
      <c r="AA251" s="13">
        <v>0.1246</v>
      </c>
      <c r="AB251" s="13">
        <v>9.3100000000000002E-2</v>
      </c>
      <c r="AC251" s="13">
        <v>5.4999999999999997E-3</v>
      </c>
      <c r="AD251" s="13">
        <v>0.1958</v>
      </c>
      <c r="AE251" s="13">
        <v>9.5999999999999992E-3</v>
      </c>
      <c r="AF251" s="14" t="s">
        <v>48</v>
      </c>
      <c r="AG251" s="14" t="s">
        <v>48</v>
      </c>
      <c r="AH251" s="15" t="s">
        <v>49</v>
      </c>
      <c r="AI251" s="16" t="s">
        <v>49</v>
      </c>
    </row>
    <row r="252" spans="1:35" ht="409.5" x14ac:dyDescent="0.35">
      <c r="A252" s="4" t="s">
        <v>1223</v>
      </c>
      <c r="B252" s="5" t="s">
        <v>1224</v>
      </c>
      <c r="C252" s="6" t="s">
        <v>951</v>
      </c>
      <c r="D252" s="6" t="s">
        <v>53</v>
      </c>
      <c r="E252" s="6" t="s">
        <v>1225</v>
      </c>
      <c r="F252" s="6" t="s">
        <v>1226</v>
      </c>
      <c r="G252" s="6" t="s">
        <v>136</v>
      </c>
      <c r="H252" s="6" t="s">
        <v>144</v>
      </c>
      <c r="I252" s="7">
        <v>1.4E-3</v>
      </c>
      <c r="J252" s="8">
        <v>0.94</v>
      </c>
      <c r="K252" s="7">
        <v>0.02</v>
      </c>
      <c r="L252" s="9">
        <v>4406.3</v>
      </c>
      <c r="M252" s="10">
        <v>49.5</v>
      </c>
      <c r="N252" s="9">
        <f t="shared" si="3"/>
        <v>89.016161616161625</v>
      </c>
      <c r="O252" s="11">
        <v>268800</v>
      </c>
      <c r="P252" s="12">
        <v>1.05</v>
      </c>
      <c r="Q252" s="6" t="s">
        <v>44</v>
      </c>
      <c r="R252" s="6" t="s">
        <v>48</v>
      </c>
      <c r="S252" s="6" t="s">
        <v>48</v>
      </c>
      <c r="T252" s="6" t="s">
        <v>47</v>
      </c>
      <c r="U252" s="13">
        <v>0</v>
      </c>
      <c r="V252" s="13">
        <v>2.3E-3</v>
      </c>
      <c r="W252" s="13">
        <v>2.3400000000000001E-2</v>
      </c>
      <c r="X252" s="13">
        <v>1E-4</v>
      </c>
      <c r="Y252" s="13">
        <v>0</v>
      </c>
      <c r="Z252" s="13">
        <v>5.1799999999999999E-2</v>
      </c>
      <c r="AA252" s="13">
        <v>0</v>
      </c>
      <c r="AB252" s="13">
        <v>4.4900000000000002E-2</v>
      </c>
      <c r="AC252" s="13">
        <v>1E-3</v>
      </c>
      <c r="AD252" s="13">
        <v>0.87560000000000004</v>
      </c>
      <c r="AE252" s="13">
        <v>0</v>
      </c>
      <c r="AF252" s="14" t="s">
        <v>48</v>
      </c>
      <c r="AG252" s="14" t="s">
        <v>48</v>
      </c>
      <c r="AH252" s="15" t="s">
        <v>49</v>
      </c>
      <c r="AI252" s="16" t="s">
        <v>49</v>
      </c>
    </row>
    <row r="253" spans="1:35" ht="69" x14ac:dyDescent="0.35">
      <c r="A253" s="4" t="s">
        <v>1227</v>
      </c>
      <c r="B253" s="5" t="s">
        <v>1228</v>
      </c>
      <c r="C253" s="6" t="s">
        <v>1229</v>
      </c>
      <c r="D253" s="6" t="s">
        <v>53</v>
      </c>
      <c r="E253" s="6" t="s">
        <v>1230</v>
      </c>
      <c r="F253" s="6" t="s">
        <v>1231</v>
      </c>
      <c r="G253" s="6" t="s">
        <v>289</v>
      </c>
      <c r="H253" s="6" t="s">
        <v>81</v>
      </c>
      <c r="I253" s="7">
        <v>4.7999999999999996E-3</v>
      </c>
      <c r="J253" s="8">
        <v>7.0000000000000007E-2</v>
      </c>
      <c r="K253" s="7">
        <v>8.0000000000000004E-4</v>
      </c>
      <c r="L253" s="9">
        <v>4450.8</v>
      </c>
      <c r="M253" s="10">
        <v>19.600000000000001</v>
      </c>
      <c r="N253" s="9">
        <f t="shared" si="3"/>
        <v>227.08163265306121</v>
      </c>
      <c r="O253" s="11">
        <v>978666</v>
      </c>
      <c r="P253" s="12">
        <v>2.12</v>
      </c>
      <c r="Q253" s="6" t="s">
        <v>44</v>
      </c>
      <c r="R253" s="6" t="s">
        <v>48</v>
      </c>
      <c r="S253" s="6" t="s">
        <v>48</v>
      </c>
      <c r="T253" s="6" t="s">
        <v>47</v>
      </c>
      <c r="U253" s="13">
        <v>0</v>
      </c>
      <c r="V253" s="13">
        <v>0</v>
      </c>
      <c r="W253" s="13">
        <v>0</v>
      </c>
      <c r="X253" s="13">
        <v>0</v>
      </c>
      <c r="Y253" s="13">
        <v>0</v>
      </c>
      <c r="Z253" s="13">
        <v>0</v>
      </c>
      <c r="AA253" s="13">
        <v>0.99839999999999995</v>
      </c>
      <c r="AB253" s="13">
        <v>1.1000000000000001E-3</v>
      </c>
      <c r="AC253" s="13">
        <v>0</v>
      </c>
      <c r="AD253" s="13">
        <v>0</v>
      </c>
      <c r="AE253" s="13">
        <v>0</v>
      </c>
      <c r="AF253" s="14" t="s">
        <v>48</v>
      </c>
      <c r="AG253" s="14" t="s">
        <v>48</v>
      </c>
      <c r="AH253" s="15" t="s">
        <v>49</v>
      </c>
      <c r="AI253" s="16" t="s">
        <v>49</v>
      </c>
    </row>
    <row r="254" spans="1:35" ht="62.5" x14ac:dyDescent="0.35">
      <c r="A254" s="4" t="s">
        <v>1232</v>
      </c>
      <c r="B254" s="5" t="s">
        <v>1233</v>
      </c>
      <c r="C254" s="6" t="s">
        <v>1156</v>
      </c>
      <c r="D254" s="6" t="s">
        <v>53</v>
      </c>
      <c r="E254" s="6" t="s">
        <v>1234</v>
      </c>
      <c r="F254" s="6" t="s">
        <v>1235</v>
      </c>
      <c r="G254" s="6" t="s">
        <v>295</v>
      </c>
      <c r="H254" s="6" t="s">
        <v>81</v>
      </c>
      <c r="I254" s="7">
        <v>2.5000000000000001E-3</v>
      </c>
      <c r="J254" s="8">
        <v>0.38</v>
      </c>
      <c r="K254" s="7">
        <v>8.8999999999999999E-3</v>
      </c>
      <c r="L254" s="9">
        <v>4593.7</v>
      </c>
      <c r="M254" s="10">
        <v>30.8</v>
      </c>
      <c r="N254" s="9">
        <f t="shared" si="3"/>
        <v>149.14610389610388</v>
      </c>
      <c r="O254" s="11">
        <v>171222</v>
      </c>
      <c r="P254" s="12">
        <v>1.21</v>
      </c>
      <c r="Q254" s="6" t="s">
        <v>44</v>
      </c>
      <c r="R254" s="6" t="s">
        <v>118</v>
      </c>
      <c r="S254" s="6" t="s">
        <v>145</v>
      </c>
      <c r="T254" s="6" t="s">
        <v>47</v>
      </c>
      <c r="U254" s="13">
        <v>4.4999999999999998E-2</v>
      </c>
      <c r="V254" s="13">
        <v>1.95E-2</v>
      </c>
      <c r="W254" s="13">
        <v>0.21390000000000001</v>
      </c>
      <c r="X254" s="13">
        <v>3.6700000000000003E-2</v>
      </c>
      <c r="Y254" s="13">
        <v>4.2900000000000001E-2</v>
      </c>
      <c r="Z254" s="13">
        <v>8.8800000000000004E-2</v>
      </c>
      <c r="AA254" s="13">
        <v>9.8000000000000004E-2</v>
      </c>
      <c r="AB254" s="13">
        <v>0.18490000000000001</v>
      </c>
      <c r="AC254" s="13">
        <v>8.7599999999999997E-2</v>
      </c>
      <c r="AD254" s="13">
        <v>0.17599999999999999</v>
      </c>
      <c r="AE254" s="13">
        <v>5.0000000000000001E-3</v>
      </c>
      <c r="AF254" s="14" t="s">
        <v>48</v>
      </c>
      <c r="AG254" s="14" t="s">
        <v>48</v>
      </c>
      <c r="AH254" s="15" t="s">
        <v>49</v>
      </c>
      <c r="AI254" s="16" t="s">
        <v>49</v>
      </c>
    </row>
    <row r="255" spans="1:35" ht="115" x14ac:dyDescent="0.35">
      <c r="A255" s="4" t="s">
        <v>1236</v>
      </c>
      <c r="B255" s="5" t="s">
        <v>1237</v>
      </c>
      <c r="C255" s="6" t="s">
        <v>1238</v>
      </c>
      <c r="D255" s="6" t="s">
        <v>53</v>
      </c>
      <c r="E255" s="6" t="s">
        <v>1239</v>
      </c>
      <c r="F255" s="6" t="s">
        <v>1240</v>
      </c>
      <c r="G255" s="6" t="s">
        <v>190</v>
      </c>
      <c r="H255" s="6" t="s">
        <v>89</v>
      </c>
      <c r="I255" s="7">
        <v>5.3E-3</v>
      </c>
      <c r="J255" s="8">
        <v>0.93</v>
      </c>
      <c r="K255" s="7">
        <v>1.72E-2</v>
      </c>
      <c r="L255" s="9">
        <v>4612.6000000000004</v>
      </c>
      <c r="M255" s="10">
        <v>85.2</v>
      </c>
      <c r="N255" s="9">
        <f t="shared" si="3"/>
        <v>54.13849765258216</v>
      </c>
      <c r="O255" s="11">
        <v>234252</v>
      </c>
      <c r="P255" s="12">
        <v>0.92</v>
      </c>
      <c r="Q255" s="6" t="s">
        <v>44</v>
      </c>
      <c r="R255" s="6" t="s">
        <v>48</v>
      </c>
      <c r="S255" s="6" t="s">
        <v>48</v>
      </c>
      <c r="T255" s="6" t="s">
        <v>59</v>
      </c>
      <c r="U255" s="13">
        <v>0.51580000000000004</v>
      </c>
      <c r="V255" s="13">
        <v>0</v>
      </c>
      <c r="W255" s="13">
        <v>2.3400000000000001E-2</v>
      </c>
      <c r="X255" s="13">
        <v>0.27339999999999998</v>
      </c>
      <c r="Y255" s="13">
        <v>0</v>
      </c>
      <c r="Z255" s="13">
        <v>0</v>
      </c>
      <c r="AA255" s="13">
        <v>0</v>
      </c>
      <c r="AB255" s="13">
        <v>0.189</v>
      </c>
      <c r="AC255" s="13">
        <v>0</v>
      </c>
      <c r="AD255" s="13">
        <v>0</v>
      </c>
      <c r="AE255" s="13">
        <v>0</v>
      </c>
      <c r="AF255" s="14" t="s">
        <v>48</v>
      </c>
      <c r="AG255" s="14" t="s">
        <v>48</v>
      </c>
      <c r="AH255" s="15" t="s">
        <v>49</v>
      </c>
      <c r="AI255" s="16" t="s">
        <v>49</v>
      </c>
    </row>
    <row r="256" spans="1:35" ht="46" x14ac:dyDescent="0.35">
      <c r="A256" s="4" t="s">
        <v>1241</v>
      </c>
      <c r="B256" s="5" t="s">
        <v>1242</v>
      </c>
      <c r="C256" s="6" t="s">
        <v>1243</v>
      </c>
      <c r="D256" s="6" t="s">
        <v>53</v>
      </c>
      <c r="E256" s="6" t="s">
        <v>1244</v>
      </c>
      <c r="F256" s="6" t="s">
        <v>1245</v>
      </c>
      <c r="G256" s="6" t="s">
        <v>42</v>
      </c>
      <c r="H256" s="6" t="s">
        <v>144</v>
      </c>
      <c r="I256" s="7">
        <v>1E-3</v>
      </c>
      <c r="J256" s="8">
        <v>0.38</v>
      </c>
      <c r="K256" s="7">
        <v>1.7899999999999999E-2</v>
      </c>
      <c r="L256" s="9">
        <v>4670.3999999999996</v>
      </c>
      <c r="M256" s="10">
        <v>55.3</v>
      </c>
      <c r="N256" s="9">
        <f t="shared" si="3"/>
        <v>84.455696202531641</v>
      </c>
      <c r="O256" s="11">
        <v>164020</v>
      </c>
      <c r="P256" s="12">
        <v>1.02</v>
      </c>
      <c r="Q256" s="6" t="s">
        <v>44</v>
      </c>
      <c r="R256" s="6" t="s">
        <v>45</v>
      </c>
      <c r="S256" s="6" t="s">
        <v>46</v>
      </c>
      <c r="T256" s="6" t="s">
        <v>47</v>
      </c>
      <c r="U256" s="13">
        <v>3.2899999999999999E-2</v>
      </c>
      <c r="V256" s="13">
        <v>4.24E-2</v>
      </c>
      <c r="W256" s="13">
        <v>0.1124</v>
      </c>
      <c r="X256" s="13">
        <v>0.1024</v>
      </c>
      <c r="Y256" s="13">
        <v>0.1082</v>
      </c>
      <c r="Z256" s="13">
        <v>0.14360000000000001</v>
      </c>
      <c r="AA256" s="13">
        <v>0.12239999999999999</v>
      </c>
      <c r="AB256" s="13">
        <v>0.1036</v>
      </c>
      <c r="AC256" s="13">
        <v>2.5100000000000001E-2</v>
      </c>
      <c r="AD256" s="13">
        <v>0.17180000000000001</v>
      </c>
      <c r="AE256" s="13">
        <v>3.3700000000000001E-2</v>
      </c>
      <c r="AF256" s="14" t="s">
        <v>48</v>
      </c>
      <c r="AG256" s="14" t="s">
        <v>48</v>
      </c>
      <c r="AH256" s="15" t="s">
        <v>49</v>
      </c>
      <c r="AI256" s="16" t="s">
        <v>49</v>
      </c>
    </row>
    <row r="257" spans="1:35" ht="287.5" x14ac:dyDescent="0.35">
      <c r="A257" s="4" t="s">
        <v>1246</v>
      </c>
      <c r="B257" s="5" t="s">
        <v>1247</v>
      </c>
      <c r="C257" s="6" t="s">
        <v>374</v>
      </c>
      <c r="D257" s="6" t="s">
        <v>53</v>
      </c>
      <c r="E257" s="6" t="s">
        <v>1248</v>
      </c>
      <c r="F257" s="6" t="s">
        <v>1249</v>
      </c>
      <c r="G257" s="6" t="s">
        <v>178</v>
      </c>
      <c r="H257" s="6" t="s">
        <v>57</v>
      </c>
      <c r="I257" s="7">
        <v>2.8999999999999998E-3</v>
      </c>
      <c r="J257" s="8">
        <v>0.19</v>
      </c>
      <c r="K257" s="7">
        <v>3.1699999999999999E-2</v>
      </c>
      <c r="L257" s="9">
        <v>4910.7</v>
      </c>
      <c r="M257" s="10">
        <v>117.2</v>
      </c>
      <c r="N257" s="9">
        <f t="shared" si="3"/>
        <v>41.900170648464162</v>
      </c>
      <c r="O257" s="11">
        <v>1865980</v>
      </c>
      <c r="P257" s="12">
        <v>1.49</v>
      </c>
      <c r="Q257" s="6" t="s">
        <v>44</v>
      </c>
      <c r="R257" s="6" t="s">
        <v>58</v>
      </c>
      <c r="S257" s="6" t="s">
        <v>48</v>
      </c>
      <c r="T257" s="6" t="s">
        <v>179</v>
      </c>
      <c r="U257" s="13">
        <v>7.8100000000000003E-2</v>
      </c>
      <c r="V257" s="13">
        <v>6.0699999999999997E-2</v>
      </c>
      <c r="W257" s="13">
        <v>8.8300000000000003E-2</v>
      </c>
      <c r="X257" s="13">
        <v>0.1079</v>
      </c>
      <c r="Y257" s="13">
        <v>8.6099999999999996E-2</v>
      </c>
      <c r="Z257" s="13">
        <v>0.2298</v>
      </c>
      <c r="AA257" s="13">
        <v>0.1118</v>
      </c>
      <c r="AB257" s="13">
        <v>7.0999999999999994E-2</v>
      </c>
      <c r="AC257" s="13">
        <v>1.0500000000000001E-2</v>
      </c>
      <c r="AD257" s="13">
        <v>3.2899999999999999E-2</v>
      </c>
      <c r="AE257" s="13">
        <v>5.9299999999999999E-2</v>
      </c>
      <c r="AF257" s="14" t="s">
        <v>48</v>
      </c>
      <c r="AG257" s="14" t="s">
        <v>48</v>
      </c>
      <c r="AH257" s="15" t="s">
        <v>49</v>
      </c>
      <c r="AI257" s="16" t="s">
        <v>49</v>
      </c>
    </row>
    <row r="258" spans="1:35" ht="62.5" x14ac:dyDescent="0.35">
      <c r="A258" s="4" t="s">
        <v>1250</v>
      </c>
      <c r="B258" s="5" t="s">
        <v>1251</v>
      </c>
      <c r="C258" s="6" t="s">
        <v>712</v>
      </c>
      <c r="D258" s="6" t="s">
        <v>53</v>
      </c>
      <c r="E258" s="6" t="s">
        <v>1252</v>
      </c>
      <c r="F258" s="6" t="s">
        <v>1253</v>
      </c>
      <c r="G258" s="6" t="s">
        <v>161</v>
      </c>
      <c r="H258" s="6" t="s">
        <v>81</v>
      </c>
      <c r="I258" s="7">
        <v>3.5000000000000001E-3</v>
      </c>
      <c r="J258" s="8">
        <v>0.46</v>
      </c>
      <c r="K258" s="7">
        <v>1.9199999999999998E-2</v>
      </c>
      <c r="L258" s="9">
        <v>5220.7</v>
      </c>
      <c r="M258" s="10">
        <v>91.8</v>
      </c>
      <c r="N258" s="9">
        <f t="shared" si="3"/>
        <v>56.870370370370367</v>
      </c>
      <c r="O258" s="11">
        <v>1345256</v>
      </c>
      <c r="P258" s="12">
        <v>1.05</v>
      </c>
      <c r="Q258" s="6" t="s">
        <v>44</v>
      </c>
      <c r="R258" s="6" t="s">
        <v>45</v>
      </c>
      <c r="S258" s="6" t="s">
        <v>46</v>
      </c>
      <c r="T258" s="6" t="s">
        <v>59</v>
      </c>
      <c r="U258" s="13">
        <v>0.06</v>
      </c>
      <c r="V258" s="13">
        <v>5.1999999999999998E-2</v>
      </c>
      <c r="W258" s="13">
        <v>0.10979999999999999</v>
      </c>
      <c r="X258" s="13">
        <v>0.1003</v>
      </c>
      <c r="Y258" s="13">
        <v>9.5899999999999999E-2</v>
      </c>
      <c r="Z258" s="13">
        <v>0.1835</v>
      </c>
      <c r="AA258" s="13">
        <v>0.1021</v>
      </c>
      <c r="AB258" s="13">
        <v>0.1004</v>
      </c>
      <c r="AC258" s="13">
        <v>2.8500000000000001E-2</v>
      </c>
      <c r="AD258" s="13">
        <v>0.1159</v>
      </c>
      <c r="AE258" s="13">
        <v>3.1899999999999998E-2</v>
      </c>
      <c r="AF258" s="14" t="s">
        <v>48</v>
      </c>
      <c r="AG258" s="14" t="s">
        <v>48</v>
      </c>
      <c r="AH258" s="15" t="s">
        <v>49</v>
      </c>
      <c r="AI258" s="16" t="s">
        <v>49</v>
      </c>
    </row>
    <row r="259" spans="1:35" ht="241.5" x14ac:dyDescent="0.35">
      <c r="A259" s="4" t="s">
        <v>1254</v>
      </c>
      <c r="B259" s="5" t="s">
        <v>1255</v>
      </c>
      <c r="C259" s="6" t="s">
        <v>1256</v>
      </c>
      <c r="D259" s="6" t="s">
        <v>53</v>
      </c>
      <c r="E259" s="6" t="s">
        <v>1257</v>
      </c>
      <c r="F259" s="6" t="s">
        <v>1258</v>
      </c>
      <c r="G259" s="6" t="s">
        <v>42</v>
      </c>
      <c r="H259" s="6" t="s">
        <v>105</v>
      </c>
      <c r="I259" s="7">
        <v>4.0000000000000001E-3</v>
      </c>
      <c r="J259" s="8">
        <v>0.25</v>
      </c>
      <c r="K259" s="7">
        <v>1.6799999999999999E-2</v>
      </c>
      <c r="L259" s="9">
        <v>6490.7</v>
      </c>
      <c r="M259" s="10">
        <v>91.5</v>
      </c>
      <c r="N259" s="9">
        <f t="shared" si="3"/>
        <v>70.936612021857925</v>
      </c>
      <c r="O259" s="11">
        <v>795787</v>
      </c>
      <c r="P259" s="12">
        <v>1.03</v>
      </c>
      <c r="Q259" s="6" t="s">
        <v>44</v>
      </c>
      <c r="R259" s="6" t="s">
        <v>45</v>
      </c>
      <c r="S259" s="6" t="s">
        <v>46</v>
      </c>
      <c r="T259" s="6" t="s">
        <v>47</v>
      </c>
      <c r="U259" s="13">
        <v>4.9599999999999998E-2</v>
      </c>
      <c r="V259" s="13">
        <v>2.23E-2</v>
      </c>
      <c r="W259" s="13">
        <v>0.15140000000000001</v>
      </c>
      <c r="X259" s="13">
        <v>9.2600000000000002E-2</v>
      </c>
      <c r="Y259" s="13">
        <v>8.3299999999999999E-2</v>
      </c>
      <c r="Z259" s="13">
        <v>0.13220000000000001</v>
      </c>
      <c r="AA259" s="13">
        <v>0.1052</v>
      </c>
      <c r="AB259" s="13">
        <v>0.125</v>
      </c>
      <c r="AC259" s="13">
        <v>3.5900000000000001E-2</v>
      </c>
      <c r="AD259" s="13">
        <v>0.1381</v>
      </c>
      <c r="AE259" s="13">
        <v>6.0199999999999997E-2</v>
      </c>
      <c r="AF259" s="14" t="s">
        <v>48</v>
      </c>
      <c r="AG259" s="14" t="s">
        <v>48</v>
      </c>
      <c r="AH259" s="15" t="s">
        <v>49</v>
      </c>
      <c r="AI259" s="16" t="s">
        <v>49</v>
      </c>
    </row>
    <row r="260" spans="1:35" ht="57.5" x14ac:dyDescent="0.35">
      <c r="A260" s="4" t="s">
        <v>1259</v>
      </c>
      <c r="B260" s="5" t="s">
        <v>1260</v>
      </c>
      <c r="C260" s="6" t="s">
        <v>951</v>
      </c>
      <c r="D260" s="6" t="s">
        <v>53</v>
      </c>
      <c r="E260" s="6" t="s">
        <v>1261</v>
      </c>
      <c r="F260" s="6" t="s">
        <v>1262</v>
      </c>
      <c r="G260" s="6" t="s">
        <v>117</v>
      </c>
      <c r="H260" s="6" t="s">
        <v>144</v>
      </c>
      <c r="I260" s="7">
        <v>1E-3</v>
      </c>
      <c r="J260" s="8">
        <v>1.27</v>
      </c>
      <c r="K260" s="7">
        <v>1.18E-2</v>
      </c>
      <c r="L260" s="9">
        <v>6674</v>
      </c>
      <c r="M260" s="10">
        <v>61.1</v>
      </c>
      <c r="N260" s="9">
        <f t="shared" si="3"/>
        <v>109.23076923076923</v>
      </c>
      <c r="O260" s="11">
        <v>262795</v>
      </c>
      <c r="P260" s="12">
        <v>1.06</v>
      </c>
      <c r="Q260" s="6" t="s">
        <v>44</v>
      </c>
      <c r="R260" s="6" t="s">
        <v>118</v>
      </c>
      <c r="S260" s="6" t="s">
        <v>46</v>
      </c>
      <c r="T260" s="6" t="s">
        <v>47</v>
      </c>
      <c r="U260" s="13">
        <v>5.5199999999999999E-2</v>
      </c>
      <c r="V260" s="13">
        <v>2.8199999999999999E-2</v>
      </c>
      <c r="W260" s="13">
        <v>0.16550000000000001</v>
      </c>
      <c r="X260" s="13">
        <v>7.9299999999999995E-2</v>
      </c>
      <c r="Y260" s="13">
        <v>7.0000000000000007E-2</v>
      </c>
      <c r="Z260" s="13">
        <v>0.1033</v>
      </c>
      <c r="AA260" s="13">
        <v>9.7500000000000003E-2</v>
      </c>
      <c r="AB260" s="13">
        <v>0.13689999999999999</v>
      </c>
      <c r="AC260" s="13">
        <v>5.79E-2</v>
      </c>
      <c r="AD260" s="13">
        <v>0.14649999999999999</v>
      </c>
      <c r="AE260" s="13">
        <v>5.4699999999999999E-2</v>
      </c>
      <c r="AF260" s="14" t="s">
        <v>48</v>
      </c>
      <c r="AG260" s="14" t="s">
        <v>48</v>
      </c>
      <c r="AH260" s="15" t="s">
        <v>49</v>
      </c>
      <c r="AI260" s="16" t="s">
        <v>49</v>
      </c>
    </row>
    <row r="261" spans="1:35" ht="103.5" x14ac:dyDescent="0.35">
      <c r="A261" s="4" t="s">
        <v>1263</v>
      </c>
      <c r="B261" s="5" t="s">
        <v>1264</v>
      </c>
      <c r="C261" s="6" t="s">
        <v>1265</v>
      </c>
      <c r="D261" s="6" t="s">
        <v>53</v>
      </c>
      <c r="E261" s="6" t="s">
        <v>1266</v>
      </c>
      <c r="F261" s="6" t="s">
        <v>1267</v>
      </c>
      <c r="G261" s="6" t="s">
        <v>213</v>
      </c>
      <c r="H261" s="6" t="s">
        <v>144</v>
      </c>
      <c r="I261" s="7">
        <v>1E-3</v>
      </c>
      <c r="J261" s="8">
        <v>0.44</v>
      </c>
      <c r="K261" s="7">
        <v>2.75E-2</v>
      </c>
      <c r="L261" s="9">
        <v>7246.1</v>
      </c>
      <c r="M261" s="10">
        <v>116.5</v>
      </c>
      <c r="N261" s="9">
        <f t="shared" si="3"/>
        <v>62.19828326180258</v>
      </c>
      <c r="O261" s="11">
        <v>507270</v>
      </c>
      <c r="P261" s="12">
        <v>0.97</v>
      </c>
      <c r="Q261" s="6" t="s">
        <v>44</v>
      </c>
      <c r="R261" s="6" t="s">
        <v>45</v>
      </c>
      <c r="S261" s="6" t="s">
        <v>130</v>
      </c>
      <c r="T261" s="6" t="s">
        <v>47</v>
      </c>
      <c r="U261" s="13">
        <v>3.44E-2</v>
      </c>
      <c r="V261" s="13">
        <v>6.0699999999999997E-2</v>
      </c>
      <c r="W261" s="13">
        <v>7.5399999999999995E-2</v>
      </c>
      <c r="X261" s="13">
        <v>0.15529999999999999</v>
      </c>
      <c r="Y261" s="13">
        <v>0.13159999999999999</v>
      </c>
      <c r="Z261" s="13">
        <v>0.1167</v>
      </c>
      <c r="AA261" s="13">
        <v>0.12130000000000001</v>
      </c>
      <c r="AB261" s="13">
        <v>0.12</v>
      </c>
      <c r="AC261" s="13">
        <v>0</v>
      </c>
      <c r="AD261" s="13">
        <v>9.7500000000000003E-2</v>
      </c>
      <c r="AE261" s="13">
        <v>8.3799999999999999E-2</v>
      </c>
      <c r="AF261" s="14" t="s">
        <v>48</v>
      </c>
      <c r="AG261" s="14" t="s">
        <v>48</v>
      </c>
      <c r="AH261" s="15" t="s">
        <v>49</v>
      </c>
      <c r="AI261" s="16" t="s">
        <v>49</v>
      </c>
    </row>
    <row r="262" spans="1:35" ht="103.5" x14ac:dyDescent="0.35">
      <c r="A262" s="4" t="s">
        <v>1268</v>
      </c>
      <c r="B262" s="5" t="s">
        <v>1269</v>
      </c>
      <c r="C262" s="6" t="s">
        <v>148</v>
      </c>
      <c r="D262" s="6" t="s">
        <v>53</v>
      </c>
      <c r="E262" s="6" t="s">
        <v>1270</v>
      </c>
      <c r="F262" s="6" t="s">
        <v>1271</v>
      </c>
      <c r="G262" s="6" t="s">
        <v>357</v>
      </c>
      <c r="H262" s="6" t="s">
        <v>144</v>
      </c>
      <c r="I262" s="7">
        <v>1.1999999999999999E-3</v>
      </c>
      <c r="J262" s="8">
        <v>0.12</v>
      </c>
      <c r="K262" s="7">
        <v>0.02</v>
      </c>
      <c r="L262" s="9">
        <v>7384.2</v>
      </c>
      <c r="M262" s="10">
        <v>93</v>
      </c>
      <c r="N262" s="9">
        <f t="shared" ref="N262:N280" si="4">L262/M262</f>
        <v>79.399999999999991</v>
      </c>
      <c r="O262" s="11">
        <v>596086</v>
      </c>
      <c r="P262" s="12">
        <v>-0.19</v>
      </c>
      <c r="Q262" s="6" t="s">
        <v>82</v>
      </c>
      <c r="R262" s="6" t="s">
        <v>48</v>
      </c>
      <c r="S262" s="6" t="s">
        <v>48</v>
      </c>
      <c r="T262" s="6" t="s">
        <v>47</v>
      </c>
      <c r="U262" s="13" t="s">
        <v>48</v>
      </c>
      <c r="V262" s="13" t="s">
        <v>48</v>
      </c>
      <c r="W262" s="13" t="s">
        <v>48</v>
      </c>
      <c r="X262" s="13" t="s">
        <v>48</v>
      </c>
      <c r="Y262" s="13" t="s">
        <v>48</v>
      </c>
      <c r="Z262" s="13" t="s">
        <v>48</v>
      </c>
      <c r="AA262" s="13" t="s">
        <v>48</v>
      </c>
      <c r="AB262" s="13" t="s">
        <v>48</v>
      </c>
      <c r="AC262" s="13" t="s">
        <v>48</v>
      </c>
      <c r="AD262" s="13" t="s">
        <v>48</v>
      </c>
      <c r="AE262" s="13" t="s">
        <v>48</v>
      </c>
      <c r="AF262" s="14" t="s">
        <v>48</v>
      </c>
      <c r="AG262" s="14" t="s">
        <v>48</v>
      </c>
      <c r="AH262" s="15" t="s">
        <v>49</v>
      </c>
      <c r="AI262" s="16" t="s">
        <v>49</v>
      </c>
    </row>
    <row r="263" spans="1:35" ht="46" x14ac:dyDescent="0.35">
      <c r="A263" s="4" t="s">
        <v>1272</v>
      </c>
      <c r="B263" s="5" t="s">
        <v>1273</v>
      </c>
      <c r="C263" s="6" t="s">
        <v>951</v>
      </c>
      <c r="D263" s="6" t="s">
        <v>53</v>
      </c>
      <c r="E263" s="6" t="s">
        <v>48</v>
      </c>
      <c r="F263" s="6" t="s">
        <v>1274</v>
      </c>
      <c r="G263" s="6" t="s">
        <v>201</v>
      </c>
      <c r="H263" s="6" t="s">
        <v>144</v>
      </c>
      <c r="I263" s="7">
        <v>1E-3</v>
      </c>
      <c r="J263" s="8">
        <v>1.42</v>
      </c>
      <c r="K263" s="7">
        <v>1.3100000000000001E-2</v>
      </c>
      <c r="L263" s="9">
        <v>8175.9</v>
      </c>
      <c r="M263" s="10">
        <v>74.599999999999994</v>
      </c>
      <c r="N263" s="9">
        <f t="shared" si="4"/>
        <v>109.59651474530831</v>
      </c>
      <c r="O263" s="11">
        <v>385706</v>
      </c>
      <c r="P263" s="12">
        <v>1.24</v>
      </c>
      <c r="Q263" s="6" t="s">
        <v>44</v>
      </c>
      <c r="R263" s="6" t="s">
        <v>74</v>
      </c>
      <c r="S263" s="6" t="s">
        <v>46</v>
      </c>
      <c r="T263" s="6" t="s">
        <v>47</v>
      </c>
      <c r="U263" s="13">
        <v>5.5300000000000002E-2</v>
      </c>
      <c r="V263" s="13">
        <v>1.2699999999999999E-2</v>
      </c>
      <c r="W263" s="13">
        <v>0.1502</v>
      </c>
      <c r="X263" s="13">
        <v>3.6900000000000002E-2</v>
      </c>
      <c r="Y263" s="13">
        <v>4.7899999999999998E-2</v>
      </c>
      <c r="Z263" s="13">
        <v>0.1231</v>
      </c>
      <c r="AA263" s="13">
        <v>9.5799999999999996E-2</v>
      </c>
      <c r="AB263" s="13">
        <v>0.18090000000000001</v>
      </c>
      <c r="AC263" s="13">
        <v>0.10929999999999999</v>
      </c>
      <c r="AD263" s="13">
        <v>0.1389</v>
      </c>
      <c r="AE263" s="13">
        <v>4.0899999999999999E-2</v>
      </c>
      <c r="AF263" s="14" t="s">
        <v>48</v>
      </c>
      <c r="AG263" s="14" t="s">
        <v>48</v>
      </c>
      <c r="AH263" s="15" t="s">
        <v>49</v>
      </c>
      <c r="AI263" s="16" t="s">
        <v>49</v>
      </c>
    </row>
    <row r="264" spans="1:35" ht="138" x14ac:dyDescent="0.35">
      <c r="A264" s="4" t="s">
        <v>1275</v>
      </c>
      <c r="B264" s="5" t="s">
        <v>1276</v>
      </c>
      <c r="C264" s="6" t="s">
        <v>1215</v>
      </c>
      <c r="D264" s="6" t="s">
        <v>53</v>
      </c>
      <c r="E264" s="6" t="s">
        <v>1277</v>
      </c>
      <c r="F264" s="6" t="s">
        <v>1278</v>
      </c>
      <c r="G264" s="6" t="s">
        <v>289</v>
      </c>
      <c r="H264" s="6" t="s">
        <v>57</v>
      </c>
      <c r="I264" s="7">
        <v>1.8E-3</v>
      </c>
      <c r="J264" s="8">
        <v>0.23</v>
      </c>
      <c r="K264" s="7">
        <v>1.9199999999999998E-2</v>
      </c>
      <c r="L264" s="9">
        <v>8422.2999999999993</v>
      </c>
      <c r="M264" s="10">
        <v>152.19999999999999</v>
      </c>
      <c r="N264" s="9">
        <f t="shared" si="4"/>
        <v>55.337056504599211</v>
      </c>
      <c r="O264" s="11">
        <v>5667641</v>
      </c>
      <c r="P264" s="12">
        <v>1.24</v>
      </c>
      <c r="Q264" s="6" t="s">
        <v>44</v>
      </c>
      <c r="R264" s="6" t="s">
        <v>48</v>
      </c>
      <c r="S264" s="6" t="s">
        <v>48</v>
      </c>
      <c r="T264" s="6" t="s">
        <v>47</v>
      </c>
      <c r="U264" s="13">
        <v>0</v>
      </c>
      <c r="V264" s="13">
        <v>0</v>
      </c>
      <c r="W264" s="13">
        <v>0</v>
      </c>
      <c r="X264" s="13">
        <v>0</v>
      </c>
      <c r="Y264" s="13">
        <v>0</v>
      </c>
      <c r="Z264" s="13">
        <v>0</v>
      </c>
      <c r="AA264" s="13">
        <v>0.9879</v>
      </c>
      <c r="AB264" s="13">
        <v>0</v>
      </c>
      <c r="AC264" s="13">
        <v>0</v>
      </c>
      <c r="AD264" s="13">
        <v>7.7000000000000002E-3</v>
      </c>
      <c r="AE264" s="13">
        <v>0</v>
      </c>
      <c r="AF264" s="14" t="s">
        <v>48</v>
      </c>
      <c r="AG264" s="14" t="s">
        <v>48</v>
      </c>
      <c r="AH264" s="15" t="s">
        <v>49</v>
      </c>
      <c r="AI264" s="16" t="s">
        <v>49</v>
      </c>
    </row>
    <row r="265" spans="1:35" ht="195.5" x14ac:dyDescent="0.35">
      <c r="A265" s="4" t="s">
        <v>1279</v>
      </c>
      <c r="B265" s="5" t="s">
        <v>1280</v>
      </c>
      <c r="C265" s="6" t="s">
        <v>1215</v>
      </c>
      <c r="D265" s="6" t="s">
        <v>53</v>
      </c>
      <c r="E265" s="6" t="s">
        <v>1281</v>
      </c>
      <c r="F265" s="6" t="s">
        <v>1282</v>
      </c>
      <c r="G265" s="6" t="s">
        <v>219</v>
      </c>
      <c r="H265" s="6" t="s">
        <v>57</v>
      </c>
      <c r="I265" s="7">
        <v>1.8E-3</v>
      </c>
      <c r="J265" s="8">
        <v>0.26</v>
      </c>
      <c r="K265" s="7">
        <v>2.2200000000000001E-2</v>
      </c>
      <c r="L265" s="9">
        <v>9731.2999999999993</v>
      </c>
      <c r="M265" s="10">
        <v>187.2</v>
      </c>
      <c r="N265" s="9">
        <f t="shared" si="4"/>
        <v>51.98344017094017</v>
      </c>
      <c r="O265" s="11">
        <v>9086322</v>
      </c>
      <c r="P265" s="12">
        <v>1.1299999999999999</v>
      </c>
      <c r="Q265" s="6" t="s">
        <v>44</v>
      </c>
      <c r="R265" s="6" t="s">
        <v>48</v>
      </c>
      <c r="S265" s="6" t="s">
        <v>48</v>
      </c>
      <c r="T265" s="6" t="s">
        <v>47</v>
      </c>
      <c r="U265" s="13">
        <v>5.1000000000000004E-3</v>
      </c>
      <c r="V265" s="13">
        <v>0</v>
      </c>
      <c r="W265" s="13">
        <v>0</v>
      </c>
      <c r="X265" s="13">
        <v>0</v>
      </c>
      <c r="Y265" s="13">
        <v>0</v>
      </c>
      <c r="Z265" s="13">
        <v>0</v>
      </c>
      <c r="AA265" s="13">
        <v>0</v>
      </c>
      <c r="AB265" s="13">
        <v>0.93679999999999997</v>
      </c>
      <c r="AC265" s="13">
        <v>0</v>
      </c>
      <c r="AD265" s="13">
        <v>5.2400000000000002E-2</v>
      </c>
      <c r="AE265" s="13">
        <v>0</v>
      </c>
      <c r="AF265" s="14" t="s">
        <v>48</v>
      </c>
      <c r="AG265" s="14" t="s">
        <v>48</v>
      </c>
      <c r="AH265" s="15" t="s">
        <v>49</v>
      </c>
      <c r="AI265" s="16" t="s">
        <v>49</v>
      </c>
    </row>
    <row r="266" spans="1:35" ht="138" x14ac:dyDescent="0.35">
      <c r="A266" s="4" t="s">
        <v>1283</v>
      </c>
      <c r="B266" s="5" t="s">
        <v>1284</v>
      </c>
      <c r="C266" s="6" t="s">
        <v>951</v>
      </c>
      <c r="D266" s="6" t="s">
        <v>53</v>
      </c>
      <c r="E266" s="6" t="s">
        <v>1285</v>
      </c>
      <c r="F266" s="6" t="s">
        <v>1286</v>
      </c>
      <c r="G266" s="6" t="s">
        <v>213</v>
      </c>
      <c r="H266" s="6" t="s">
        <v>144</v>
      </c>
      <c r="I266" s="7">
        <v>1E-3</v>
      </c>
      <c r="J266" s="8">
        <v>0.42</v>
      </c>
      <c r="K266" s="7">
        <v>2.2200000000000001E-2</v>
      </c>
      <c r="L266" s="9">
        <v>12385.2</v>
      </c>
      <c r="M266" s="10">
        <v>162.69999999999999</v>
      </c>
      <c r="N266" s="9">
        <f t="shared" si="4"/>
        <v>76.122925629993858</v>
      </c>
      <c r="O266" s="11">
        <v>534259</v>
      </c>
      <c r="P266" s="12">
        <v>1.05</v>
      </c>
      <c r="Q266" s="6" t="s">
        <v>44</v>
      </c>
      <c r="R266" s="6" t="s">
        <v>45</v>
      </c>
      <c r="S266" s="6" t="s">
        <v>130</v>
      </c>
      <c r="T266" s="6" t="s">
        <v>47</v>
      </c>
      <c r="U266" s="13">
        <v>3.73E-2</v>
      </c>
      <c r="V266" s="13">
        <v>5.0599999999999999E-2</v>
      </c>
      <c r="W266" s="13">
        <v>4.7399999999999998E-2</v>
      </c>
      <c r="X266" s="13">
        <v>8.5500000000000007E-2</v>
      </c>
      <c r="Y266" s="13">
        <v>0.1537</v>
      </c>
      <c r="Z266" s="13">
        <v>0.21049999999999999</v>
      </c>
      <c r="AA266" s="13">
        <v>0.1298</v>
      </c>
      <c r="AB266" s="13">
        <v>8.7999999999999995E-2</v>
      </c>
      <c r="AC266" s="13">
        <v>3.8800000000000001E-2</v>
      </c>
      <c r="AD266" s="13">
        <v>8.9499999999999996E-2</v>
      </c>
      <c r="AE266" s="13">
        <v>6.5699999999999995E-2</v>
      </c>
      <c r="AF266" s="14" t="s">
        <v>48</v>
      </c>
      <c r="AG266" s="14" t="s">
        <v>48</v>
      </c>
      <c r="AH266" s="15" t="s">
        <v>49</v>
      </c>
      <c r="AI266" s="16" t="s">
        <v>49</v>
      </c>
    </row>
    <row r="267" spans="1:35" ht="207" x14ac:dyDescent="0.35">
      <c r="A267" s="4" t="s">
        <v>1287</v>
      </c>
      <c r="B267" s="5" t="s">
        <v>1288</v>
      </c>
      <c r="C267" s="6" t="s">
        <v>170</v>
      </c>
      <c r="D267" s="6" t="s">
        <v>53</v>
      </c>
      <c r="E267" s="6" t="s">
        <v>1289</v>
      </c>
      <c r="F267" s="6" t="s">
        <v>1290</v>
      </c>
      <c r="G267" s="6" t="s">
        <v>213</v>
      </c>
      <c r="H267" s="6" t="s">
        <v>57</v>
      </c>
      <c r="I267" s="7">
        <v>3.5000000000000001E-3</v>
      </c>
      <c r="J267" s="8">
        <v>0.4</v>
      </c>
      <c r="K267" s="7">
        <v>2.4199999999999999E-2</v>
      </c>
      <c r="L267" s="9">
        <v>12548.1</v>
      </c>
      <c r="M267" s="10">
        <v>173.1</v>
      </c>
      <c r="N267" s="9">
        <f t="shared" si="4"/>
        <v>72.490467937608329</v>
      </c>
      <c r="O267" s="11">
        <v>678911</v>
      </c>
      <c r="P267" s="12">
        <v>-1.0900000000000001</v>
      </c>
      <c r="Q267" s="6" t="s">
        <v>44</v>
      </c>
      <c r="R267" s="6" t="s">
        <v>45</v>
      </c>
      <c r="S267" s="6" t="s">
        <v>130</v>
      </c>
      <c r="T267" s="6" t="s">
        <v>47</v>
      </c>
      <c r="U267" s="13">
        <v>9.6000000000000002E-2</v>
      </c>
      <c r="V267" s="13">
        <v>3.27E-2</v>
      </c>
      <c r="W267" s="13">
        <v>0.10920000000000001</v>
      </c>
      <c r="X267" s="13">
        <v>0.1762</v>
      </c>
      <c r="Y267" s="13">
        <v>4.8099999999999997E-2</v>
      </c>
      <c r="Z267" s="13">
        <v>0.10249999999999999</v>
      </c>
      <c r="AA267" s="13">
        <v>8.9899999999999994E-2</v>
      </c>
      <c r="AB267" s="13">
        <v>0.15709999999999999</v>
      </c>
      <c r="AC267" s="13">
        <v>4.87E-2</v>
      </c>
      <c r="AD267" s="13">
        <v>4.2999999999999997E-2</v>
      </c>
      <c r="AE267" s="13">
        <v>9.01E-2</v>
      </c>
      <c r="AF267" s="14" t="s">
        <v>48</v>
      </c>
      <c r="AG267" s="14" t="s">
        <v>48</v>
      </c>
      <c r="AH267" s="15" t="s">
        <v>49</v>
      </c>
      <c r="AI267" s="16" t="s">
        <v>49</v>
      </c>
    </row>
    <row r="268" spans="1:35" ht="80.5" x14ac:dyDescent="0.35">
      <c r="A268" s="4" t="s">
        <v>1291</v>
      </c>
      <c r="B268" s="5" t="s">
        <v>1292</v>
      </c>
      <c r="C268" s="6" t="s">
        <v>1293</v>
      </c>
      <c r="D268" s="6" t="s">
        <v>1294</v>
      </c>
      <c r="E268" s="6" t="s">
        <v>1295</v>
      </c>
      <c r="F268" s="6" t="s">
        <v>517</v>
      </c>
      <c r="G268" s="6" t="s">
        <v>213</v>
      </c>
      <c r="H268" s="6" t="s">
        <v>57</v>
      </c>
      <c r="I268" s="7">
        <v>1.6000000000000001E-3</v>
      </c>
      <c r="J268" s="8">
        <v>0.4</v>
      </c>
      <c r="K268" s="7">
        <v>2.3400000000000001E-2</v>
      </c>
      <c r="L268" s="9">
        <v>12700.3</v>
      </c>
      <c r="M268" s="10">
        <v>77.2</v>
      </c>
      <c r="N268" s="9">
        <f t="shared" si="4"/>
        <v>164.51165803108807</v>
      </c>
      <c r="O268" s="11">
        <v>6758776</v>
      </c>
      <c r="P268" s="12">
        <v>0.94</v>
      </c>
      <c r="Q268" s="6" t="s">
        <v>44</v>
      </c>
      <c r="R268" s="6" t="s">
        <v>58</v>
      </c>
      <c r="S268" s="6" t="s">
        <v>130</v>
      </c>
      <c r="T268" s="6" t="s">
        <v>47</v>
      </c>
      <c r="U268" s="13">
        <v>3.1E-2</v>
      </c>
      <c r="V268" s="13">
        <v>4.41E-2</v>
      </c>
      <c r="W268" s="13">
        <v>0.16139999999999999</v>
      </c>
      <c r="X268" s="13">
        <v>6.0199999999999997E-2</v>
      </c>
      <c r="Y268" s="13">
        <v>0.10730000000000001</v>
      </c>
      <c r="Z268" s="13">
        <v>0.1132</v>
      </c>
      <c r="AA268" s="13">
        <v>0.11600000000000001</v>
      </c>
      <c r="AB268" s="13">
        <v>0.2109</v>
      </c>
      <c r="AC268" s="13">
        <v>0</v>
      </c>
      <c r="AD268" s="13">
        <v>0.1537</v>
      </c>
      <c r="AE268" s="13">
        <v>0</v>
      </c>
      <c r="AF268" s="14" t="s">
        <v>48</v>
      </c>
      <c r="AG268" s="14" t="s">
        <v>48</v>
      </c>
      <c r="AH268" s="15" t="s">
        <v>49</v>
      </c>
      <c r="AI268" s="16" t="s">
        <v>49</v>
      </c>
    </row>
    <row r="269" spans="1:35" ht="241.5" x14ac:dyDescent="0.35">
      <c r="A269" s="4" t="s">
        <v>1296</v>
      </c>
      <c r="B269" s="5" t="s">
        <v>1297</v>
      </c>
      <c r="C269" s="6" t="s">
        <v>1215</v>
      </c>
      <c r="D269" s="6" t="s">
        <v>53</v>
      </c>
      <c r="E269" s="6" t="s">
        <v>1298</v>
      </c>
      <c r="F269" s="6" t="s">
        <v>1299</v>
      </c>
      <c r="G269" s="6" t="s">
        <v>136</v>
      </c>
      <c r="H269" s="6" t="s">
        <v>57</v>
      </c>
      <c r="I269" s="7">
        <v>1.8E-3</v>
      </c>
      <c r="J269" s="8">
        <v>0.17</v>
      </c>
      <c r="K269" s="7">
        <v>2.18E-2</v>
      </c>
      <c r="L269" s="9">
        <v>13086.2</v>
      </c>
      <c r="M269" s="10">
        <v>368.1</v>
      </c>
      <c r="N269" s="9">
        <f t="shared" si="4"/>
        <v>35.550665580005436</v>
      </c>
      <c r="O269" s="11">
        <v>6859021</v>
      </c>
      <c r="P269" s="12">
        <v>0.94</v>
      </c>
      <c r="Q269" s="6" t="s">
        <v>44</v>
      </c>
      <c r="R269" s="6" t="s">
        <v>48</v>
      </c>
      <c r="S269" s="6" t="s">
        <v>48</v>
      </c>
      <c r="T269" s="6" t="s">
        <v>47</v>
      </c>
      <c r="U269" s="13">
        <v>0</v>
      </c>
      <c r="V269" s="13">
        <v>0.13739999999999999</v>
      </c>
      <c r="W269" s="13">
        <v>2.0500000000000001E-2</v>
      </c>
      <c r="X269" s="13">
        <v>0</v>
      </c>
      <c r="Y269" s="13">
        <v>0</v>
      </c>
      <c r="Z269" s="13">
        <v>5.4800000000000001E-2</v>
      </c>
      <c r="AA269" s="13">
        <v>0</v>
      </c>
      <c r="AB269" s="13">
        <v>2.1100000000000001E-2</v>
      </c>
      <c r="AC269" s="13">
        <v>0</v>
      </c>
      <c r="AD269" s="13">
        <v>0.75870000000000004</v>
      </c>
      <c r="AE269" s="13">
        <v>0</v>
      </c>
      <c r="AF269" s="14" t="s">
        <v>48</v>
      </c>
      <c r="AG269" s="14" t="s">
        <v>48</v>
      </c>
      <c r="AH269" s="15" t="s">
        <v>49</v>
      </c>
      <c r="AI269" s="16" t="s">
        <v>49</v>
      </c>
    </row>
    <row r="270" spans="1:35" ht="57.5" x14ac:dyDescent="0.35">
      <c r="A270" s="4" t="s">
        <v>1300</v>
      </c>
      <c r="B270" s="5" t="s">
        <v>1301</v>
      </c>
      <c r="C270" s="6" t="s">
        <v>951</v>
      </c>
      <c r="D270" s="6" t="s">
        <v>53</v>
      </c>
      <c r="E270" s="6" t="s">
        <v>1302</v>
      </c>
      <c r="F270" s="6" t="s">
        <v>1303</v>
      </c>
      <c r="G270" s="6" t="s">
        <v>381</v>
      </c>
      <c r="H270" s="6" t="s">
        <v>144</v>
      </c>
      <c r="I270" s="7">
        <v>1E-3</v>
      </c>
      <c r="J270" s="8">
        <v>0.28000000000000003</v>
      </c>
      <c r="K270" s="7">
        <v>1.2800000000000001E-2</v>
      </c>
      <c r="L270" s="9">
        <v>13192.2</v>
      </c>
      <c r="M270" s="10">
        <v>142.6</v>
      </c>
      <c r="N270" s="9">
        <f t="shared" si="4"/>
        <v>92.511921458625537</v>
      </c>
      <c r="O270" s="11">
        <v>518092</v>
      </c>
      <c r="P270" s="12">
        <v>1.01</v>
      </c>
      <c r="Q270" s="6" t="s">
        <v>44</v>
      </c>
      <c r="R270" s="6" t="s">
        <v>45</v>
      </c>
      <c r="S270" s="6" t="s">
        <v>145</v>
      </c>
      <c r="T270" s="6" t="s">
        <v>47</v>
      </c>
      <c r="U270" s="13">
        <v>3.0599999999999999E-2</v>
      </c>
      <c r="V270" s="13">
        <v>3.4000000000000002E-2</v>
      </c>
      <c r="W270" s="13">
        <v>0.19040000000000001</v>
      </c>
      <c r="X270" s="13">
        <v>0.1176</v>
      </c>
      <c r="Y270" s="13">
        <v>5.9200000000000003E-2</v>
      </c>
      <c r="Z270" s="13">
        <v>6.4100000000000004E-2</v>
      </c>
      <c r="AA270" s="13">
        <v>0.11219999999999999</v>
      </c>
      <c r="AB270" s="13">
        <v>0.1197</v>
      </c>
      <c r="AC270" s="13">
        <v>1.55E-2</v>
      </c>
      <c r="AD270" s="13">
        <v>0.25280000000000002</v>
      </c>
      <c r="AE270" s="13">
        <v>1E-3</v>
      </c>
      <c r="AF270" s="14" t="s">
        <v>48</v>
      </c>
      <c r="AG270" s="14" t="s">
        <v>48</v>
      </c>
      <c r="AH270" s="15" t="s">
        <v>49</v>
      </c>
      <c r="AI270" s="16" t="s">
        <v>49</v>
      </c>
    </row>
    <row r="271" spans="1:35" ht="57.5" x14ac:dyDescent="0.35">
      <c r="A271" s="4" t="s">
        <v>1304</v>
      </c>
      <c r="B271" s="5" t="s">
        <v>1305</v>
      </c>
      <c r="C271" s="6" t="s">
        <v>1119</v>
      </c>
      <c r="D271" s="6" t="s">
        <v>53</v>
      </c>
      <c r="E271" s="6" t="s">
        <v>1306</v>
      </c>
      <c r="F271" s="6" t="s">
        <v>1307</v>
      </c>
      <c r="G271" s="6" t="s">
        <v>178</v>
      </c>
      <c r="H271" s="6" t="s">
        <v>144</v>
      </c>
      <c r="I271" s="7">
        <v>1.1999999999999999E-3</v>
      </c>
      <c r="J271" s="8">
        <v>0.2</v>
      </c>
      <c r="K271" s="7">
        <v>3.0599999999999999E-2</v>
      </c>
      <c r="L271" s="9">
        <v>13517.7</v>
      </c>
      <c r="M271" s="10">
        <v>232.1</v>
      </c>
      <c r="N271" s="9">
        <f t="shared" si="4"/>
        <v>58.240844463593284</v>
      </c>
      <c r="O271" s="11">
        <v>3929425</v>
      </c>
      <c r="P271" s="12">
        <v>1.19</v>
      </c>
      <c r="Q271" s="6" t="s">
        <v>44</v>
      </c>
      <c r="R271" s="6" t="s">
        <v>48</v>
      </c>
      <c r="S271" s="6" t="s">
        <v>48</v>
      </c>
      <c r="T271" s="6" t="s">
        <v>179</v>
      </c>
      <c r="U271" s="13">
        <v>9.4399999999999998E-2</v>
      </c>
      <c r="V271" s="13">
        <v>5.6500000000000002E-2</v>
      </c>
      <c r="W271" s="13">
        <v>8.8400000000000006E-2</v>
      </c>
      <c r="X271" s="13">
        <v>0.15359999999999999</v>
      </c>
      <c r="Y271" s="13">
        <v>9.5699999999999993E-2</v>
      </c>
      <c r="Z271" s="13">
        <v>0.18770000000000001</v>
      </c>
      <c r="AA271" s="13">
        <v>0.12509999999999999</v>
      </c>
      <c r="AB271" s="13">
        <v>0.10290000000000001</v>
      </c>
      <c r="AC271" s="13">
        <v>1.0200000000000001E-2</v>
      </c>
      <c r="AD271" s="13">
        <v>4.0500000000000001E-2</v>
      </c>
      <c r="AE271" s="13">
        <v>3.85E-2</v>
      </c>
      <c r="AF271" s="14" t="s">
        <v>48</v>
      </c>
      <c r="AG271" s="14" t="s">
        <v>48</v>
      </c>
      <c r="AH271" s="15" t="s">
        <v>49</v>
      </c>
      <c r="AI271" s="16" t="s">
        <v>49</v>
      </c>
    </row>
    <row r="272" spans="1:35" ht="46" x14ac:dyDescent="0.35">
      <c r="A272" s="4" t="s">
        <v>1308</v>
      </c>
      <c r="B272" s="5" t="s">
        <v>1309</v>
      </c>
      <c r="C272" s="6" t="s">
        <v>1310</v>
      </c>
      <c r="D272" s="6" t="s">
        <v>53</v>
      </c>
      <c r="E272" s="6" t="s">
        <v>199</v>
      </c>
      <c r="F272" s="6" t="s">
        <v>200</v>
      </c>
      <c r="G272" s="6" t="s">
        <v>201</v>
      </c>
      <c r="H272" s="6" t="s">
        <v>81</v>
      </c>
      <c r="I272" s="7">
        <v>1.6000000000000001E-3</v>
      </c>
      <c r="J272" s="8">
        <v>0.35</v>
      </c>
      <c r="K272" s="7">
        <v>0.01</v>
      </c>
      <c r="L272" s="9">
        <v>14230.3</v>
      </c>
      <c r="M272" s="10">
        <v>130.4</v>
      </c>
      <c r="N272" s="9">
        <f t="shared" si="4"/>
        <v>109.12806748466257</v>
      </c>
      <c r="O272" s="11">
        <v>934519</v>
      </c>
      <c r="P272" s="12">
        <v>1.36</v>
      </c>
      <c r="Q272" s="6" t="s">
        <v>44</v>
      </c>
      <c r="R272" s="6" t="s">
        <v>74</v>
      </c>
      <c r="S272" s="6" t="s">
        <v>46</v>
      </c>
      <c r="T272" s="6" t="s">
        <v>47</v>
      </c>
      <c r="U272" s="13">
        <v>6.08E-2</v>
      </c>
      <c r="V272" s="13">
        <v>3.7000000000000002E-3</v>
      </c>
      <c r="W272" s="13">
        <v>0.16650000000000001</v>
      </c>
      <c r="X272" s="13">
        <v>4.5900000000000003E-2</v>
      </c>
      <c r="Y272" s="13">
        <v>3.6900000000000002E-2</v>
      </c>
      <c r="Z272" s="13">
        <v>0.12759999999999999</v>
      </c>
      <c r="AA272" s="13">
        <v>0.10009999999999999</v>
      </c>
      <c r="AB272" s="13">
        <v>0.1701</v>
      </c>
      <c r="AC272" s="13">
        <v>7.5999999999999998E-2</v>
      </c>
      <c r="AD272" s="13">
        <v>0.17610000000000001</v>
      </c>
      <c r="AE272" s="13">
        <v>3.7499999999999999E-2</v>
      </c>
      <c r="AF272" s="14" t="s">
        <v>48</v>
      </c>
      <c r="AG272" s="14" t="s">
        <v>48</v>
      </c>
      <c r="AH272" s="15" t="s">
        <v>49</v>
      </c>
      <c r="AI272" s="16" t="s">
        <v>49</v>
      </c>
    </row>
    <row r="273" spans="1:35" ht="46" x14ac:dyDescent="0.35">
      <c r="A273" s="4" t="s">
        <v>1311</v>
      </c>
      <c r="B273" s="5" t="s">
        <v>1312</v>
      </c>
      <c r="C273" s="6" t="s">
        <v>198</v>
      </c>
      <c r="D273" s="6" t="s">
        <v>53</v>
      </c>
      <c r="E273" s="6" t="s">
        <v>1313</v>
      </c>
      <c r="F273" s="6" t="s">
        <v>1314</v>
      </c>
      <c r="G273" s="6" t="s">
        <v>42</v>
      </c>
      <c r="H273" s="6" t="s">
        <v>144</v>
      </c>
      <c r="I273" s="7">
        <v>5.0000000000000001E-4</v>
      </c>
      <c r="J273" s="8">
        <v>0.39</v>
      </c>
      <c r="K273" s="7">
        <v>9.2999999999999992E-3</v>
      </c>
      <c r="L273" s="9">
        <v>14785.7</v>
      </c>
      <c r="M273" s="10">
        <v>87.8</v>
      </c>
      <c r="N273" s="9">
        <f t="shared" si="4"/>
        <v>168.40205011389523</v>
      </c>
      <c r="O273" s="11">
        <v>1443067</v>
      </c>
      <c r="P273" s="12">
        <v>1.06</v>
      </c>
      <c r="Q273" s="6" t="s">
        <v>44</v>
      </c>
      <c r="R273" s="6" t="s">
        <v>45</v>
      </c>
      <c r="S273" s="6" t="s">
        <v>46</v>
      </c>
      <c r="T273" s="6" t="s">
        <v>47</v>
      </c>
      <c r="U273" s="13">
        <v>3.2000000000000001E-2</v>
      </c>
      <c r="V273" s="13">
        <v>4.2000000000000003E-2</v>
      </c>
      <c r="W273" s="13">
        <v>0.11219999999999999</v>
      </c>
      <c r="X273" s="13">
        <v>0.1069</v>
      </c>
      <c r="Y273" s="13">
        <v>0.10829999999999999</v>
      </c>
      <c r="Z273" s="13">
        <v>0.14710000000000001</v>
      </c>
      <c r="AA273" s="13">
        <v>0.1231</v>
      </c>
      <c r="AB273" s="13">
        <v>9.9400000000000002E-2</v>
      </c>
      <c r="AC273" s="13">
        <v>1.9400000000000001E-2</v>
      </c>
      <c r="AD273" s="13">
        <v>0.1699</v>
      </c>
      <c r="AE273" s="13">
        <v>3.4200000000000001E-2</v>
      </c>
      <c r="AF273" s="14" t="s">
        <v>48</v>
      </c>
      <c r="AG273" s="14" t="s">
        <v>48</v>
      </c>
      <c r="AH273" s="15" t="s">
        <v>49</v>
      </c>
      <c r="AI273" s="16" t="s">
        <v>49</v>
      </c>
    </row>
    <row r="274" spans="1:35" ht="50" x14ac:dyDescent="0.35">
      <c r="A274" s="4" t="s">
        <v>1315</v>
      </c>
      <c r="B274" s="5" t="s">
        <v>1316</v>
      </c>
      <c r="C274" s="6" t="s">
        <v>1317</v>
      </c>
      <c r="D274" s="6" t="s">
        <v>1294</v>
      </c>
      <c r="E274" s="6" t="s">
        <v>1318</v>
      </c>
      <c r="F274" s="6" t="s">
        <v>1319</v>
      </c>
      <c r="G274" s="6" t="s">
        <v>117</v>
      </c>
      <c r="H274" s="6" t="s">
        <v>57</v>
      </c>
      <c r="I274" s="7">
        <v>2.5000000000000001E-3</v>
      </c>
      <c r="J274" s="8">
        <v>0.71</v>
      </c>
      <c r="K274" s="7">
        <v>1.41E-2</v>
      </c>
      <c r="L274" s="9">
        <v>15413.6</v>
      </c>
      <c r="M274" s="10">
        <v>63.5</v>
      </c>
      <c r="N274" s="9">
        <f t="shared" si="4"/>
        <v>242.73385826771653</v>
      </c>
      <c r="O274" s="11">
        <v>2517820</v>
      </c>
      <c r="P274" s="12">
        <v>1.19</v>
      </c>
      <c r="Q274" s="6" t="s">
        <v>44</v>
      </c>
      <c r="R274" s="6" t="s">
        <v>118</v>
      </c>
      <c r="S274" s="6" t="s">
        <v>46</v>
      </c>
      <c r="T274" s="6" t="s">
        <v>47</v>
      </c>
      <c r="U274" s="13">
        <v>5.1200000000000002E-2</v>
      </c>
      <c r="V274" s="13">
        <v>1.14E-2</v>
      </c>
      <c r="W274" s="13">
        <v>0.1512</v>
      </c>
      <c r="X274" s="13">
        <v>4.82E-2</v>
      </c>
      <c r="Y274" s="13">
        <v>6.0100000000000001E-2</v>
      </c>
      <c r="Z274" s="13">
        <v>0.1237</v>
      </c>
      <c r="AA274" s="13">
        <v>8.9300000000000004E-2</v>
      </c>
      <c r="AB274" s="13">
        <v>0.1857</v>
      </c>
      <c r="AC274" s="13">
        <v>9.8500000000000004E-2</v>
      </c>
      <c r="AD274" s="13">
        <v>0.13739999999999999</v>
      </c>
      <c r="AE274" s="13">
        <v>4.3299999999999998E-2</v>
      </c>
      <c r="AF274" s="14" t="s">
        <v>48</v>
      </c>
      <c r="AG274" s="14" t="s">
        <v>48</v>
      </c>
      <c r="AH274" s="15" t="s">
        <v>49</v>
      </c>
      <c r="AI274" s="16" t="s">
        <v>49</v>
      </c>
    </row>
    <row r="275" spans="1:35" ht="149.5" x14ac:dyDescent="0.35">
      <c r="A275" s="4" t="s">
        <v>1320</v>
      </c>
      <c r="B275" s="5" t="s">
        <v>1321</v>
      </c>
      <c r="C275" s="6" t="s">
        <v>1215</v>
      </c>
      <c r="D275" s="6" t="s">
        <v>53</v>
      </c>
      <c r="E275" s="6" t="s">
        <v>1322</v>
      </c>
      <c r="F275" s="6" t="s">
        <v>1323</v>
      </c>
      <c r="G275" s="6" t="s">
        <v>72</v>
      </c>
      <c r="H275" s="6" t="s">
        <v>57</v>
      </c>
      <c r="I275" s="7">
        <v>1.8E-3</v>
      </c>
      <c r="J275" s="8">
        <v>0.1</v>
      </c>
      <c r="K275" s="7">
        <v>1.95E-2</v>
      </c>
      <c r="L275" s="9">
        <v>17013.3</v>
      </c>
      <c r="M275" s="10">
        <v>781.1</v>
      </c>
      <c r="N275" s="9">
        <f t="shared" si="4"/>
        <v>21.781205991550376</v>
      </c>
      <c r="O275" s="11">
        <v>38211484</v>
      </c>
      <c r="P275" s="12">
        <v>1.36</v>
      </c>
      <c r="Q275" s="6" t="s">
        <v>44</v>
      </c>
      <c r="R275" s="6" t="s">
        <v>48</v>
      </c>
      <c r="S275" s="6" t="s">
        <v>48</v>
      </c>
      <c r="T275" s="6" t="s">
        <v>47</v>
      </c>
      <c r="U275" s="13">
        <v>0</v>
      </c>
      <c r="V275" s="13">
        <v>0</v>
      </c>
      <c r="W275" s="13">
        <v>0</v>
      </c>
      <c r="X275" s="13">
        <v>3.2000000000000002E-3</v>
      </c>
      <c r="Y275" s="13">
        <v>0</v>
      </c>
      <c r="Z275" s="13">
        <v>0.86270000000000002</v>
      </c>
      <c r="AA275" s="13">
        <v>0</v>
      </c>
      <c r="AB275" s="13">
        <v>0</v>
      </c>
      <c r="AC275" s="13">
        <v>0.1288</v>
      </c>
      <c r="AD275" s="13">
        <v>0</v>
      </c>
      <c r="AE275" s="13">
        <v>0</v>
      </c>
      <c r="AF275" s="14" t="s">
        <v>48</v>
      </c>
      <c r="AG275" s="14" t="s">
        <v>48</v>
      </c>
      <c r="AH275" s="15" t="s">
        <v>49</v>
      </c>
      <c r="AI275" s="16" t="s">
        <v>49</v>
      </c>
    </row>
    <row r="276" spans="1:35" ht="69" x14ac:dyDescent="0.35">
      <c r="A276" s="4" t="s">
        <v>1324</v>
      </c>
      <c r="B276" s="5" t="s">
        <v>1325</v>
      </c>
      <c r="C276" s="6" t="s">
        <v>851</v>
      </c>
      <c r="D276" s="6" t="s">
        <v>53</v>
      </c>
      <c r="E276" s="6" t="s">
        <v>1326</v>
      </c>
      <c r="F276" s="6" t="s">
        <v>1327</v>
      </c>
      <c r="G276" s="6" t="s">
        <v>29</v>
      </c>
      <c r="H276" s="6" t="s">
        <v>144</v>
      </c>
      <c r="I276" s="7">
        <v>1E-3</v>
      </c>
      <c r="J276" s="8">
        <v>0.62</v>
      </c>
      <c r="K276" s="7">
        <v>3.9800000000000002E-2</v>
      </c>
      <c r="L276" s="9">
        <v>17530.599999999999</v>
      </c>
      <c r="M276" s="10">
        <v>270.5</v>
      </c>
      <c r="N276" s="9">
        <f t="shared" si="4"/>
        <v>64.808133086876154</v>
      </c>
      <c r="O276" s="11">
        <v>2913183</v>
      </c>
      <c r="P276" s="12">
        <v>-1.37</v>
      </c>
      <c r="Q276" s="6" t="s">
        <v>29</v>
      </c>
      <c r="R276" s="6" t="s">
        <v>48</v>
      </c>
      <c r="S276" s="6" t="s">
        <v>48</v>
      </c>
      <c r="T276" s="6" t="s">
        <v>47</v>
      </c>
      <c r="U276" s="13">
        <v>0</v>
      </c>
      <c r="V276" s="13">
        <v>0</v>
      </c>
      <c r="W276" s="13">
        <v>0</v>
      </c>
      <c r="X276" s="13">
        <v>0</v>
      </c>
      <c r="Y276" s="13">
        <v>0</v>
      </c>
      <c r="Z276" s="13">
        <v>0</v>
      </c>
      <c r="AA276" s="13">
        <v>0</v>
      </c>
      <c r="AB276" s="13">
        <v>1.32E-2</v>
      </c>
      <c r="AC276" s="13">
        <v>0.97819999999999996</v>
      </c>
      <c r="AD276" s="13">
        <v>0</v>
      </c>
      <c r="AE276" s="13">
        <v>0</v>
      </c>
      <c r="AF276" s="14" t="s">
        <v>48</v>
      </c>
      <c r="AG276" s="14" t="s">
        <v>48</v>
      </c>
      <c r="AH276" s="15" t="s">
        <v>49</v>
      </c>
      <c r="AI276" s="16" t="s">
        <v>49</v>
      </c>
    </row>
    <row r="277" spans="1:35" ht="103.5" x14ac:dyDescent="0.35">
      <c r="A277" s="4" t="s">
        <v>1328</v>
      </c>
      <c r="B277" s="5" t="s">
        <v>1329</v>
      </c>
      <c r="C277" s="6" t="s">
        <v>1330</v>
      </c>
      <c r="D277" s="6" t="s">
        <v>53</v>
      </c>
      <c r="E277" s="6" t="s">
        <v>1331</v>
      </c>
      <c r="F277" s="6" t="s">
        <v>1332</v>
      </c>
      <c r="G277" s="6" t="s">
        <v>213</v>
      </c>
      <c r="H277" s="6" t="s">
        <v>144</v>
      </c>
      <c r="I277" s="7">
        <v>1E-3</v>
      </c>
      <c r="J277" s="8">
        <v>0.36</v>
      </c>
      <c r="K277" s="7">
        <v>1.9800000000000002E-2</v>
      </c>
      <c r="L277" s="9">
        <v>19370.3</v>
      </c>
      <c r="M277" s="10">
        <v>258.2</v>
      </c>
      <c r="N277" s="9">
        <f t="shared" si="4"/>
        <v>75.020526723470184</v>
      </c>
      <c r="O277" s="11">
        <v>793563</v>
      </c>
      <c r="P277" s="12">
        <v>1.01</v>
      </c>
      <c r="Q277" s="6" t="s">
        <v>44</v>
      </c>
      <c r="R277" s="6" t="s">
        <v>45</v>
      </c>
      <c r="S277" s="6" t="s">
        <v>130</v>
      </c>
      <c r="T277" s="6" t="s">
        <v>47</v>
      </c>
      <c r="U277" s="13">
        <v>7.9500000000000001E-2</v>
      </c>
      <c r="V277" s="13">
        <v>1E-3</v>
      </c>
      <c r="W277" s="13">
        <v>0.15359999999999999</v>
      </c>
      <c r="X277" s="13">
        <v>0.21840000000000001</v>
      </c>
      <c r="Y277" s="13">
        <v>0.13070000000000001</v>
      </c>
      <c r="Z277" s="13">
        <v>7.6200000000000004E-2</v>
      </c>
      <c r="AA277" s="13">
        <v>8.4400000000000003E-2</v>
      </c>
      <c r="AB277" s="13">
        <v>0.185</v>
      </c>
      <c r="AC277" s="13">
        <v>0</v>
      </c>
      <c r="AD277" s="13">
        <v>6.4299999999999996E-2</v>
      </c>
      <c r="AE277" s="13">
        <v>5.3E-3</v>
      </c>
      <c r="AF277" s="14" t="s">
        <v>48</v>
      </c>
      <c r="AG277" s="14" t="s">
        <v>48</v>
      </c>
      <c r="AH277" s="15" t="s">
        <v>49</v>
      </c>
      <c r="AI277" s="16" t="s">
        <v>49</v>
      </c>
    </row>
    <row r="278" spans="1:35" ht="46" x14ac:dyDescent="0.35">
      <c r="A278" s="4" t="s">
        <v>1333</v>
      </c>
      <c r="B278" s="5" t="s">
        <v>1334</v>
      </c>
      <c r="C278" s="6" t="s">
        <v>1310</v>
      </c>
      <c r="D278" s="6" t="s">
        <v>53</v>
      </c>
      <c r="E278" s="6" t="s">
        <v>1318</v>
      </c>
      <c r="F278" s="6" t="s">
        <v>1319</v>
      </c>
      <c r="G278" s="6" t="s">
        <v>117</v>
      </c>
      <c r="H278" s="6" t="s">
        <v>81</v>
      </c>
      <c r="I278" s="7">
        <v>1.5E-3</v>
      </c>
      <c r="J278" s="8">
        <v>0.48</v>
      </c>
      <c r="K278" s="7">
        <v>1.2999999999999999E-2</v>
      </c>
      <c r="L278" s="9">
        <v>22539.1</v>
      </c>
      <c r="M278" s="10">
        <v>169.2</v>
      </c>
      <c r="N278" s="9">
        <f t="shared" si="4"/>
        <v>133.20981087470449</v>
      </c>
      <c r="O278" s="11">
        <v>1282466</v>
      </c>
      <c r="P278" s="12">
        <v>1.2</v>
      </c>
      <c r="Q278" s="6" t="s">
        <v>44</v>
      </c>
      <c r="R278" s="6" t="s">
        <v>118</v>
      </c>
      <c r="S278" s="6" t="s">
        <v>46</v>
      </c>
      <c r="T278" s="6" t="s">
        <v>47</v>
      </c>
      <c r="U278" s="13">
        <v>4.8000000000000001E-2</v>
      </c>
      <c r="V278" s="13">
        <v>1.15E-2</v>
      </c>
      <c r="W278" s="13">
        <v>0.1517</v>
      </c>
      <c r="X278" s="13">
        <v>4.8500000000000001E-2</v>
      </c>
      <c r="Y278" s="13">
        <v>5.4800000000000001E-2</v>
      </c>
      <c r="Z278" s="13">
        <v>0.12809999999999999</v>
      </c>
      <c r="AA278" s="13">
        <v>9.0399999999999994E-2</v>
      </c>
      <c r="AB278" s="13">
        <v>0.1812</v>
      </c>
      <c r="AC278" s="13">
        <v>9.8100000000000007E-2</v>
      </c>
      <c r="AD278" s="13">
        <v>0.13739999999999999</v>
      </c>
      <c r="AE278" s="13">
        <v>4.7800000000000002E-2</v>
      </c>
      <c r="AF278" s="14" t="s">
        <v>48</v>
      </c>
      <c r="AG278" s="14" t="s">
        <v>48</v>
      </c>
      <c r="AH278" s="15" t="s">
        <v>49</v>
      </c>
      <c r="AI278" s="16" t="s">
        <v>49</v>
      </c>
    </row>
    <row r="279" spans="1:35" ht="115" x14ac:dyDescent="0.35">
      <c r="A279" s="4" t="s">
        <v>1335</v>
      </c>
      <c r="B279" s="5" t="s">
        <v>1336</v>
      </c>
      <c r="C279" s="6" t="s">
        <v>1337</v>
      </c>
      <c r="D279" s="6" t="s">
        <v>53</v>
      </c>
      <c r="E279" s="6" t="s">
        <v>1338</v>
      </c>
      <c r="F279" s="6" t="s">
        <v>1339</v>
      </c>
      <c r="G279" s="6" t="s">
        <v>104</v>
      </c>
      <c r="H279" s="6" t="s">
        <v>144</v>
      </c>
      <c r="I279" s="7">
        <v>5.0000000000000001E-4</v>
      </c>
      <c r="J279" s="8">
        <v>0.43</v>
      </c>
      <c r="K279" s="7">
        <v>1.7999999999999999E-2</v>
      </c>
      <c r="L279" s="9">
        <v>38812.5</v>
      </c>
      <c r="M279" s="10">
        <v>406.3</v>
      </c>
      <c r="N279" s="9">
        <f t="shared" si="4"/>
        <v>95.526704405611611</v>
      </c>
      <c r="O279" s="11">
        <v>2770025</v>
      </c>
      <c r="P279" s="12">
        <v>1</v>
      </c>
      <c r="Q279" s="6" t="s">
        <v>44</v>
      </c>
      <c r="R279" s="6" t="s">
        <v>106</v>
      </c>
      <c r="S279" s="6" t="s">
        <v>46</v>
      </c>
      <c r="T279" s="6" t="s">
        <v>47</v>
      </c>
      <c r="U279" s="13">
        <v>3.5799999999999998E-2</v>
      </c>
      <c r="V279" s="13">
        <v>3.9100000000000003E-2</v>
      </c>
      <c r="W279" s="13">
        <v>0.11940000000000001</v>
      </c>
      <c r="X279" s="13">
        <v>9.4200000000000006E-2</v>
      </c>
      <c r="Y279" s="13">
        <v>0.10009999999999999</v>
      </c>
      <c r="Z279" s="13">
        <v>0.13730000000000001</v>
      </c>
      <c r="AA279" s="13">
        <v>0.1196</v>
      </c>
      <c r="AB279" s="13">
        <v>0.1129</v>
      </c>
      <c r="AC279" s="13">
        <v>3.5799999999999998E-2</v>
      </c>
      <c r="AD279" s="13">
        <v>0.16800000000000001</v>
      </c>
      <c r="AE279" s="13">
        <v>3.3799999999999997E-2</v>
      </c>
      <c r="AF279" s="14" t="s">
        <v>48</v>
      </c>
      <c r="AG279" s="14" t="s">
        <v>48</v>
      </c>
      <c r="AH279" s="15" t="s">
        <v>49</v>
      </c>
      <c r="AI279" s="16" t="s">
        <v>49</v>
      </c>
    </row>
    <row r="280" spans="1:35" ht="80.5" x14ac:dyDescent="0.35">
      <c r="A280" s="4" t="s">
        <v>1340</v>
      </c>
      <c r="B280" s="5" t="s">
        <v>1340</v>
      </c>
      <c r="C280" s="6" t="s">
        <v>1341</v>
      </c>
      <c r="D280" s="6" t="s">
        <v>1294</v>
      </c>
      <c r="E280" s="6" t="s">
        <v>1342</v>
      </c>
      <c r="F280" s="6" t="s">
        <v>1343</v>
      </c>
      <c r="G280" s="6" t="s">
        <v>381</v>
      </c>
      <c r="H280" s="6" t="s">
        <v>73</v>
      </c>
      <c r="I280" s="7">
        <v>2E-3</v>
      </c>
      <c r="J280" s="8">
        <v>0.27</v>
      </c>
      <c r="K280" s="7">
        <v>1.0200000000000001E-2</v>
      </c>
      <c r="L280" s="9">
        <v>44956.7</v>
      </c>
      <c r="M280" s="10">
        <v>513.9</v>
      </c>
      <c r="N280" s="9">
        <f t="shared" si="4"/>
        <v>87.481416618019068</v>
      </c>
      <c r="O280" s="11">
        <v>31501536</v>
      </c>
      <c r="P280" s="12">
        <v>1.1299999999999999</v>
      </c>
      <c r="Q280" s="6" t="s">
        <v>44</v>
      </c>
      <c r="R280" s="6" t="s">
        <v>45</v>
      </c>
      <c r="S280" s="6" t="s">
        <v>145</v>
      </c>
      <c r="T280" s="6" t="s">
        <v>47</v>
      </c>
      <c r="U280" s="13">
        <v>3.8E-3</v>
      </c>
      <c r="V280" s="13">
        <v>5.0700000000000002E-2</v>
      </c>
      <c r="W280" s="13">
        <v>0.1517</v>
      </c>
      <c r="X280" s="13">
        <v>5.0900000000000001E-2</v>
      </c>
      <c r="Y280" s="13">
        <v>0</v>
      </c>
      <c r="Z280" s="13">
        <v>0</v>
      </c>
      <c r="AA280" s="13">
        <v>0.12620000000000001</v>
      </c>
      <c r="AB280" s="13">
        <v>3.7499999999999999E-2</v>
      </c>
      <c r="AC280" s="13">
        <v>0</v>
      </c>
      <c r="AD280" s="13">
        <v>0.57550000000000001</v>
      </c>
      <c r="AE280" s="13">
        <v>0</v>
      </c>
      <c r="AF280" s="14" t="s">
        <v>48</v>
      </c>
      <c r="AG280" s="14" t="s">
        <v>48</v>
      </c>
      <c r="AH280" s="15" t="s">
        <v>49</v>
      </c>
      <c r="AI280" s="16" t="s">
        <v>49</v>
      </c>
    </row>
  </sheetData>
  <mergeCells count="3">
    <mergeCell ref="A1:F1"/>
    <mergeCell ref="A2:F2"/>
    <mergeCell ref="A3:F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37"/>
  <sheetViews>
    <sheetView workbookViewId="0">
      <selection activeCell="F5" sqref="F5"/>
    </sheetView>
  </sheetViews>
  <sheetFormatPr defaultColWidth="8.7265625" defaultRowHeight="11.5" x14ac:dyDescent="0.25"/>
  <cols>
    <col min="1" max="15" width="8.7265625" style="19"/>
    <col min="16" max="16" width="9.54296875" style="19" customWidth="1"/>
    <col min="17" max="16384" width="8.7265625" style="19"/>
  </cols>
  <sheetData>
    <row r="1" spans="1:14" ht="21" x14ac:dyDescent="0.25">
      <c r="A1" s="18" t="s">
        <v>8</v>
      </c>
      <c r="B1" s="18" t="s">
        <v>17</v>
      </c>
    </row>
    <row r="2" spans="1:14" ht="34.5" x14ac:dyDescent="0.25">
      <c r="A2" s="20" t="s">
        <v>357</v>
      </c>
      <c r="B2" s="20"/>
      <c r="D2" s="20" t="s">
        <v>357</v>
      </c>
      <c r="E2" s="20" t="s">
        <v>82</v>
      </c>
      <c r="G2" s="20" t="s">
        <v>104</v>
      </c>
      <c r="H2" s="20" t="s">
        <v>44</v>
      </c>
      <c r="J2" s="20" t="s">
        <v>257</v>
      </c>
      <c r="K2" s="20" t="s">
        <v>258</v>
      </c>
      <c r="M2" s="20" t="s">
        <v>65</v>
      </c>
      <c r="N2" s="20" t="s">
        <v>29</v>
      </c>
    </row>
    <row r="3" spans="1:14" ht="34.5" x14ac:dyDescent="0.25">
      <c r="A3" s="20" t="s">
        <v>317</v>
      </c>
      <c r="B3" s="20"/>
      <c r="D3" s="20" t="s">
        <v>317</v>
      </c>
      <c r="E3" s="20" t="s">
        <v>82</v>
      </c>
      <c r="G3" s="20" t="s">
        <v>245</v>
      </c>
      <c r="H3" s="20" t="s">
        <v>44</v>
      </c>
      <c r="M3" s="20" t="s">
        <v>29</v>
      </c>
      <c r="N3" s="20" t="s">
        <v>29</v>
      </c>
    </row>
    <row r="4" spans="1:14" ht="23" x14ac:dyDescent="0.25">
      <c r="A4" s="20" t="s">
        <v>80</v>
      </c>
      <c r="B4" s="20"/>
      <c r="D4" s="20" t="s">
        <v>80</v>
      </c>
      <c r="E4" s="20" t="s">
        <v>82</v>
      </c>
      <c r="G4" s="20" t="s">
        <v>436</v>
      </c>
      <c r="H4" s="20" t="s">
        <v>44</v>
      </c>
    </row>
    <row r="5" spans="1:14" ht="46" x14ac:dyDescent="0.25">
      <c r="A5" s="20" t="s">
        <v>748</v>
      </c>
      <c r="B5" s="20"/>
      <c r="D5" s="20" t="s">
        <v>748</v>
      </c>
      <c r="E5" s="20" t="s">
        <v>82</v>
      </c>
      <c r="G5" s="20" t="s">
        <v>190</v>
      </c>
      <c r="H5" s="20" t="s">
        <v>44</v>
      </c>
    </row>
    <row r="6" spans="1:14" ht="34.5" x14ac:dyDescent="0.25">
      <c r="A6" s="20" t="s">
        <v>752</v>
      </c>
      <c r="B6" s="20" t="s">
        <v>82</v>
      </c>
      <c r="D6" s="20" t="s">
        <v>752</v>
      </c>
      <c r="E6" s="20" t="s">
        <v>82</v>
      </c>
      <c r="G6" s="20" t="s">
        <v>233</v>
      </c>
      <c r="H6" s="20" t="s">
        <v>44</v>
      </c>
    </row>
    <row r="7" spans="1:14" ht="34.5" x14ac:dyDescent="0.25">
      <c r="A7" s="20" t="s">
        <v>678</v>
      </c>
      <c r="B7" s="20" t="s">
        <v>82</v>
      </c>
      <c r="D7" s="20" t="s">
        <v>678</v>
      </c>
      <c r="E7" s="20" t="s">
        <v>82</v>
      </c>
      <c r="G7" s="20" t="s">
        <v>88</v>
      </c>
      <c r="H7" s="20" t="s">
        <v>44</v>
      </c>
    </row>
    <row r="8" spans="1:14" ht="34.5" x14ac:dyDescent="0.25">
      <c r="A8" s="20" t="s">
        <v>405</v>
      </c>
      <c r="B8" s="20" t="s">
        <v>82</v>
      </c>
      <c r="D8" s="20" t="s">
        <v>405</v>
      </c>
      <c r="E8" s="20" t="s">
        <v>82</v>
      </c>
      <c r="G8" s="20" t="s">
        <v>178</v>
      </c>
      <c r="H8" s="20" t="s">
        <v>44</v>
      </c>
    </row>
    <row r="9" spans="1:14" ht="23" x14ac:dyDescent="0.25">
      <c r="A9" s="20" t="s">
        <v>104</v>
      </c>
      <c r="B9" s="20" t="s">
        <v>44</v>
      </c>
      <c r="G9" s="20" t="s">
        <v>72</v>
      </c>
      <c r="H9" s="20" t="s">
        <v>44</v>
      </c>
    </row>
    <row r="10" spans="1:14" ht="34.5" x14ac:dyDescent="0.25">
      <c r="A10" s="20" t="s">
        <v>245</v>
      </c>
      <c r="B10" s="20" t="s">
        <v>44</v>
      </c>
      <c r="G10" s="20" t="s">
        <v>56</v>
      </c>
      <c r="H10" s="20" t="s">
        <v>44</v>
      </c>
    </row>
    <row r="11" spans="1:14" ht="23" x14ac:dyDescent="0.25">
      <c r="A11" s="20" t="s">
        <v>436</v>
      </c>
      <c r="B11" s="20" t="s">
        <v>44</v>
      </c>
      <c r="G11" s="20" t="s">
        <v>161</v>
      </c>
      <c r="H11" s="20" t="s">
        <v>44</v>
      </c>
    </row>
    <row r="12" spans="1:14" ht="46" x14ac:dyDescent="0.25">
      <c r="A12" s="20" t="s">
        <v>190</v>
      </c>
      <c r="B12" s="20" t="s">
        <v>44</v>
      </c>
      <c r="G12" s="20" t="s">
        <v>289</v>
      </c>
      <c r="H12" s="20" t="s">
        <v>44</v>
      </c>
    </row>
    <row r="13" spans="1:14" ht="34.5" x14ac:dyDescent="0.25">
      <c r="A13" s="20" t="s">
        <v>233</v>
      </c>
      <c r="B13" s="20" t="s">
        <v>44</v>
      </c>
      <c r="G13" s="20" t="s">
        <v>219</v>
      </c>
      <c r="H13" s="20" t="s">
        <v>44</v>
      </c>
    </row>
    <row r="14" spans="1:14" ht="34.5" x14ac:dyDescent="0.25">
      <c r="A14" s="20" t="s">
        <v>88</v>
      </c>
      <c r="B14" s="20" t="s">
        <v>44</v>
      </c>
      <c r="G14" s="20" t="s">
        <v>237</v>
      </c>
      <c r="H14" s="20" t="s">
        <v>44</v>
      </c>
    </row>
    <row r="15" spans="1:14" ht="23" x14ac:dyDescent="0.25">
      <c r="A15" s="20" t="s">
        <v>178</v>
      </c>
      <c r="B15" s="20" t="s">
        <v>44</v>
      </c>
      <c r="G15" s="20" t="s">
        <v>207</v>
      </c>
      <c r="H15" s="20" t="s">
        <v>44</v>
      </c>
    </row>
    <row r="16" spans="1:14" ht="34.5" x14ac:dyDescent="0.25">
      <c r="A16" s="20" t="s">
        <v>72</v>
      </c>
      <c r="B16" s="20" t="s">
        <v>44</v>
      </c>
      <c r="G16" s="20" t="s">
        <v>42</v>
      </c>
      <c r="H16" s="20" t="s">
        <v>44</v>
      </c>
    </row>
    <row r="17" spans="1:8" ht="34.5" x14ac:dyDescent="0.25">
      <c r="A17" s="20" t="s">
        <v>56</v>
      </c>
      <c r="B17" s="20" t="s">
        <v>44</v>
      </c>
      <c r="G17" s="20" t="s">
        <v>381</v>
      </c>
      <c r="H17" s="20" t="s">
        <v>44</v>
      </c>
    </row>
    <row r="18" spans="1:8" ht="34.5" x14ac:dyDescent="0.25">
      <c r="A18" s="20" t="s">
        <v>161</v>
      </c>
      <c r="B18" s="20" t="s">
        <v>44</v>
      </c>
      <c r="G18" s="20" t="s">
        <v>213</v>
      </c>
      <c r="H18" s="20" t="s">
        <v>44</v>
      </c>
    </row>
    <row r="19" spans="1:8" ht="46" x14ac:dyDescent="0.25">
      <c r="A19" s="20" t="s">
        <v>289</v>
      </c>
      <c r="B19" s="20" t="s">
        <v>44</v>
      </c>
      <c r="G19" s="20" t="s">
        <v>96</v>
      </c>
      <c r="H19" s="20" t="s">
        <v>44</v>
      </c>
    </row>
    <row r="20" spans="1:8" ht="23" x14ac:dyDescent="0.25">
      <c r="A20" s="20" t="s">
        <v>219</v>
      </c>
      <c r="B20" s="20" t="s">
        <v>44</v>
      </c>
      <c r="G20" s="20" t="s">
        <v>725</v>
      </c>
      <c r="H20" s="20" t="s">
        <v>44</v>
      </c>
    </row>
    <row r="21" spans="1:8" ht="34.5" x14ac:dyDescent="0.25">
      <c r="A21" s="20" t="s">
        <v>237</v>
      </c>
      <c r="B21" s="20" t="s">
        <v>44</v>
      </c>
      <c r="G21" s="20" t="s">
        <v>117</v>
      </c>
      <c r="H21" s="20" t="s">
        <v>44</v>
      </c>
    </row>
    <row r="22" spans="1:8" ht="34.5" x14ac:dyDescent="0.25">
      <c r="A22" s="20" t="s">
        <v>207</v>
      </c>
      <c r="B22" s="20" t="s">
        <v>44</v>
      </c>
      <c r="G22" s="20" t="s">
        <v>295</v>
      </c>
      <c r="H22" s="20" t="s">
        <v>44</v>
      </c>
    </row>
    <row r="23" spans="1:8" ht="34.5" x14ac:dyDescent="0.25">
      <c r="A23" s="20" t="s">
        <v>42</v>
      </c>
      <c r="B23" s="20" t="s">
        <v>44</v>
      </c>
      <c r="G23" s="20" t="s">
        <v>332</v>
      </c>
      <c r="H23" s="20" t="s">
        <v>44</v>
      </c>
    </row>
    <row r="24" spans="1:8" ht="34.5" x14ac:dyDescent="0.25">
      <c r="A24" s="20" t="s">
        <v>381</v>
      </c>
      <c r="B24" s="20" t="s">
        <v>44</v>
      </c>
      <c r="G24" s="20" t="s">
        <v>201</v>
      </c>
      <c r="H24" s="20" t="s">
        <v>44</v>
      </c>
    </row>
    <row r="25" spans="1:8" ht="34.5" x14ac:dyDescent="0.25">
      <c r="A25" s="20" t="s">
        <v>213</v>
      </c>
      <c r="B25" s="20" t="s">
        <v>44</v>
      </c>
      <c r="G25" s="20" t="s">
        <v>143</v>
      </c>
      <c r="H25" s="20" t="s">
        <v>44</v>
      </c>
    </row>
    <row r="26" spans="1:8" ht="34.5" x14ac:dyDescent="0.25">
      <c r="A26" s="20" t="s">
        <v>96</v>
      </c>
      <c r="B26" s="20" t="s">
        <v>44</v>
      </c>
      <c r="G26" s="20" t="s">
        <v>311</v>
      </c>
      <c r="H26" s="20" t="s">
        <v>44</v>
      </c>
    </row>
    <row r="27" spans="1:8" ht="23" x14ac:dyDescent="0.25">
      <c r="A27" s="20" t="s">
        <v>725</v>
      </c>
      <c r="B27" s="20" t="s">
        <v>44</v>
      </c>
      <c r="G27" s="20" t="s">
        <v>136</v>
      </c>
      <c r="H27" s="20" t="s">
        <v>44</v>
      </c>
    </row>
    <row r="28" spans="1:8" ht="34.5" x14ac:dyDescent="0.25">
      <c r="A28" s="20" t="s">
        <v>117</v>
      </c>
      <c r="B28" s="20" t="s">
        <v>44</v>
      </c>
    </row>
    <row r="29" spans="1:8" ht="34.5" x14ac:dyDescent="0.25">
      <c r="A29" s="20" t="s">
        <v>295</v>
      </c>
      <c r="B29" s="20" t="s">
        <v>44</v>
      </c>
    </row>
    <row r="30" spans="1:8" ht="34.5" x14ac:dyDescent="0.25">
      <c r="A30" s="20" t="s">
        <v>332</v>
      </c>
      <c r="B30" s="20" t="s">
        <v>44</v>
      </c>
    </row>
    <row r="31" spans="1:8" ht="34.5" x14ac:dyDescent="0.25">
      <c r="A31" s="20" t="s">
        <v>201</v>
      </c>
      <c r="B31" s="20" t="s">
        <v>44</v>
      </c>
    </row>
    <row r="32" spans="1:8" ht="34.5" x14ac:dyDescent="0.25">
      <c r="A32" s="20" t="s">
        <v>143</v>
      </c>
      <c r="B32" s="20" t="s">
        <v>44</v>
      </c>
    </row>
    <row r="33" spans="1:2" ht="34.5" x14ac:dyDescent="0.25">
      <c r="A33" s="20" t="s">
        <v>311</v>
      </c>
      <c r="B33" s="20" t="s">
        <v>44</v>
      </c>
    </row>
    <row r="34" spans="1:2" ht="23" x14ac:dyDescent="0.25">
      <c r="A34" s="20" t="s">
        <v>136</v>
      </c>
      <c r="B34" s="20" t="s">
        <v>44</v>
      </c>
    </row>
    <row r="35" spans="1:2" ht="23" x14ac:dyDescent="0.25">
      <c r="A35" s="20" t="s">
        <v>257</v>
      </c>
      <c r="B35" s="20" t="s">
        <v>258</v>
      </c>
    </row>
    <row r="36" spans="1:2" ht="34.5" x14ac:dyDescent="0.25">
      <c r="A36" s="20" t="s">
        <v>65</v>
      </c>
      <c r="B36" s="20" t="s">
        <v>29</v>
      </c>
    </row>
    <row r="37" spans="1:2" ht="23" x14ac:dyDescent="0.25">
      <c r="A37" s="20" t="s">
        <v>29</v>
      </c>
      <c r="B37" s="20" t="s">
        <v>29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W277"/>
  <sheetViews>
    <sheetView tabSelected="1" topLeftCell="O1" workbookViewId="0">
      <selection activeCell="W4" sqref="W4"/>
    </sheetView>
  </sheetViews>
  <sheetFormatPr defaultRowHeight="14.5" x14ac:dyDescent="0.35"/>
  <cols>
    <col min="1" max="1" width="25.453125" customWidth="1"/>
    <col min="2" max="2" width="24.1796875" customWidth="1"/>
    <col min="3" max="3" width="23.26953125" customWidth="1"/>
    <col min="4" max="4" width="21.7265625" customWidth="1"/>
    <col min="5" max="5" width="25.26953125" customWidth="1"/>
    <col min="6" max="6" width="19.1796875" customWidth="1"/>
    <col min="7" max="7" width="8.81640625" customWidth="1"/>
    <col min="10" max="10" width="17.1796875" customWidth="1"/>
    <col min="11" max="11" width="27.81640625" customWidth="1"/>
    <col min="14" max="14" width="16" customWidth="1"/>
  </cols>
  <sheetData>
    <row r="1" spans="1:23" x14ac:dyDescent="0.35">
      <c r="A1" s="42" t="s">
        <v>1372</v>
      </c>
      <c r="B1" s="42"/>
      <c r="F1" s="23" t="s">
        <v>1378</v>
      </c>
      <c r="G1" s="23" t="s">
        <v>1394</v>
      </c>
      <c r="H1" s="23" t="s">
        <v>1395</v>
      </c>
      <c r="I1" s="24"/>
      <c r="J1" s="25" t="s">
        <v>9</v>
      </c>
      <c r="K1" s="25" t="s">
        <v>8</v>
      </c>
      <c r="L1" s="23"/>
      <c r="N1" s="25" t="s">
        <v>9</v>
      </c>
      <c r="O1" s="23"/>
      <c r="P1" s="23"/>
      <c r="Q1" t="s">
        <v>1414</v>
      </c>
    </row>
    <row r="2" spans="1:23" x14ac:dyDescent="0.35">
      <c r="A2" t="s">
        <v>3</v>
      </c>
      <c r="F2" s="20" t="s">
        <v>357</v>
      </c>
      <c r="G2" t="b">
        <v>0</v>
      </c>
      <c r="H2" t="b">
        <v>0</v>
      </c>
      <c r="J2" s="6" t="s">
        <v>238</v>
      </c>
      <c r="K2" s="6" t="s">
        <v>237</v>
      </c>
      <c r="L2" t="b">
        <v>0</v>
      </c>
      <c r="N2" s="17" t="s">
        <v>238</v>
      </c>
      <c r="O2" t="b">
        <f>IF(COUNTIF(L2:L3,TRUE)&gt;0,TRUE,FALSE)</f>
        <v>0</v>
      </c>
      <c r="P2" t="b">
        <f>NOT(ISERROR(FIND(N2,$Q$2,1)))</f>
        <v>0</v>
      </c>
      <c r="R2" s="24"/>
    </row>
    <row r="3" spans="1:23" ht="23" x14ac:dyDescent="0.35">
      <c r="A3" t="s">
        <v>1371</v>
      </c>
      <c r="B3" s="22"/>
      <c r="F3" s="20" t="s">
        <v>317</v>
      </c>
      <c r="G3" t="b">
        <v>0</v>
      </c>
      <c r="H3" t="b">
        <v>0</v>
      </c>
      <c r="J3" s="6" t="s">
        <v>238</v>
      </c>
      <c r="K3" s="6" t="s">
        <v>748</v>
      </c>
      <c r="L3" t="b">
        <v>0</v>
      </c>
      <c r="N3" s="17" t="s">
        <v>66</v>
      </c>
      <c r="O3" t="b">
        <f>IF(COUNTIF(L4:L7,TRUE)&gt;0,TRUE,FALSE)</f>
        <v>0</v>
      </c>
      <c r="P3" t="b">
        <f t="shared" ref="P3:P23" si="0">NOT(ISERROR(FIND(N3,$Q$2,1)))</f>
        <v>0</v>
      </c>
    </row>
    <row r="4" spans="1:23" x14ac:dyDescent="0.35">
      <c r="B4" s="22"/>
      <c r="F4" s="20" t="s">
        <v>80</v>
      </c>
      <c r="G4" t="b">
        <v>0</v>
      </c>
      <c r="H4" t="b">
        <v>0</v>
      </c>
      <c r="J4" s="6" t="s">
        <v>66</v>
      </c>
      <c r="K4" s="6" t="s">
        <v>65</v>
      </c>
      <c r="L4" t="b">
        <v>0</v>
      </c>
      <c r="N4" s="17" t="s">
        <v>645</v>
      </c>
      <c r="O4" t="b">
        <f>IF(COUNTIF(L8:L9,TRUE)&gt;0,TRUE,FALSE)</f>
        <v>0</v>
      </c>
      <c r="P4" t="b">
        <f t="shared" si="0"/>
        <v>0</v>
      </c>
      <c r="R4" t="s">
        <v>1413</v>
      </c>
      <c r="W4" s="23" t="b">
        <v>0</v>
      </c>
    </row>
    <row r="5" spans="1:23" x14ac:dyDescent="0.35">
      <c r="A5" s="42" t="s">
        <v>1373</v>
      </c>
      <c r="B5" s="42"/>
      <c r="C5" t="s">
        <v>1397</v>
      </c>
      <c r="F5" s="20" t="s">
        <v>748</v>
      </c>
      <c r="G5" t="b">
        <v>0</v>
      </c>
      <c r="H5" t="b">
        <v>0</v>
      </c>
      <c r="J5" s="6" t="s">
        <v>66</v>
      </c>
      <c r="K5" s="6" t="s">
        <v>42</v>
      </c>
      <c r="L5" t="b">
        <v>0</v>
      </c>
      <c r="N5" s="17" t="s">
        <v>789</v>
      </c>
      <c r="O5" t="b">
        <f>IF(COUNTIF(L10:L18,TRUE)&gt;0,TRUE,FALSE)</f>
        <v>0</v>
      </c>
      <c r="P5" t="b">
        <f t="shared" si="0"/>
        <v>0</v>
      </c>
      <c r="R5" t="s">
        <v>1412</v>
      </c>
    </row>
    <row r="6" spans="1:23" x14ac:dyDescent="0.35">
      <c r="A6" t="s">
        <v>82</v>
      </c>
      <c r="B6" t="b">
        <v>0</v>
      </c>
      <c r="C6" s="26" t="str">
        <f>CONCATENATE((IF(B6,A6,""))," ", IF(B7,A7,"")," ", IF(B8,A8,"")," ",IF(B9,A9,""))</f>
        <v xml:space="preserve">   </v>
      </c>
      <c r="F6" s="20" t="s">
        <v>752</v>
      </c>
      <c r="G6" t="b">
        <v>0</v>
      </c>
      <c r="H6" t="b">
        <v>0</v>
      </c>
      <c r="J6" s="6" t="s">
        <v>66</v>
      </c>
      <c r="K6" s="6" t="s">
        <v>104</v>
      </c>
      <c r="L6" t="b">
        <v>0</v>
      </c>
      <c r="N6" s="17" t="s">
        <v>437</v>
      </c>
      <c r="O6" t="b">
        <f>IF(COUNTIF(L19:L23,TRUE)&gt;0,TRUE,FALSE)</f>
        <v>0</v>
      </c>
      <c r="P6" t="b">
        <f t="shared" si="0"/>
        <v>0</v>
      </c>
    </row>
    <row r="7" spans="1:23" ht="23" x14ac:dyDescent="0.35">
      <c r="A7" t="s">
        <v>44</v>
      </c>
      <c r="B7" t="b">
        <v>0</v>
      </c>
      <c r="F7" s="20" t="s">
        <v>678</v>
      </c>
      <c r="G7" t="b">
        <v>0</v>
      </c>
      <c r="H7" t="b">
        <v>0</v>
      </c>
      <c r="J7" s="6" t="s">
        <v>66</v>
      </c>
      <c r="K7" s="6" t="s">
        <v>213</v>
      </c>
      <c r="L7" t="b">
        <v>0</v>
      </c>
      <c r="N7" s="17" t="s">
        <v>597</v>
      </c>
      <c r="O7" t="b">
        <f>IF(COUNTIF(L24,TRUE)&gt;0,TRUE,FALSE)</f>
        <v>0</v>
      </c>
      <c r="P7" t="b">
        <f t="shared" si="0"/>
        <v>0</v>
      </c>
    </row>
    <row r="8" spans="1:23" x14ac:dyDescent="0.35">
      <c r="A8" t="s">
        <v>258</v>
      </c>
      <c r="B8" t="b">
        <v>0</v>
      </c>
      <c r="F8" s="20" t="s">
        <v>405</v>
      </c>
      <c r="G8" t="b">
        <v>0</v>
      </c>
      <c r="H8" t="b">
        <v>0</v>
      </c>
      <c r="J8" s="6" t="s">
        <v>645</v>
      </c>
      <c r="K8" s="6" t="s">
        <v>88</v>
      </c>
      <c r="L8" t="b">
        <v>0</v>
      </c>
      <c r="N8" s="17" t="s">
        <v>129</v>
      </c>
      <c r="O8" t="b">
        <f>IF(COUNTIF(L25:L37,TRUE)&gt;0,TRUE,FALSE)</f>
        <v>0</v>
      </c>
      <c r="P8" t="b">
        <f t="shared" si="0"/>
        <v>0</v>
      </c>
    </row>
    <row r="9" spans="1:23" x14ac:dyDescent="0.35">
      <c r="A9" t="s">
        <v>29</v>
      </c>
      <c r="B9" t="b">
        <v>0</v>
      </c>
      <c r="F9" s="20" t="s">
        <v>104</v>
      </c>
      <c r="G9" t="b">
        <v>0</v>
      </c>
      <c r="H9" t="b">
        <v>0</v>
      </c>
      <c r="J9" s="6" t="s">
        <v>645</v>
      </c>
      <c r="K9" s="6" t="s">
        <v>42</v>
      </c>
      <c r="L9" t="b">
        <v>0</v>
      </c>
      <c r="N9" s="17" t="s">
        <v>612</v>
      </c>
      <c r="O9" t="b">
        <f>IF(COUNTIF(L38:L40,TRUE)&gt;0,TRUE,FALSE)</f>
        <v>0</v>
      </c>
      <c r="P9" t="b">
        <f t="shared" si="0"/>
        <v>0</v>
      </c>
    </row>
    <row r="10" spans="1:23" x14ac:dyDescent="0.35">
      <c r="F10" s="20" t="s">
        <v>245</v>
      </c>
      <c r="G10" t="b">
        <v>0</v>
      </c>
      <c r="H10" t="b">
        <v>0</v>
      </c>
      <c r="J10" s="6" t="s">
        <v>789</v>
      </c>
      <c r="K10" s="6" t="s">
        <v>405</v>
      </c>
      <c r="L10" t="b">
        <v>0</v>
      </c>
      <c r="N10" s="17" t="s">
        <v>97</v>
      </c>
      <c r="O10" t="b">
        <f>IF(COUNTIF(L41:L46,TRUE)&gt;0,TRUE,FALSE)</f>
        <v>0</v>
      </c>
      <c r="P10" t="b">
        <f t="shared" si="0"/>
        <v>0</v>
      </c>
    </row>
    <row r="11" spans="1:23" x14ac:dyDescent="0.35">
      <c r="A11" s="42" t="s">
        <v>1374</v>
      </c>
      <c r="B11" s="42"/>
      <c r="F11" s="20" t="s">
        <v>436</v>
      </c>
      <c r="G11" t="b">
        <v>0</v>
      </c>
      <c r="H11" t="b">
        <v>0</v>
      </c>
      <c r="J11" s="6" t="s">
        <v>789</v>
      </c>
      <c r="K11" s="6" t="s">
        <v>29</v>
      </c>
      <c r="L11" t="b">
        <v>0</v>
      </c>
      <c r="N11" s="17" t="s">
        <v>105</v>
      </c>
      <c r="O11" t="b">
        <f>IF(COUNTIF(L47:L64,TRUE)&gt;0,TRUE,FALSE)</f>
        <v>0</v>
      </c>
      <c r="P11" t="b">
        <f t="shared" si="0"/>
        <v>0</v>
      </c>
    </row>
    <row r="12" spans="1:23" ht="23" x14ac:dyDescent="0.35">
      <c r="A12" t="s">
        <v>1358</v>
      </c>
      <c r="F12" s="20" t="s">
        <v>190</v>
      </c>
      <c r="G12" t="b">
        <v>0</v>
      </c>
      <c r="H12" t="b">
        <v>0</v>
      </c>
      <c r="J12" s="6" t="s">
        <v>789</v>
      </c>
      <c r="K12" s="6" t="s">
        <v>213</v>
      </c>
      <c r="L12" t="b">
        <v>0</v>
      </c>
      <c r="N12" s="17" t="s">
        <v>73</v>
      </c>
      <c r="O12" t="b">
        <f>IF(COUNTIF(L65:L88,TRUE)&gt;0,TRUE,FALSE)</f>
        <v>0</v>
      </c>
      <c r="P12" t="b">
        <f t="shared" si="0"/>
        <v>0</v>
      </c>
    </row>
    <row r="13" spans="1:23" ht="23" x14ac:dyDescent="0.35">
      <c r="F13" s="20" t="s">
        <v>233</v>
      </c>
      <c r="G13" t="b">
        <v>0</v>
      </c>
      <c r="H13" t="b">
        <v>0</v>
      </c>
      <c r="J13" s="6" t="s">
        <v>789</v>
      </c>
      <c r="K13" s="6" t="s">
        <v>117</v>
      </c>
      <c r="L13" t="b">
        <v>0</v>
      </c>
      <c r="N13" s="17" t="s">
        <v>81</v>
      </c>
      <c r="O13" t="b">
        <f>IF(COUNTIF(L89:L162,TRUE)&gt;0,TRUE,FALSE)</f>
        <v>0</v>
      </c>
      <c r="P13" t="b">
        <f t="shared" si="0"/>
        <v>0</v>
      </c>
    </row>
    <row r="14" spans="1:23" ht="23" x14ac:dyDescent="0.35">
      <c r="A14" s="42" t="s">
        <v>1375</v>
      </c>
      <c r="B14" s="42"/>
      <c r="C14" t="s">
        <v>1396</v>
      </c>
      <c r="F14" s="20" t="s">
        <v>88</v>
      </c>
      <c r="G14" t="b">
        <v>0</v>
      </c>
      <c r="H14" t="b">
        <v>0</v>
      </c>
      <c r="J14" s="6" t="s">
        <v>789</v>
      </c>
      <c r="K14" s="6" t="s">
        <v>381</v>
      </c>
      <c r="L14" t="b">
        <v>0</v>
      </c>
      <c r="N14" s="17" t="s">
        <v>137</v>
      </c>
      <c r="O14" t="b">
        <f>IF(COUNTIF(L163:L164,TRUE)&gt;0,TRUE,FALSE)</f>
        <v>0</v>
      </c>
      <c r="P14" t="b">
        <f t="shared" si="0"/>
        <v>0</v>
      </c>
    </row>
    <row r="15" spans="1:23" x14ac:dyDescent="0.35">
      <c r="A15" t="s">
        <v>505</v>
      </c>
      <c r="B15" t="b">
        <v>0</v>
      </c>
      <c r="C15" s="26" t="str">
        <f>CONCATENATE(IF(B15,A15,"")," ",IF(B16,A16,"")," ",IF(B17,A17,"")," ",IF(B18,A18,"")," ",IF(B19,A19,"")," ",IF(B20,A20,"")," ",IF(B21,A21,"")," ",IF(B22,A22,""))</f>
        <v xml:space="preserve">       </v>
      </c>
      <c r="F15" s="20" t="s">
        <v>178</v>
      </c>
      <c r="G15" t="b">
        <v>0</v>
      </c>
      <c r="H15" t="b">
        <v>0</v>
      </c>
      <c r="J15" s="6" t="s">
        <v>789</v>
      </c>
      <c r="K15" s="6" t="s">
        <v>104</v>
      </c>
      <c r="L15" t="b">
        <v>0</v>
      </c>
      <c r="N15" s="17" t="s">
        <v>358</v>
      </c>
      <c r="O15" t="b">
        <f>IF(COUNTIF(L165:L169,TRUE)&gt;0,TRUE,FALSE)</f>
        <v>0</v>
      </c>
      <c r="P15" t="b">
        <f t="shared" si="0"/>
        <v>0</v>
      </c>
    </row>
    <row r="16" spans="1:23" x14ac:dyDescent="0.35">
      <c r="A16" t="s">
        <v>208</v>
      </c>
      <c r="B16" t="b">
        <v>0</v>
      </c>
      <c r="F16" s="20" t="s">
        <v>72</v>
      </c>
      <c r="G16" t="b">
        <v>0</v>
      </c>
      <c r="H16" t="b">
        <v>0</v>
      </c>
      <c r="J16" s="6" t="s">
        <v>789</v>
      </c>
      <c r="K16" s="6" t="s">
        <v>201</v>
      </c>
      <c r="L16" t="b">
        <v>0</v>
      </c>
      <c r="N16" s="17" t="s">
        <v>251</v>
      </c>
      <c r="O16" t="b">
        <f>IF(COUNTIF(L170,TRUE)&gt;0,TRUE,FALSE)</f>
        <v>0</v>
      </c>
      <c r="P16" t="b">
        <f t="shared" si="0"/>
        <v>0</v>
      </c>
    </row>
    <row r="17" spans="1:16" ht="23" x14ac:dyDescent="0.35">
      <c r="A17" t="s">
        <v>179</v>
      </c>
      <c r="B17" t="b">
        <v>0</v>
      </c>
      <c r="F17" s="20" t="s">
        <v>56</v>
      </c>
      <c r="G17" t="b">
        <v>0</v>
      </c>
      <c r="H17" t="b">
        <v>0</v>
      </c>
      <c r="J17" s="6" t="s">
        <v>789</v>
      </c>
      <c r="K17" s="6" t="s">
        <v>42</v>
      </c>
      <c r="L17" t="b">
        <v>0</v>
      </c>
      <c r="N17" s="17" t="s">
        <v>283</v>
      </c>
      <c r="O17" t="b">
        <f>IF(COUNTIF(L171:L174,TRUE)&gt;0,TRUE,FALSE)</f>
        <v>0</v>
      </c>
      <c r="P17" t="b">
        <f t="shared" si="0"/>
        <v>0</v>
      </c>
    </row>
    <row r="18" spans="1:16" x14ac:dyDescent="0.35">
      <c r="A18" t="s">
        <v>90</v>
      </c>
      <c r="B18" t="b">
        <v>0</v>
      </c>
      <c r="F18" s="20" t="s">
        <v>161</v>
      </c>
      <c r="G18" t="b">
        <v>0</v>
      </c>
      <c r="H18" t="b">
        <v>0</v>
      </c>
      <c r="J18" s="6" t="s">
        <v>789</v>
      </c>
      <c r="K18" s="6" t="s">
        <v>104</v>
      </c>
      <c r="L18" t="b">
        <v>0</v>
      </c>
      <c r="N18" s="17" t="s">
        <v>43</v>
      </c>
      <c r="O18" t="b">
        <f>IF(COUNTIF(L175,TRUE)&gt;0,TRUE,FALSE)</f>
        <v>0</v>
      </c>
      <c r="P18" t="b">
        <f t="shared" si="0"/>
        <v>0</v>
      </c>
    </row>
    <row r="19" spans="1:16" ht="34.5" x14ac:dyDescent="0.35">
      <c r="A19" t="s">
        <v>306</v>
      </c>
      <c r="B19" t="b">
        <v>0</v>
      </c>
      <c r="F19" s="20" t="s">
        <v>289</v>
      </c>
      <c r="G19" t="b">
        <v>0</v>
      </c>
      <c r="H19" t="b">
        <v>0</v>
      </c>
      <c r="J19" s="6" t="s">
        <v>437</v>
      </c>
      <c r="K19" s="6" t="s">
        <v>436</v>
      </c>
      <c r="L19" t="b">
        <v>0</v>
      </c>
      <c r="N19" s="17" t="s">
        <v>347</v>
      </c>
      <c r="O19" t="b">
        <f>IF(COUNTIF(L176:L178,TRUE)&gt;0,TRUE,FALSE)</f>
        <v>0</v>
      </c>
      <c r="P19" t="b">
        <f t="shared" si="0"/>
        <v>0</v>
      </c>
    </row>
    <row r="20" spans="1:16" ht="34.5" x14ac:dyDescent="0.35">
      <c r="A20" t="s">
        <v>98</v>
      </c>
      <c r="B20" t="b">
        <v>0</v>
      </c>
      <c r="F20" s="20" t="s">
        <v>219</v>
      </c>
      <c r="G20" t="b">
        <v>0</v>
      </c>
      <c r="H20" t="b">
        <v>0</v>
      </c>
      <c r="J20" s="6" t="s">
        <v>437</v>
      </c>
      <c r="K20" s="6" t="s">
        <v>245</v>
      </c>
      <c r="L20" t="b">
        <v>0</v>
      </c>
      <c r="N20" s="17" t="s">
        <v>57</v>
      </c>
      <c r="O20" t="b">
        <f>IF(COUNTIF(L179:L211,TRUE)&gt;0,TRUE,FALSE)</f>
        <v>0</v>
      </c>
      <c r="P20" t="b">
        <f t="shared" si="0"/>
        <v>0</v>
      </c>
    </row>
    <row r="21" spans="1:16" ht="34.5" x14ac:dyDescent="0.35">
      <c r="A21" t="s">
        <v>47</v>
      </c>
      <c r="B21" t="b">
        <v>0</v>
      </c>
      <c r="F21" s="20" t="s">
        <v>237</v>
      </c>
      <c r="G21" t="b">
        <v>0</v>
      </c>
      <c r="H21" t="b">
        <v>0</v>
      </c>
      <c r="J21" s="6" t="s">
        <v>437</v>
      </c>
      <c r="K21" s="6" t="s">
        <v>178</v>
      </c>
      <c r="L21" t="b">
        <v>0</v>
      </c>
      <c r="N21" s="17" t="s">
        <v>89</v>
      </c>
      <c r="O21" t="b">
        <f>IF(COUNTIF(L212:L224,TRUE)&gt;0,TRUE,FALSE)</f>
        <v>0</v>
      </c>
      <c r="P21" t="b">
        <f t="shared" si="0"/>
        <v>0</v>
      </c>
    </row>
    <row r="22" spans="1:16" ht="34.5" x14ac:dyDescent="0.35">
      <c r="A22" t="s">
        <v>1357</v>
      </c>
      <c r="B22" t="b">
        <v>0</v>
      </c>
      <c r="F22" s="20" t="s">
        <v>207</v>
      </c>
      <c r="G22" t="b">
        <v>0</v>
      </c>
      <c r="H22" t="b">
        <v>0</v>
      </c>
      <c r="J22" s="6" t="s">
        <v>437</v>
      </c>
      <c r="K22" s="6" t="s">
        <v>178</v>
      </c>
      <c r="L22" t="b">
        <v>0</v>
      </c>
      <c r="N22" s="17" t="s">
        <v>144</v>
      </c>
      <c r="O22" t="b">
        <f>IF(COUNTIF(L225:L265,TRUE)&gt;0,TRUE,FALSE)</f>
        <v>0</v>
      </c>
      <c r="P22" t="b">
        <f t="shared" si="0"/>
        <v>0</v>
      </c>
    </row>
    <row r="23" spans="1:16" ht="34.5" x14ac:dyDescent="0.35">
      <c r="F23" s="20" t="s">
        <v>42</v>
      </c>
      <c r="G23" t="b">
        <v>0</v>
      </c>
      <c r="H23" t="b">
        <v>0</v>
      </c>
      <c r="J23" s="6" t="s">
        <v>437</v>
      </c>
      <c r="K23" s="6" t="s">
        <v>207</v>
      </c>
      <c r="L23" t="b">
        <v>0</v>
      </c>
      <c r="N23" s="17" t="s">
        <v>162</v>
      </c>
      <c r="O23" t="b">
        <f>IF(COUNTIF(L266:L277,TRUE)&gt;0,TRUE,FALSE)</f>
        <v>0</v>
      </c>
      <c r="P23" t="b">
        <f t="shared" si="0"/>
        <v>0</v>
      </c>
    </row>
    <row r="24" spans="1:16" ht="23" x14ac:dyDescent="0.35">
      <c r="A24" s="42" t="s">
        <v>1377</v>
      </c>
      <c r="B24" s="42"/>
      <c r="C24" t="s">
        <v>1398</v>
      </c>
      <c r="F24" s="20" t="s">
        <v>381</v>
      </c>
      <c r="G24" t="b">
        <v>0</v>
      </c>
      <c r="H24" t="b">
        <v>0</v>
      </c>
      <c r="J24" s="6" t="s">
        <v>597</v>
      </c>
      <c r="K24" s="6" t="s">
        <v>104</v>
      </c>
      <c r="L24" t="b">
        <v>0</v>
      </c>
    </row>
    <row r="25" spans="1:16" ht="23" x14ac:dyDescent="0.35">
      <c r="A25" t="s">
        <v>39</v>
      </c>
      <c r="B25" t="b">
        <v>0</v>
      </c>
      <c r="C25" s="26" t="str">
        <f>CONCATENATE(IF(B25,A25,""),IF(B26,A26,""))</f>
        <v/>
      </c>
      <c r="F25" s="20" t="s">
        <v>213</v>
      </c>
      <c r="G25" t="b">
        <v>0</v>
      </c>
      <c r="H25" t="b">
        <v>0</v>
      </c>
      <c r="J25" s="6" t="s">
        <v>129</v>
      </c>
      <c r="K25" s="6" t="s">
        <v>104</v>
      </c>
      <c r="L25" t="b">
        <v>0</v>
      </c>
    </row>
    <row r="26" spans="1:16" x14ac:dyDescent="0.35">
      <c r="A26" t="s">
        <v>53</v>
      </c>
      <c r="B26" t="b">
        <v>0</v>
      </c>
      <c r="C26" t="s">
        <v>1399</v>
      </c>
      <c r="F26" s="20" t="s">
        <v>96</v>
      </c>
      <c r="G26" t="b">
        <v>0</v>
      </c>
      <c r="H26" t="b">
        <v>0</v>
      </c>
      <c r="J26" s="6" t="s">
        <v>129</v>
      </c>
      <c r="K26" s="6" t="s">
        <v>136</v>
      </c>
      <c r="L26" t="b">
        <v>0</v>
      </c>
    </row>
    <row r="27" spans="1:16" x14ac:dyDescent="0.35">
      <c r="A27" t="s">
        <v>1427</v>
      </c>
      <c r="B27" s="27"/>
      <c r="C27" s="28">
        <f>MONTH(1&amp;LEFT(B27,3))</f>
        <v>1</v>
      </c>
      <c r="F27" s="20" t="s">
        <v>725</v>
      </c>
      <c r="G27" t="b">
        <v>0</v>
      </c>
      <c r="H27" t="b">
        <v>0</v>
      </c>
      <c r="J27" s="6" t="s">
        <v>129</v>
      </c>
      <c r="K27" s="6" t="s">
        <v>136</v>
      </c>
      <c r="L27" t="b">
        <v>0</v>
      </c>
    </row>
    <row r="28" spans="1:16" x14ac:dyDescent="0.35">
      <c r="A28" t="s">
        <v>1428</v>
      </c>
      <c r="F28" s="20" t="s">
        <v>117</v>
      </c>
      <c r="G28" t="b">
        <v>0</v>
      </c>
      <c r="H28" t="b">
        <v>0</v>
      </c>
      <c r="J28" s="6" t="s">
        <v>129</v>
      </c>
      <c r="K28" s="6" t="s">
        <v>381</v>
      </c>
      <c r="L28" t="b">
        <v>0</v>
      </c>
    </row>
    <row r="29" spans="1:16" x14ac:dyDescent="0.35">
      <c r="A29" t="s">
        <v>9</v>
      </c>
      <c r="F29" s="20" t="s">
        <v>295</v>
      </c>
      <c r="G29" t="b">
        <v>0</v>
      </c>
      <c r="H29" t="b">
        <v>0</v>
      </c>
      <c r="J29" s="6" t="s">
        <v>129</v>
      </c>
      <c r="K29" s="6" t="s">
        <v>136</v>
      </c>
      <c r="L29" t="b">
        <v>0</v>
      </c>
    </row>
    <row r="30" spans="1:16" x14ac:dyDescent="0.35">
      <c r="F30" s="20" t="s">
        <v>332</v>
      </c>
      <c r="G30" t="b">
        <v>0</v>
      </c>
      <c r="H30" t="b">
        <v>0</v>
      </c>
      <c r="J30" s="6" t="s">
        <v>129</v>
      </c>
      <c r="K30" s="6" t="s">
        <v>178</v>
      </c>
      <c r="L30" t="b">
        <v>0</v>
      </c>
    </row>
    <row r="31" spans="1:16" ht="23" x14ac:dyDescent="0.35">
      <c r="A31" s="42" t="s">
        <v>1376</v>
      </c>
      <c r="B31" s="42"/>
      <c r="C31" s="42"/>
      <c r="D31" s="42"/>
      <c r="F31" s="20" t="s">
        <v>201</v>
      </c>
      <c r="G31" t="b">
        <v>0</v>
      </c>
      <c r="H31" t="b">
        <v>0</v>
      </c>
      <c r="J31" s="6" t="s">
        <v>129</v>
      </c>
      <c r="K31" s="6" t="s">
        <v>161</v>
      </c>
      <c r="L31" t="b">
        <v>0</v>
      </c>
    </row>
    <row r="32" spans="1:16" ht="23" x14ac:dyDescent="0.35">
      <c r="A32" t="s">
        <v>1359</v>
      </c>
      <c r="B32">
        <v>0.04</v>
      </c>
      <c r="C32" s="43" t="s">
        <v>1367</v>
      </c>
      <c r="D32" s="21">
        <v>1</v>
      </c>
      <c r="F32" s="20" t="s">
        <v>143</v>
      </c>
      <c r="G32" t="b">
        <v>0</v>
      </c>
      <c r="H32" t="b">
        <v>0</v>
      </c>
      <c r="J32" s="6" t="s">
        <v>129</v>
      </c>
      <c r="K32" s="6" t="s">
        <v>257</v>
      </c>
      <c r="L32" t="b">
        <v>0</v>
      </c>
    </row>
    <row r="33" spans="1:12" ht="23" x14ac:dyDescent="0.35">
      <c r="A33" t="s">
        <v>1360</v>
      </c>
      <c r="B33">
        <v>1.85</v>
      </c>
      <c r="C33" s="43"/>
      <c r="D33" s="21"/>
      <c r="F33" s="20" t="s">
        <v>311</v>
      </c>
      <c r="G33" t="b">
        <v>0</v>
      </c>
      <c r="H33" t="b">
        <v>0</v>
      </c>
      <c r="J33" s="6" t="s">
        <v>129</v>
      </c>
      <c r="K33" s="6" t="s">
        <v>117</v>
      </c>
      <c r="L33" t="b">
        <v>0</v>
      </c>
    </row>
    <row r="34" spans="1:12" x14ac:dyDescent="0.35">
      <c r="A34" t="s">
        <v>1361</v>
      </c>
      <c r="B34">
        <v>-5</v>
      </c>
      <c r="C34" s="43" t="s">
        <v>1368</v>
      </c>
      <c r="D34">
        <v>1</v>
      </c>
      <c r="F34" s="20" t="s">
        <v>136</v>
      </c>
      <c r="G34" t="b">
        <v>0</v>
      </c>
      <c r="H34" t="b">
        <v>0</v>
      </c>
      <c r="J34" s="6" t="s">
        <v>129</v>
      </c>
      <c r="K34" s="6" t="s">
        <v>213</v>
      </c>
      <c r="L34" t="b">
        <v>0</v>
      </c>
    </row>
    <row r="35" spans="1:12" x14ac:dyDescent="0.35">
      <c r="A35" t="s">
        <v>1362</v>
      </c>
      <c r="B35">
        <v>3</v>
      </c>
      <c r="C35" s="43"/>
      <c r="F35" s="20" t="s">
        <v>257</v>
      </c>
      <c r="G35" t="b">
        <v>0</v>
      </c>
      <c r="H35" t="b">
        <v>0</v>
      </c>
      <c r="J35" s="6" t="s">
        <v>129</v>
      </c>
      <c r="K35" s="6" t="s">
        <v>42</v>
      </c>
      <c r="L35" t="b">
        <v>0</v>
      </c>
    </row>
    <row r="36" spans="1:12" x14ac:dyDescent="0.35">
      <c r="A36" t="s">
        <v>1363</v>
      </c>
      <c r="B36">
        <v>0</v>
      </c>
      <c r="C36" s="43" t="s">
        <v>1369</v>
      </c>
      <c r="D36">
        <v>1</v>
      </c>
      <c r="F36" s="20" t="s">
        <v>65</v>
      </c>
      <c r="G36" t="b">
        <v>0</v>
      </c>
      <c r="H36" t="b">
        <v>0</v>
      </c>
      <c r="J36" s="6" t="s">
        <v>129</v>
      </c>
      <c r="K36" s="6" t="s">
        <v>289</v>
      </c>
      <c r="L36" t="b">
        <v>0</v>
      </c>
    </row>
    <row r="37" spans="1:12" x14ac:dyDescent="0.35">
      <c r="A37" t="s">
        <v>1364</v>
      </c>
      <c r="B37">
        <v>25</v>
      </c>
      <c r="C37" s="43"/>
      <c r="F37" s="20" t="s">
        <v>29</v>
      </c>
      <c r="G37" t="b">
        <v>0</v>
      </c>
      <c r="H37" t="b">
        <v>0</v>
      </c>
      <c r="J37" s="6" t="s">
        <v>129</v>
      </c>
      <c r="K37" s="6" t="s">
        <v>136</v>
      </c>
      <c r="L37" t="b">
        <v>0</v>
      </c>
    </row>
    <row r="38" spans="1:12" x14ac:dyDescent="0.35">
      <c r="A38" t="s">
        <v>1365</v>
      </c>
      <c r="B38">
        <v>500</v>
      </c>
      <c r="C38" s="43" t="s">
        <v>1370</v>
      </c>
      <c r="D38">
        <v>1</v>
      </c>
      <c r="J38" s="6" t="s">
        <v>612</v>
      </c>
      <c r="K38" s="6" t="s">
        <v>104</v>
      </c>
      <c r="L38" t="b">
        <v>0</v>
      </c>
    </row>
    <row r="39" spans="1:12" x14ac:dyDescent="0.35">
      <c r="A39" t="s">
        <v>1366</v>
      </c>
      <c r="B39" s="32">
        <v>39000000</v>
      </c>
      <c r="C39" s="43"/>
      <c r="J39" s="6" t="s">
        <v>612</v>
      </c>
      <c r="K39" s="6" t="s">
        <v>104</v>
      </c>
      <c r="L39" t="b">
        <v>0</v>
      </c>
    </row>
    <row r="40" spans="1:12" x14ac:dyDescent="0.35">
      <c r="J40" s="6" t="s">
        <v>612</v>
      </c>
      <c r="K40" s="6" t="s">
        <v>190</v>
      </c>
      <c r="L40" t="b">
        <v>0</v>
      </c>
    </row>
    <row r="41" spans="1:12" x14ac:dyDescent="0.35">
      <c r="A41" t="s">
        <v>1379</v>
      </c>
      <c r="B41" t="b">
        <f>IF(AND(B32&lt;=B33,B34&lt;=B35,B36&lt;=B37,B38&lt;=B39),TRUE,FALSE)</f>
        <v>1</v>
      </c>
      <c r="J41" s="6" t="s">
        <v>97</v>
      </c>
      <c r="K41" s="6" t="s">
        <v>96</v>
      </c>
      <c r="L41" t="b">
        <v>0</v>
      </c>
    </row>
    <row r="42" spans="1:12" x14ac:dyDescent="0.35">
      <c r="J42" s="6" t="s">
        <v>97</v>
      </c>
      <c r="K42" s="6" t="s">
        <v>136</v>
      </c>
      <c r="L42" t="b">
        <v>0</v>
      </c>
    </row>
    <row r="43" spans="1:12" x14ac:dyDescent="0.35">
      <c r="J43" s="6" t="s">
        <v>97</v>
      </c>
      <c r="K43" s="6" t="s">
        <v>178</v>
      </c>
      <c r="L43" t="b">
        <v>0</v>
      </c>
    </row>
    <row r="44" spans="1:12" x14ac:dyDescent="0.35">
      <c r="J44" s="6" t="s">
        <v>97</v>
      </c>
      <c r="K44" s="6" t="s">
        <v>190</v>
      </c>
      <c r="L44" t="b">
        <v>0</v>
      </c>
    </row>
    <row r="45" spans="1:12" x14ac:dyDescent="0.35">
      <c r="A45" t="s">
        <v>1392</v>
      </c>
      <c r="B45" t="s">
        <v>1393</v>
      </c>
      <c r="J45" s="6" t="s">
        <v>97</v>
      </c>
      <c r="K45" s="6" t="s">
        <v>190</v>
      </c>
      <c r="L45" t="b">
        <v>0</v>
      </c>
    </row>
    <row r="46" spans="1:12" x14ac:dyDescent="0.35">
      <c r="A46" s="26" t="str">
        <f>CONCATENATE((IF(G2,F2,""))," ",(IF(G3,F3,""))," ",(IF(G4,F4,""))," ",(IF(G5,F5,""))," ",(IF(G6,F6,""))," ",(IF(G7,F7,""))," ",(IF(G8,F8,""))," ",(IF(G9,F9,""))," ",(IF(G10,F10,""))," ",(IF(G11,F11,""))," ",(IF(G12,F12,""))," ",(IF(G13,F13,""))," ",(IF(G14,F14,""))," ",(IF(G15,F15,""))," ",(IF(G16,F16,""))," ",(IF(G17,F17,""))," ",(IF(G18,F18,""))," ",(IF(G19,F19,""))," ",(IF(G20,F20,""))," ",(IF(G21,F21,""))," ",(IF(G22,F22,""))," ",(IF(G23,F23,""))," ",(IF(G24,F24,""))," ",(IF(G25,F25,""))," ",(IF(G26,F26,""))," ",(IF(G27,F27,""))," ",(IF(G28,F28,""))," ",(IF(G29,F29,""))," ",(IF(G30,F30,""))," ",(IF(G31,F31,""))," ",(IF(G32,F32,""))," ",(IF(G33,F33,""))," ",(IF(G34,F34,""))," ",(IF(G35,F35,""))," ",(IF(G36,F36,""))," ",(IF(G37,F37,""))," ")</f>
        <v xml:space="preserve">                                    </v>
      </c>
      <c r="B46" s="26" t="str">
        <f>CONCATENATE((IF(H2,F2,""))," ",(IF(H3,F3,""))," ",(IF(H4,F4,""))," ",(IF(H5,F5,""))," ",(IF(H6,F6,""))," ",(IF(H7,F7,""))," ",(IF(H8,F8,""))," ",(IF(H9,F9,""))," ",(IF(H10,F10,""))," ",(IF(H11,F11,""))," ",(IF(H12,F12,""))," ",(IF(H13,F13,""))," ",(IF(H14,F14,""))," ",(IF(H15,F15,""))," ",(IF(H16,F16,""))," ",(IF(H17,F17,""))," ",(IF(H18,F18,""))," ",(IF(H19,F19,""))," ",(IF(H20,F20,""))," ",(IF(H21,F21,""))," ",(IF(H22,F22,""))," ",(IF(H23,F23,""))," ",(IF(H24,F24,""))," ",(IF(H25,F25,""))," ",(IF(H26,F26,""))," ",(IF(H27,F27,""))," ",(IF(H28,F28,""))," ",(IF(H29,F29,""))," ",(IF(H30,F30,""))," ",(IF(H31,F31,""))," ",(IF(H32,F32,""))," ",(IF(H33,F33,""))," ",(IF(H34,F34,""))," ",(IF(H35,F35,""))," ",(IF(H36,F36,""))," ",(IF(H37,F37,""))," ")</f>
        <v xml:space="preserve">                                    </v>
      </c>
      <c r="J46" s="6" t="s">
        <v>97</v>
      </c>
      <c r="K46" s="6" t="s">
        <v>161</v>
      </c>
      <c r="L46" t="b">
        <v>0</v>
      </c>
    </row>
    <row r="47" spans="1:12" x14ac:dyDescent="0.35">
      <c r="J47" s="6" t="s">
        <v>105</v>
      </c>
      <c r="K47" s="6" t="s">
        <v>104</v>
      </c>
      <c r="L47" t="b">
        <v>0</v>
      </c>
    </row>
    <row r="48" spans="1:12" x14ac:dyDescent="0.35">
      <c r="J48" s="6" t="s">
        <v>105</v>
      </c>
      <c r="K48" s="6" t="s">
        <v>117</v>
      </c>
      <c r="L48" t="b">
        <v>0</v>
      </c>
    </row>
    <row r="49" spans="10:12" x14ac:dyDescent="0.35">
      <c r="J49" s="6" t="s">
        <v>105</v>
      </c>
      <c r="K49" s="6" t="s">
        <v>143</v>
      </c>
      <c r="L49" t="b">
        <v>0</v>
      </c>
    </row>
    <row r="50" spans="10:12" x14ac:dyDescent="0.35">
      <c r="J50" s="6" t="s">
        <v>105</v>
      </c>
      <c r="K50" s="6" t="s">
        <v>213</v>
      </c>
      <c r="L50" t="b">
        <v>0</v>
      </c>
    </row>
    <row r="51" spans="10:12" x14ac:dyDescent="0.35">
      <c r="J51" s="6" t="s">
        <v>105</v>
      </c>
      <c r="K51" s="6" t="s">
        <v>289</v>
      </c>
      <c r="L51" t="b">
        <v>0</v>
      </c>
    </row>
    <row r="52" spans="10:12" x14ac:dyDescent="0.35">
      <c r="J52" s="6" t="s">
        <v>105</v>
      </c>
      <c r="K52" s="6" t="s">
        <v>311</v>
      </c>
      <c r="L52" t="b">
        <v>0</v>
      </c>
    </row>
    <row r="53" spans="10:12" x14ac:dyDescent="0.35">
      <c r="J53" s="6" t="s">
        <v>105</v>
      </c>
      <c r="K53" s="6" t="s">
        <v>104</v>
      </c>
      <c r="L53" t="b">
        <v>0</v>
      </c>
    </row>
    <row r="54" spans="10:12" x14ac:dyDescent="0.35">
      <c r="J54" s="6" t="s">
        <v>105</v>
      </c>
      <c r="K54" s="6" t="s">
        <v>436</v>
      </c>
      <c r="L54" t="b">
        <v>0</v>
      </c>
    </row>
    <row r="55" spans="10:12" x14ac:dyDescent="0.35">
      <c r="J55" s="6" t="s">
        <v>105</v>
      </c>
      <c r="K55" s="6" t="s">
        <v>190</v>
      </c>
      <c r="L55" t="b">
        <v>0</v>
      </c>
    </row>
    <row r="56" spans="10:12" x14ac:dyDescent="0.35">
      <c r="J56" s="6" t="s">
        <v>105</v>
      </c>
      <c r="K56" s="6" t="s">
        <v>136</v>
      </c>
      <c r="L56" t="b">
        <v>0</v>
      </c>
    </row>
    <row r="57" spans="10:12" x14ac:dyDescent="0.35">
      <c r="J57" s="6" t="s">
        <v>105</v>
      </c>
      <c r="K57" s="6" t="s">
        <v>752</v>
      </c>
      <c r="L57" t="b">
        <v>0</v>
      </c>
    </row>
    <row r="58" spans="10:12" x14ac:dyDescent="0.35">
      <c r="J58" s="6" t="s">
        <v>105</v>
      </c>
      <c r="K58" s="6" t="s">
        <v>213</v>
      </c>
      <c r="L58" t="b">
        <v>0</v>
      </c>
    </row>
    <row r="59" spans="10:12" x14ac:dyDescent="0.35">
      <c r="J59" s="6" t="s">
        <v>105</v>
      </c>
      <c r="K59" s="6" t="s">
        <v>42</v>
      </c>
      <c r="L59" t="b">
        <v>0</v>
      </c>
    </row>
    <row r="60" spans="10:12" x14ac:dyDescent="0.35">
      <c r="J60" s="6" t="s">
        <v>105</v>
      </c>
      <c r="K60" s="6" t="s">
        <v>104</v>
      </c>
      <c r="L60" t="b">
        <v>0</v>
      </c>
    </row>
    <row r="61" spans="10:12" x14ac:dyDescent="0.35">
      <c r="J61" s="6" t="s">
        <v>105</v>
      </c>
      <c r="K61" s="6" t="s">
        <v>213</v>
      </c>
      <c r="L61" t="b">
        <v>0</v>
      </c>
    </row>
    <row r="62" spans="10:12" x14ac:dyDescent="0.35">
      <c r="J62" s="6" t="s">
        <v>105</v>
      </c>
      <c r="K62" s="6" t="s">
        <v>295</v>
      </c>
      <c r="L62" t="b">
        <v>0</v>
      </c>
    </row>
    <row r="63" spans="10:12" x14ac:dyDescent="0.35">
      <c r="J63" s="6" t="s">
        <v>105</v>
      </c>
      <c r="K63" s="6" t="s">
        <v>381</v>
      </c>
      <c r="L63" t="b">
        <v>0</v>
      </c>
    </row>
    <row r="64" spans="10:12" x14ac:dyDescent="0.35">
      <c r="J64" s="6" t="s">
        <v>105</v>
      </c>
      <c r="K64" s="6" t="s">
        <v>42</v>
      </c>
      <c r="L64" t="b">
        <v>0</v>
      </c>
    </row>
    <row r="65" spans="10:12" x14ac:dyDescent="0.35">
      <c r="J65" s="6" t="s">
        <v>73</v>
      </c>
      <c r="K65" s="6" t="s">
        <v>72</v>
      </c>
      <c r="L65" t="b">
        <v>0</v>
      </c>
    </row>
    <row r="66" spans="10:12" x14ac:dyDescent="0.35">
      <c r="J66" s="6" t="s">
        <v>73</v>
      </c>
      <c r="K66" s="6" t="s">
        <v>42</v>
      </c>
      <c r="L66" t="b">
        <v>0</v>
      </c>
    </row>
    <row r="67" spans="10:12" x14ac:dyDescent="0.35">
      <c r="J67" s="6" t="s">
        <v>73</v>
      </c>
      <c r="K67" s="6" t="s">
        <v>219</v>
      </c>
      <c r="L67" t="b">
        <v>0</v>
      </c>
    </row>
    <row r="68" spans="10:12" x14ac:dyDescent="0.35">
      <c r="J68" s="6" t="s">
        <v>73</v>
      </c>
      <c r="K68" s="6" t="s">
        <v>42</v>
      </c>
      <c r="L68" t="b">
        <v>0</v>
      </c>
    </row>
    <row r="69" spans="10:12" x14ac:dyDescent="0.35">
      <c r="J69" s="6" t="s">
        <v>73</v>
      </c>
      <c r="K69" s="6" t="s">
        <v>317</v>
      </c>
      <c r="L69" t="b">
        <v>0</v>
      </c>
    </row>
    <row r="70" spans="10:12" x14ac:dyDescent="0.35">
      <c r="J70" s="6" t="s">
        <v>73</v>
      </c>
      <c r="K70" s="6" t="s">
        <v>72</v>
      </c>
      <c r="L70" t="b">
        <v>0</v>
      </c>
    </row>
    <row r="71" spans="10:12" x14ac:dyDescent="0.35">
      <c r="J71" s="6" t="s">
        <v>73</v>
      </c>
      <c r="K71" s="6" t="s">
        <v>289</v>
      </c>
      <c r="L71" t="b">
        <v>0</v>
      </c>
    </row>
    <row r="72" spans="10:12" x14ac:dyDescent="0.35">
      <c r="J72" s="6" t="s">
        <v>73</v>
      </c>
      <c r="K72" s="6" t="s">
        <v>72</v>
      </c>
      <c r="L72" t="b">
        <v>0</v>
      </c>
    </row>
    <row r="73" spans="10:12" x14ac:dyDescent="0.35">
      <c r="J73" s="6" t="s">
        <v>73</v>
      </c>
      <c r="K73" s="6" t="s">
        <v>136</v>
      </c>
      <c r="L73" t="b">
        <v>0</v>
      </c>
    </row>
    <row r="74" spans="10:12" x14ac:dyDescent="0.35">
      <c r="J74" s="6" t="s">
        <v>73</v>
      </c>
      <c r="K74" s="6" t="s">
        <v>136</v>
      </c>
      <c r="L74" t="b">
        <v>0</v>
      </c>
    </row>
    <row r="75" spans="10:12" x14ac:dyDescent="0.35">
      <c r="J75" s="6" t="s">
        <v>73</v>
      </c>
      <c r="K75" s="6" t="s">
        <v>289</v>
      </c>
      <c r="L75" t="b">
        <v>0</v>
      </c>
    </row>
    <row r="76" spans="10:12" x14ac:dyDescent="0.35">
      <c r="J76" s="6" t="s">
        <v>73</v>
      </c>
      <c r="K76" s="6" t="s">
        <v>436</v>
      </c>
      <c r="L76" t="b">
        <v>0</v>
      </c>
    </row>
    <row r="77" spans="10:12" x14ac:dyDescent="0.35">
      <c r="J77" s="6" t="s">
        <v>73</v>
      </c>
      <c r="K77" s="6" t="s">
        <v>213</v>
      </c>
      <c r="L77" t="b">
        <v>0</v>
      </c>
    </row>
    <row r="78" spans="10:12" x14ac:dyDescent="0.35">
      <c r="J78" s="6" t="s">
        <v>73</v>
      </c>
      <c r="K78" s="6" t="s">
        <v>104</v>
      </c>
      <c r="L78" t="b">
        <v>0</v>
      </c>
    </row>
    <row r="79" spans="10:12" x14ac:dyDescent="0.35">
      <c r="J79" s="6" t="s">
        <v>73</v>
      </c>
      <c r="K79" s="6" t="s">
        <v>88</v>
      </c>
      <c r="L79" t="b">
        <v>0</v>
      </c>
    </row>
    <row r="80" spans="10:12" x14ac:dyDescent="0.35">
      <c r="J80" s="6" t="s">
        <v>73</v>
      </c>
      <c r="K80" s="6" t="s">
        <v>72</v>
      </c>
      <c r="L80" t="b">
        <v>0</v>
      </c>
    </row>
    <row r="81" spans="10:12" x14ac:dyDescent="0.35">
      <c r="J81" s="6" t="s">
        <v>73</v>
      </c>
      <c r="K81" s="6" t="s">
        <v>405</v>
      </c>
      <c r="L81" t="b">
        <v>0</v>
      </c>
    </row>
    <row r="82" spans="10:12" x14ac:dyDescent="0.35">
      <c r="J82" s="6" t="s">
        <v>73</v>
      </c>
      <c r="K82" s="6" t="s">
        <v>201</v>
      </c>
      <c r="L82" t="b">
        <v>0</v>
      </c>
    </row>
    <row r="83" spans="10:12" x14ac:dyDescent="0.35">
      <c r="J83" s="6" t="s">
        <v>73</v>
      </c>
      <c r="K83" s="6" t="s">
        <v>289</v>
      </c>
      <c r="L83" t="b">
        <v>0</v>
      </c>
    </row>
    <row r="84" spans="10:12" x14ac:dyDescent="0.35">
      <c r="J84" s="6" t="s">
        <v>73</v>
      </c>
      <c r="K84" s="6" t="s">
        <v>56</v>
      </c>
      <c r="L84" t="b">
        <v>0</v>
      </c>
    </row>
    <row r="85" spans="10:12" x14ac:dyDescent="0.35">
      <c r="J85" s="6" t="s">
        <v>73</v>
      </c>
      <c r="K85" s="6" t="s">
        <v>104</v>
      </c>
      <c r="L85" t="b">
        <v>0</v>
      </c>
    </row>
    <row r="86" spans="10:12" x14ac:dyDescent="0.35">
      <c r="J86" s="6" t="s">
        <v>73</v>
      </c>
      <c r="K86" s="6" t="s">
        <v>104</v>
      </c>
      <c r="L86" t="b">
        <v>0</v>
      </c>
    </row>
    <row r="87" spans="10:12" x14ac:dyDescent="0.35">
      <c r="J87" s="6" t="s">
        <v>73</v>
      </c>
      <c r="K87" s="6" t="s">
        <v>213</v>
      </c>
      <c r="L87" t="b">
        <v>0</v>
      </c>
    </row>
    <row r="88" spans="10:12" x14ac:dyDescent="0.35">
      <c r="J88" s="6" t="s">
        <v>73</v>
      </c>
      <c r="K88" s="6" t="s">
        <v>381</v>
      </c>
      <c r="L88" t="b">
        <v>0</v>
      </c>
    </row>
    <row r="89" spans="10:12" x14ac:dyDescent="0.35">
      <c r="J89" s="6" t="s">
        <v>81</v>
      </c>
      <c r="K89" s="6" t="s">
        <v>80</v>
      </c>
      <c r="L89" t="b">
        <v>0</v>
      </c>
    </row>
    <row r="90" spans="10:12" x14ac:dyDescent="0.35">
      <c r="J90" s="6" t="s">
        <v>81</v>
      </c>
      <c r="K90" s="6" t="s">
        <v>104</v>
      </c>
      <c r="L90" t="b">
        <v>0</v>
      </c>
    </row>
    <row r="91" spans="10:12" x14ac:dyDescent="0.35">
      <c r="J91" s="6" t="s">
        <v>81</v>
      </c>
      <c r="K91" s="6" t="s">
        <v>178</v>
      </c>
      <c r="L91" t="b">
        <v>0</v>
      </c>
    </row>
    <row r="92" spans="10:12" x14ac:dyDescent="0.35">
      <c r="J92" s="6" t="s">
        <v>81</v>
      </c>
      <c r="K92" s="6" t="s">
        <v>213</v>
      </c>
      <c r="L92" t="b">
        <v>0</v>
      </c>
    </row>
    <row r="93" spans="10:12" x14ac:dyDescent="0.35">
      <c r="J93" s="6" t="s">
        <v>81</v>
      </c>
      <c r="K93" s="6" t="s">
        <v>245</v>
      </c>
      <c r="L93" t="b">
        <v>0</v>
      </c>
    </row>
    <row r="94" spans="10:12" x14ac:dyDescent="0.35">
      <c r="J94" s="6" t="s">
        <v>81</v>
      </c>
      <c r="K94" s="6" t="s">
        <v>257</v>
      </c>
      <c r="L94" t="b">
        <v>0</v>
      </c>
    </row>
    <row r="95" spans="10:12" x14ac:dyDescent="0.35">
      <c r="J95" s="6" t="s">
        <v>81</v>
      </c>
      <c r="K95" s="6" t="s">
        <v>143</v>
      </c>
      <c r="L95" t="b">
        <v>0</v>
      </c>
    </row>
    <row r="96" spans="10:12" x14ac:dyDescent="0.35">
      <c r="J96" s="6" t="s">
        <v>81</v>
      </c>
      <c r="K96" s="6" t="s">
        <v>190</v>
      </c>
      <c r="L96" t="b">
        <v>0</v>
      </c>
    </row>
    <row r="97" spans="10:12" x14ac:dyDescent="0.35">
      <c r="J97" s="6" t="s">
        <v>81</v>
      </c>
      <c r="K97" s="6" t="s">
        <v>207</v>
      </c>
      <c r="L97" t="b">
        <v>0</v>
      </c>
    </row>
    <row r="98" spans="10:12" x14ac:dyDescent="0.35">
      <c r="J98" s="6" t="s">
        <v>81</v>
      </c>
      <c r="K98" s="6" t="s">
        <v>88</v>
      </c>
      <c r="L98" t="b">
        <v>0</v>
      </c>
    </row>
    <row r="99" spans="10:12" x14ac:dyDescent="0.35">
      <c r="J99" s="6" t="s">
        <v>81</v>
      </c>
      <c r="K99" s="6" t="s">
        <v>332</v>
      </c>
      <c r="L99" t="b">
        <v>0</v>
      </c>
    </row>
    <row r="100" spans="10:12" x14ac:dyDescent="0.35">
      <c r="J100" s="6" t="s">
        <v>81</v>
      </c>
      <c r="K100" s="6" t="s">
        <v>72</v>
      </c>
      <c r="L100" t="b">
        <v>0</v>
      </c>
    </row>
    <row r="101" spans="10:12" x14ac:dyDescent="0.35">
      <c r="J101" s="6" t="s">
        <v>81</v>
      </c>
      <c r="K101" s="6" t="s">
        <v>104</v>
      </c>
      <c r="L101" t="b">
        <v>0</v>
      </c>
    </row>
    <row r="102" spans="10:12" x14ac:dyDescent="0.35">
      <c r="J102" s="6" t="s">
        <v>81</v>
      </c>
      <c r="K102" s="6" t="s">
        <v>295</v>
      </c>
      <c r="L102" t="b">
        <v>0</v>
      </c>
    </row>
    <row r="103" spans="10:12" x14ac:dyDescent="0.35">
      <c r="J103" s="6" t="s">
        <v>81</v>
      </c>
      <c r="K103" s="6" t="s">
        <v>405</v>
      </c>
      <c r="L103" t="b">
        <v>0</v>
      </c>
    </row>
    <row r="104" spans="10:12" x14ac:dyDescent="0.35">
      <c r="J104" s="6" t="s">
        <v>81</v>
      </c>
      <c r="K104" s="6" t="s">
        <v>201</v>
      </c>
      <c r="L104" t="b">
        <v>0</v>
      </c>
    </row>
    <row r="105" spans="10:12" x14ac:dyDescent="0.35">
      <c r="J105" s="6" t="s">
        <v>81</v>
      </c>
      <c r="K105" s="6" t="s">
        <v>257</v>
      </c>
      <c r="L105" t="b">
        <v>0</v>
      </c>
    </row>
    <row r="106" spans="10:12" x14ac:dyDescent="0.35">
      <c r="J106" s="6" t="s">
        <v>81</v>
      </c>
      <c r="K106" s="6" t="s">
        <v>72</v>
      </c>
      <c r="L106" t="b">
        <v>0</v>
      </c>
    </row>
    <row r="107" spans="10:12" x14ac:dyDescent="0.35">
      <c r="J107" s="6" t="s">
        <v>81</v>
      </c>
      <c r="K107" s="6" t="s">
        <v>257</v>
      </c>
      <c r="L107" t="b">
        <v>0</v>
      </c>
    </row>
    <row r="108" spans="10:12" x14ac:dyDescent="0.35">
      <c r="J108" s="6" t="s">
        <v>81</v>
      </c>
      <c r="K108" s="6" t="s">
        <v>104</v>
      </c>
      <c r="L108" t="b">
        <v>0</v>
      </c>
    </row>
    <row r="109" spans="10:12" x14ac:dyDescent="0.35">
      <c r="J109" s="6" t="s">
        <v>81</v>
      </c>
      <c r="K109" s="6" t="s">
        <v>136</v>
      </c>
      <c r="L109" t="b">
        <v>0</v>
      </c>
    </row>
    <row r="110" spans="10:12" x14ac:dyDescent="0.35">
      <c r="J110" s="6" t="s">
        <v>81</v>
      </c>
      <c r="K110" s="6" t="s">
        <v>29</v>
      </c>
      <c r="L110" t="b">
        <v>0</v>
      </c>
    </row>
    <row r="111" spans="10:12" x14ac:dyDescent="0.35">
      <c r="J111" s="6" t="s">
        <v>81</v>
      </c>
      <c r="K111" s="6" t="s">
        <v>117</v>
      </c>
      <c r="L111" t="b">
        <v>0</v>
      </c>
    </row>
    <row r="112" spans="10:12" x14ac:dyDescent="0.35">
      <c r="J112" s="6" t="s">
        <v>81</v>
      </c>
      <c r="K112" s="6" t="s">
        <v>42</v>
      </c>
      <c r="L112" t="b">
        <v>0</v>
      </c>
    </row>
    <row r="113" spans="10:12" x14ac:dyDescent="0.35">
      <c r="J113" s="6" t="s">
        <v>81</v>
      </c>
      <c r="K113" s="6" t="s">
        <v>257</v>
      </c>
      <c r="L113" t="b">
        <v>0</v>
      </c>
    </row>
    <row r="114" spans="10:12" x14ac:dyDescent="0.35">
      <c r="J114" s="6" t="s">
        <v>81</v>
      </c>
      <c r="K114" s="6" t="s">
        <v>88</v>
      </c>
      <c r="L114" t="b">
        <v>0</v>
      </c>
    </row>
    <row r="115" spans="10:12" x14ac:dyDescent="0.35">
      <c r="J115" s="6" t="s">
        <v>81</v>
      </c>
      <c r="K115" s="6" t="s">
        <v>88</v>
      </c>
      <c r="L115" t="b">
        <v>0</v>
      </c>
    </row>
    <row r="116" spans="10:12" x14ac:dyDescent="0.35">
      <c r="J116" s="6" t="s">
        <v>81</v>
      </c>
      <c r="K116" s="6" t="s">
        <v>88</v>
      </c>
      <c r="L116" t="b">
        <v>0</v>
      </c>
    </row>
    <row r="117" spans="10:12" x14ac:dyDescent="0.35">
      <c r="J117" s="6" t="s">
        <v>81</v>
      </c>
      <c r="K117" s="6" t="s">
        <v>213</v>
      </c>
      <c r="L117" t="b">
        <v>0</v>
      </c>
    </row>
    <row r="118" spans="10:12" x14ac:dyDescent="0.35">
      <c r="J118" s="6" t="s">
        <v>81</v>
      </c>
      <c r="K118" s="6" t="s">
        <v>42</v>
      </c>
      <c r="L118" t="b">
        <v>0</v>
      </c>
    </row>
    <row r="119" spans="10:12" x14ac:dyDescent="0.35">
      <c r="J119" s="6" t="s">
        <v>81</v>
      </c>
      <c r="K119" s="6" t="s">
        <v>96</v>
      </c>
      <c r="L119" t="b">
        <v>0</v>
      </c>
    </row>
    <row r="120" spans="10:12" x14ac:dyDescent="0.35">
      <c r="J120" s="6" t="s">
        <v>81</v>
      </c>
      <c r="K120" s="6" t="s">
        <v>88</v>
      </c>
      <c r="L120" t="b">
        <v>0</v>
      </c>
    </row>
    <row r="121" spans="10:12" x14ac:dyDescent="0.35">
      <c r="J121" s="6" t="s">
        <v>81</v>
      </c>
      <c r="K121" s="6" t="s">
        <v>311</v>
      </c>
      <c r="L121" t="b">
        <v>0</v>
      </c>
    </row>
    <row r="122" spans="10:12" x14ac:dyDescent="0.35">
      <c r="J122" s="6" t="s">
        <v>81</v>
      </c>
      <c r="K122" s="6" t="s">
        <v>190</v>
      </c>
      <c r="L122" t="b">
        <v>0</v>
      </c>
    </row>
    <row r="123" spans="10:12" x14ac:dyDescent="0.35">
      <c r="J123" s="6" t="s">
        <v>81</v>
      </c>
      <c r="K123" s="6" t="s">
        <v>96</v>
      </c>
      <c r="L123" t="b">
        <v>0</v>
      </c>
    </row>
    <row r="124" spans="10:12" x14ac:dyDescent="0.35">
      <c r="J124" s="6" t="s">
        <v>81</v>
      </c>
      <c r="K124" s="6" t="s">
        <v>289</v>
      </c>
      <c r="L124" t="b">
        <v>0</v>
      </c>
    </row>
    <row r="125" spans="10:12" x14ac:dyDescent="0.35">
      <c r="J125" s="6" t="s">
        <v>81</v>
      </c>
      <c r="K125" s="6" t="s">
        <v>88</v>
      </c>
      <c r="L125" t="b">
        <v>0</v>
      </c>
    </row>
    <row r="126" spans="10:12" x14ac:dyDescent="0.35">
      <c r="J126" s="6" t="s">
        <v>81</v>
      </c>
      <c r="K126" s="6" t="s">
        <v>357</v>
      </c>
      <c r="L126" t="b">
        <v>0</v>
      </c>
    </row>
    <row r="127" spans="10:12" x14ac:dyDescent="0.35">
      <c r="J127" s="6" t="s">
        <v>81</v>
      </c>
      <c r="K127" s="6" t="s">
        <v>88</v>
      </c>
      <c r="L127" t="b">
        <v>0</v>
      </c>
    </row>
    <row r="128" spans="10:12" x14ac:dyDescent="0.35">
      <c r="J128" s="6" t="s">
        <v>81</v>
      </c>
      <c r="K128" s="6" t="s">
        <v>725</v>
      </c>
      <c r="L128" t="b">
        <v>0</v>
      </c>
    </row>
    <row r="129" spans="10:12" x14ac:dyDescent="0.35">
      <c r="J129" s="6" t="s">
        <v>81</v>
      </c>
      <c r="K129" s="6" t="s">
        <v>42</v>
      </c>
      <c r="L129" t="b">
        <v>0</v>
      </c>
    </row>
    <row r="130" spans="10:12" x14ac:dyDescent="0.35">
      <c r="J130" s="6" t="s">
        <v>81</v>
      </c>
      <c r="K130" s="6" t="s">
        <v>88</v>
      </c>
      <c r="L130" t="b">
        <v>0</v>
      </c>
    </row>
    <row r="131" spans="10:12" x14ac:dyDescent="0.35">
      <c r="J131" s="6" t="s">
        <v>81</v>
      </c>
      <c r="K131" s="6" t="s">
        <v>289</v>
      </c>
      <c r="L131" t="b">
        <v>0</v>
      </c>
    </row>
    <row r="132" spans="10:12" x14ac:dyDescent="0.35">
      <c r="J132" s="6" t="s">
        <v>81</v>
      </c>
      <c r="K132" s="6" t="s">
        <v>72</v>
      </c>
      <c r="L132" t="b">
        <v>0</v>
      </c>
    </row>
    <row r="133" spans="10:12" x14ac:dyDescent="0.35">
      <c r="J133" s="6" t="s">
        <v>81</v>
      </c>
      <c r="K133" s="6" t="s">
        <v>88</v>
      </c>
      <c r="L133" t="b">
        <v>0</v>
      </c>
    </row>
    <row r="134" spans="10:12" x14ac:dyDescent="0.35">
      <c r="J134" s="6" t="s">
        <v>81</v>
      </c>
      <c r="K134" s="6" t="s">
        <v>88</v>
      </c>
      <c r="L134" t="b">
        <v>0</v>
      </c>
    </row>
    <row r="135" spans="10:12" x14ac:dyDescent="0.35">
      <c r="J135" s="6" t="s">
        <v>81</v>
      </c>
      <c r="K135" s="6" t="s">
        <v>381</v>
      </c>
      <c r="L135" t="b">
        <v>0</v>
      </c>
    </row>
    <row r="136" spans="10:12" x14ac:dyDescent="0.35">
      <c r="J136" s="6" t="s">
        <v>81</v>
      </c>
      <c r="K136" s="6" t="s">
        <v>289</v>
      </c>
      <c r="L136" t="b">
        <v>0</v>
      </c>
    </row>
    <row r="137" spans="10:12" x14ac:dyDescent="0.35">
      <c r="J137" s="6" t="s">
        <v>81</v>
      </c>
      <c r="K137" s="6" t="s">
        <v>136</v>
      </c>
      <c r="L137" t="b">
        <v>0</v>
      </c>
    </row>
    <row r="138" spans="10:12" x14ac:dyDescent="0.35">
      <c r="J138" s="6" t="s">
        <v>81</v>
      </c>
      <c r="K138" s="6" t="s">
        <v>29</v>
      </c>
      <c r="L138" t="b">
        <v>0</v>
      </c>
    </row>
    <row r="139" spans="10:12" x14ac:dyDescent="0.35">
      <c r="J139" s="6" t="s">
        <v>81</v>
      </c>
      <c r="K139" s="6" t="s">
        <v>96</v>
      </c>
      <c r="L139" t="b">
        <v>0</v>
      </c>
    </row>
    <row r="140" spans="10:12" x14ac:dyDescent="0.35">
      <c r="J140" s="6" t="s">
        <v>81</v>
      </c>
      <c r="K140" s="6" t="s">
        <v>136</v>
      </c>
      <c r="L140" t="b">
        <v>0</v>
      </c>
    </row>
    <row r="141" spans="10:12" x14ac:dyDescent="0.35">
      <c r="J141" s="6" t="s">
        <v>81</v>
      </c>
      <c r="K141" s="6" t="s">
        <v>178</v>
      </c>
      <c r="L141" t="b">
        <v>0</v>
      </c>
    </row>
    <row r="142" spans="10:12" x14ac:dyDescent="0.35">
      <c r="J142" s="6" t="s">
        <v>81</v>
      </c>
      <c r="K142" s="6" t="s">
        <v>436</v>
      </c>
      <c r="L142" t="b">
        <v>0</v>
      </c>
    </row>
    <row r="143" spans="10:12" x14ac:dyDescent="0.35">
      <c r="J143" s="6" t="s">
        <v>81</v>
      </c>
      <c r="K143" s="6" t="s">
        <v>161</v>
      </c>
      <c r="L143" t="b">
        <v>0</v>
      </c>
    </row>
    <row r="144" spans="10:12" x14ac:dyDescent="0.35">
      <c r="J144" s="6" t="s">
        <v>81</v>
      </c>
      <c r="K144" s="6" t="s">
        <v>161</v>
      </c>
      <c r="L144" t="b">
        <v>0</v>
      </c>
    </row>
    <row r="145" spans="10:12" x14ac:dyDescent="0.35">
      <c r="J145" s="6" t="s">
        <v>81</v>
      </c>
      <c r="K145" s="6" t="s">
        <v>161</v>
      </c>
      <c r="L145" t="b">
        <v>0</v>
      </c>
    </row>
    <row r="146" spans="10:12" x14ac:dyDescent="0.35">
      <c r="J146" s="6" t="s">
        <v>81</v>
      </c>
      <c r="K146" s="6" t="s">
        <v>190</v>
      </c>
      <c r="L146" t="b">
        <v>0</v>
      </c>
    </row>
    <row r="147" spans="10:12" x14ac:dyDescent="0.35">
      <c r="J147" s="6" t="s">
        <v>81</v>
      </c>
      <c r="K147" s="6" t="s">
        <v>29</v>
      </c>
      <c r="L147" t="b">
        <v>0</v>
      </c>
    </row>
    <row r="148" spans="10:12" x14ac:dyDescent="0.35">
      <c r="J148" s="6" t="s">
        <v>81</v>
      </c>
      <c r="K148" s="6" t="s">
        <v>104</v>
      </c>
      <c r="L148" t="b">
        <v>0</v>
      </c>
    </row>
    <row r="149" spans="10:12" x14ac:dyDescent="0.35">
      <c r="J149" s="6" t="s">
        <v>81</v>
      </c>
      <c r="K149" s="6" t="s">
        <v>178</v>
      </c>
      <c r="L149" t="b">
        <v>0</v>
      </c>
    </row>
    <row r="150" spans="10:12" x14ac:dyDescent="0.35">
      <c r="J150" s="6" t="s">
        <v>81</v>
      </c>
      <c r="K150" s="6" t="s">
        <v>245</v>
      </c>
      <c r="L150" t="b">
        <v>0</v>
      </c>
    </row>
    <row r="151" spans="10:12" x14ac:dyDescent="0.35">
      <c r="J151" s="6" t="s">
        <v>81</v>
      </c>
      <c r="K151" s="6" t="s">
        <v>143</v>
      </c>
      <c r="L151" t="b">
        <v>0</v>
      </c>
    </row>
    <row r="152" spans="10:12" x14ac:dyDescent="0.35">
      <c r="J152" s="6" t="s">
        <v>81</v>
      </c>
      <c r="K152" s="6" t="s">
        <v>311</v>
      </c>
      <c r="L152" t="b">
        <v>0</v>
      </c>
    </row>
    <row r="153" spans="10:12" x14ac:dyDescent="0.35">
      <c r="J153" s="6" t="s">
        <v>81</v>
      </c>
      <c r="K153" s="6" t="s">
        <v>245</v>
      </c>
      <c r="L153" t="b">
        <v>0</v>
      </c>
    </row>
    <row r="154" spans="10:12" x14ac:dyDescent="0.35">
      <c r="J154" s="6" t="s">
        <v>81</v>
      </c>
      <c r="K154" s="6" t="s">
        <v>213</v>
      </c>
      <c r="L154" t="b">
        <v>0</v>
      </c>
    </row>
    <row r="155" spans="10:12" x14ac:dyDescent="0.35">
      <c r="J155" s="6" t="s">
        <v>81</v>
      </c>
      <c r="K155" s="6" t="s">
        <v>357</v>
      </c>
      <c r="L155" t="b">
        <v>0</v>
      </c>
    </row>
    <row r="156" spans="10:12" x14ac:dyDescent="0.35">
      <c r="J156" s="6" t="s">
        <v>81</v>
      </c>
      <c r="K156" s="6" t="s">
        <v>332</v>
      </c>
      <c r="L156" t="b">
        <v>0</v>
      </c>
    </row>
    <row r="157" spans="10:12" x14ac:dyDescent="0.35">
      <c r="J157" s="6" t="s">
        <v>81</v>
      </c>
      <c r="K157" s="6" t="s">
        <v>42</v>
      </c>
      <c r="L157" t="b">
        <v>0</v>
      </c>
    </row>
    <row r="158" spans="10:12" x14ac:dyDescent="0.35">
      <c r="J158" s="6" t="s">
        <v>81</v>
      </c>
      <c r="K158" s="6" t="s">
        <v>289</v>
      </c>
      <c r="L158" t="b">
        <v>0</v>
      </c>
    </row>
    <row r="159" spans="10:12" x14ac:dyDescent="0.35">
      <c r="J159" s="6" t="s">
        <v>81</v>
      </c>
      <c r="K159" s="6" t="s">
        <v>295</v>
      </c>
      <c r="L159" t="b">
        <v>0</v>
      </c>
    </row>
    <row r="160" spans="10:12" x14ac:dyDescent="0.35">
      <c r="J160" s="6" t="s">
        <v>81</v>
      </c>
      <c r="K160" s="6" t="s">
        <v>161</v>
      </c>
      <c r="L160" t="b">
        <v>0</v>
      </c>
    </row>
    <row r="161" spans="10:12" x14ac:dyDescent="0.35">
      <c r="J161" s="6" t="s">
        <v>81</v>
      </c>
      <c r="K161" s="6" t="s">
        <v>201</v>
      </c>
      <c r="L161" t="b">
        <v>0</v>
      </c>
    </row>
    <row r="162" spans="10:12" x14ac:dyDescent="0.35">
      <c r="J162" s="6" t="s">
        <v>81</v>
      </c>
      <c r="K162" s="6" t="s">
        <v>117</v>
      </c>
      <c r="L162" t="b">
        <v>0</v>
      </c>
    </row>
    <row r="163" spans="10:12" ht="23" x14ac:dyDescent="0.35">
      <c r="J163" s="6" t="s">
        <v>137</v>
      </c>
      <c r="K163" s="6" t="s">
        <v>136</v>
      </c>
      <c r="L163" t="b">
        <v>0</v>
      </c>
    </row>
    <row r="164" spans="10:12" ht="23" x14ac:dyDescent="0.35">
      <c r="J164" s="6" t="s">
        <v>137</v>
      </c>
      <c r="K164" s="6" t="s">
        <v>233</v>
      </c>
      <c r="L164" t="b">
        <v>0</v>
      </c>
    </row>
    <row r="165" spans="10:12" x14ac:dyDescent="0.35">
      <c r="J165" s="6" t="s">
        <v>358</v>
      </c>
      <c r="K165" s="6" t="s">
        <v>357</v>
      </c>
      <c r="L165" t="b">
        <v>0</v>
      </c>
    </row>
    <row r="166" spans="10:12" x14ac:dyDescent="0.35">
      <c r="J166" s="6" t="s">
        <v>358</v>
      </c>
      <c r="K166" s="6" t="s">
        <v>405</v>
      </c>
      <c r="L166" t="b">
        <v>0</v>
      </c>
    </row>
    <row r="167" spans="10:12" x14ac:dyDescent="0.35">
      <c r="J167" s="6" t="s">
        <v>358</v>
      </c>
      <c r="K167" s="6" t="s">
        <v>405</v>
      </c>
      <c r="L167" t="b">
        <v>0</v>
      </c>
    </row>
    <row r="168" spans="10:12" x14ac:dyDescent="0.35">
      <c r="J168" s="6" t="s">
        <v>358</v>
      </c>
      <c r="K168" s="6" t="s">
        <v>748</v>
      </c>
      <c r="L168" t="b">
        <v>0</v>
      </c>
    </row>
    <row r="169" spans="10:12" x14ac:dyDescent="0.35">
      <c r="J169" s="6" t="s">
        <v>358</v>
      </c>
      <c r="K169" s="6" t="s">
        <v>752</v>
      </c>
      <c r="L169" t="b">
        <v>0</v>
      </c>
    </row>
    <row r="170" spans="10:12" x14ac:dyDescent="0.35">
      <c r="J170" s="6" t="s">
        <v>251</v>
      </c>
      <c r="K170" s="6" t="s">
        <v>207</v>
      </c>
      <c r="L170" t="b">
        <v>0</v>
      </c>
    </row>
    <row r="171" spans="10:12" x14ac:dyDescent="0.35">
      <c r="J171" s="6" t="s">
        <v>283</v>
      </c>
      <c r="K171" s="6" t="s">
        <v>237</v>
      </c>
      <c r="L171" t="b">
        <v>0</v>
      </c>
    </row>
    <row r="172" spans="10:12" x14ac:dyDescent="0.35">
      <c r="J172" s="6" t="s">
        <v>283</v>
      </c>
      <c r="K172" s="6" t="s">
        <v>237</v>
      </c>
      <c r="L172" t="b">
        <v>0</v>
      </c>
    </row>
    <row r="173" spans="10:12" x14ac:dyDescent="0.35">
      <c r="J173" s="6" t="s">
        <v>283</v>
      </c>
      <c r="K173" s="6" t="s">
        <v>237</v>
      </c>
      <c r="L173" t="b">
        <v>0</v>
      </c>
    </row>
    <row r="174" spans="10:12" x14ac:dyDescent="0.35">
      <c r="J174" s="6" t="s">
        <v>283</v>
      </c>
      <c r="K174" s="6" t="s">
        <v>237</v>
      </c>
      <c r="L174" t="b">
        <v>0</v>
      </c>
    </row>
    <row r="175" spans="10:12" x14ac:dyDescent="0.35">
      <c r="J175" s="6" t="s">
        <v>43</v>
      </c>
      <c r="K175" s="6" t="s">
        <v>42</v>
      </c>
      <c r="L175" t="b">
        <v>0</v>
      </c>
    </row>
    <row r="176" spans="10:12" x14ac:dyDescent="0.35">
      <c r="J176" s="6" t="s">
        <v>347</v>
      </c>
      <c r="K176" s="6" t="s">
        <v>117</v>
      </c>
      <c r="L176" t="b">
        <v>0</v>
      </c>
    </row>
    <row r="177" spans="10:12" x14ac:dyDescent="0.35">
      <c r="J177" s="6" t="s">
        <v>347</v>
      </c>
      <c r="K177" s="6" t="s">
        <v>42</v>
      </c>
      <c r="L177" t="b">
        <v>0</v>
      </c>
    </row>
    <row r="178" spans="10:12" x14ac:dyDescent="0.35">
      <c r="J178" s="6" t="s">
        <v>347</v>
      </c>
      <c r="K178" s="6" t="s">
        <v>201</v>
      </c>
      <c r="L178" t="b">
        <v>0</v>
      </c>
    </row>
    <row r="179" spans="10:12" x14ac:dyDescent="0.35">
      <c r="J179" s="6" t="s">
        <v>57</v>
      </c>
      <c r="K179" s="6" t="s">
        <v>56</v>
      </c>
      <c r="L179" t="b">
        <v>0</v>
      </c>
    </row>
    <row r="180" spans="10:12" x14ac:dyDescent="0.35">
      <c r="J180" s="6" t="s">
        <v>57</v>
      </c>
      <c r="K180" s="6" t="s">
        <v>72</v>
      </c>
      <c r="L180" t="b">
        <v>0</v>
      </c>
    </row>
    <row r="181" spans="10:12" x14ac:dyDescent="0.35">
      <c r="J181" s="6" t="s">
        <v>57</v>
      </c>
      <c r="K181" s="6" t="s">
        <v>207</v>
      </c>
      <c r="L181" t="b">
        <v>0</v>
      </c>
    </row>
    <row r="182" spans="10:12" x14ac:dyDescent="0.35">
      <c r="J182" s="6" t="s">
        <v>57</v>
      </c>
      <c r="K182" s="6" t="s">
        <v>295</v>
      </c>
      <c r="L182" t="b">
        <v>0</v>
      </c>
    </row>
    <row r="183" spans="10:12" x14ac:dyDescent="0.35">
      <c r="J183" s="6" t="s">
        <v>57</v>
      </c>
      <c r="K183" s="6" t="s">
        <v>213</v>
      </c>
      <c r="L183" t="b">
        <v>0</v>
      </c>
    </row>
    <row r="184" spans="10:12" x14ac:dyDescent="0.35">
      <c r="J184" s="6" t="s">
        <v>57</v>
      </c>
      <c r="K184" s="6" t="s">
        <v>178</v>
      </c>
      <c r="L184" t="b">
        <v>0</v>
      </c>
    </row>
    <row r="185" spans="10:12" x14ac:dyDescent="0.35">
      <c r="J185" s="6" t="s">
        <v>57</v>
      </c>
      <c r="K185" s="6" t="s">
        <v>136</v>
      </c>
      <c r="L185" t="b">
        <v>0</v>
      </c>
    </row>
    <row r="186" spans="10:12" x14ac:dyDescent="0.35">
      <c r="J186" s="6" t="s">
        <v>57</v>
      </c>
      <c r="K186" s="6" t="s">
        <v>311</v>
      </c>
      <c r="L186" t="b">
        <v>0</v>
      </c>
    </row>
    <row r="187" spans="10:12" x14ac:dyDescent="0.35">
      <c r="J187" s="6" t="s">
        <v>57</v>
      </c>
      <c r="K187" s="6" t="s">
        <v>143</v>
      </c>
      <c r="L187" t="b">
        <v>0</v>
      </c>
    </row>
    <row r="188" spans="10:12" x14ac:dyDescent="0.35">
      <c r="J188" s="6" t="s">
        <v>57</v>
      </c>
      <c r="K188" s="6" t="s">
        <v>405</v>
      </c>
      <c r="L188" t="b">
        <v>0</v>
      </c>
    </row>
    <row r="189" spans="10:12" x14ac:dyDescent="0.35">
      <c r="J189" s="6" t="s">
        <v>57</v>
      </c>
      <c r="K189" s="6" t="s">
        <v>245</v>
      </c>
      <c r="L189" t="b">
        <v>0</v>
      </c>
    </row>
    <row r="190" spans="10:12" x14ac:dyDescent="0.35">
      <c r="J190" s="6" t="s">
        <v>57</v>
      </c>
      <c r="K190" s="6" t="s">
        <v>201</v>
      </c>
      <c r="L190" t="b">
        <v>0</v>
      </c>
    </row>
    <row r="191" spans="10:12" x14ac:dyDescent="0.35">
      <c r="J191" s="6" t="s">
        <v>57</v>
      </c>
      <c r="K191" s="6" t="s">
        <v>72</v>
      </c>
      <c r="L191" t="b">
        <v>0</v>
      </c>
    </row>
    <row r="192" spans="10:12" x14ac:dyDescent="0.35">
      <c r="J192" s="6" t="s">
        <v>57</v>
      </c>
      <c r="K192" s="6" t="s">
        <v>190</v>
      </c>
      <c r="L192" t="b">
        <v>0</v>
      </c>
    </row>
    <row r="193" spans="10:12" x14ac:dyDescent="0.35">
      <c r="J193" s="6" t="s">
        <v>57</v>
      </c>
      <c r="K193" s="6" t="s">
        <v>104</v>
      </c>
      <c r="L193" t="b">
        <v>0</v>
      </c>
    </row>
    <row r="194" spans="10:12" x14ac:dyDescent="0.35">
      <c r="J194" s="6" t="s">
        <v>57</v>
      </c>
      <c r="K194" s="6" t="s">
        <v>190</v>
      </c>
      <c r="L194" t="b">
        <v>0</v>
      </c>
    </row>
    <row r="195" spans="10:12" x14ac:dyDescent="0.35">
      <c r="J195" s="6" t="s">
        <v>57</v>
      </c>
      <c r="K195" s="6" t="s">
        <v>289</v>
      </c>
      <c r="L195" t="b">
        <v>0</v>
      </c>
    </row>
    <row r="196" spans="10:12" x14ac:dyDescent="0.35">
      <c r="J196" s="6" t="s">
        <v>57</v>
      </c>
      <c r="K196" s="6" t="s">
        <v>436</v>
      </c>
      <c r="L196" t="b">
        <v>0</v>
      </c>
    </row>
    <row r="197" spans="10:12" x14ac:dyDescent="0.35">
      <c r="J197" s="6" t="s">
        <v>57</v>
      </c>
      <c r="K197" s="6" t="s">
        <v>65</v>
      </c>
      <c r="L197" t="b">
        <v>0</v>
      </c>
    </row>
    <row r="198" spans="10:12" x14ac:dyDescent="0.35">
      <c r="J198" s="6" t="s">
        <v>57</v>
      </c>
      <c r="K198" s="6" t="s">
        <v>289</v>
      </c>
      <c r="L198" t="b">
        <v>0</v>
      </c>
    </row>
    <row r="199" spans="10:12" x14ac:dyDescent="0.35">
      <c r="J199" s="6" t="s">
        <v>57</v>
      </c>
      <c r="K199" s="6" t="s">
        <v>29</v>
      </c>
      <c r="L199" t="b">
        <v>0</v>
      </c>
    </row>
    <row r="200" spans="10:12" x14ac:dyDescent="0.35">
      <c r="J200" s="6" t="s">
        <v>57</v>
      </c>
      <c r="K200" s="6" t="s">
        <v>72</v>
      </c>
      <c r="L200" t="b">
        <v>0</v>
      </c>
    </row>
    <row r="201" spans="10:12" x14ac:dyDescent="0.35">
      <c r="J201" s="6" t="s">
        <v>57</v>
      </c>
      <c r="K201" s="6" t="s">
        <v>72</v>
      </c>
      <c r="L201" t="b">
        <v>0</v>
      </c>
    </row>
    <row r="202" spans="10:12" x14ac:dyDescent="0.35">
      <c r="J202" s="6" t="s">
        <v>57</v>
      </c>
      <c r="K202" s="6" t="s">
        <v>357</v>
      </c>
      <c r="L202" t="b">
        <v>0</v>
      </c>
    </row>
    <row r="203" spans="10:12" x14ac:dyDescent="0.35">
      <c r="J203" s="6" t="s">
        <v>57</v>
      </c>
      <c r="K203" s="6" t="s">
        <v>725</v>
      </c>
      <c r="L203" t="b">
        <v>0</v>
      </c>
    </row>
    <row r="204" spans="10:12" x14ac:dyDescent="0.35">
      <c r="J204" s="6" t="s">
        <v>57</v>
      </c>
      <c r="K204" s="6" t="s">
        <v>178</v>
      </c>
      <c r="L204" t="b">
        <v>0</v>
      </c>
    </row>
    <row r="205" spans="10:12" x14ac:dyDescent="0.35">
      <c r="J205" s="6" t="s">
        <v>57</v>
      </c>
      <c r="K205" s="6" t="s">
        <v>289</v>
      </c>
      <c r="L205" t="b">
        <v>0</v>
      </c>
    </row>
    <row r="206" spans="10:12" x14ac:dyDescent="0.35">
      <c r="J206" s="6" t="s">
        <v>57</v>
      </c>
      <c r="K206" s="6" t="s">
        <v>219</v>
      </c>
      <c r="L206" t="b">
        <v>0</v>
      </c>
    </row>
    <row r="207" spans="10:12" x14ac:dyDescent="0.35">
      <c r="J207" s="6" t="s">
        <v>57</v>
      </c>
      <c r="K207" s="6" t="s">
        <v>213</v>
      </c>
      <c r="L207" t="b">
        <v>0</v>
      </c>
    </row>
    <row r="208" spans="10:12" x14ac:dyDescent="0.35">
      <c r="J208" s="6" t="s">
        <v>57</v>
      </c>
      <c r="K208" s="6" t="s">
        <v>213</v>
      </c>
      <c r="L208" t="b">
        <v>0</v>
      </c>
    </row>
    <row r="209" spans="10:12" x14ac:dyDescent="0.35">
      <c r="J209" s="6" t="s">
        <v>57</v>
      </c>
      <c r="K209" s="6" t="s">
        <v>136</v>
      </c>
      <c r="L209" t="b">
        <v>0</v>
      </c>
    </row>
    <row r="210" spans="10:12" x14ac:dyDescent="0.35">
      <c r="J210" s="6" t="s">
        <v>57</v>
      </c>
      <c r="K210" s="6" t="s">
        <v>117</v>
      </c>
      <c r="L210" t="b">
        <v>0</v>
      </c>
    </row>
    <row r="211" spans="10:12" x14ac:dyDescent="0.35">
      <c r="J211" s="6" t="s">
        <v>57</v>
      </c>
      <c r="K211" s="6" t="s">
        <v>72</v>
      </c>
      <c r="L211" t="b">
        <v>0</v>
      </c>
    </row>
    <row r="212" spans="10:12" x14ac:dyDescent="0.35">
      <c r="J212" s="6" t="s">
        <v>89</v>
      </c>
      <c r="K212" s="6" t="s">
        <v>88</v>
      </c>
      <c r="L212" t="b">
        <v>0</v>
      </c>
    </row>
    <row r="213" spans="10:12" x14ac:dyDescent="0.35">
      <c r="J213" s="6" t="s">
        <v>89</v>
      </c>
      <c r="K213" s="6" t="s">
        <v>190</v>
      </c>
      <c r="L213" t="b">
        <v>0</v>
      </c>
    </row>
    <row r="214" spans="10:12" x14ac:dyDescent="0.35">
      <c r="J214" s="6" t="s">
        <v>89</v>
      </c>
      <c r="K214" s="6" t="s">
        <v>88</v>
      </c>
      <c r="L214" t="b">
        <v>0</v>
      </c>
    </row>
    <row r="215" spans="10:12" x14ac:dyDescent="0.35">
      <c r="J215" s="6" t="s">
        <v>89</v>
      </c>
      <c r="K215" s="6" t="s">
        <v>96</v>
      </c>
      <c r="L215" t="b">
        <v>0</v>
      </c>
    </row>
    <row r="216" spans="10:12" x14ac:dyDescent="0.35">
      <c r="J216" s="6" t="s">
        <v>89</v>
      </c>
      <c r="K216" s="6" t="s">
        <v>289</v>
      </c>
      <c r="L216" t="b">
        <v>0</v>
      </c>
    </row>
    <row r="217" spans="10:12" x14ac:dyDescent="0.35">
      <c r="J217" s="6" t="s">
        <v>89</v>
      </c>
      <c r="K217" s="6" t="s">
        <v>136</v>
      </c>
      <c r="L217" t="b">
        <v>0</v>
      </c>
    </row>
    <row r="218" spans="10:12" x14ac:dyDescent="0.35">
      <c r="J218" s="6" t="s">
        <v>89</v>
      </c>
      <c r="K218" s="6" t="s">
        <v>88</v>
      </c>
      <c r="L218" t="b">
        <v>0</v>
      </c>
    </row>
    <row r="219" spans="10:12" x14ac:dyDescent="0.35">
      <c r="J219" s="6" t="s">
        <v>89</v>
      </c>
      <c r="K219" s="6" t="s">
        <v>289</v>
      </c>
      <c r="L219" t="b">
        <v>0</v>
      </c>
    </row>
    <row r="220" spans="10:12" x14ac:dyDescent="0.35">
      <c r="J220" s="6" t="s">
        <v>89</v>
      </c>
      <c r="K220" s="6" t="s">
        <v>104</v>
      </c>
      <c r="L220" t="b">
        <v>0</v>
      </c>
    </row>
    <row r="221" spans="10:12" x14ac:dyDescent="0.35">
      <c r="J221" s="6" t="s">
        <v>89</v>
      </c>
      <c r="K221" s="6" t="s">
        <v>190</v>
      </c>
      <c r="L221" t="b">
        <v>0</v>
      </c>
    </row>
    <row r="222" spans="10:12" x14ac:dyDescent="0.35">
      <c r="J222" s="6" t="s">
        <v>89</v>
      </c>
      <c r="K222" s="6" t="s">
        <v>88</v>
      </c>
      <c r="L222" t="b">
        <v>0</v>
      </c>
    </row>
    <row r="223" spans="10:12" x14ac:dyDescent="0.35">
      <c r="J223" s="6" t="s">
        <v>89</v>
      </c>
      <c r="K223" s="6" t="s">
        <v>190</v>
      </c>
      <c r="L223" t="b">
        <v>0</v>
      </c>
    </row>
    <row r="224" spans="10:12" x14ac:dyDescent="0.35">
      <c r="J224" s="6" t="s">
        <v>89</v>
      </c>
      <c r="K224" s="6" t="s">
        <v>190</v>
      </c>
      <c r="L224" t="b">
        <v>0</v>
      </c>
    </row>
    <row r="225" spans="10:12" x14ac:dyDescent="0.35">
      <c r="J225" s="6" t="s">
        <v>144</v>
      </c>
      <c r="K225" s="6" t="s">
        <v>143</v>
      </c>
      <c r="L225" t="b">
        <v>0</v>
      </c>
    </row>
    <row r="226" spans="10:12" x14ac:dyDescent="0.35">
      <c r="J226" s="6" t="s">
        <v>144</v>
      </c>
      <c r="K226" s="6" t="s">
        <v>80</v>
      </c>
      <c r="L226" t="b">
        <v>0</v>
      </c>
    </row>
    <row r="227" spans="10:12" x14ac:dyDescent="0.35">
      <c r="J227" s="6" t="s">
        <v>144</v>
      </c>
      <c r="K227" s="6" t="s">
        <v>201</v>
      </c>
      <c r="L227" t="b">
        <v>0</v>
      </c>
    </row>
    <row r="228" spans="10:12" x14ac:dyDescent="0.35">
      <c r="J228" s="6" t="s">
        <v>144</v>
      </c>
      <c r="K228" s="6" t="s">
        <v>213</v>
      </c>
      <c r="L228" t="b">
        <v>0</v>
      </c>
    </row>
    <row r="229" spans="10:12" x14ac:dyDescent="0.35">
      <c r="J229" s="6" t="s">
        <v>144</v>
      </c>
      <c r="K229" s="6" t="s">
        <v>213</v>
      </c>
      <c r="L229" t="b">
        <v>0</v>
      </c>
    </row>
    <row r="230" spans="10:12" x14ac:dyDescent="0.35">
      <c r="J230" s="6" t="s">
        <v>144</v>
      </c>
      <c r="K230" s="6" t="s">
        <v>381</v>
      </c>
      <c r="L230" t="b">
        <v>0</v>
      </c>
    </row>
    <row r="231" spans="10:12" x14ac:dyDescent="0.35">
      <c r="J231" s="6" t="s">
        <v>144</v>
      </c>
      <c r="K231" s="6" t="s">
        <v>381</v>
      </c>
      <c r="L231" t="b">
        <v>0</v>
      </c>
    </row>
    <row r="232" spans="10:12" x14ac:dyDescent="0.35">
      <c r="J232" s="6" t="s">
        <v>144</v>
      </c>
      <c r="K232" s="6" t="s">
        <v>42</v>
      </c>
      <c r="L232" t="b">
        <v>0</v>
      </c>
    </row>
    <row r="233" spans="10:12" x14ac:dyDescent="0.35">
      <c r="J233" s="6" t="s">
        <v>144</v>
      </c>
      <c r="K233" s="6" t="s">
        <v>201</v>
      </c>
      <c r="L233" t="b">
        <v>0</v>
      </c>
    </row>
    <row r="234" spans="10:12" x14ac:dyDescent="0.35">
      <c r="J234" s="6" t="s">
        <v>144</v>
      </c>
      <c r="K234" s="6" t="s">
        <v>678</v>
      </c>
      <c r="L234" t="b">
        <v>0</v>
      </c>
    </row>
    <row r="235" spans="10:12" x14ac:dyDescent="0.35">
      <c r="J235" s="6" t="s">
        <v>144</v>
      </c>
      <c r="K235" s="6" t="s">
        <v>80</v>
      </c>
      <c r="L235" t="b">
        <v>0</v>
      </c>
    </row>
    <row r="236" spans="10:12" x14ac:dyDescent="0.35">
      <c r="J236" s="6" t="s">
        <v>144</v>
      </c>
      <c r="K236" s="6" t="s">
        <v>233</v>
      </c>
      <c r="L236" t="b">
        <v>0</v>
      </c>
    </row>
    <row r="237" spans="10:12" x14ac:dyDescent="0.35">
      <c r="J237" s="6" t="s">
        <v>144</v>
      </c>
      <c r="K237" s="6" t="s">
        <v>357</v>
      </c>
      <c r="L237" t="b">
        <v>0</v>
      </c>
    </row>
    <row r="238" spans="10:12" x14ac:dyDescent="0.35">
      <c r="J238" s="6" t="s">
        <v>144</v>
      </c>
      <c r="K238" s="6" t="s">
        <v>213</v>
      </c>
      <c r="L238" t="b">
        <v>0</v>
      </c>
    </row>
    <row r="239" spans="10:12" x14ac:dyDescent="0.35">
      <c r="J239" s="6" t="s">
        <v>144</v>
      </c>
      <c r="K239" s="6" t="s">
        <v>42</v>
      </c>
      <c r="L239" t="b">
        <v>0</v>
      </c>
    </row>
    <row r="240" spans="10:12" x14ac:dyDescent="0.35">
      <c r="J240" s="6" t="s">
        <v>144</v>
      </c>
      <c r="K240" s="6" t="s">
        <v>725</v>
      </c>
      <c r="L240" t="b">
        <v>0</v>
      </c>
    </row>
    <row r="241" spans="10:12" x14ac:dyDescent="0.35">
      <c r="J241" s="6" t="s">
        <v>144</v>
      </c>
      <c r="K241" s="6" t="s">
        <v>381</v>
      </c>
      <c r="L241" t="b">
        <v>0</v>
      </c>
    </row>
    <row r="242" spans="10:12" x14ac:dyDescent="0.35">
      <c r="J242" s="6" t="s">
        <v>144</v>
      </c>
      <c r="K242" s="6" t="s">
        <v>219</v>
      </c>
      <c r="L242" t="b">
        <v>0</v>
      </c>
    </row>
    <row r="243" spans="10:12" x14ac:dyDescent="0.35">
      <c r="J243" s="6" t="s">
        <v>144</v>
      </c>
      <c r="K243" s="6" t="s">
        <v>72</v>
      </c>
      <c r="L243" t="b">
        <v>0</v>
      </c>
    </row>
    <row r="244" spans="10:12" x14ac:dyDescent="0.35">
      <c r="J244" s="6" t="s">
        <v>144</v>
      </c>
      <c r="K244" s="6" t="s">
        <v>295</v>
      </c>
      <c r="L244" t="b">
        <v>0</v>
      </c>
    </row>
    <row r="245" spans="10:12" x14ac:dyDescent="0.35">
      <c r="J245" s="6" t="s">
        <v>144</v>
      </c>
      <c r="K245" s="6" t="s">
        <v>332</v>
      </c>
      <c r="L245" t="b">
        <v>0</v>
      </c>
    </row>
    <row r="246" spans="10:12" x14ac:dyDescent="0.35">
      <c r="J246" s="6" t="s">
        <v>144</v>
      </c>
      <c r="K246" s="6" t="s">
        <v>289</v>
      </c>
      <c r="L246" t="b">
        <v>0</v>
      </c>
    </row>
    <row r="247" spans="10:12" x14ac:dyDescent="0.35">
      <c r="J247" s="6" t="s">
        <v>144</v>
      </c>
      <c r="K247" s="6" t="s">
        <v>245</v>
      </c>
      <c r="L247" t="b">
        <v>0</v>
      </c>
    </row>
    <row r="248" spans="10:12" x14ac:dyDescent="0.35">
      <c r="J248" s="6" t="s">
        <v>144</v>
      </c>
      <c r="K248" s="6" t="s">
        <v>161</v>
      </c>
      <c r="L248" t="b">
        <v>0</v>
      </c>
    </row>
    <row r="249" spans="10:12" x14ac:dyDescent="0.35">
      <c r="J249" s="6" t="s">
        <v>144</v>
      </c>
      <c r="K249" s="6" t="s">
        <v>117</v>
      </c>
      <c r="L249" t="b">
        <v>0</v>
      </c>
    </row>
    <row r="250" spans="10:12" x14ac:dyDescent="0.35">
      <c r="J250" s="6" t="s">
        <v>144</v>
      </c>
      <c r="K250" s="6" t="s">
        <v>357</v>
      </c>
      <c r="L250" t="b">
        <v>0</v>
      </c>
    </row>
    <row r="251" spans="10:12" x14ac:dyDescent="0.35">
      <c r="J251" s="6" t="s">
        <v>144</v>
      </c>
      <c r="K251" s="6" t="s">
        <v>143</v>
      </c>
      <c r="L251" t="b">
        <v>0</v>
      </c>
    </row>
    <row r="252" spans="10:12" x14ac:dyDescent="0.35">
      <c r="J252" s="6" t="s">
        <v>144</v>
      </c>
      <c r="K252" s="6" t="s">
        <v>311</v>
      </c>
      <c r="L252" t="b">
        <v>0</v>
      </c>
    </row>
    <row r="253" spans="10:12" x14ac:dyDescent="0.35">
      <c r="J253" s="6" t="s">
        <v>144</v>
      </c>
      <c r="K253" s="6" t="s">
        <v>136</v>
      </c>
      <c r="L253" t="b">
        <v>0</v>
      </c>
    </row>
    <row r="254" spans="10:12" x14ac:dyDescent="0.35">
      <c r="J254" s="6" t="s">
        <v>144</v>
      </c>
      <c r="K254" s="6" t="s">
        <v>42</v>
      </c>
      <c r="L254" t="b">
        <v>0</v>
      </c>
    </row>
    <row r="255" spans="10:12" x14ac:dyDescent="0.35">
      <c r="J255" s="6" t="s">
        <v>144</v>
      </c>
      <c r="K255" s="6" t="s">
        <v>117</v>
      </c>
      <c r="L255" t="b">
        <v>0</v>
      </c>
    </row>
    <row r="256" spans="10:12" x14ac:dyDescent="0.35">
      <c r="J256" s="6" t="s">
        <v>144</v>
      </c>
      <c r="K256" s="6" t="s">
        <v>213</v>
      </c>
      <c r="L256" t="b">
        <v>0</v>
      </c>
    </row>
    <row r="257" spans="10:12" x14ac:dyDescent="0.35">
      <c r="J257" s="6" t="s">
        <v>144</v>
      </c>
      <c r="K257" s="6" t="s">
        <v>357</v>
      </c>
      <c r="L257" t="b">
        <v>0</v>
      </c>
    </row>
    <row r="258" spans="10:12" x14ac:dyDescent="0.35">
      <c r="J258" s="6" t="s">
        <v>144</v>
      </c>
      <c r="K258" s="6" t="s">
        <v>201</v>
      </c>
      <c r="L258" t="b">
        <v>0</v>
      </c>
    </row>
    <row r="259" spans="10:12" x14ac:dyDescent="0.35">
      <c r="J259" s="6" t="s">
        <v>144</v>
      </c>
      <c r="K259" s="6" t="s">
        <v>213</v>
      </c>
      <c r="L259" t="b">
        <v>0</v>
      </c>
    </row>
    <row r="260" spans="10:12" x14ac:dyDescent="0.35">
      <c r="J260" s="6" t="s">
        <v>144</v>
      </c>
      <c r="K260" s="6" t="s">
        <v>381</v>
      </c>
      <c r="L260" t="b">
        <v>0</v>
      </c>
    </row>
    <row r="261" spans="10:12" x14ac:dyDescent="0.35">
      <c r="J261" s="6" t="s">
        <v>144</v>
      </c>
      <c r="K261" s="6" t="s">
        <v>178</v>
      </c>
      <c r="L261" t="b">
        <v>0</v>
      </c>
    </row>
    <row r="262" spans="10:12" x14ac:dyDescent="0.35">
      <c r="J262" s="6" t="s">
        <v>144</v>
      </c>
      <c r="K262" s="6" t="s">
        <v>42</v>
      </c>
      <c r="L262" t="b">
        <v>0</v>
      </c>
    </row>
    <row r="263" spans="10:12" x14ac:dyDescent="0.35">
      <c r="J263" s="6" t="s">
        <v>144</v>
      </c>
      <c r="K263" s="6" t="s">
        <v>29</v>
      </c>
      <c r="L263" t="b">
        <v>0</v>
      </c>
    </row>
    <row r="264" spans="10:12" x14ac:dyDescent="0.35">
      <c r="J264" s="6" t="s">
        <v>144</v>
      </c>
      <c r="K264" s="6" t="s">
        <v>213</v>
      </c>
      <c r="L264" t="b">
        <v>0</v>
      </c>
    </row>
    <row r="265" spans="10:12" x14ac:dyDescent="0.35">
      <c r="J265" s="6" t="s">
        <v>144</v>
      </c>
      <c r="K265" s="6" t="s">
        <v>104</v>
      </c>
      <c r="L265" t="b">
        <v>0</v>
      </c>
    </row>
    <row r="266" spans="10:12" x14ac:dyDescent="0.35">
      <c r="J266" s="6" t="s">
        <v>162</v>
      </c>
      <c r="K266" s="6" t="s">
        <v>161</v>
      </c>
      <c r="L266" t="b">
        <v>0</v>
      </c>
    </row>
    <row r="267" spans="10:12" x14ac:dyDescent="0.35">
      <c r="J267" s="6" t="s">
        <v>162</v>
      </c>
      <c r="K267" s="6" t="s">
        <v>207</v>
      </c>
      <c r="L267" t="b">
        <v>0</v>
      </c>
    </row>
    <row r="268" spans="10:12" x14ac:dyDescent="0.35">
      <c r="J268" s="6" t="s">
        <v>162</v>
      </c>
      <c r="K268" s="6" t="s">
        <v>213</v>
      </c>
      <c r="L268" t="b">
        <v>0</v>
      </c>
    </row>
    <row r="269" spans="10:12" x14ac:dyDescent="0.35">
      <c r="J269" s="6" t="s">
        <v>162</v>
      </c>
      <c r="K269" s="6" t="s">
        <v>311</v>
      </c>
      <c r="L269" t="b">
        <v>0</v>
      </c>
    </row>
    <row r="270" spans="10:12" x14ac:dyDescent="0.35">
      <c r="J270" s="6" t="s">
        <v>162</v>
      </c>
      <c r="K270" s="6" t="s">
        <v>178</v>
      </c>
      <c r="L270" t="b">
        <v>0</v>
      </c>
    </row>
    <row r="271" spans="10:12" x14ac:dyDescent="0.35">
      <c r="J271" s="6" t="s">
        <v>162</v>
      </c>
      <c r="K271" s="6" t="s">
        <v>178</v>
      </c>
      <c r="L271" t="b">
        <v>0</v>
      </c>
    </row>
    <row r="272" spans="10:12" x14ac:dyDescent="0.35">
      <c r="J272" s="6" t="s">
        <v>162</v>
      </c>
      <c r="K272" s="6" t="s">
        <v>213</v>
      </c>
      <c r="L272" t="b">
        <v>0</v>
      </c>
    </row>
    <row r="273" spans="10:12" x14ac:dyDescent="0.35">
      <c r="J273" s="6" t="s">
        <v>162</v>
      </c>
      <c r="K273" s="6" t="s">
        <v>332</v>
      </c>
      <c r="L273" t="b">
        <v>0</v>
      </c>
    </row>
    <row r="274" spans="10:12" x14ac:dyDescent="0.35">
      <c r="J274" s="6" t="s">
        <v>162</v>
      </c>
      <c r="K274" s="6" t="s">
        <v>88</v>
      </c>
      <c r="L274" t="b">
        <v>0</v>
      </c>
    </row>
    <row r="275" spans="10:12" x14ac:dyDescent="0.35">
      <c r="J275" s="6" t="s">
        <v>162</v>
      </c>
      <c r="K275" s="6" t="s">
        <v>311</v>
      </c>
      <c r="L275" t="b">
        <v>0</v>
      </c>
    </row>
    <row r="276" spans="10:12" x14ac:dyDescent="0.35">
      <c r="J276" s="6" t="s">
        <v>162</v>
      </c>
      <c r="K276" s="6" t="s">
        <v>213</v>
      </c>
      <c r="L276" t="b">
        <v>0</v>
      </c>
    </row>
    <row r="277" spans="10:12" x14ac:dyDescent="0.35">
      <c r="J277" s="6" t="s">
        <v>162</v>
      </c>
      <c r="K277" s="6" t="s">
        <v>213</v>
      </c>
      <c r="L277" t="b">
        <v>0</v>
      </c>
    </row>
  </sheetData>
  <mergeCells count="10">
    <mergeCell ref="A1:B1"/>
    <mergeCell ref="A5:B5"/>
    <mergeCell ref="A11:B11"/>
    <mergeCell ref="A14:B14"/>
    <mergeCell ref="A24:B24"/>
    <mergeCell ref="A31:D31"/>
    <mergeCell ref="C32:C33"/>
    <mergeCell ref="C34:C35"/>
    <mergeCell ref="C36:C37"/>
    <mergeCell ref="C38:C3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A277"/>
  <sheetViews>
    <sheetView zoomScale="70" zoomScaleNormal="70" workbookViewId="0">
      <selection activeCell="B11" sqref="B11"/>
    </sheetView>
  </sheetViews>
  <sheetFormatPr defaultRowHeight="14.5" x14ac:dyDescent="0.35"/>
  <cols>
    <col min="3" max="3" width="26.7265625" customWidth="1"/>
    <col min="4" max="4" width="25.1796875" customWidth="1"/>
    <col min="7" max="7" width="13.7265625" customWidth="1"/>
    <col min="10" max="10" width="11.54296875" customWidth="1"/>
    <col min="11" max="11" width="17.54296875" customWidth="1"/>
    <col min="15" max="15" width="8.7265625" style="36"/>
    <col min="39" max="39" width="26.1796875" customWidth="1"/>
    <col min="40" max="40" width="18.81640625" bestFit="1" customWidth="1"/>
    <col min="41" max="41" width="21.81640625" customWidth="1"/>
    <col min="42" max="42" width="11.81640625" customWidth="1"/>
    <col min="43" max="43" width="12" customWidth="1"/>
    <col min="44" max="44" width="23.54296875" bestFit="1" customWidth="1"/>
    <col min="45" max="45" width="25.81640625" bestFit="1" customWidth="1"/>
    <col min="46" max="46" width="17.7265625" bestFit="1" customWidth="1"/>
    <col min="47" max="47" width="14.453125" bestFit="1" customWidth="1"/>
    <col min="48" max="48" width="19" bestFit="1" customWidth="1"/>
    <col min="49" max="49" width="16.54296875" bestFit="1" customWidth="1"/>
    <col min="50" max="50" width="8.7265625" style="36"/>
    <col min="51" max="51" width="16.453125" style="33" customWidth="1"/>
    <col min="52" max="52" width="13.81640625" customWidth="1"/>
  </cols>
  <sheetData>
    <row r="1" spans="1:53" ht="31.5" x14ac:dyDescent="0.35">
      <c r="A1" s="2" t="s">
        <v>2</v>
      </c>
      <c r="B1" s="2" t="s">
        <v>3</v>
      </c>
      <c r="C1" s="2" t="s">
        <v>1390</v>
      </c>
      <c r="D1" s="2" t="s">
        <v>1391</v>
      </c>
      <c r="E1" s="2" t="s">
        <v>5</v>
      </c>
      <c r="F1" s="3" t="s">
        <v>6</v>
      </c>
      <c r="G1" s="3" t="s">
        <v>7</v>
      </c>
      <c r="H1" s="3" t="s">
        <v>8</v>
      </c>
      <c r="I1" s="3" t="s">
        <v>9</v>
      </c>
      <c r="J1" s="2" t="s">
        <v>10</v>
      </c>
      <c r="K1" s="3" t="s">
        <v>11</v>
      </c>
      <c r="L1" s="3" t="s">
        <v>12</v>
      </c>
      <c r="M1" s="3" t="s">
        <v>13</v>
      </c>
      <c r="N1" s="3" t="s">
        <v>14</v>
      </c>
      <c r="O1" s="35" t="s">
        <v>1344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29" t="s">
        <v>1400</v>
      </c>
      <c r="AL1" s="31" t="s">
        <v>1401</v>
      </c>
      <c r="AM1" s="26" t="s">
        <v>1424</v>
      </c>
      <c r="AN1" s="26" t="s">
        <v>1423</v>
      </c>
      <c r="AO1" s="26" t="s">
        <v>1429</v>
      </c>
      <c r="AP1" s="26" t="s">
        <v>1406</v>
      </c>
      <c r="AQ1" s="26" t="s">
        <v>1407</v>
      </c>
      <c r="AR1" s="26" t="s">
        <v>1425</v>
      </c>
      <c r="AS1" s="26" t="s">
        <v>1426</v>
      </c>
      <c r="AT1" s="26" t="s">
        <v>1402</v>
      </c>
      <c r="AU1" s="26" t="s">
        <v>1403</v>
      </c>
      <c r="AV1" s="26" t="s">
        <v>1404</v>
      </c>
      <c r="AW1" s="26" t="s">
        <v>1405</v>
      </c>
      <c r="AX1" s="37" t="s">
        <v>1409</v>
      </c>
      <c r="AY1" s="28" t="s">
        <v>1408</v>
      </c>
      <c r="AZ1" s="26" t="s">
        <v>1410</v>
      </c>
      <c r="BA1" s="26" t="s">
        <v>1411</v>
      </c>
    </row>
    <row r="2" spans="1:53" ht="230" x14ac:dyDescent="0.35">
      <c r="A2" s="4" t="s">
        <v>400</v>
      </c>
      <c r="B2" s="5" t="s">
        <v>401</v>
      </c>
      <c r="C2" t="s">
        <v>1380</v>
      </c>
      <c r="D2">
        <v>2009</v>
      </c>
      <c r="E2" s="6" t="s">
        <v>53</v>
      </c>
      <c r="F2" s="6" t="s">
        <v>403</v>
      </c>
      <c r="G2" s="6" t="s">
        <v>404</v>
      </c>
      <c r="H2" s="6" t="s">
        <v>405</v>
      </c>
      <c r="I2" s="6" t="s">
        <v>81</v>
      </c>
      <c r="J2" s="7">
        <v>2E-3</v>
      </c>
      <c r="K2" s="8">
        <v>0.18</v>
      </c>
      <c r="L2" s="7">
        <v>9.1000000000000004E-3</v>
      </c>
      <c r="M2" s="9">
        <v>200</v>
      </c>
      <c r="N2" s="10">
        <v>3.1</v>
      </c>
      <c r="O2" s="34">
        <f t="shared" ref="O2:O65" si="0">ROUND(M2/N2,2)</f>
        <v>64.52</v>
      </c>
      <c r="P2" s="11"/>
      <c r="Q2" s="12">
        <v>0</v>
      </c>
      <c r="R2" s="6" t="s">
        <v>82</v>
      </c>
      <c r="S2" s="6" t="s">
        <v>48</v>
      </c>
      <c r="T2" s="6" t="s">
        <v>48</v>
      </c>
      <c r="U2" s="6" t="s">
        <v>47</v>
      </c>
      <c r="V2" s="13" t="s">
        <v>48</v>
      </c>
      <c r="W2" s="13" t="s">
        <v>48</v>
      </c>
      <c r="X2" s="13" t="s">
        <v>48</v>
      </c>
      <c r="Y2" s="13" t="s">
        <v>48</v>
      </c>
      <c r="Z2" s="13" t="s">
        <v>48</v>
      </c>
      <c r="AA2" s="13" t="s">
        <v>48</v>
      </c>
      <c r="AB2" s="13" t="s">
        <v>48</v>
      </c>
      <c r="AC2" s="13" t="s">
        <v>48</v>
      </c>
      <c r="AD2" s="13" t="s">
        <v>48</v>
      </c>
      <c r="AE2" s="13" t="s">
        <v>48</v>
      </c>
      <c r="AF2" s="13" t="s">
        <v>48</v>
      </c>
      <c r="AG2" s="14" t="s">
        <v>48</v>
      </c>
      <c r="AH2" s="14" t="s">
        <v>48</v>
      </c>
      <c r="AI2" s="15" t="s">
        <v>49</v>
      </c>
      <c r="AJ2" s="16" t="s">
        <v>49</v>
      </c>
      <c r="AK2" s="30">
        <f t="shared" ref="AK2:AK65" si="1">MONTH(1&amp;LEFT(C2,3))</f>
        <v>12</v>
      </c>
      <c r="AL2">
        <f>IF(NOT(ISERROR(FIND(R2,Userdata!$C$6,1)))=TRUE,1,0)</f>
        <v>0</v>
      </c>
      <c r="AM2">
        <f>(IF(NOT(ISERROR(FIND(H2,Userdata!$B$46,1)))=TRUE,1,0.5))*25</f>
        <v>12.5</v>
      </c>
      <c r="AN2">
        <f>(IF(NOT(ISERROR(FIND(U2,Userdata!$C$15,1)))=TRUE,1,0.5))*25</f>
        <v>12.5</v>
      </c>
      <c r="AO2">
        <f>IF(Userdata!$B$26=TRUE,IF(E2="ETF",1,0),IF(E2="ETF",0,1))</f>
        <v>0</v>
      </c>
      <c r="AP2">
        <f>IF(D2&lt;Userdata!$B$28,1,0)</f>
        <v>0</v>
      </c>
      <c r="AQ2">
        <f>IF(D2=Userdata!$B$28,IF(Calculation!AK64&lt;Userdata!C89,1,0),0)</f>
        <v>0</v>
      </c>
      <c r="AR2">
        <f t="shared" ref="AR2:AR65" si="2">IF(OR(AP2:AQ2)=TRUE,1,0.5)*25</f>
        <v>12.5</v>
      </c>
      <c r="AS2">
        <f>IF(Userdata!$W$4= TRUE,(IF(NOT(ISERROR(FIND(I2,Userdata!$R$5,1)))=TRUE,1,0.5)*25),(IF(NOT(ISERROR(FIND(I2,Userdata!$Q$2,1)))=TRUE,1,0.5)*25))</f>
        <v>12.5</v>
      </c>
      <c r="AT2">
        <f>IF(AND(Userdata!$B$32&lt;=Calculation!J64,Userdata!$B$33&gt;=Calculation!J64),1*Userdata!$D$32,0.5*Userdata!$D$32)*2.5</f>
        <v>1.25</v>
      </c>
      <c r="AU2">
        <f>IF(AND(Userdata!$B$34&lt;=Calculation!Q64,Userdata!$B$35&gt;=Calculation!Q64),1*Userdata!$D$34,0.5*Userdata!$D$34)*2.5</f>
        <v>2.5</v>
      </c>
      <c r="AV2">
        <f>IF(AND(Userdata!$B$36&lt;=Calculation!RH64,Userdata!$B$37&gt;=Calculation!K64),1*Userdata!$D$36,0.5*Userdata!$D$36)*2.5</f>
        <v>2.5</v>
      </c>
      <c r="AW2">
        <f>IF(AND(Userdata!$B$38&lt;=Calculation!P64,Userdata!$B$39&gt;=Calculation!P64),1*Userdata!$D$38,0.5*Userdata!$D$38)*2.5</f>
        <v>2.5</v>
      </c>
      <c r="AX2" s="36">
        <f t="shared" ref="AX2:AX65" si="3">O2</f>
        <v>64.52</v>
      </c>
      <c r="AY2" s="33">
        <f>ROUND((Userdata!$B$3/Calculation!AX149),0)</f>
        <v>0</v>
      </c>
      <c r="AZ2">
        <f t="shared" ref="AZ2:AZ65" si="4">IF(AY2&gt;=1,1,0)</f>
        <v>0</v>
      </c>
      <c r="BA2">
        <f t="shared" ref="BA2:BA65" si="5">(SUM(AM2:AN2,AR2:AW2)/2)*AO2*AL2*AZ2</f>
        <v>0</v>
      </c>
    </row>
    <row r="3" spans="1:53" ht="149.5" x14ac:dyDescent="0.35">
      <c r="A3" s="4" t="s">
        <v>75</v>
      </c>
      <c r="B3" s="5" t="s">
        <v>76</v>
      </c>
      <c r="C3" t="s">
        <v>1383</v>
      </c>
      <c r="D3">
        <v>2012</v>
      </c>
      <c r="E3" s="6" t="s">
        <v>53</v>
      </c>
      <c r="F3" s="6" t="s">
        <v>78</v>
      </c>
      <c r="G3" s="6" t="s">
        <v>79</v>
      </c>
      <c r="H3" s="6" t="s">
        <v>80</v>
      </c>
      <c r="I3" s="6" t="s">
        <v>81</v>
      </c>
      <c r="J3" s="7">
        <v>1.5E-3</v>
      </c>
      <c r="K3" s="8">
        <v>0.02</v>
      </c>
      <c r="L3" s="7">
        <v>9.1999999999999998E-3</v>
      </c>
      <c r="M3" s="9">
        <v>106.7</v>
      </c>
      <c r="N3" s="10">
        <v>4.4000000000000004</v>
      </c>
      <c r="O3" s="34">
        <f t="shared" si="0"/>
        <v>24.25</v>
      </c>
      <c r="P3" s="11">
        <v>41013</v>
      </c>
      <c r="Q3" s="12">
        <v>-0.3</v>
      </c>
      <c r="R3" s="6" t="s">
        <v>82</v>
      </c>
      <c r="S3" s="6" t="s">
        <v>48</v>
      </c>
      <c r="T3" s="6" t="s">
        <v>48</v>
      </c>
      <c r="U3" s="6" t="s">
        <v>47</v>
      </c>
      <c r="V3" s="13" t="s">
        <v>48</v>
      </c>
      <c r="W3" s="13" t="s">
        <v>48</v>
      </c>
      <c r="X3" s="13" t="s">
        <v>48</v>
      </c>
      <c r="Y3" s="13" t="s">
        <v>48</v>
      </c>
      <c r="Z3" s="13" t="s">
        <v>48</v>
      </c>
      <c r="AA3" s="13" t="s">
        <v>48</v>
      </c>
      <c r="AB3" s="13" t="s">
        <v>48</v>
      </c>
      <c r="AC3" s="13" t="s">
        <v>48</v>
      </c>
      <c r="AD3" s="13" t="s">
        <v>48</v>
      </c>
      <c r="AE3" s="13" t="s">
        <v>48</v>
      </c>
      <c r="AF3" s="13" t="s">
        <v>48</v>
      </c>
      <c r="AG3" s="14" t="s">
        <v>48</v>
      </c>
      <c r="AH3" s="14" t="s">
        <v>48</v>
      </c>
      <c r="AI3" s="15" t="s">
        <v>49</v>
      </c>
      <c r="AJ3" s="16" t="s">
        <v>49</v>
      </c>
      <c r="AK3" s="30">
        <f t="shared" si="1"/>
        <v>2</v>
      </c>
      <c r="AL3">
        <f>IF(NOT(ISERROR(FIND(R3,Userdata!$C$6,1)))=TRUE,1,0)</f>
        <v>0</v>
      </c>
      <c r="AM3">
        <f>(IF(NOT(ISERROR(FIND(H3,Userdata!$B$46,1)))=TRUE,1,0.5))*25</f>
        <v>12.5</v>
      </c>
      <c r="AN3">
        <f>(IF(NOT(ISERROR(FIND(U3,Userdata!$C$15,1)))=TRUE,1,0.5))*25</f>
        <v>12.5</v>
      </c>
      <c r="AO3">
        <f>IF(Userdata!$B$26=TRUE,IF(E3="ETF",1,0),IF(E3="ETF",0,1))</f>
        <v>0</v>
      </c>
      <c r="AP3">
        <f>IF(D3&lt;Userdata!$B$28,1,0)</f>
        <v>0</v>
      </c>
      <c r="AQ3">
        <f>IF(D3=Userdata!$B$28,IF(Calculation!AK6&lt;Userdata!C31,1,0),0)</f>
        <v>0</v>
      </c>
      <c r="AR3">
        <f t="shared" si="2"/>
        <v>12.5</v>
      </c>
      <c r="AS3">
        <f>IF(Userdata!$W$4= TRUE,(IF(NOT(ISERROR(FIND(I3,Userdata!$R$5,1)))=TRUE,1,0.5)*25),(IF(NOT(ISERROR(FIND(I3,Userdata!$Q$2,1)))=TRUE,1,0.5)*25))</f>
        <v>12.5</v>
      </c>
      <c r="AT3">
        <f>IF(AND(Userdata!$B$32&lt;=Calculation!J6,Userdata!$B$33&gt;=Calculation!J6),1*Userdata!$D$32,0.5*Userdata!$D$32)*2.5</f>
        <v>1.25</v>
      </c>
      <c r="AU3">
        <f>IF(AND(Userdata!$B$34&lt;=Calculation!Q6,Userdata!$B$35&gt;=Calculation!Q6),1*Userdata!$D$34,0.5*Userdata!$D$34)*2.5</f>
        <v>2.5</v>
      </c>
      <c r="AV3">
        <f>IF(AND(Userdata!$B$36&lt;=Calculation!RH6,Userdata!$B$37&gt;=Calculation!K6),1*Userdata!$D$36,0.5*Userdata!$D$36)*2.5</f>
        <v>2.5</v>
      </c>
      <c r="AW3">
        <f>IF(AND(Userdata!$B$38&lt;=Calculation!P6,Userdata!$B$39&gt;=Calculation!P6),1*Userdata!$D$38,0.5*Userdata!$D$38)*2.5</f>
        <v>2.5</v>
      </c>
      <c r="AX3" s="36">
        <f t="shared" si="3"/>
        <v>24.25</v>
      </c>
      <c r="AY3" s="33">
        <f>ROUND((Userdata!$B$3/Calculation!AX146),0)</f>
        <v>0</v>
      </c>
      <c r="AZ3">
        <f t="shared" si="4"/>
        <v>0</v>
      </c>
      <c r="BA3">
        <f t="shared" si="5"/>
        <v>0</v>
      </c>
    </row>
    <row r="4" spans="1:53" ht="103.5" x14ac:dyDescent="0.35">
      <c r="A4" s="4" t="s">
        <v>635</v>
      </c>
      <c r="B4" s="5" t="s">
        <v>636</v>
      </c>
      <c r="C4" t="s">
        <v>1380</v>
      </c>
      <c r="D4">
        <v>2011</v>
      </c>
      <c r="E4" s="6" t="s">
        <v>53</v>
      </c>
      <c r="F4" s="6" t="s">
        <v>638</v>
      </c>
      <c r="G4" s="6" t="s">
        <v>639</v>
      </c>
      <c r="H4" s="6" t="s">
        <v>405</v>
      </c>
      <c r="I4" s="6" t="s">
        <v>57</v>
      </c>
      <c r="J4" s="7">
        <v>1.5E-3</v>
      </c>
      <c r="K4" s="8">
        <v>0.01</v>
      </c>
      <c r="L4" s="7">
        <v>7.7999999999999996E-3</v>
      </c>
      <c r="M4" s="9">
        <v>351.4</v>
      </c>
      <c r="N4" s="10">
        <v>11.5</v>
      </c>
      <c r="O4" s="34">
        <f t="shared" si="0"/>
        <v>30.56</v>
      </c>
      <c r="P4" s="11">
        <v>47306</v>
      </c>
      <c r="Q4" s="12">
        <v>-0.19</v>
      </c>
      <c r="R4" s="6" t="s">
        <v>82</v>
      </c>
      <c r="S4" s="6" t="s">
        <v>48</v>
      </c>
      <c r="T4" s="6" t="s">
        <v>48</v>
      </c>
      <c r="U4" s="6" t="s">
        <v>47</v>
      </c>
      <c r="V4" s="13" t="s">
        <v>48</v>
      </c>
      <c r="W4" s="13" t="s">
        <v>48</v>
      </c>
      <c r="X4" s="13" t="s">
        <v>48</v>
      </c>
      <c r="Y4" s="13" t="s">
        <v>48</v>
      </c>
      <c r="Z4" s="13" t="s">
        <v>48</v>
      </c>
      <c r="AA4" s="13" t="s">
        <v>48</v>
      </c>
      <c r="AB4" s="13" t="s">
        <v>48</v>
      </c>
      <c r="AC4" s="13" t="s">
        <v>48</v>
      </c>
      <c r="AD4" s="13" t="s">
        <v>48</v>
      </c>
      <c r="AE4" s="13" t="s">
        <v>48</v>
      </c>
      <c r="AF4" s="13" t="s">
        <v>48</v>
      </c>
      <c r="AG4" s="14" t="s">
        <v>48</v>
      </c>
      <c r="AH4" s="14" t="s">
        <v>48</v>
      </c>
      <c r="AI4" s="15" t="s">
        <v>49</v>
      </c>
      <c r="AJ4" s="16" t="s">
        <v>49</v>
      </c>
      <c r="AK4" s="30">
        <f t="shared" si="1"/>
        <v>12</v>
      </c>
      <c r="AL4">
        <f>IF(NOT(ISERROR(FIND(R4,Userdata!$C$6,1)))=TRUE,1,0)</f>
        <v>0</v>
      </c>
      <c r="AM4">
        <f>(IF(NOT(ISERROR(FIND(H4,Userdata!$B$46,1)))=TRUE,1,0.5))*25</f>
        <v>12.5</v>
      </c>
      <c r="AN4">
        <f>(IF(NOT(ISERROR(FIND(U4,Userdata!$C$15,1)))=TRUE,1,0.5))*25</f>
        <v>12.5</v>
      </c>
      <c r="AO4">
        <f>IF(Userdata!$B$26=TRUE,IF(E4="ETF",1,0),IF(E4="ETF",0,1))</f>
        <v>0</v>
      </c>
      <c r="AP4">
        <f>IF(D4&lt;Userdata!$B$28,1,0)</f>
        <v>0</v>
      </c>
      <c r="AQ4">
        <f>IF(D4=Userdata!$B$28,IF(Calculation!AK115&lt;Userdata!C140,1,0),0)</f>
        <v>0</v>
      </c>
      <c r="AR4">
        <f t="shared" si="2"/>
        <v>12.5</v>
      </c>
      <c r="AS4">
        <f>IF(Userdata!$W$4= TRUE,(IF(NOT(ISERROR(FIND(I4,Userdata!$R$5,1)))=TRUE,1,0.5)*25),(IF(NOT(ISERROR(FIND(I4,Userdata!$Q$2,1)))=TRUE,1,0.5)*25))</f>
        <v>12.5</v>
      </c>
      <c r="AT4">
        <f>IF(AND(Userdata!$B$32&lt;=Calculation!J115,Userdata!$B$33&gt;=Calculation!J115),1*Userdata!$D$32,0.5*Userdata!$D$32)*2.5</f>
        <v>1.25</v>
      </c>
      <c r="AU4">
        <f>IF(AND(Userdata!$B$34&lt;=Calculation!Q115,Userdata!$B$35&gt;=Calculation!Q115),1*Userdata!$D$34,0.5*Userdata!$D$34)*2.5</f>
        <v>2.5</v>
      </c>
      <c r="AV4">
        <f>IF(AND(Userdata!$B$36&lt;=Calculation!RH115,Userdata!$B$37&gt;=Calculation!K115),1*Userdata!$D$36,0.5*Userdata!$D$36)*2.5</f>
        <v>2.5</v>
      </c>
      <c r="AW4">
        <f>IF(AND(Userdata!$B$38&lt;=Calculation!P115,Userdata!$B$39&gt;=Calculation!P115),1*Userdata!$D$38,0.5*Userdata!$D$38)*2.5</f>
        <v>2.5</v>
      </c>
      <c r="AX4" s="36">
        <f t="shared" si="3"/>
        <v>30.56</v>
      </c>
      <c r="AY4" s="33">
        <f>ROUND((Userdata!$B$3/Calculation!AX150),0)</f>
        <v>0</v>
      </c>
      <c r="AZ4">
        <f t="shared" si="4"/>
        <v>0</v>
      </c>
      <c r="BA4">
        <f t="shared" si="5"/>
        <v>0</v>
      </c>
    </row>
    <row r="5" spans="1:53" ht="299" x14ac:dyDescent="0.35">
      <c r="A5" s="4" t="s">
        <v>706</v>
      </c>
      <c r="B5" s="5" t="s">
        <v>707</v>
      </c>
      <c r="C5" t="s">
        <v>1383</v>
      </c>
      <c r="D5">
        <v>2012</v>
      </c>
      <c r="E5" s="6" t="s">
        <v>53</v>
      </c>
      <c r="F5" s="6" t="s">
        <v>708</v>
      </c>
      <c r="G5" s="6" t="s">
        <v>709</v>
      </c>
      <c r="H5" s="6" t="s">
        <v>357</v>
      </c>
      <c r="I5" s="6" t="s">
        <v>81</v>
      </c>
      <c r="J5" s="7">
        <v>1.5E-3</v>
      </c>
      <c r="K5" s="8">
        <v>0.09</v>
      </c>
      <c r="L5" s="7">
        <v>2.12E-2</v>
      </c>
      <c r="M5" s="9">
        <v>397</v>
      </c>
      <c r="N5" s="10">
        <v>8</v>
      </c>
      <c r="O5" s="34">
        <f t="shared" si="0"/>
        <v>49.63</v>
      </c>
      <c r="P5" s="11">
        <v>18833</v>
      </c>
      <c r="Q5" s="12">
        <v>-0.39</v>
      </c>
      <c r="R5" s="6" t="s">
        <v>82</v>
      </c>
      <c r="S5" s="6" t="s">
        <v>48</v>
      </c>
      <c r="T5" s="6" t="s">
        <v>48</v>
      </c>
      <c r="U5" s="6" t="s">
        <v>47</v>
      </c>
      <c r="V5" s="13" t="s">
        <v>48</v>
      </c>
      <c r="W5" s="13" t="s">
        <v>48</v>
      </c>
      <c r="X5" s="13" t="s">
        <v>48</v>
      </c>
      <c r="Y5" s="13" t="s">
        <v>48</v>
      </c>
      <c r="Z5" s="13" t="s">
        <v>48</v>
      </c>
      <c r="AA5" s="13" t="s">
        <v>48</v>
      </c>
      <c r="AB5" s="13" t="s">
        <v>48</v>
      </c>
      <c r="AC5" s="13" t="s">
        <v>48</v>
      </c>
      <c r="AD5" s="13" t="s">
        <v>48</v>
      </c>
      <c r="AE5" s="13" t="s">
        <v>48</v>
      </c>
      <c r="AF5" s="13" t="s">
        <v>48</v>
      </c>
      <c r="AG5" s="14" t="s">
        <v>48</v>
      </c>
      <c r="AH5" s="14" t="s">
        <v>48</v>
      </c>
      <c r="AI5" s="15" t="s">
        <v>49</v>
      </c>
      <c r="AJ5" s="16" t="s">
        <v>49</v>
      </c>
      <c r="AK5" s="30">
        <f t="shared" si="1"/>
        <v>2</v>
      </c>
      <c r="AL5">
        <f>IF(NOT(ISERROR(FIND(R5,Userdata!$C$6,1)))=TRUE,1,0)</f>
        <v>0</v>
      </c>
      <c r="AM5">
        <f>(IF(NOT(ISERROR(FIND(H5,Userdata!$B$46,1)))=TRUE,1,0.5))*25</f>
        <v>12.5</v>
      </c>
      <c r="AN5">
        <f>(IF(NOT(ISERROR(FIND(U5,Userdata!$C$15,1)))=TRUE,1,0.5))*25</f>
        <v>12.5</v>
      </c>
      <c r="AO5">
        <f>IF(Userdata!$B$26=TRUE,IF(E5="ETF",1,0),IF(E5="ETF",0,1))</f>
        <v>0</v>
      </c>
      <c r="AP5">
        <f>IF(D5&lt;Userdata!$B$28,1,0)</f>
        <v>0</v>
      </c>
      <c r="AQ5">
        <f>IF(D5=Userdata!$B$28,IF(Calculation!AK130&lt;Userdata!C155,1,0),0)</f>
        <v>0</v>
      </c>
      <c r="AR5">
        <f t="shared" si="2"/>
        <v>12.5</v>
      </c>
      <c r="AS5">
        <f>IF(Userdata!$W$4= TRUE,(IF(NOT(ISERROR(FIND(I5,Userdata!$R$5,1)))=TRUE,1,0.5)*25),(IF(NOT(ISERROR(FIND(I5,Userdata!$Q$2,1)))=TRUE,1,0.5)*25))</f>
        <v>12.5</v>
      </c>
      <c r="AT5">
        <f>IF(AND(Userdata!$B$32&lt;=Calculation!J130,Userdata!$B$33&gt;=Calculation!J130),1*Userdata!$D$32,0.5*Userdata!$D$32)*2.5</f>
        <v>1.25</v>
      </c>
      <c r="AU5">
        <f>IF(AND(Userdata!$B$34&lt;=Calculation!Q130,Userdata!$B$35&gt;=Calculation!Q130),1*Userdata!$D$34,0.5*Userdata!$D$34)*2.5</f>
        <v>2.5</v>
      </c>
      <c r="AV5">
        <f>IF(AND(Userdata!$B$36&lt;=Calculation!RH130,Userdata!$B$37&gt;=Calculation!K130),1*Userdata!$D$36,0.5*Userdata!$D$36)*2.5</f>
        <v>2.5</v>
      </c>
      <c r="AW5">
        <f>IF(AND(Userdata!$B$38&lt;=Calculation!P130,Userdata!$B$39&gt;=Calculation!P130),1*Userdata!$D$38,0.5*Userdata!$D$38)*2.5</f>
        <v>2.5</v>
      </c>
      <c r="AX5" s="36">
        <f t="shared" si="3"/>
        <v>49.63</v>
      </c>
      <c r="AY5" s="33">
        <f>ROUND((Userdata!$B$3/Calculation!AX152),0)</f>
        <v>0</v>
      </c>
      <c r="AZ5">
        <f t="shared" si="4"/>
        <v>0</v>
      </c>
      <c r="BA5">
        <f t="shared" si="5"/>
        <v>0</v>
      </c>
    </row>
    <row r="6" spans="1:53" ht="69" x14ac:dyDescent="0.35">
      <c r="A6" s="4" t="s">
        <v>784</v>
      </c>
      <c r="B6" s="5" t="s">
        <v>785</v>
      </c>
      <c r="C6" t="s">
        <v>1356</v>
      </c>
      <c r="D6">
        <v>2011</v>
      </c>
      <c r="E6" s="6" t="s">
        <v>53</v>
      </c>
      <c r="F6" s="6" t="s">
        <v>787</v>
      </c>
      <c r="G6" s="6" t="s">
        <v>788</v>
      </c>
      <c r="H6" s="6" t="s">
        <v>405</v>
      </c>
      <c r="I6" s="6" t="s">
        <v>789</v>
      </c>
      <c r="J6" s="7">
        <v>5.0000000000000001E-4</v>
      </c>
      <c r="K6" s="8">
        <v>0.09</v>
      </c>
      <c r="L6" s="7">
        <v>0.02</v>
      </c>
      <c r="M6" s="9">
        <v>497.3</v>
      </c>
      <c r="N6" s="10">
        <v>9.9</v>
      </c>
      <c r="O6" s="34">
        <f t="shared" si="0"/>
        <v>50.23</v>
      </c>
      <c r="P6" s="11">
        <v>63025</v>
      </c>
      <c r="Q6" s="12">
        <v>-0.34</v>
      </c>
      <c r="R6" s="6" t="s">
        <v>82</v>
      </c>
      <c r="S6" s="6" t="s">
        <v>48</v>
      </c>
      <c r="T6" s="6" t="s">
        <v>48</v>
      </c>
      <c r="U6" s="6" t="s">
        <v>47</v>
      </c>
      <c r="V6" s="13" t="s">
        <v>48</v>
      </c>
      <c r="W6" s="13" t="s">
        <v>48</v>
      </c>
      <c r="X6" s="13" t="s">
        <v>48</v>
      </c>
      <c r="Y6" s="13" t="s">
        <v>48</v>
      </c>
      <c r="Z6" s="13" t="s">
        <v>48</v>
      </c>
      <c r="AA6" s="13" t="s">
        <v>48</v>
      </c>
      <c r="AB6" s="13" t="s">
        <v>48</v>
      </c>
      <c r="AC6" s="13" t="s">
        <v>48</v>
      </c>
      <c r="AD6" s="13" t="s">
        <v>48</v>
      </c>
      <c r="AE6" s="13" t="s">
        <v>48</v>
      </c>
      <c r="AF6" s="13" t="s">
        <v>48</v>
      </c>
      <c r="AG6" s="14" t="s">
        <v>48</v>
      </c>
      <c r="AH6" s="14" t="s">
        <v>48</v>
      </c>
      <c r="AI6" s="15" t="s">
        <v>49</v>
      </c>
      <c r="AJ6" s="16" t="s">
        <v>49</v>
      </c>
      <c r="AK6" s="30">
        <f t="shared" si="1"/>
        <v>7</v>
      </c>
      <c r="AL6">
        <f>IF(NOT(ISERROR(FIND(R6,Userdata!$C$6,1)))=TRUE,1,0)</f>
        <v>0</v>
      </c>
      <c r="AM6">
        <f>(IF(NOT(ISERROR(FIND(H6,Userdata!$B$46,1)))=TRUE,1,0.5))*25</f>
        <v>12.5</v>
      </c>
      <c r="AN6">
        <f>(IF(NOT(ISERROR(FIND(U6,Userdata!$C$15,1)))=TRUE,1,0.5))*25</f>
        <v>12.5</v>
      </c>
      <c r="AO6">
        <f>IF(Userdata!$B$26=TRUE,IF(E6="ETF",1,0),IF(E6="ETF",0,1))</f>
        <v>0</v>
      </c>
      <c r="AP6">
        <f>IF(D6&lt;Userdata!$B$28,1,0)</f>
        <v>0</v>
      </c>
      <c r="AQ6">
        <f>IF(D6=Userdata!$B$28,IF(Calculation!AK148&lt;Userdata!C173,1,0),0)</f>
        <v>0</v>
      </c>
      <c r="AR6">
        <f t="shared" si="2"/>
        <v>12.5</v>
      </c>
      <c r="AS6">
        <f>IF(Userdata!$W$4= TRUE,(IF(NOT(ISERROR(FIND(I6,Userdata!$R$5,1)))=TRUE,1,0.5)*25),(IF(NOT(ISERROR(FIND(I6,Userdata!$Q$2,1)))=TRUE,1,0.5)*25))</f>
        <v>12.5</v>
      </c>
      <c r="AT6">
        <f>IF(AND(Userdata!$B$32&lt;=Calculation!J148,Userdata!$B$33&gt;=Calculation!J148),1*Userdata!$D$32,0.5*Userdata!$D$32)*2.5</f>
        <v>1.25</v>
      </c>
      <c r="AU6">
        <f>IF(AND(Userdata!$B$34&lt;=Calculation!Q148,Userdata!$B$35&gt;=Calculation!Q148),1*Userdata!$D$34,0.5*Userdata!$D$34)*2.5</f>
        <v>2.5</v>
      </c>
      <c r="AV6">
        <f>IF(AND(Userdata!$B$36&lt;=Calculation!RH148,Userdata!$B$37&gt;=Calculation!K148),1*Userdata!$D$36,0.5*Userdata!$D$36)*2.5</f>
        <v>2.5</v>
      </c>
      <c r="AW6">
        <f>IF(AND(Userdata!$B$38&lt;=Calculation!P148,Userdata!$B$39&gt;=Calculation!P148),1*Userdata!$D$38,0.5*Userdata!$D$38)*2.5</f>
        <v>2.5</v>
      </c>
      <c r="AX6" s="36">
        <f t="shared" si="3"/>
        <v>50.23</v>
      </c>
      <c r="AY6" s="33">
        <f>ROUND((Userdata!$B$3/Calculation!AX153),0)</f>
        <v>0</v>
      </c>
      <c r="AZ6">
        <f t="shared" si="4"/>
        <v>0</v>
      </c>
      <c r="BA6">
        <f t="shared" si="5"/>
        <v>0</v>
      </c>
    </row>
    <row r="7" spans="1:53" ht="172.5" x14ac:dyDescent="0.35">
      <c r="A7" s="4" t="s">
        <v>1183</v>
      </c>
      <c r="B7" s="5" t="s">
        <v>1184</v>
      </c>
      <c r="C7" t="s">
        <v>1387</v>
      </c>
      <c r="D7">
        <v>2011</v>
      </c>
      <c r="E7" s="6" t="s">
        <v>53</v>
      </c>
      <c r="F7" s="6" t="s">
        <v>1186</v>
      </c>
      <c r="G7" s="6" t="s">
        <v>1187</v>
      </c>
      <c r="H7" s="6" t="s">
        <v>357</v>
      </c>
      <c r="I7" s="6" t="s">
        <v>81</v>
      </c>
      <c r="J7" s="7">
        <v>2E-3</v>
      </c>
      <c r="K7" s="8">
        <v>0.02</v>
      </c>
      <c r="L7" s="7">
        <v>5.1000000000000004E-3</v>
      </c>
      <c r="M7" s="9">
        <v>3510</v>
      </c>
      <c r="N7" s="10">
        <v>69.3</v>
      </c>
      <c r="O7" s="34">
        <f t="shared" si="0"/>
        <v>50.65</v>
      </c>
      <c r="P7" s="11">
        <v>957086</v>
      </c>
      <c r="Q7" s="12">
        <v>0.08</v>
      </c>
      <c r="R7" s="6" t="s">
        <v>82</v>
      </c>
      <c r="S7" s="6" t="s">
        <v>48</v>
      </c>
      <c r="T7" s="6" t="s">
        <v>48</v>
      </c>
      <c r="U7" s="6" t="s">
        <v>47</v>
      </c>
      <c r="V7" s="13" t="s">
        <v>48</v>
      </c>
      <c r="W7" s="13" t="s">
        <v>48</v>
      </c>
      <c r="X7" s="13" t="s">
        <v>48</v>
      </c>
      <c r="Y7" s="13" t="s">
        <v>48</v>
      </c>
      <c r="Z7" s="13" t="s">
        <v>48</v>
      </c>
      <c r="AA7" s="13" t="s">
        <v>48</v>
      </c>
      <c r="AB7" s="13" t="s">
        <v>48</v>
      </c>
      <c r="AC7" s="13" t="s">
        <v>48</v>
      </c>
      <c r="AD7" s="13" t="s">
        <v>48</v>
      </c>
      <c r="AE7" s="13" t="s">
        <v>48</v>
      </c>
      <c r="AF7" s="13" t="s">
        <v>48</v>
      </c>
      <c r="AG7" s="14" t="s">
        <v>48</v>
      </c>
      <c r="AH7" s="14" t="s">
        <v>48</v>
      </c>
      <c r="AI7" s="15" t="s">
        <v>49</v>
      </c>
      <c r="AJ7" s="16" t="s">
        <v>49</v>
      </c>
      <c r="AK7" s="30">
        <f t="shared" si="1"/>
        <v>6</v>
      </c>
      <c r="AL7">
        <f>IF(NOT(ISERROR(FIND(R7,Userdata!$C$6,1)))=TRUE,1,0)</f>
        <v>0</v>
      </c>
      <c r="AM7">
        <f>(IF(NOT(ISERROR(FIND(H7,Userdata!$B$46,1)))=TRUE,1,0.5))*25</f>
        <v>12.5</v>
      </c>
      <c r="AN7">
        <f>(IF(NOT(ISERROR(FIND(U7,Userdata!$C$15,1)))=TRUE,1,0.5))*25</f>
        <v>12.5</v>
      </c>
      <c r="AO7">
        <f>IF(Userdata!$B$26=TRUE,IF(E7="ETF",1,0),IF(E7="ETF",0,1))</f>
        <v>0</v>
      </c>
      <c r="AP7">
        <f>IF(D7&lt;Userdata!$B$28,1,0)</f>
        <v>0</v>
      </c>
      <c r="AQ7">
        <f>IF(D7=Userdata!$B$28,IF(Calculation!AK239&lt;Userdata!C264,1,0),0)</f>
        <v>0</v>
      </c>
      <c r="AR7">
        <f t="shared" si="2"/>
        <v>12.5</v>
      </c>
      <c r="AS7">
        <f>IF(Userdata!$W$4= TRUE,(IF(NOT(ISERROR(FIND(I7,Userdata!$R$5,1)))=TRUE,1,0.5)*25),(IF(NOT(ISERROR(FIND(I7,Userdata!$Q$2,1)))=TRUE,1,0.5)*25))</f>
        <v>12.5</v>
      </c>
      <c r="AT7">
        <f>IF(AND(Userdata!$B$32&lt;=Calculation!J239,Userdata!$B$33&gt;=Calculation!J239),1*Userdata!$D$32,0.5*Userdata!$D$32)*2.5</f>
        <v>1.25</v>
      </c>
      <c r="AU7">
        <f>IF(AND(Userdata!$B$34&lt;=Calculation!Q239,Userdata!$B$35&gt;=Calculation!Q239),1*Userdata!$D$34,0.5*Userdata!$D$34)*2.5</f>
        <v>2.5</v>
      </c>
      <c r="AV7">
        <f>IF(AND(Userdata!$B$36&lt;=Calculation!RH239,Userdata!$B$37&gt;=Calculation!K239),1*Userdata!$D$36,0.5*Userdata!$D$36)*2.5</f>
        <v>2.5</v>
      </c>
      <c r="AW7">
        <f>IF(AND(Userdata!$B$38&lt;=Calculation!P239,Userdata!$B$39&gt;=Calculation!P239),1*Userdata!$D$38,0.5*Userdata!$D$38)*2.5</f>
        <v>2.5</v>
      </c>
      <c r="AX7" s="36">
        <f t="shared" si="3"/>
        <v>50.65</v>
      </c>
      <c r="AY7" s="33">
        <f>ROUND((Userdata!$B$3/Calculation!AX157),0)</f>
        <v>0</v>
      </c>
      <c r="AZ7">
        <f t="shared" si="4"/>
        <v>0</v>
      </c>
      <c r="BA7">
        <f t="shared" si="5"/>
        <v>0</v>
      </c>
    </row>
    <row r="8" spans="1:53" ht="62.5" x14ac:dyDescent="0.35">
      <c r="A8" s="4" t="s">
        <v>570</v>
      </c>
      <c r="B8" s="5" t="s">
        <v>571</v>
      </c>
      <c r="C8" t="s">
        <v>1386</v>
      </c>
      <c r="D8">
        <v>2012</v>
      </c>
      <c r="E8" s="6" t="s">
        <v>53</v>
      </c>
      <c r="F8" s="6"/>
      <c r="G8" s="6" t="s">
        <v>135</v>
      </c>
      <c r="H8" s="6" t="s">
        <v>405</v>
      </c>
      <c r="I8" s="6" t="s">
        <v>358</v>
      </c>
      <c r="J8" s="7">
        <v>5.4999999999999997E-3</v>
      </c>
      <c r="K8" s="8"/>
      <c r="L8" s="7"/>
      <c r="M8" s="9">
        <v>287.7</v>
      </c>
      <c r="N8" s="10">
        <v>2.8</v>
      </c>
      <c r="O8" s="34">
        <f t="shared" si="0"/>
        <v>102.75</v>
      </c>
      <c r="P8" s="11"/>
      <c r="Q8" s="12">
        <v>0</v>
      </c>
      <c r="R8" s="6" t="s">
        <v>82</v>
      </c>
      <c r="S8" s="6" t="s">
        <v>48</v>
      </c>
      <c r="T8" s="6" t="s">
        <v>48</v>
      </c>
      <c r="U8" s="6" t="s">
        <v>47</v>
      </c>
      <c r="V8" s="13" t="s">
        <v>48</v>
      </c>
      <c r="W8" s="13" t="s">
        <v>48</v>
      </c>
      <c r="X8" s="13" t="s">
        <v>48</v>
      </c>
      <c r="Y8" s="13" t="s">
        <v>48</v>
      </c>
      <c r="Z8" s="13" t="s">
        <v>48</v>
      </c>
      <c r="AA8" s="13" t="s">
        <v>48</v>
      </c>
      <c r="AB8" s="13" t="s">
        <v>48</v>
      </c>
      <c r="AC8" s="13" t="s">
        <v>48</v>
      </c>
      <c r="AD8" s="13" t="s">
        <v>48</v>
      </c>
      <c r="AE8" s="13" t="s">
        <v>48</v>
      </c>
      <c r="AF8" s="13" t="s">
        <v>48</v>
      </c>
      <c r="AG8" s="14" t="s">
        <v>48</v>
      </c>
      <c r="AH8" s="14" t="s">
        <v>48</v>
      </c>
      <c r="AI8" s="15" t="s">
        <v>49</v>
      </c>
      <c r="AJ8" s="16" t="s">
        <v>49</v>
      </c>
      <c r="AK8" s="30">
        <f t="shared" si="1"/>
        <v>3</v>
      </c>
      <c r="AL8">
        <f>IF(NOT(ISERROR(FIND(R8,Userdata!$C$6,1)))=TRUE,1,0)</f>
        <v>0</v>
      </c>
      <c r="AM8">
        <f>(IF(NOT(ISERROR(FIND(H8,Userdata!$B$46,1)))=TRUE,1,0.5))*25</f>
        <v>12.5</v>
      </c>
      <c r="AN8">
        <f>(IF(NOT(ISERROR(FIND(U8,Userdata!$C$15,1)))=TRUE,1,0.5))*25</f>
        <v>12.5</v>
      </c>
      <c r="AO8">
        <f>IF(Userdata!$B$26=TRUE,IF(E8="ETF",1,0),IF(E8="ETF",0,1))</f>
        <v>0</v>
      </c>
      <c r="AP8">
        <f>IF(D8&lt;Userdata!$B$28,1,0)</f>
        <v>0</v>
      </c>
      <c r="AQ8">
        <f>IF(D8=Userdata!$B$28,IF(Calculation!AK101&lt;Userdata!C126,1,0),0)</f>
        <v>0</v>
      </c>
      <c r="AR8">
        <f t="shared" si="2"/>
        <v>12.5</v>
      </c>
      <c r="AS8">
        <f>IF(Userdata!$W$4= TRUE,(IF(NOT(ISERROR(FIND(I8,Userdata!$R$5,1)))=TRUE,1,0.5)*25),(IF(NOT(ISERROR(FIND(I8,Userdata!$Q$2,1)))=TRUE,1,0.5)*25))</f>
        <v>12.5</v>
      </c>
      <c r="AT8">
        <f>IF(AND(Userdata!$B$32&lt;=Calculation!J101,Userdata!$B$33&gt;=Calculation!J101),1*Userdata!$D$32,0.5*Userdata!$D$32)*2.5</f>
        <v>1.25</v>
      </c>
      <c r="AU8">
        <f>IF(AND(Userdata!$B$34&lt;=Calculation!Q101,Userdata!$B$35&gt;=Calculation!Q101),1*Userdata!$D$34,0.5*Userdata!$D$34)*2.5</f>
        <v>2.5</v>
      </c>
      <c r="AV8">
        <f>IF(AND(Userdata!$B$36&lt;=Calculation!RH101,Userdata!$B$37&gt;=Calculation!K101),1*Userdata!$D$36,0.5*Userdata!$D$36)*2.5</f>
        <v>2.5</v>
      </c>
      <c r="AW8">
        <f>IF(AND(Userdata!$B$38&lt;=Calculation!P101,Userdata!$B$39&gt;=Calculation!P101),1*Userdata!$D$38,0.5*Userdata!$D$38)*2.5</f>
        <v>2.5</v>
      </c>
      <c r="AX8" s="36">
        <f t="shared" si="3"/>
        <v>102.75</v>
      </c>
      <c r="AY8" s="33">
        <f>ROUND((Userdata!$B$3/Calculation!AX182),0)</f>
        <v>0</v>
      </c>
      <c r="AZ8">
        <f t="shared" si="4"/>
        <v>0</v>
      </c>
      <c r="BA8">
        <f t="shared" si="5"/>
        <v>0</v>
      </c>
    </row>
    <row r="9" spans="1:53" ht="62.5" x14ac:dyDescent="0.35">
      <c r="A9" s="4" t="s">
        <v>1188</v>
      </c>
      <c r="B9" s="5" t="s">
        <v>571</v>
      </c>
      <c r="C9" t="s">
        <v>1386</v>
      </c>
      <c r="D9">
        <v>2012</v>
      </c>
      <c r="E9" s="6" t="s">
        <v>53</v>
      </c>
      <c r="F9" s="6"/>
      <c r="G9" s="6" t="s">
        <v>135</v>
      </c>
      <c r="H9" s="6" t="s">
        <v>405</v>
      </c>
      <c r="I9" s="6" t="s">
        <v>358</v>
      </c>
      <c r="J9" s="7">
        <v>5.4999999999999997E-3</v>
      </c>
      <c r="K9" s="8">
        <v>0.19</v>
      </c>
      <c r="L9" s="7">
        <v>2.4400000000000002E-2</v>
      </c>
      <c r="M9" s="9">
        <v>3529.5</v>
      </c>
      <c r="N9" s="10">
        <v>33.700000000000003</v>
      </c>
      <c r="O9" s="34">
        <f t="shared" si="0"/>
        <v>104.73</v>
      </c>
      <c r="P9" s="11">
        <v>357161</v>
      </c>
      <c r="Q9" s="12">
        <v>-0.38</v>
      </c>
      <c r="R9" s="6" t="s">
        <v>82</v>
      </c>
      <c r="S9" s="6" t="s">
        <v>48</v>
      </c>
      <c r="T9" s="6" t="s">
        <v>48</v>
      </c>
      <c r="U9" s="6" t="s">
        <v>47</v>
      </c>
      <c r="V9" s="13" t="s">
        <v>48</v>
      </c>
      <c r="W9" s="13" t="s">
        <v>48</v>
      </c>
      <c r="X9" s="13" t="s">
        <v>48</v>
      </c>
      <c r="Y9" s="13" t="s">
        <v>48</v>
      </c>
      <c r="Z9" s="13" t="s">
        <v>48</v>
      </c>
      <c r="AA9" s="13" t="s">
        <v>48</v>
      </c>
      <c r="AB9" s="13" t="s">
        <v>48</v>
      </c>
      <c r="AC9" s="13" t="s">
        <v>48</v>
      </c>
      <c r="AD9" s="13" t="s">
        <v>48</v>
      </c>
      <c r="AE9" s="13" t="s">
        <v>48</v>
      </c>
      <c r="AF9" s="13" t="s">
        <v>48</v>
      </c>
      <c r="AG9" s="14" t="s">
        <v>48</v>
      </c>
      <c r="AH9" s="14" t="s">
        <v>48</v>
      </c>
      <c r="AI9" s="15" t="s">
        <v>49</v>
      </c>
      <c r="AJ9" s="16" t="s">
        <v>49</v>
      </c>
      <c r="AK9" s="30">
        <f t="shared" si="1"/>
        <v>3</v>
      </c>
      <c r="AL9">
        <f>IF(NOT(ISERROR(FIND(R9,Userdata!$C$6,1)))=TRUE,1,0)</f>
        <v>0</v>
      </c>
      <c r="AM9">
        <f>(IF(NOT(ISERROR(FIND(H9,Userdata!$B$46,1)))=TRUE,1,0.5))*25</f>
        <v>12.5</v>
      </c>
      <c r="AN9">
        <f>(IF(NOT(ISERROR(FIND(U9,Userdata!$C$15,1)))=TRUE,1,0.5))*25</f>
        <v>12.5</v>
      </c>
      <c r="AO9">
        <f>IF(Userdata!$B$26=TRUE,IF(E9="ETF",1,0),IF(E9="ETF",0,1))</f>
        <v>0</v>
      </c>
      <c r="AP9">
        <f>IF(D9&lt;Userdata!$B$28,1,0)</f>
        <v>0</v>
      </c>
      <c r="AQ9">
        <f>IF(D9=Userdata!$B$28,IF(Calculation!AK240&lt;Userdata!C265,1,0),0)</f>
        <v>0</v>
      </c>
      <c r="AR9">
        <f t="shared" si="2"/>
        <v>12.5</v>
      </c>
      <c r="AS9">
        <f>IF(Userdata!$W$4= TRUE,(IF(NOT(ISERROR(FIND(I9,Userdata!$R$5,1)))=TRUE,1,0.5)*25),(IF(NOT(ISERROR(FIND(I9,Userdata!$Q$2,1)))=TRUE,1,0.5)*25))</f>
        <v>12.5</v>
      </c>
      <c r="AT9">
        <f>IF(AND(Userdata!$B$32&lt;=Calculation!J240,Userdata!$B$33&gt;=Calculation!J240),1*Userdata!$D$32,0.5*Userdata!$D$32)*2.5</f>
        <v>1.25</v>
      </c>
      <c r="AU9">
        <f>IF(AND(Userdata!$B$34&lt;=Calculation!Q240,Userdata!$B$35&gt;=Calculation!Q240),1*Userdata!$D$34,0.5*Userdata!$D$34)*2.5</f>
        <v>2.5</v>
      </c>
      <c r="AV9">
        <f>IF(AND(Userdata!$B$36&lt;=Calculation!RH240,Userdata!$B$37&gt;=Calculation!K240),1*Userdata!$D$36,0.5*Userdata!$D$36)*2.5</f>
        <v>2.5</v>
      </c>
      <c r="AW9">
        <f>IF(AND(Userdata!$B$38&lt;=Calculation!P240,Userdata!$B$39&gt;=Calculation!P240),1*Userdata!$D$38,0.5*Userdata!$D$38)*2.5</f>
        <v>2.5</v>
      </c>
      <c r="AX9" s="36">
        <f t="shared" si="3"/>
        <v>104.73</v>
      </c>
      <c r="AY9" s="33">
        <f>ROUND((Userdata!$B$3/Calculation!AX183),0)</f>
        <v>0</v>
      </c>
      <c r="AZ9">
        <f t="shared" si="4"/>
        <v>0</v>
      </c>
      <c r="BA9">
        <f t="shared" si="5"/>
        <v>0</v>
      </c>
    </row>
    <row r="10" spans="1:53" ht="46" x14ac:dyDescent="0.35">
      <c r="A10" s="4" t="s">
        <v>746</v>
      </c>
      <c r="B10" s="5" t="s">
        <v>747</v>
      </c>
      <c r="C10" t="s">
        <v>1380</v>
      </c>
      <c r="D10">
        <v>2010</v>
      </c>
      <c r="E10" s="6" t="s">
        <v>53</v>
      </c>
      <c r="F10" s="6"/>
      <c r="G10" s="6" t="s">
        <v>135</v>
      </c>
      <c r="H10" s="6" t="s">
        <v>748</v>
      </c>
      <c r="I10" s="6" t="s">
        <v>238</v>
      </c>
      <c r="J10" s="7">
        <v>1.2500000000000001E-2</v>
      </c>
      <c r="K10" s="8">
        <v>0.31</v>
      </c>
      <c r="L10" s="7">
        <v>7.0499999999999993E-2</v>
      </c>
      <c r="M10" s="9">
        <v>459.3</v>
      </c>
      <c r="N10" s="10">
        <v>8.9</v>
      </c>
      <c r="O10" s="34">
        <f t="shared" si="0"/>
        <v>51.61</v>
      </c>
      <c r="P10" s="11">
        <v>97911</v>
      </c>
      <c r="Q10" s="12">
        <v>-0.4</v>
      </c>
      <c r="R10" s="6" t="s">
        <v>82</v>
      </c>
      <c r="S10" s="6" t="s">
        <v>48</v>
      </c>
      <c r="T10" s="6" t="s">
        <v>48</v>
      </c>
      <c r="U10" s="6" t="s">
        <v>47</v>
      </c>
      <c r="V10" s="13" t="s">
        <v>48</v>
      </c>
      <c r="W10" s="13" t="s">
        <v>48</v>
      </c>
      <c r="X10" s="13" t="s">
        <v>48</v>
      </c>
      <c r="Y10" s="13" t="s">
        <v>48</v>
      </c>
      <c r="Z10" s="13" t="s">
        <v>48</v>
      </c>
      <c r="AA10" s="13" t="s">
        <v>48</v>
      </c>
      <c r="AB10" s="13" t="s">
        <v>48</v>
      </c>
      <c r="AC10" s="13" t="s">
        <v>48</v>
      </c>
      <c r="AD10" s="13" t="s">
        <v>48</v>
      </c>
      <c r="AE10" s="13" t="s">
        <v>48</v>
      </c>
      <c r="AF10" s="13" t="s">
        <v>48</v>
      </c>
      <c r="AG10" s="14" t="s">
        <v>48</v>
      </c>
      <c r="AH10" s="14" t="s">
        <v>48</v>
      </c>
      <c r="AI10" s="15" t="s">
        <v>49</v>
      </c>
      <c r="AJ10" s="16" t="s">
        <v>49</v>
      </c>
      <c r="AK10" s="30">
        <f t="shared" si="1"/>
        <v>12</v>
      </c>
      <c r="AL10">
        <f>IF(NOT(ISERROR(FIND(R10,Userdata!$C$6,1)))=TRUE,1,0)</f>
        <v>0</v>
      </c>
      <c r="AM10">
        <f>(IF(NOT(ISERROR(FIND(H10,Userdata!$B$46,1)))=TRUE,1,0.5))*25</f>
        <v>12.5</v>
      </c>
      <c r="AN10">
        <f>(IF(NOT(ISERROR(FIND(U10,Userdata!$C$15,1)))=TRUE,1,0.5))*25</f>
        <v>12.5</v>
      </c>
      <c r="AO10">
        <f>IF(Userdata!$B$26=TRUE,IF(E10="ETF",1,0),IF(E10="ETF",0,1))</f>
        <v>0</v>
      </c>
      <c r="AP10">
        <f>IF(D10&lt;Userdata!$B$28,1,0)</f>
        <v>0</v>
      </c>
      <c r="AQ10">
        <f>IF(D10=Userdata!$B$28,IF(Calculation!AK139&lt;Userdata!C164,1,0),0)</f>
        <v>0</v>
      </c>
      <c r="AR10">
        <f t="shared" si="2"/>
        <v>12.5</v>
      </c>
      <c r="AS10">
        <f>IF(Userdata!$W$4= TRUE,(IF(NOT(ISERROR(FIND(I10,Userdata!$R$5,1)))=TRUE,1,0.5)*25),(IF(NOT(ISERROR(FIND(I10,Userdata!$Q$2,1)))=TRUE,1,0.5)*25))</f>
        <v>12.5</v>
      </c>
      <c r="AT10">
        <f>IF(AND(Userdata!$B$32&lt;=Calculation!J139,Userdata!$B$33&gt;=Calculation!J139),1*Userdata!$D$32,0.5*Userdata!$D$32)*2.5</f>
        <v>1.25</v>
      </c>
      <c r="AU10">
        <f>IF(AND(Userdata!$B$34&lt;=Calculation!Q139,Userdata!$B$35&gt;=Calculation!Q139),1*Userdata!$D$34,0.5*Userdata!$D$34)*2.5</f>
        <v>2.5</v>
      </c>
      <c r="AV10">
        <f>IF(AND(Userdata!$B$36&lt;=Calculation!RH139,Userdata!$B$37&gt;=Calculation!K139),1*Userdata!$D$36,0.5*Userdata!$D$36)*2.5</f>
        <v>2.5</v>
      </c>
      <c r="AW10">
        <f>IF(AND(Userdata!$B$38&lt;=Calculation!P139,Userdata!$B$39&gt;=Calculation!P139),1*Userdata!$D$38,0.5*Userdata!$D$38)*2.5</f>
        <v>2.5</v>
      </c>
      <c r="AX10" s="36">
        <f t="shared" si="3"/>
        <v>51.61</v>
      </c>
      <c r="AY10" s="33">
        <f>ROUND((Userdata!$B$3/Calculation!AX243),0)</f>
        <v>0</v>
      </c>
      <c r="AZ10">
        <f t="shared" si="4"/>
        <v>0</v>
      </c>
      <c r="BA10">
        <f t="shared" si="5"/>
        <v>0</v>
      </c>
    </row>
    <row r="11" spans="1:53" ht="195.5" x14ac:dyDescent="0.35">
      <c r="A11" s="4" t="s">
        <v>770</v>
      </c>
      <c r="B11" s="5" t="s">
        <v>771</v>
      </c>
      <c r="C11" t="s">
        <v>1383</v>
      </c>
      <c r="D11">
        <v>2010</v>
      </c>
      <c r="E11" s="6" t="s">
        <v>53</v>
      </c>
      <c r="F11" s="6" t="s">
        <v>773</v>
      </c>
      <c r="G11" s="6" t="s">
        <v>774</v>
      </c>
      <c r="H11" s="6" t="s">
        <v>405</v>
      </c>
      <c r="I11" s="6" t="s">
        <v>73</v>
      </c>
      <c r="J11" s="7">
        <v>5.0000000000000001E-3</v>
      </c>
      <c r="K11" s="8">
        <v>0.18</v>
      </c>
      <c r="L11" s="7">
        <v>8.1299999999999997E-2</v>
      </c>
      <c r="M11" s="9">
        <v>490.7</v>
      </c>
      <c r="N11" s="10">
        <v>20.2</v>
      </c>
      <c r="O11" s="34">
        <f t="shared" si="0"/>
        <v>24.29</v>
      </c>
      <c r="P11" s="11">
        <v>141491</v>
      </c>
      <c r="Q11" s="12">
        <v>0.68</v>
      </c>
      <c r="R11" s="6" t="s">
        <v>82</v>
      </c>
      <c r="S11" s="6" t="s">
        <v>48</v>
      </c>
      <c r="T11" s="6" t="s">
        <v>48</v>
      </c>
      <c r="U11" s="6" t="s">
        <v>47</v>
      </c>
      <c r="V11" s="13" t="s">
        <v>48</v>
      </c>
      <c r="W11" s="13" t="s">
        <v>48</v>
      </c>
      <c r="X11" s="13" t="s">
        <v>48</v>
      </c>
      <c r="Y11" s="13" t="s">
        <v>48</v>
      </c>
      <c r="Z11" s="13" t="s">
        <v>48</v>
      </c>
      <c r="AA11" s="13" t="s">
        <v>48</v>
      </c>
      <c r="AB11" s="13" t="s">
        <v>48</v>
      </c>
      <c r="AC11" s="13" t="s">
        <v>48</v>
      </c>
      <c r="AD11" s="13" t="s">
        <v>48</v>
      </c>
      <c r="AE11" s="13" t="s">
        <v>48</v>
      </c>
      <c r="AF11" s="13" t="s">
        <v>48</v>
      </c>
      <c r="AG11" s="14" t="s">
        <v>48</v>
      </c>
      <c r="AH11" s="14" t="s">
        <v>48</v>
      </c>
      <c r="AI11" s="15" t="s">
        <v>49</v>
      </c>
      <c r="AJ11" s="16" t="s">
        <v>49</v>
      </c>
      <c r="AK11" s="30">
        <f t="shared" si="1"/>
        <v>2</v>
      </c>
      <c r="AL11">
        <f>IF(NOT(ISERROR(FIND(R11,Userdata!$C$6,1)))=TRUE,1,0)</f>
        <v>0</v>
      </c>
      <c r="AM11">
        <f>(IF(NOT(ISERROR(FIND(H11,Userdata!$B$46,1)))=TRUE,1,0.5))*25</f>
        <v>12.5</v>
      </c>
      <c r="AN11">
        <f>(IF(NOT(ISERROR(FIND(U11,Userdata!$C$15,1)))=TRUE,1,0.5))*25</f>
        <v>12.5</v>
      </c>
      <c r="AO11">
        <f>IF(Userdata!$B$26=TRUE,IF(E11="ETF",1,0),IF(E11="ETF",0,1))</f>
        <v>0</v>
      </c>
      <c r="AP11">
        <f>IF(D11&lt;Userdata!$B$28,1,0)</f>
        <v>0</v>
      </c>
      <c r="AQ11">
        <f>IF(D11=Userdata!$B$28,IF(Calculation!AK145&lt;Userdata!C170,1,0),0)</f>
        <v>0</v>
      </c>
      <c r="AR11">
        <f t="shared" si="2"/>
        <v>12.5</v>
      </c>
      <c r="AS11">
        <f>IF(Userdata!$W$4= TRUE,(IF(NOT(ISERROR(FIND(I11,Userdata!$R$5,1)))=TRUE,1,0.5)*25),(IF(NOT(ISERROR(FIND(I11,Userdata!$Q$2,1)))=TRUE,1,0.5)*25))</f>
        <v>12.5</v>
      </c>
      <c r="AT11">
        <f>IF(AND(Userdata!$B$32&lt;=Calculation!J145,Userdata!$B$33&gt;=Calculation!J145),1*Userdata!$D$32,0.5*Userdata!$D$32)*2.5</f>
        <v>1.25</v>
      </c>
      <c r="AU11">
        <f>IF(AND(Userdata!$B$34&lt;=Calculation!Q145,Userdata!$B$35&gt;=Calculation!Q145),1*Userdata!$D$34,0.5*Userdata!$D$34)*2.5</f>
        <v>2.5</v>
      </c>
      <c r="AV11">
        <f>IF(AND(Userdata!$B$36&lt;=Calculation!RH145,Userdata!$B$37&gt;=Calculation!K145),1*Userdata!$D$36,0.5*Userdata!$D$36)*2.5</f>
        <v>2.5</v>
      </c>
      <c r="AW11">
        <f>IF(AND(Userdata!$B$38&lt;=Calculation!P145,Userdata!$B$39&gt;=Calculation!P145),1*Userdata!$D$38,0.5*Userdata!$D$38)*2.5</f>
        <v>2.5</v>
      </c>
      <c r="AX11" s="36">
        <f t="shared" si="3"/>
        <v>24.29</v>
      </c>
      <c r="AY11" s="33">
        <f>ROUND((Userdata!$B$3/Calculation!AX245),0)</f>
        <v>0</v>
      </c>
      <c r="AZ11">
        <f t="shared" si="4"/>
        <v>0</v>
      </c>
      <c r="BA11">
        <f t="shared" si="5"/>
        <v>0</v>
      </c>
    </row>
    <row r="12" spans="1:53" ht="115" x14ac:dyDescent="0.35">
      <c r="A12" s="4" t="s">
        <v>452</v>
      </c>
      <c r="B12" s="5" t="s">
        <v>453</v>
      </c>
      <c r="C12" t="s">
        <v>1349</v>
      </c>
      <c r="D12">
        <v>2007</v>
      </c>
      <c r="E12" s="6" t="s">
        <v>53</v>
      </c>
      <c r="F12" s="6" t="s">
        <v>455</v>
      </c>
      <c r="G12" s="6" t="s">
        <v>456</v>
      </c>
      <c r="H12" s="6" t="s">
        <v>29</v>
      </c>
      <c r="I12" s="6" t="s">
        <v>81</v>
      </c>
      <c r="J12" s="7">
        <v>4.7999999999999996E-3</v>
      </c>
      <c r="K12" s="8">
        <v>0.51</v>
      </c>
      <c r="L12" s="7">
        <v>3.9100000000000003E-2</v>
      </c>
      <c r="M12" s="9">
        <v>228.5</v>
      </c>
      <c r="N12" s="10">
        <v>5.0999999999999996</v>
      </c>
      <c r="O12" s="34">
        <f t="shared" si="0"/>
        <v>44.8</v>
      </c>
      <c r="P12" s="11">
        <v>54820</v>
      </c>
      <c r="Q12" s="12">
        <v>-1.42</v>
      </c>
      <c r="R12" s="6" t="s">
        <v>29</v>
      </c>
      <c r="S12" s="6" t="s">
        <v>48</v>
      </c>
      <c r="T12" s="6" t="s">
        <v>48</v>
      </c>
      <c r="U12" s="6" t="s">
        <v>47</v>
      </c>
      <c r="V12" s="13">
        <v>0</v>
      </c>
      <c r="W12" s="13">
        <v>0</v>
      </c>
      <c r="X12" s="13">
        <v>0</v>
      </c>
      <c r="Y12" s="13">
        <v>0</v>
      </c>
      <c r="Z12" s="13">
        <v>0</v>
      </c>
      <c r="AA12" s="13">
        <v>0</v>
      </c>
      <c r="AB12" s="13">
        <v>0</v>
      </c>
      <c r="AC12" s="13">
        <v>0</v>
      </c>
      <c r="AD12" s="13">
        <v>0.99690000000000001</v>
      </c>
      <c r="AE12" s="13">
        <v>0</v>
      </c>
      <c r="AF12" s="13">
        <v>0</v>
      </c>
      <c r="AG12" s="14" t="s">
        <v>48</v>
      </c>
      <c r="AH12" s="14" t="s">
        <v>48</v>
      </c>
      <c r="AI12" s="15" t="s">
        <v>49</v>
      </c>
      <c r="AJ12" s="16" t="s">
        <v>49</v>
      </c>
      <c r="AK12" s="30">
        <f t="shared" si="1"/>
        <v>5</v>
      </c>
      <c r="AL12">
        <f>IF(NOT(ISERROR(FIND(R12,Userdata!$C$6,1)))=TRUE,1,0)</f>
        <v>0</v>
      </c>
      <c r="AM12">
        <f>(IF(NOT(ISERROR(FIND(H12,Userdata!$B$46,1)))=TRUE,1,0.5))*25</f>
        <v>12.5</v>
      </c>
      <c r="AN12">
        <f>(IF(NOT(ISERROR(FIND(U12,Userdata!$C$15,1)))=TRUE,1,0.5))*25</f>
        <v>12.5</v>
      </c>
      <c r="AO12">
        <f>IF(Userdata!$B$26=TRUE,IF(E12="ETF",1,0),IF(E12="ETF",0,1))</f>
        <v>0</v>
      </c>
      <c r="AP12">
        <f>IF(D12&lt;Userdata!$B$28,1,0)</f>
        <v>0</v>
      </c>
      <c r="AQ12">
        <f>IF(D12=Userdata!$B$28,IF(Calculation!AK75&lt;Userdata!C100,1,0),0)</f>
        <v>0</v>
      </c>
      <c r="AR12">
        <f t="shared" si="2"/>
        <v>12.5</v>
      </c>
      <c r="AS12">
        <f>IF(Userdata!$W$4= TRUE,(IF(NOT(ISERROR(FIND(I12,Userdata!$R$5,1)))=TRUE,1,0.5)*25),(IF(NOT(ISERROR(FIND(I12,Userdata!$Q$2,1)))=TRUE,1,0.5)*25))</f>
        <v>12.5</v>
      </c>
      <c r="AT12">
        <f>IF(AND(Userdata!$B$32&lt;=Calculation!J75,Userdata!$B$33&gt;=Calculation!J75),1*Userdata!$D$32,0.5*Userdata!$D$32)*2.5</f>
        <v>1.25</v>
      </c>
      <c r="AU12">
        <f>IF(AND(Userdata!$B$34&lt;=Calculation!Q75,Userdata!$B$35&gt;=Calculation!Q75),1*Userdata!$D$34,0.5*Userdata!$D$34)*2.5</f>
        <v>2.5</v>
      </c>
      <c r="AV12">
        <f>IF(AND(Userdata!$B$36&lt;=Calculation!RH75,Userdata!$B$37&gt;=Calculation!K75),1*Userdata!$D$36,0.5*Userdata!$D$36)*2.5</f>
        <v>2.5</v>
      </c>
      <c r="AW12">
        <f>IF(AND(Userdata!$B$38&lt;=Calculation!P75,Userdata!$B$39&gt;=Calculation!P75),1*Userdata!$D$38,0.5*Userdata!$D$38)*2.5</f>
        <v>2.5</v>
      </c>
      <c r="AX12" s="36">
        <f t="shared" si="3"/>
        <v>44.8</v>
      </c>
      <c r="AY12" s="33">
        <f>ROUND((Userdata!$B$3/Calculation!AX269),0)</f>
        <v>0</v>
      </c>
      <c r="AZ12">
        <f t="shared" si="4"/>
        <v>0</v>
      </c>
      <c r="BA12">
        <f t="shared" si="5"/>
        <v>0</v>
      </c>
    </row>
    <row r="13" spans="1:53" ht="149.5" x14ac:dyDescent="0.35">
      <c r="A13" s="4" t="s">
        <v>954</v>
      </c>
      <c r="B13" s="5" t="s">
        <v>955</v>
      </c>
      <c r="C13" t="s">
        <v>1349</v>
      </c>
      <c r="D13">
        <v>2007</v>
      </c>
      <c r="E13" s="6" t="s">
        <v>53</v>
      </c>
      <c r="F13" s="6" t="s">
        <v>956</v>
      </c>
      <c r="G13" s="6" t="s">
        <v>957</v>
      </c>
      <c r="H13" s="6" t="s">
        <v>29</v>
      </c>
      <c r="I13" s="6" t="s">
        <v>81</v>
      </c>
      <c r="J13" s="7">
        <v>4.7999999999999996E-3</v>
      </c>
      <c r="K13" s="8">
        <v>0.48</v>
      </c>
      <c r="L13" s="7">
        <v>0.16209999999999999</v>
      </c>
      <c r="M13" s="9">
        <v>946</v>
      </c>
      <c r="N13" s="10">
        <v>82.6</v>
      </c>
      <c r="O13" s="34">
        <f t="shared" si="0"/>
        <v>11.45</v>
      </c>
      <c r="P13" s="11">
        <v>1308603</v>
      </c>
      <c r="Q13" s="12">
        <v>-1.57</v>
      </c>
      <c r="R13" s="6" t="s">
        <v>29</v>
      </c>
      <c r="S13" s="6" t="s">
        <v>48</v>
      </c>
      <c r="T13" s="6" t="s">
        <v>48</v>
      </c>
      <c r="U13" s="6" t="s">
        <v>47</v>
      </c>
      <c r="V13" s="13">
        <v>0</v>
      </c>
      <c r="W13" s="13">
        <v>0</v>
      </c>
      <c r="X13" s="13">
        <v>0</v>
      </c>
      <c r="Y13" s="13">
        <v>0</v>
      </c>
      <c r="Z13" s="13">
        <v>0</v>
      </c>
      <c r="AA13" s="13">
        <v>0</v>
      </c>
      <c r="AB13" s="13">
        <v>0</v>
      </c>
      <c r="AC13" s="13">
        <v>0</v>
      </c>
      <c r="AD13" s="13">
        <v>0.99890000000000001</v>
      </c>
      <c r="AE13" s="13">
        <v>0</v>
      </c>
      <c r="AF13" s="13">
        <v>0</v>
      </c>
      <c r="AG13" s="14" t="s">
        <v>48</v>
      </c>
      <c r="AH13" s="14" t="s">
        <v>48</v>
      </c>
      <c r="AI13" s="15" t="s">
        <v>49</v>
      </c>
      <c r="AJ13" s="16" t="s">
        <v>49</v>
      </c>
      <c r="AK13" s="30">
        <f t="shared" si="1"/>
        <v>5</v>
      </c>
      <c r="AL13">
        <f>IF(NOT(ISERROR(FIND(R13,Userdata!$C$6,1)))=TRUE,1,0)</f>
        <v>0</v>
      </c>
      <c r="AM13">
        <f>(IF(NOT(ISERROR(FIND(H13,Userdata!$B$46,1)))=TRUE,1,0.5))*25</f>
        <v>12.5</v>
      </c>
      <c r="AN13">
        <f>(IF(NOT(ISERROR(FIND(U13,Userdata!$C$15,1)))=TRUE,1,0.5))*25</f>
        <v>12.5</v>
      </c>
      <c r="AO13">
        <f>IF(Userdata!$B$26=TRUE,IF(E13="ETF",1,0),IF(E13="ETF",0,1))</f>
        <v>0</v>
      </c>
      <c r="AP13">
        <f>IF(D13&lt;Userdata!$B$28,1,0)</f>
        <v>0</v>
      </c>
      <c r="AQ13">
        <f>IF(D13=Userdata!$B$28,IF(Calculation!AK187&lt;Userdata!C212,1,0),0)</f>
        <v>0</v>
      </c>
      <c r="AR13">
        <f t="shared" si="2"/>
        <v>12.5</v>
      </c>
      <c r="AS13">
        <f>IF(Userdata!$W$4= TRUE,(IF(NOT(ISERROR(FIND(I13,Userdata!$R$5,1)))=TRUE,1,0.5)*25),(IF(NOT(ISERROR(FIND(I13,Userdata!$Q$2,1)))=TRUE,1,0.5)*25))</f>
        <v>12.5</v>
      </c>
      <c r="AT13">
        <f>IF(AND(Userdata!$B$32&lt;=Calculation!J187,Userdata!$B$33&gt;=Calculation!J187),1*Userdata!$D$32,0.5*Userdata!$D$32)*2.5</f>
        <v>1.25</v>
      </c>
      <c r="AU13">
        <f>IF(AND(Userdata!$B$34&lt;=Calculation!Q187,Userdata!$B$35&gt;=Calculation!Q187),1*Userdata!$D$34,0.5*Userdata!$D$34)*2.5</f>
        <v>2.5</v>
      </c>
      <c r="AV13">
        <f>IF(AND(Userdata!$B$36&lt;=Calculation!RH187,Userdata!$B$37&gt;=Calculation!K187),1*Userdata!$D$36,0.5*Userdata!$D$36)*2.5</f>
        <v>2.5</v>
      </c>
      <c r="AW13">
        <f>IF(AND(Userdata!$B$38&lt;=Calculation!P187,Userdata!$B$39&gt;=Calculation!P187),1*Userdata!$D$38,0.5*Userdata!$D$38)*2.5</f>
        <v>2.5</v>
      </c>
      <c r="AX13" s="36">
        <f t="shared" si="3"/>
        <v>11.45</v>
      </c>
      <c r="AY13" s="33">
        <f>ROUND((Userdata!$B$3/Calculation!AX271),0)</f>
        <v>0</v>
      </c>
      <c r="AZ13">
        <f t="shared" si="4"/>
        <v>0</v>
      </c>
      <c r="BA13">
        <f t="shared" si="5"/>
        <v>0</v>
      </c>
    </row>
    <row r="14" spans="1:53" ht="62.5" x14ac:dyDescent="0.35">
      <c r="A14" s="4" t="s">
        <v>1095</v>
      </c>
      <c r="B14" s="5" t="s">
        <v>1096</v>
      </c>
      <c r="C14" t="s">
        <v>1389</v>
      </c>
      <c r="D14">
        <v>2001</v>
      </c>
      <c r="E14" s="6" t="s">
        <v>53</v>
      </c>
      <c r="F14" s="6" t="s">
        <v>1098</v>
      </c>
      <c r="G14" s="6" t="s">
        <v>1099</v>
      </c>
      <c r="H14" s="6" t="s">
        <v>29</v>
      </c>
      <c r="I14" s="6" t="s">
        <v>81</v>
      </c>
      <c r="J14" s="7">
        <v>3.5000000000000001E-3</v>
      </c>
      <c r="K14" s="8">
        <v>0.74</v>
      </c>
      <c r="L14" s="7">
        <v>3.4000000000000002E-2</v>
      </c>
      <c r="M14" s="9">
        <v>2348.1</v>
      </c>
      <c r="N14" s="10">
        <v>31.4</v>
      </c>
      <c r="O14" s="34">
        <f t="shared" si="0"/>
        <v>74.78</v>
      </c>
      <c r="P14" s="11">
        <v>282970</v>
      </c>
      <c r="Q14" s="12">
        <v>-1.37</v>
      </c>
      <c r="R14" s="6" t="s">
        <v>29</v>
      </c>
      <c r="S14" s="6" t="s">
        <v>48</v>
      </c>
      <c r="T14" s="6" t="s">
        <v>48</v>
      </c>
      <c r="U14" s="6" t="s">
        <v>47</v>
      </c>
      <c r="V14" s="13">
        <v>0</v>
      </c>
      <c r="W14" s="13">
        <v>0</v>
      </c>
      <c r="X14" s="13">
        <v>0</v>
      </c>
      <c r="Y14" s="13">
        <v>0</v>
      </c>
      <c r="Z14" s="13">
        <v>0</v>
      </c>
      <c r="AA14" s="13">
        <v>0</v>
      </c>
      <c r="AB14" s="13">
        <v>0</v>
      </c>
      <c r="AC14" s="13">
        <v>0</v>
      </c>
      <c r="AD14" s="13">
        <v>0.99670000000000003</v>
      </c>
      <c r="AE14" s="13">
        <v>0</v>
      </c>
      <c r="AF14" s="13">
        <v>0</v>
      </c>
      <c r="AG14" s="14" t="s">
        <v>48</v>
      </c>
      <c r="AH14" s="14" t="s">
        <v>48</v>
      </c>
      <c r="AI14" s="15" t="s">
        <v>49</v>
      </c>
      <c r="AJ14" s="16" t="s">
        <v>49</v>
      </c>
      <c r="AK14" s="30">
        <f t="shared" si="1"/>
        <v>1</v>
      </c>
      <c r="AL14">
        <f>IF(NOT(ISERROR(FIND(R14,Userdata!$C$6,1)))=TRUE,1,0)</f>
        <v>0</v>
      </c>
      <c r="AM14">
        <f>(IF(NOT(ISERROR(FIND(H14,Userdata!$B$46,1)))=TRUE,1,0.5))*25</f>
        <v>12.5</v>
      </c>
      <c r="AN14">
        <f>(IF(NOT(ISERROR(FIND(U14,Userdata!$C$15,1)))=TRUE,1,0.5))*25</f>
        <v>12.5</v>
      </c>
      <c r="AO14">
        <f>IF(Userdata!$B$26=TRUE,IF(E14="ETF",1,0),IF(E14="ETF",0,1))</f>
        <v>0</v>
      </c>
      <c r="AP14">
        <f>IF(D14&lt;Userdata!$B$28,1,0)</f>
        <v>0</v>
      </c>
      <c r="AQ14">
        <f>IF(D14=Userdata!$B$28,IF(Calculation!AK219&lt;Userdata!C244,1,0),0)</f>
        <v>0</v>
      </c>
      <c r="AR14">
        <f t="shared" si="2"/>
        <v>12.5</v>
      </c>
      <c r="AS14">
        <f>IF(Userdata!$W$4= TRUE,(IF(NOT(ISERROR(FIND(I14,Userdata!$R$5,1)))=TRUE,1,0.5)*25),(IF(NOT(ISERROR(FIND(I14,Userdata!$Q$2,1)))=TRUE,1,0.5)*25))</f>
        <v>12.5</v>
      </c>
      <c r="AT14">
        <f>IF(AND(Userdata!$B$32&lt;=Calculation!J219,Userdata!$B$33&gt;=Calculation!J219),1*Userdata!$D$32,0.5*Userdata!$D$32)*2.5</f>
        <v>1.25</v>
      </c>
      <c r="AU14">
        <f>IF(AND(Userdata!$B$34&lt;=Calculation!Q219,Userdata!$B$35&gt;=Calculation!Q219),1*Userdata!$D$34,0.5*Userdata!$D$34)*2.5</f>
        <v>2.5</v>
      </c>
      <c r="AV14">
        <f>IF(AND(Userdata!$B$36&lt;=Calculation!RH219,Userdata!$B$37&gt;=Calculation!K219),1*Userdata!$D$36,0.5*Userdata!$D$36)*2.5</f>
        <v>2.5</v>
      </c>
      <c r="AW14">
        <f>IF(AND(Userdata!$B$38&lt;=Calculation!P219,Userdata!$B$39&gt;=Calculation!P219),1*Userdata!$D$38,0.5*Userdata!$D$38)*2.5</f>
        <v>2.5</v>
      </c>
      <c r="AX14" s="36">
        <f t="shared" si="3"/>
        <v>74.78</v>
      </c>
      <c r="AY14" s="33">
        <f>ROUND((Userdata!$B$3/Calculation!AX274),0)</f>
        <v>0</v>
      </c>
      <c r="AZ14">
        <f t="shared" si="4"/>
        <v>0</v>
      </c>
      <c r="BA14">
        <f t="shared" si="5"/>
        <v>0</v>
      </c>
    </row>
    <row r="15" spans="1:53" ht="161" x14ac:dyDescent="0.35">
      <c r="A15" s="4" t="s">
        <v>1193</v>
      </c>
      <c r="B15" s="5" t="s">
        <v>1194</v>
      </c>
      <c r="C15" t="s">
        <v>1387</v>
      </c>
      <c r="D15">
        <v>2011</v>
      </c>
      <c r="E15" s="6" t="s">
        <v>53</v>
      </c>
      <c r="F15" s="6" t="s">
        <v>1195</v>
      </c>
      <c r="G15" s="6" t="s">
        <v>1196</v>
      </c>
      <c r="H15" s="6" t="s">
        <v>748</v>
      </c>
      <c r="I15" s="6" t="s">
        <v>358</v>
      </c>
      <c r="J15" s="7">
        <v>5.4999999999999997E-3</v>
      </c>
      <c r="K15" s="8">
        <v>0.43</v>
      </c>
      <c r="L15" s="7">
        <v>4.4299999999999999E-2</v>
      </c>
      <c r="M15" s="9">
        <v>3614.4</v>
      </c>
      <c r="N15" s="10">
        <v>34.1</v>
      </c>
      <c r="O15" s="34">
        <f t="shared" si="0"/>
        <v>105.99</v>
      </c>
      <c r="P15" s="11">
        <v>231836</v>
      </c>
      <c r="Q15" s="12">
        <v>0.23</v>
      </c>
      <c r="R15" s="6" t="s">
        <v>82</v>
      </c>
      <c r="S15" s="6" t="s">
        <v>48</v>
      </c>
      <c r="T15" s="6" t="s">
        <v>48</v>
      </c>
      <c r="U15" s="6" t="s">
        <v>47</v>
      </c>
      <c r="V15" s="13" t="s">
        <v>48</v>
      </c>
      <c r="W15" s="13" t="s">
        <v>48</v>
      </c>
      <c r="X15" s="13" t="s">
        <v>48</v>
      </c>
      <c r="Y15" s="13" t="s">
        <v>48</v>
      </c>
      <c r="Z15" s="13" t="s">
        <v>48</v>
      </c>
      <c r="AA15" s="13" t="s">
        <v>48</v>
      </c>
      <c r="AB15" s="13" t="s">
        <v>48</v>
      </c>
      <c r="AC15" s="13" t="s">
        <v>48</v>
      </c>
      <c r="AD15" s="13" t="s">
        <v>48</v>
      </c>
      <c r="AE15" s="13" t="s">
        <v>48</v>
      </c>
      <c r="AF15" s="13" t="s">
        <v>48</v>
      </c>
      <c r="AG15" s="14" t="s">
        <v>48</v>
      </c>
      <c r="AH15" s="14" t="s">
        <v>48</v>
      </c>
      <c r="AI15" s="15" t="s">
        <v>49</v>
      </c>
      <c r="AJ15" s="16" t="s">
        <v>49</v>
      </c>
      <c r="AK15" s="30">
        <f t="shared" si="1"/>
        <v>6</v>
      </c>
      <c r="AL15">
        <f>IF(NOT(ISERROR(FIND(R15,Userdata!$C$6,1)))=TRUE,1,0)</f>
        <v>0</v>
      </c>
      <c r="AM15">
        <f>(IF(NOT(ISERROR(FIND(H15,Userdata!$B$46,1)))=TRUE,1,0.5))*25</f>
        <v>12.5</v>
      </c>
      <c r="AN15">
        <f>(IF(NOT(ISERROR(FIND(U15,Userdata!$C$15,1)))=TRUE,1,0.5))*25</f>
        <v>12.5</v>
      </c>
      <c r="AO15">
        <f>IF(Userdata!$B$26=TRUE,IF(E15="ETF",1,0),IF(E15="ETF",0,1))</f>
        <v>0</v>
      </c>
      <c r="AP15">
        <f>IF(D15&lt;Userdata!$B$28,1,0)</f>
        <v>0</v>
      </c>
      <c r="AQ15">
        <f>IF(D15=Userdata!$B$28,IF(Calculation!AK242&lt;Userdata!C267,1,0),0)</f>
        <v>0</v>
      </c>
      <c r="AR15">
        <f t="shared" si="2"/>
        <v>12.5</v>
      </c>
      <c r="AS15">
        <f>IF(Userdata!$W$4= TRUE,(IF(NOT(ISERROR(FIND(I15,Userdata!$R$5,1)))=TRUE,1,0.5)*25),(IF(NOT(ISERROR(FIND(I15,Userdata!$Q$2,1)))=TRUE,1,0.5)*25))</f>
        <v>12.5</v>
      </c>
      <c r="AT15">
        <f>IF(AND(Userdata!$B$32&lt;=Calculation!J242,Userdata!$B$33&gt;=Calculation!J242),1*Userdata!$D$32,0.5*Userdata!$D$32)*2.5</f>
        <v>1.25</v>
      </c>
      <c r="AU15">
        <f>IF(AND(Userdata!$B$34&lt;=Calculation!Q242,Userdata!$B$35&gt;=Calculation!Q242),1*Userdata!$D$34,0.5*Userdata!$D$34)*2.5</f>
        <v>2.5</v>
      </c>
      <c r="AV15">
        <f>IF(AND(Userdata!$B$36&lt;=Calculation!RH242,Userdata!$B$37&gt;=Calculation!K242),1*Userdata!$D$36,0.5*Userdata!$D$36)*2.5</f>
        <v>2.5</v>
      </c>
      <c r="AW15">
        <f>IF(AND(Userdata!$B$38&lt;=Calculation!P242,Userdata!$B$39&gt;=Calculation!P242),1*Userdata!$D$38,0.5*Userdata!$D$38)*2.5</f>
        <v>2.5</v>
      </c>
      <c r="AX15" s="36">
        <f t="shared" si="3"/>
        <v>105.99</v>
      </c>
      <c r="AY15" s="33">
        <f>ROUND((Userdata!$B$3/Calculation!AX275),0)</f>
        <v>0</v>
      </c>
      <c r="AZ15">
        <f t="shared" si="4"/>
        <v>0</v>
      </c>
      <c r="BA15">
        <f t="shared" si="5"/>
        <v>0</v>
      </c>
    </row>
    <row r="16" spans="1:53" ht="62.5" x14ac:dyDescent="0.35">
      <c r="A16" s="4" t="s">
        <v>1205</v>
      </c>
      <c r="B16" s="5" t="s">
        <v>1206</v>
      </c>
      <c r="C16" t="s">
        <v>1385</v>
      </c>
      <c r="D16">
        <v>2009</v>
      </c>
      <c r="E16" s="6" t="s">
        <v>53</v>
      </c>
      <c r="F16" s="6"/>
      <c r="G16" s="6" t="s">
        <v>135</v>
      </c>
      <c r="H16" s="6" t="s">
        <v>752</v>
      </c>
      <c r="I16" s="6" t="s">
        <v>358</v>
      </c>
      <c r="J16" s="7">
        <v>3.5000000000000001E-3</v>
      </c>
      <c r="K16" s="8">
        <v>0.06</v>
      </c>
      <c r="L16" s="7">
        <v>7.7000000000000002E-3</v>
      </c>
      <c r="M16" s="9">
        <v>3874</v>
      </c>
      <c r="N16" s="10">
        <v>38.299999999999997</v>
      </c>
      <c r="O16" s="34">
        <f t="shared" si="0"/>
        <v>101.15</v>
      </c>
      <c r="P16" s="11">
        <v>463106</v>
      </c>
      <c r="Q16" s="12">
        <v>-0.06</v>
      </c>
      <c r="R16" s="6" t="s">
        <v>82</v>
      </c>
      <c r="S16" s="6" t="s">
        <v>48</v>
      </c>
      <c r="T16" s="6" t="s">
        <v>48</v>
      </c>
      <c r="U16" s="6" t="s">
        <v>47</v>
      </c>
      <c r="V16" s="13" t="s">
        <v>48</v>
      </c>
      <c r="W16" s="13" t="s">
        <v>48</v>
      </c>
      <c r="X16" s="13" t="s">
        <v>48</v>
      </c>
      <c r="Y16" s="13" t="s">
        <v>48</v>
      </c>
      <c r="Z16" s="13" t="s">
        <v>48</v>
      </c>
      <c r="AA16" s="13" t="s">
        <v>48</v>
      </c>
      <c r="AB16" s="13" t="s">
        <v>48</v>
      </c>
      <c r="AC16" s="13" t="s">
        <v>48</v>
      </c>
      <c r="AD16" s="13" t="s">
        <v>48</v>
      </c>
      <c r="AE16" s="13" t="s">
        <v>48</v>
      </c>
      <c r="AF16" s="13" t="s">
        <v>48</v>
      </c>
      <c r="AG16" s="14" t="s">
        <v>48</v>
      </c>
      <c r="AH16" s="14" t="s">
        <v>48</v>
      </c>
      <c r="AI16" s="15" t="s">
        <v>49</v>
      </c>
      <c r="AJ16" s="16" t="s">
        <v>49</v>
      </c>
      <c r="AK16" s="30">
        <f t="shared" si="1"/>
        <v>11</v>
      </c>
      <c r="AL16">
        <f>IF(NOT(ISERROR(FIND(R16,Userdata!$C$6,1)))=TRUE,1,0)</f>
        <v>0</v>
      </c>
      <c r="AM16">
        <f>(IF(NOT(ISERROR(FIND(H16,Userdata!$B$46,1)))=TRUE,1,0.5))*25</f>
        <v>12.5</v>
      </c>
      <c r="AN16">
        <f>(IF(NOT(ISERROR(FIND(U16,Userdata!$C$15,1)))=TRUE,1,0.5))*25</f>
        <v>12.5</v>
      </c>
      <c r="AO16">
        <f>IF(Userdata!$B$26=TRUE,IF(E16="ETF",1,0),IF(E16="ETF",0,1))</f>
        <v>0</v>
      </c>
      <c r="AP16">
        <f>IF(D16&lt;Userdata!$B$28,1,0)</f>
        <v>0</v>
      </c>
      <c r="AQ16">
        <f>IF(D16=Userdata!$B$28,IF(Calculation!AK245&lt;Userdata!C270,1,0),0)</f>
        <v>0</v>
      </c>
      <c r="AR16">
        <f t="shared" si="2"/>
        <v>12.5</v>
      </c>
      <c r="AS16">
        <f>IF(Userdata!$W$4= TRUE,(IF(NOT(ISERROR(FIND(I16,Userdata!$R$5,1)))=TRUE,1,0.5)*25),(IF(NOT(ISERROR(FIND(I16,Userdata!$Q$2,1)))=TRUE,1,0.5)*25))</f>
        <v>12.5</v>
      </c>
      <c r="AT16">
        <f>IF(AND(Userdata!$B$32&lt;=Calculation!J245,Userdata!$B$33&gt;=Calculation!J245),1*Userdata!$D$32,0.5*Userdata!$D$32)*2.5</f>
        <v>1.25</v>
      </c>
      <c r="AU16">
        <f>IF(AND(Userdata!$B$34&lt;=Calculation!Q245,Userdata!$B$35&gt;=Calculation!Q245),1*Userdata!$D$34,0.5*Userdata!$D$34)*2.5</f>
        <v>2.5</v>
      </c>
      <c r="AV16">
        <f>IF(AND(Userdata!$B$36&lt;=Calculation!RH245,Userdata!$B$37&gt;=Calculation!K245),1*Userdata!$D$36,0.5*Userdata!$D$36)*2.5</f>
        <v>2.5</v>
      </c>
      <c r="AW16">
        <f>IF(AND(Userdata!$B$38&lt;=Calculation!P245,Userdata!$B$39&gt;=Calculation!P245),1*Userdata!$D$38,0.5*Userdata!$D$38)*2.5</f>
        <v>2.5</v>
      </c>
      <c r="AX16" s="36">
        <f t="shared" si="3"/>
        <v>101.15</v>
      </c>
      <c r="AY16" s="33">
        <f>ROUND((Userdata!$B$3/Calculation!AX276),0)</f>
        <v>0</v>
      </c>
      <c r="AZ16">
        <f t="shared" si="4"/>
        <v>0</v>
      </c>
      <c r="BA16">
        <f t="shared" si="5"/>
        <v>0</v>
      </c>
    </row>
    <row r="17" spans="1:53" ht="264.5" x14ac:dyDescent="0.35">
      <c r="A17" s="4" t="s">
        <v>146</v>
      </c>
      <c r="B17" s="5" t="s">
        <v>147</v>
      </c>
      <c r="C17" t="s">
        <v>1385</v>
      </c>
      <c r="D17">
        <v>2009</v>
      </c>
      <c r="E17" s="6" t="s">
        <v>53</v>
      </c>
      <c r="F17" s="6" t="s">
        <v>149</v>
      </c>
      <c r="G17" s="6" t="s">
        <v>150</v>
      </c>
      <c r="H17" s="6" t="s">
        <v>80</v>
      </c>
      <c r="I17" s="6" t="s">
        <v>144</v>
      </c>
      <c r="J17" s="7">
        <v>1.1999999999999999E-3</v>
      </c>
      <c r="K17" s="8">
        <v>7.0000000000000007E-2</v>
      </c>
      <c r="L17" s="7">
        <v>2.4199999999999999E-2</v>
      </c>
      <c r="M17" s="9">
        <v>119.1</v>
      </c>
      <c r="N17" s="10">
        <v>1.9</v>
      </c>
      <c r="O17" s="34">
        <f t="shared" si="0"/>
        <v>62.68</v>
      </c>
      <c r="P17" s="11">
        <v>24027</v>
      </c>
      <c r="Q17" s="12">
        <v>-0.35</v>
      </c>
      <c r="R17" s="6" t="s">
        <v>82</v>
      </c>
      <c r="S17" s="6" t="s">
        <v>48</v>
      </c>
      <c r="T17" s="6" t="s">
        <v>48</v>
      </c>
      <c r="U17" s="6" t="s">
        <v>47</v>
      </c>
      <c r="V17" s="13" t="s">
        <v>48</v>
      </c>
      <c r="W17" s="13" t="s">
        <v>48</v>
      </c>
      <c r="X17" s="13" t="s">
        <v>48</v>
      </c>
      <c r="Y17" s="13" t="s">
        <v>48</v>
      </c>
      <c r="Z17" s="13" t="s">
        <v>48</v>
      </c>
      <c r="AA17" s="13" t="s">
        <v>48</v>
      </c>
      <c r="AB17" s="13" t="s">
        <v>48</v>
      </c>
      <c r="AC17" s="13" t="s">
        <v>48</v>
      </c>
      <c r="AD17" s="13" t="s">
        <v>48</v>
      </c>
      <c r="AE17" s="13" t="s">
        <v>48</v>
      </c>
      <c r="AF17" s="13" t="s">
        <v>48</v>
      </c>
      <c r="AG17" s="14" t="s">
        <v>48</v>
      </c>
      <c r="AH17" s="14" t="s">
        <v>48</v>
      </c>
      <c r="AI17" s="15" t="s">
        <v>49</v>
      </c>
      <c r="AJ17" s="16" t="s">
        <v>49</v>
      </c>
      <c r="AK17" s="30">
        <f t="shared" si="1"/>
        <v>11</v>
      </c>
      <c r="AL17">
        <f>IF(NOT(ISERROR(FIND(R17,Userdata!$C$6,1)))=TRUE,1,0)</f>
        <v>0</v>
      </c>
      <c r="AM17">
        <f>(IF(NOT(ISERROR(FIND(H17,Userdata!$B$46,1)))=TRUE,1,0.5))*25</f>
        <v>12.5</v>
      </c>
      <c r="AN17">
        <f>(IF(NOT(ISERROR(FIND(U17,Userdata!$C$15,1)))=TRUE,1,0.5))*25</f>
        <v>12.5</v>
      </c>
      <c r="AO17">
        <f>IF(Userdata!$B$26=TRUE,IF(E17="ETF",1,0),IF(E17="ETF",0,1))</f>
        <v>0</v>
      </c>
      <c r="AP17">
        <f>IF(D17&lt;Userdata!$B$28,1,0)</f>
        <v>0</v>
      </c>
      <c r="AQ17">
        <f>IF(D17=Userdata!$B$28,IF(Calculation!AK16&lt;Userdata!C41,1,0),0)</f>
        <v>0</v>
      </c>
      <c r="AR17">
        <f t="shared" si="2"/>
        <v>12.5</v>
      </c>
      <c r="AS17">
        <f>IF(Userdata!$W$4= TRUE,(IF(NOT(ISERROR(FIND(I17,Userdata!$R$5,1)))=TRUE,1,0.5)*25),(IF(NOT(ISERROR(FIND(I17,Userdata!$Q$2,1)))=TRUE,1,0.5)*25))</f>
        <v>12.5</v>
      </c>
      <c r="AT17">
        <f>IF(AND(Userdata!$B$32&lt;=Calculation!J16,Userdata!$B$33&gt;=Calculation!J16),1*Userdata!$D$32,0.5*Userdata!$D$32)*2.5</f>
        <v>1.25</v>
      </c>
      <c r="AU17">
        <f>IF(AND(Userdata!$B$34&lt;=Calculation!Q16,Userdata!$B$35&gt;=Calculation!Q16),1*Userdata!$D$34,0.5*Userdata!$D$34)*2.5</f>
        <v>2.5</v>
      </c>
      <c r="AV17">
        <f>IF(AND(Userdata!$B$36&lt;=Calculation!RH16,Userdata!$B$37&gt;=Calculation!K16),1*Userdata!$D$36,0.5*Userdata!$D$36)*2.5</f>
        <v>2.5</v>
      </c>
      <c r="AW17">
        <f>IF(AND(Userdata!$B$38&lt;=Calculation!P16,Userdata!$B$39&gt;=Calculation!P16),1*Userdata!$D$38,0.5*Userdata!$D$38)*2.5</f>
        <v>2.5</v>
      </c>
      <c r="AX17" s="36">
        <f t="shared" si="3"/>
        <v>62.68</v>
      </c>
      <c r="AY17" s="33">
        <f>ROUND((Userdata!$B$3/Calculation!AX147),0)</f>
        <v>0</v>
      </c>
      <c r="AZ17">
        <f t="shared" si="4"/>
        <v>0</v>
      </c>
      <c r="BA17">
        <f t="shared" si="5"/>
        <v>0</v>
      </c>
    </row>
    <row r="18" spans="1:53" ht="161" x14ac:dyDescent="0.35">
      <c r="A18" s="4" t="s">
        <v>353</v>
      </c>
      <c r="B18" s="5" t="s">
        <v>354</v>
      </c>
      <c r="C18" t="s">
        <v>1381</v>
      </c>
      <c r="D18">
        <v>2010</v>
      </c>
      <c r="E18" s="6" t="s">
        <v>53</v>
      </c>
      <c r="F18" s="6" t="s">
        <v>355</v>
      </c>
      <c r="G18" s="6" t="s">
        <v>356</v>
      </c>
      <c r="H18" s="6" t="s">
        <v>357</v>
      </c>
      <c r="I18" s="6" t="s">
        <v>358</v>
      </c>
      <c r="J18" s="7">
        <v>2E-3</v>
      </c>
      <c r="K18" s="8">
        <v>0.26</v>
      </c>
      <c r="L18" s="7">
        <v>3.7100000000000001E-2</v>
      </c>
      <c r="M18" s="9">
        <v>176.3</v>
      </c>
      <c r="N18" s="10">
        <v>1.8</v>
      </c>
      <c r="O18" s="34">
        <f t="shared" si="0"/>
        <v>97.94</v>
      </c>
      <c r="P18" s="11">
        <v>19552</v>
      </c>
      <c r="Q18" s="12">
        <v>-1.2</v>
      </c>
      <c r="R18" s="6" t="s">
        <v>82</v>
      </c>
      <c r="S18" s="6" t="s">
        <v>48</v>
      </c>
      <c r="T18" s="6" t="s">
        <v>48</v>
      </c>
      <c r="U18" s="6" t="s">
        <v>47</v>
      </c>
      <c r="V18" s="13" t="s">
        <v>48</v>
      </c>
      <c r="W18" s="13" t="s">
        <v>48</v>
      </c>
      <c r="X18" s="13" t="s">
        <v>48</v>
      </c>
      <c r="Y18" s="13" t="s">
        <v>48</v>
      </c>
      <c r="Z18" s="13" t="s">
        <v>48</v>
      </c>
      <c r="AA18" s="13" t="s">
        <v>48</v>
      </c>
      <c r="AB18" s="13" t="s">
        <v>48</v>
      </c>
      <c r="AC18" s="13" t="s">
        <v>48</v>
      </c>
      <c r="AD18" s="13" t="s">
        <v>48</v>
      </c>
      <c r="AE18" s="13" t="s">
        <v>48</v>
      </c>
      <c r="AF18" s="13" t="s">
        <v>48</v>
      </c>
      <c r="AG18" s="14" t="s">
        <v>48</v>
      </c>
      <c r="AH18" s="14" t="s">
        <v>48</v>
      </c>
      <c r="AI18" s="15" t="s">
        <v>49</v>
      </c>
      <c r="AJ18" s="16" t="s">
        <v>49</v>
      </c>
      <c r="AK18" s="30">
        <f t="shared" si="1"/>
        <v>9</v>
      </c>
      <c r="AL18">
        <f>IF(NOT(ISERROR(FIND(R18,Userdata!$C$6,1)))=TRUE,1,0)</f>
        <v>0</v>
      </c>
      <c r="AM18">
        <f>(IF(NOT(ISERROR(FIND(H18,Userdata!$B$46,1)))=TRUE,1,0.5))*25</f>
        <v>12.5</v>
      </c>
      <c r="AN18">
        <f>(IF(NOT(ISERROR(FIND(U18,Userdata!$C$15,1)))=TRUE,1,0.5))*25</f>
        <v>12.5</v>
      </c>
      <c r="AO18">
        <f>IF(Userdata!$B$26=TRUE,IF(E18="ETF",1,0),IF(E18="ETF",0,1))</f>
        <v>0</v>
      </c>
      <c r="AP18">
        <f>IF(D18&lt;Userdata!$B$28,1,0)</f>
        <v>0</v>
      </c>
      <c r="AQ18">
        <f>IF(D18=Userdata!$B$28,IF(Calculation!AK54&lt;Userdata!C79,1,0),0)</f>
        <v>0</v>
      </c>
      <c r="AR18">
        <f t="shared" si="2"/>
        <v>12.5</v>
      </c>
      <c r="AS18">
        <f>IF(Userdata!$W$4= TRUE,(IF(NOT(ISERROR(FIND(I18,Userdata!$R$5,1)))=TRUE,1,0.5)*25),(IF(NOT(ISERROR(FIND(I18,Userdata!$Q$2,1)))=TRUE,1,0.5)*25))</f>
        <v>12.5</v>
      </c>
      <c r="AT18">
        <f>IF(AND(Userdata!$B$32&lt;=Calculation!J54,Userdata!$B$33&gt;=Calculation!J54),1*Userdata!$D$32,0.5*Userdata!$D$32)*2.5</f>
        <v>1.25</v>
      </c>
      <c r="AU18">
        <f>IF(AND(Userdata!$B$34&lt;=Calculation!Q54,Userdata!$B$35&gt;=Calculation!Q54),1*Userdata!$D$34,0.5*Userdata!$D$34)*2.5</f>
        <v>2.5</v>
      </c>
      <c r="AV18">
        <f>IF(AND(Userdata!$B$36&lt;=Calculation!RH54,Userdata!$B$37&gt;=Calculation!K54),1*Userdata!$D$36,0.5*Userdata!$D$36)*2.5</f>
        <v>2.5</v>
      </c>
      <c r="AW18">
        <f>IF(AND(Userdata!$B$38&lt;=Calculation!P54,Userdata!$B$39&gt;=Calculation!P54),1*Userdata!$D$38,0.5*Userdata!$D$38)*2.5</f>
        <v>2.5</v>
      </c>
      <c r="AX18" s="36">
        <f t="shared" si="3"/>
        <v>97.94</v>
      </c>
      <c r="AY18" s="33">
        <f>ROUND((Userdata!$B$3/Calculation!AX148),0)</f>
        <v>0</v>
      </c>
      <c r="AZ18">
        <f t="shared" si="4"/>
        <v>0</v>
      </c>
      <c r="BA18">
        <f t="shared" si="5"/>
        <v>0</v>
      </c>
    </row>
    <row r="19" spans="1:53" ht="264.5" x14ac:dyDescent="0.35">
      <c r="A19" s="4" t="s">
        <v>693</v>
      </c>
      <c r="B19" s="5" t="s">
        <v>694</v>
      </c>
      <c r="C19" t="s">
        <v>1385</v>
      </c>
      <c r="D19">
        <v>2009</v>
      </c>
      <c r="E19" s="6" t="s">
        <v>53</v>
      </c>
      <c r="F19" s="6" t="s">
        <v>695</v>
      </c>
      <c r="G19" s="6" t="s">
        <v>696</v>
      </c>
      <c r="H19" s="6" t="s">
        <v>80</v>
      </c>
      <c r="I19" s="6" t="s">
        <v>144</v>
      </c>
      <c r="J19" s="7">
        <v>1.4E-3</v>
      </c>
      <c r="K19" s="8">
        <v>0.01</v>
      </c>
      <c r="L19" s="7">
        <v>4.1000000000000003E-3</v>
      </c>
      <c r="M19" s="9">
        <v>389.1</v>
      </c>
      <c r="N19" s="10">
        <v>6.4</v>
      </c>
      <c r="O19" s="34">
        <f t="shared" si="0"/>
        <v>60.8</v>
      </c>
      <c r="P19" s="11">
        <v>52889</v>
      </c>
      <c r="Q19" s="12">
        <v>-0.08</v>
      </c>
      <c r="R19" s="6" t="s">
        <v>82</v>
      </c>
      <c r="S19" s="6" t="s">
        <v>48</v>
      </c>
      <c r="T19" s="6" t="s">
        <v>48</v>
      </c>
      <c r="U19" s="6" t="s">
        <v>47</v>
      </c>
      <c r="V19" s="13" t="s">
        <v>48</v>
      </c>
      <c r="W19" s="13" t="s">
        <v>48</v>
      </c>
      <c r="X19" s="13" t="s">
        <v>48</v>
      </c>
      <c r="Y19" s="13" t="s">
        <v>48</v>
      </c>
      <c r="Z19" s="13" t="s">
        <v>48</v>
      </c>
      <c r="AA19" s="13" t="s">
        <v>48</v>
      </c>
      <c r="AB19" s="13" t="s">
        <v>48</v>
      </c>
      <c r="AC19" s="13" t="s">
        <v>48</v>
      </c>
      <c r="AD19" s="13" t="s">
        <v>48</v>
      </c>
      <c r="AE19" s="13" t="s">
        <v>48</v>
      </c>
      <c r="AF19" s="13" t="s">
        <v>48</v>
      </c>
      <c r="AG19" s="14" t="s">
        <v>48</v>
      </c>
      <c r="AH19" s="14" t="s">
        <v>48</v>
      </c>
      <c r="AI19" s="15" t="s">
        <v>49</v>
      </c>
      <c r="AJ19" s="16" t="s">
        <v>49</v>
      </c>
      <c r="AK19" s="30">
        <f t="shared" si="1"/>
        <v>11</v>
      </c>
      <c r="AL19">
        <f>IF(NOT(ISERROR(FIND(R19,Userdata!$C$6,1)))=TRUE,1,0)</f>
        <v>0</v>
      </c>
      <c r="AM19">
        <f>(IF(NOT(ISERROR(FIND(H19,Userdata!$B$46,1)))=TRUE,1,0.5))*25</f>
        <v>12.5</v>
      </c>
      <c r="AN19">
        <f>(IF(NOT(ISERROR(FIND(U19,Userdata!$C$15,1)))=TRUE,1,0.5))*25</f>
        <v>12.5</v>
      </c>
      <c r="AO19">
        <f>IF(Userdata!$B$26=TRUE,IF(E19="ETF",1,0),IF(E19="ETF",0,1))</f>
        <v>0</v>
      </c>
      <c r="AP19">
        <f>IF(D19&lt;Userdata!$B$28,1,0)</f>
        <v>0</v>
      </c>
      <c r="AQ19">
        <f>IF(D19=Userdata!$B$28,IF(Calculation!AK127&lt;Userdata!C152,1,0),0)</f>
        <v>0</v>
      </c>
      <c r="AR19">
        <f t="shared" si="2"/>
        <v>12.5</v>
      </c>
      <c r="AS19">
        <f>IF(Userdata!$W$4= TRUE,(IF(NOT(ISERROR(FIND(I19,Userdata!$R$5,1)))=TRUE,1,0.5)*25),(IF(NOT(ISERROR(FIND(I19,Userdata!$Q$2,1)))=TRUE,1,0.5)*25))</f>
        <v>12.5</v>
      </c>
      <c r="AT19">
        <f>IF(AND(Userdata!$B$32&lt;=Calculation!J127,Userdata!$B$33&gt;=Calculation!J127),1*Userdata!$D$32,0.5*Userdata!$D$32)*2.5</f>
        <v>1.25</v>
      </c>
      <c r="AU19">
        <f>IF(AND(Userdata!$B$34&lt;=Calculation!Q127,Userdata!$B$35&gt;=Calculation!Q127),1*Userdata!$D$34,0.5*Userdata!$D$34)*2.5</f>
        <v>2.5</v>
      </c>
      <c r="AV19">
        <f>IF(AND(Userdata!$B$36&lt;=Calculation!RH127,Userdata!$B$37&gt;=Calculation!K127),1*Userdata!$D$36,0.5*Userdata!$D$36)*2.5</f>
        <v>2.5</v>
      </c>
      <c r="AW19">
        <f>IF(AND(Userdata!$B$38&lt;=Calculation!P127,Userdata!$B$39&gt;=Calculation!P127),1*Userdata!$D$38,0.5*Userdata!$D$38)*2.5</f>
        <v>2.5</v>
      </c>
      <c r="AX19" s="36">
        <f t="shared" si="3"/>
        <v>60.8</v>
      </c>
      <c r="AY19" s="33">
        <f>ROUND((Userdata!$B$3/Calculation!AX151),0)</f>
        <v>0</v>
      </c>
      <c r="AZ19">
        <f t="shared" si="4"/>
        <v>0</v>
      </c>
      <c r="BA19">
        <f t="shared" si="5"/>
        <v>0</v>
      </c>
    </row>
    <row r="20" spans="1:53" ht="149.5" x14ac:dyDescent="0.35">
      <c r="A20" s="4" t="s">
        <v>854</v>
      </c>
      <c r="B20" s="5" t="s">
        <v>855</v>
      </c>
      <c r="C20" t="s">
        <v>1385</v>
      </c>
      <c r="D20">
        <v>2009</v>
      </c>
      <c r="E20" s="6" t="s">
        <v>53</v>
      </c>
      <c r="F20" s="6" t="s">
        <v>856</v>
      </c>
      <c r="G20" s="6" t="s">
        <v>857</v>
      </c>
      <c r="H20" s="6" t="s">
        <v>357</v>
      </c>
      <c r="I20" s="6" t="s">
        <v>144</v>
      </c>
      <c r="J20" s="7">
        <v>1.1999999999999999E-3</v>
      </c>
      <c r="K20" s="8">
        <v>0.33</v>
      </c>
      <c r="L20" s="7">
        <v>5.1499999999999997E-2</v>
      </c>
      <c r="M20" s="9">
        <v>576.6</v>
      </c>
      <c r="N20" s="10">
        <v>7</v>
      </c>
      <c r="O20" s="34">
        <f t="shared" si="0"/>
        <v>82.37</v>
      </c>
      <c r="P20" s="11">
        <v>96328</v>
      </c>
      <c r="Q20" s="12">
        <v>0.95</v>
      </c>
      <c r="R20" s="6" t="s">
        <v>82</v>
      </c>
      <c r="S20" s="6" t="s">
        <v>48</v>
      </c>
      <c r="T20" s="6" t="s">
        <v>48</v>
      </c>
      <c r="U20" s="6" t="s">
        <v>47</v>
      </c>
      <c r="V20" s="13" t="s">
        <v>48</v>
      </c>
      <c r="W20" s="13" t="s">
        <v>48</v>
      </c>
      <c r="X20" s="13" t="s">
        <v>48</v>
      </c>
      <c r="Y20" s="13" t="s">
        <v>48</v>
      </c>
      <c r="Z20" s="13" t="s">
        <v>48</v>
      </c>
      <c r="AA20" s="13" t="s">
        <v>48</v>
      </c>
      <c r="AB20" s="13" t="s">
        <v>48</v>
      </c>
      <c r="AC20" s="13" t="s">
        <v>48</v>
      </c>
      <c r="AD20" s="13" t="s">
        <v>48</v>
      </c>
      <c r="AE20" s="13" t="s">
        <v>48</v>
      </c>
      <c r="AF20" s="13" t="s">
        <v>48</v>
      </c>
      <c r="AG20" s="14" t="s">
        <v>48</v>
      </c>
      <c r="AH20" s="14" t="s">
        <v>48</v>
      </c>
      <c r="AI20" s="15" t="s">
        <v>49</v>
      </c>
      <c r="AJ20" s="16" t="s">
        <v>49</v>
      </c>
      <c r="AK20" s="30">
        <f t="shared" si="1"/>
        <v>11</v>
      </c>
      <c r="AL20">
        <f>IF(NOT(ISERROR(FIND(R20,Userdata!$C$6,1)))=TRUE,1,0)</f>
        <v>0</v>
      </c>
      <c r="AM20">
        <f>(IF(NOT(ISERROR(FIND(H20,Userdata!$B$46,1)))=TRUE,1,0.5))*25</f>
        <v>12.5</v>
      </c>
      <c r="AN20">
        <f>(IF(NOT(ISERROR(FIND(U20,Userdata!$C$15,1)))=TRUE,1,0.5))*25</f>
        <v>12.5</v>
      </c>
      <c r="AO20">
        <f>IF(Userdata!$B$26=TRUE,IF(E20="ETF",1,0),IF(E20="ETF",0,1))</f>
        <v>0</v>
      </c>
      <c r="AP20">
        <f>IF(D20&lt;Userdata!$B$28,1,0)</f>
        <v>0</v>
      </c>
      <c r="AQ20">
        <f>IF(D20=Userdata!$B$28,IF(Calculation!AK163&lt;Userdata!C188,1,0),0)</f>
        <v>0</v>
      </c>
      <c r="AR20">
        <f t="shared" si="2"/>
        <v>12.5</v>
      </c>
      <c r="AS20">
        <f>IF(Userdata!$W$4= TRUE,(IF(NOT(ISERROR(FIND(I20,Userdata!$R$5,1)))=TRUE,1,0.5)*25),(IF(NOT(ISERROR(FIND(I20,Userdata!$Q$2,1)))=TRUE,1,0.5)*25))</f>
        <v>12.5</v>
      </c>
      <c r="AT20">
        <f>IF(AND(Userdata!$B$32&lt;=Calculation!J163,Userdata!$B$33&gt;=Calculation!J163),1*Userdata!$D$32,0.5*Userdata!$D$32)*2.5</f>
        <v>1.25</v>
      </c>
      <c r="AU20">
        <f>IF(AND(Userdata!$B$34&lt;=Calculation!Q163,Userdata!$B$35&gt;=Calculation!Q163),1*Userdata!$D$34,0.5*Userdata!$D$34)*2.5</f>
        <v>2.5</v>
      </c>
      <c r="AV20">
        <f>IF(AND(Userdata!$B$36&lt;=Calculation!RH163,Userdata!$B$37&gt;=Calculation!K163),1*Userdata!$D$36,0.5*Userdata!$D$36)*2.5</f>
        <v>2.5</v>
      </c>
      <c r="AW20">
        <f>IF(AND(Userdata!$B$38&lt;=Calculation!P163,Userdata!$B$39&gt;=Calculation!P163),1*Userdata!$D$38,0.5*Userdata!$D$38)*2.5</f>
        <v>2.5</v>
      </c>
      <c r="AX20" s="36">
        <f t="shared" si="3"/>
        <v>82.37</v>
      </c>
      <c r="AY20" s="33">
        <f>ROUND((Userdata!$B$3/Calculation!AX154),0)</f>
        <v>0</v>
      </c>
      <c r="AZ20">
        <f t="shared" si="4"/>
        <v>0</v>
      </c>
      <c r="BA20">
        <f t="shared" si="5"/>
        <v>0</v>
      </c>
    </row>
    <row r="21" spans="1:53" ht="409.5" x14ac:dyDescent="0.35">
      <c r="A21" s="4" t="s">
        <v>1149</v>
      </c>
      <c r="B21" s="5" t="s">
        <v>1150</v>
      </c>
      <c r="C21" t="s">
        <v>1380</v>
      </c>
      <c r="D21">
        <v>2009</v>
      </c>
      <c r="E21" s="6" t="s">
        <v>53</v>
      </c>
      <c r="F21" s="6" t="s">
        <v>1152</v>
      </c>
      <c r="G21" s="6" t="s">
        <v>1153</v>
      </c>
      <c r="H21" s="6" t="s">
        <v>357</v>
      </c>
      <c r="I21" s="6" t="s">
        <v>57</v>
      </c>
      <c r="J21" s="7">
        <v>1.1999999999999999E-3</v>
      </c>
      <c r="K21" s="8">
        <v>0.03</v>
      </c>
      <c r="L21" s="7">
        <v>1.23E-2</v>
      </c>
      <c r="M21" s="9">
        <v>2936.5</v>
      </c>
      <c r="N21" s="10">
        <v>95.9</v>
      </c>
      <c r="O21" s="34">
        <f t="shared" si="0"/>
        <v>30.62</v>
      </c>
      <c r="P21" s="11">
        <v>774178</v>
      </c>
      <c r="Q21" s="12">
        <v>-0.1</v>
      </c>
      <c r="R21" s="6" t="s">
        <v>82</v>
      </c>
      <c r="S21" s="6" t="s">
        <v>48</v>
      </c>
      <c r="T21" s="6" t="s">
        <v>48</v>
      </c>
      <c r="U21" s="6" t="s">
        <v>47</v>
      </c>
      <c r="V21" s="13" t="s">
        <v>48</v>
      </c>
      <c r="W21" s="13" t="s">
        <v>48</v>
      </c>
      <c r="X21" s="13" t="s">
        <v>48</v>
      </c>
      <c r="Y21" s="13" t="s">
        <v>48</v>
      </c>
      <c r="Z21" s="13" t="s">
        <v>48</v>
      </c>
      <c r="AA21" s="13" t="s">
        <v>48</v>
      </c>
      <c r="AB21" s="13" t="s">
        <v>48</v>
      </c>
      <c r="AC21" s="13" t="s">
        <v>48</v>
      </c>
      <c r="AD21" s="13" t="s">
        <v>48</v>
      </c>
      <c r="AE21" s="13" t="s">
        <v>48</v>
      </c>
      <c r="AF21" s="13" t="s">
        <v>48</v>
      </c>
      <c r="AG21" s="14" t="s">
        <v>48</v>
      </c>
      <c r="AH21" s="14" t="s">
        <v>48</v>
      </c>
      <c r="AI21" s="15" t="s">
        <v>49</v>
      </c>
      <c r="AJ21" s="16" t="s">
        <v>49</v>
      </c>
      <c r="AK21" s="30">
        <f t="shared" si="1"/>
        <v>12</v>
      </c>
      <c r="AL21">
        <f>IF(NOT(ISERROR(FIND(R21,Userdata!$C$6,1)))=TRUE,1,0)</f>
        <v>0</v>
      </c>
      <c r="AM21">
        <f>(IF(NOT(ISERROR(FIND(H21,Userdata!$B$46,1)))=TRUE,1,0.5))*25</f>
        <v>12.5</v>
      </c>
      <c r="AN21">
        <f>(IF(NOT(ISERROR(FIND(U21,Userdata!$C$15,1)))=TRUE,1,0.5))*25</f>
        <v>12.5</v>
      </c>
      <c r="AO21">
        <f>IF(Userdata!$B$26=TRUE,IF(E21="ETF",1,0),IF(E21="ETF",0,1))</f>
        <v>0</v>
      </c>
      <c r="AP21">
        <f>IF(D21&lt;Userdata!$B$28,1,0)</f>
        <v>0</v>
      </c>
      <c r="AQ21">
        <f>IF(D21=Userdata!$B$28,IF(Calculation!AK231&lt;Userdata!C256,1,0),0)</f>
        <v>0</v>
      </c>
      <c r="AR21">
        <f t="shared" si="2"/>
        <v>12.5</v>
      </c>
      <c r="AS21">
        <f>IF(Userdata!$W$4= TRUE,(IF(NOT(ISERROR(FIND(I21,Userdata!$R$5,1)))=TRUE,1,0.5)*25),(IF(NOT(ISERROR(FIND(I21,Userdata!$Q$2,1)))=TRUE,1,0.5)*25))</f>
        <v>12.5</v>
      </c>
      <c r="AT21">
        <f>IF(AND(Userdata!$B$32&lt;=Calculation!J231,Userdata!$B$33&gt;=Calculation!J231),1*Userdata!$D$32,0.5*Userdata!$D$32)*2.5</f>
        <v>1.25</v>
      </c>
      <c r="AU21">
        <f>IF(AND(Userdata!$B$34&lt;=Calculation!Q231,Userdata!$B$35&gt;=Calculation!Q231),1*Userdata!$D$34,0.5*Userdata!$D$34)*2.5</f>
        <v>2.5</v>
      </c>
      <c r="AV21">
        <f>IF(AND(Userdata!$B$36&lt;=Calculation!RH231,Userdata!$B$37&gt;=Calculation!K231),1*Userdata!$D$36,0.5*Userdata!$D$36)*2.5</f>
        <v>2.5</v>
      </c>
      <c r="AW21">
        <f>IF(AND(Userdata!$B$38&lt;=Calculation!P231,Userdata!$B$39&gt;=Calculation!P231),1*Userdata!$D$38,0.5*Userdata!$D$38)*2.5</f>
        <v>2.5</v>
      </c>
      <c r="AX21" s="36">
        <f t="shared" si="3"/>
        <v>30.62</v>
      </c>
      <c r="AY21" s="33">
        <f>ROUND((Userdata!$B$3/Calculation!AX155),0)</f>
        <v>0</v>
      </c>
      <c r="AZ21">
        <f t="shared" si="4"/>
        <v>0</v>
      </c>
      <c r="BA21">
        <f t="shared" si="5"/>
        <v>0</v>
      </c>
    </row>
    <row r="22" spans="1:53" ht="161" x14ac:dyDescent="0.35">
      <c r="A22" s="4" t="s">
        <v>1171</v>
      </c>
      <c r="B22" s="5" t="s">
        <v>1172</v>
      </c>
      <c r="C22" t="s">
        <v>1385</v>
      </c>
      <c r="D22">
        <v>2009</v>
      </c>
      <c r="E22" s="6" t="s">
        <v>53</v>
      </c>
      <c r="F22" s="6" t="s">
        <v>1173</v>
      </c>
      <c r="G22" s="6" t="s">
        <v>1174</v>
      </c>
      <c r="H22" s="6" t="s">
        <v>357</v>
      </c>
      <c r="I22" s="6" t="s">
        <v>144</v>
      </c>
      <c r="J22" s="7">
        <v>1.1999999999999999E-3</v>
      </c>
      <c r="K22" s="8">
        <v>0.22</v>
      </c>
      <c r="L22" s="7">
        <v>3.8199999999999998E-2</v>
      </c>
      <c r="M22" s="9">
        <v>3170.7</v>
      </c>
      <c r="N22" s="10">
        <v>38.4</v>
      </c>
      <c r="O22" s="34">
        <f t="shared" si="0"/>
        <v>82.57</v>
      </c>
      <c r="P22" s="11">
        <v>304123</v>
      </c>
      <c r="Q22" s="12">
        <v>-0.54</v>
      </c>
      <c r="R22" s="6" t="s">
        <v>82</v>
      </c>
      <c r="S22" s="6" t="s">
        <v>48</v>
      </c>
      <c r="T22" s="6" t="s">
        <v>48</v>
      </c>
      <c r="U22" s="6" t="s">
        <v>47</v>
      </c>
      <c r="V22" s="13" t="s">
        <v>48</v>
      </c>
      <c r="W22" s="13" t="s">
        <v>48</v>
      </c>
      <c r="X22" s="13" t="s">
        <v>48</v>
      </c>
      <c r="Y22" s="13" t="s">
        <v>48</v>
      </c>
      <c r="Z22" s="13" t="s">
        <v>48</v>
      </c>
      <c r="AA22" s="13" t="s">
        <v>48</v>
      </c>
      <c r="AB22" s="13" t="s">
        <v>48</v>
      </c>
      <c r="AC22" s="13" t="s">
        <v>48</v>
      </c>
      <c r="AD22" s="13" t="s">
        <v>48</v>
      </c>
      <c r="AE22" s="13" t="s">
        <v>48</v>
      </c>
      <c r="AF22" s="13" t="s">
        <v>48</v>
      </c>
      <c r="AG22" s="14" t="s">
        <v>48</v>
      </c>
      <c r="AH22" s="14" t="s">
        <v>48</v>
      </c>
      <c r="AI22" s="15" t="s">
        <v>49</v>
      </c>
      <c r="AJ22" s="16" t="s">
        <v>49</v>
      </c>
      <c r="AK22" s="30">
        <f t="shared" si="1"/>
        <v>11</v>
      </c>
      <c r="AL22">
        <f>IF(NOT(ISERROR(FIND(R22,Userdata!$C$6,1)))=TRUE,1,0)</f>
        <v>0</v>
      </c>
      <c r="AM22">
        <f>(IF(NOT(ISERROR(FIND(H22,Userdata!$B$46,1)))=TRUE,1,0.5))*25</f>
        <v>12.5</v>
      </c>
      <c r="AN22">
        <f>(IF(NOT(ISERROR(FIND(U22,Userdata!$C$15,1)))=TRUE,1,0.5))*25</f>
        <v>12.5</v>
      </c>
      <c r="AO22">
        <f>IF(Userdata!$B$26=TRUE,IF(E22="ETF",1,0),IF(E22="ETF",0,1))</f>
        <v>0</v>
      </c>
      <c r="AP22">
        <f>IF(D22&lt;Userdata!$B$28,1,0)</f>
        <v>0</v>
      </c>
      <c r="AQ22">
        <f>IF(D22=Userdata!$B$28,IF(Calculation!AK236&lt;Userdata!C261,1,0),0)</f>
        <v>0</v>
      </c>
      <c r="AR22">
        <f t="shared" si="2"/>
        <v>12.5</v>
      </c>
      <c r="AS22">
        <f>IF(Userdata!$W$4= TRUE,(IF(NOT(ISERROR(FIND(I22,Userdata!$R$5,1)))=TRUE,1,0.5)*25),(IF(NOT(ISERROR(FIND(I22,Userdata!$Q$2,1)))=TRUE,1,0.5)*25))</f>
        <v>12.5</v>
      </c>
      <c r="AT22">
        <f>IF(AND(Userdata!$B$32&lt;=Calculation!J236,Userdata!$B$33&gt;=Calculation!J236),1*Userdata!$D$32,0.5*Userdata!$D$32)*2.5</f>
        <v>1.25</v>
      </c>
      <c r="AU22">
        <f>IF(AND(Userdata!$B$34&lt;=Calculation!Q236,Userdata!$B$35&gt;=Calculation!Q236),1*Userdata!$D$34,0.5*Userdata!$D$34)*2.5</f>
        <v>2.5</v>
      </c>
      <c r="AV22">
        <f>IF(AND(Userdata!$B$36&lt;=Calculation!RH236,Userdata!$B$37&gt;=Calculation!K236),1*Userdata!$D$36,0.5*Userdata!$D$36)*2.5</f>
        <v>2.5</v>
      </c>
      <c r="AW22">
        <f>IF(AND(Userdata!$B$38&lt;=Calculation!P236,Userdata!$B$39&gt;=Calculation!P236),1*Userdata!$D$38,0.5*Userdata!$D$38)*2.5</f>
        <v>2.5</v>
      </c>
      <c r="AX22" s="36">
        <f t="shared" si="3"/>
        <v>82.57</v>
      </c>
      <c r="AY22" s="33">
        <f>ROUND((Userdata!$B$3/Calculation!AX156),0)</f>
        <v>0</v>
      </c>
      <c r="AZ22">
        <f t="shared" si="4"/>
        <v>0</v>
      </c>
      <c r="BA22">
        <f t="shared" si="5"/>
        <v>0</v>
      </c>
    </row>
    <row r="23" spans="1:53" ht="115" x14ac:dyDescent="0.35">
      <c r="A23" s="4" t="s">
        <v>674</v>
      </c>
      <c r="B23" s="5" t="s">
        <v>675</v>
      </c>
      <c r="C23" t="s">
        <v>1385</v>
      </c>
      <c r="D23">
        <v>2009</v>
      </c>
      <c r="E23" s="6" t="s">
        <v>53</v>
      </c>
      <c r="F23" s="6" t="s">
        <v>676</v>
      </c>
      <c r="G23" s="6" t="s">
        <v>677</v>
      </c>
      <c r="H23" s="6" t="s">
        <v>678</v>
      </c>
      <c r="I23" s="6" t="s">
        <v>144</v>
      </c>
      <c r="J23" s="7">
        <v>1.1999999999999999E-3</v>
      </c>
      <c r="K23" s="8">
        <v>7.0000000000000007E-2</v>
      </c>
      <c r="L23" s="7">
        <v>1.3599999999999999E-2</v>
      </c>
      <c r="M23" s="9">
        <v>377.2</v>
      </c>
      <c r="N23" s="10">
        <v>7.4</v>
      </c>
      <c r="O23" s="34">
        <f t="shared" si="0"/>
        <v>50.97</v>
      </c>
      <c r="P23" s="11">
        <v>129655</v>
      </c>
      <c r="Q23" s="12">
        <v>-0.39</v>
      </c>
      <c r="R23" s="6" t="s">
        <v>82</v>
      </c>
      <c r="S23" s="6" t="s">
        <v>48</v>
      </c>
      <c r="T23" s="6" t="s">
        <v>48</v>
      </c>
      <c r="U23" s="6" t="s">
        <v>47</v>
      </c>
      <c r="V23" s="13" t="s">
        <v>48</v>
      </c>
      <c r="W23" s="13" t="s">
        <v>48</v>
      </c>
      <c r="X23" s="13" t="s">
        <v>48</v>
      </c>
      <c r="Y23" s="13" t="s">
        <v>48</v>
      </c>
      <c r="Z23" s="13" t="s">
        <v>48</v>
      </c>
      <c r="AA23" s="13" t="s">
        <v>48</v>
      </c>
      <c r="AB23" s="13" t="s">
        <v>48</v>
      </c>
      <c r="AC23" s="13" t="s">
        <v>48</v>
      </c>
      <c r="AD23" s="13" t="s">
        <v>48</v>
      </c>
      <c r="AE23" s="13" t="s">
        <v>48</v>
      </c>
      <c r="AF23" s="13" t="s">
        <v>48</v>
      </c>
      <c r="AG23" s="14" t="s">
        <v>48</v>
      </c>
      <c r="AH23" s="14" t="s">
        <v>48</v>
      </c>
      <c r="AI23" s="15" t="s">
        <v>49</v>
      </c>
      <c r="AJ23" s="16" t="s">
        <v>49</v>
      </c>
      <c r="AK23" s="30">
        <f t="shared" si="1"/>
        <v>11</v>
      </c>
      <c r="AL23">
        <f>IF(NOT(ISERROR(FIND(R23,Userdata!$C$6,1)))=TRUE,1,0)</f>
        <v>0</v>
      </c>
      <c r="AM23">
        <f>(IF(NOT(ISERROR(FIND(H23,Userdata!$B$46,1)))=TRUE,1,0.5))*25</f>
        <v>12.5</v>
      </c>
      <c r="AN23">
        <f>(IF(NOT(ISERROR(FIND(U23,Userdata!$C$15,1)))=TRUE,1,0.5))*25</f>
        <v>12.5</v>
      </c>
      <c r="AO23">
        <f>IF(Userdata!$B$26=TRUE,IF(E23="ETF",1,0),IF(E23="ETF",0,1))</f>
        <v>0</v>
      </c>
      <c r="AP23">
        <f>IF(D23&lt;Userdata!$B$28,1,0)</f>
        <v>0</v>
      </c>
      <c r="AQ23">
        <f>IF(D23=Userdata!$B$28,IF(Calculation!AK123&lt;Userdata!C148,1,0),0)</f>
        <v>0</v>
      </c>
      <c r="AR23">
        <f t="shared" si="2"/>
        <v>12.5</v>
      </c>
      <c r="AS23">
        <f>IF(Userdata!$W$4= TRUE,(IF(NOT(ISERROR(FIND(I23,Userdata!$R$5,1)))=TRUE,1,0.5)*25),(IF(NOT(ISERROR(FIND(I23,Userdata!$Q$2,1)))=TRUE,1,0.5)*25))</f>
        <v>12.5</v>
      </c>
      <c r="AT23">
        <f>IF(AND(Userdata!$B$32&lt;=Calculation!J123,Userdata!$B$33&gt;=Calculation!J123),1*Userdata!$D$32,0.5*Userdata!$D$32)*2.5</f>
        <v>1.25</v>
      </c>
      <c r="AU23">
        <f>IF(AND(Userdata!$B$34&lt;=Calculation!Q123,Userdata!$B$35&gt;=Calculation!Q123),1*Userdata!$D$34,0.5*Userdata!$D$34)*2.5</f>
        <v>2.5</v>
      </c>
      <c r="AV23">
        <f>IF(AND(Userdata!$B$36&lt;=Calculation!RH123,Userdata!$B$37&gt;=Calculation!K123),1*Userdata!$D$36,0.5*Userdata!$D$36)*2.5</f>
        <v>2.5</v>
      </c>
      <c r="AW23">
        <f>IF(AND(Userdata!$B$38&lt;=Calculation!P123,Userdata!$B$39&gt;=Calculation!P123),1*Userdata!$D$38,0.5*Userdata!$D$38)*2.5</f>
        <v>2.5</v>
      </c>
      <c r="AX23" s="36">
        <f t="shared" si="3"/>
        <v>50.97</v>
      </c>
      <c r="AY23" s="33">
        <f>ROUND((Userdata!$B$3/Calculation!AX160),0)</f>
        <v>0</v>
      </c>
      <c r="AZ23">
        <f t="shared" si="4"/>
        <v>0</v>
      </c>
      <c r="BA23">
        <f t="shared" si="5"/>
        <v>0</v>
      </c>
    </row>
    <row r="24" spans="1:53" ht="126.5" x14ac:dyDescent="0.35">
      <c r="A24" s="4" t="s">
        <v>312</v>
      </c>
      <c r="B24" s="5" t="s">
        <v>313</v>
      </c>
      <c r="C24" t="s">
        <v>1381</v>
      </c>
      <c r="D24">
        <v>2011</v>
      </c>
      <c r="E24" s="6" t="s">
        <v>53</v>
      </c>
      <c r="F24" s="6" t="s">
        <v>315</v>
      </c>
      <c r="G24" s="6" t="s">
        <v>316</v>
      </c>
      <c r="H24" s="6" t="s">
        <v>317</v>
      </c>
      <c r="I24" s="6" t="s">
        <v>73</v>
      </c>
      <c r="J24" s="7">
        <v>4.5999999999999999E-3</v>
      </c>
      <c r="K24" s="8">
        <v>7.0000000000000007E-2</v>
      </c>
      <c r="L24" s="7">
        <v>3.2500000000000001E-2</v>
      </c>
      <c r="M24" s="9">
        <v>153</v>
      </c>
      <c r="N24" s="10">
        <v>6.1</v>
      </c>
      <c r="O24" s="34">
        <f t="shared" si="0"/>
        <v>25.08</v>
      </c>
      <c r="P24" s="11">
        <v>74989</v>
      </c>
      <c r="Q24" s="12">
        <v>0.18</v>
      </c>
      <c r="R24" s="6" t="s">
        <v>82</v>
      </c>
      <c r="S24" s="6" t="s">
        <v>48</v>
      </c>
      <c r="T24" s="6" t="s">
        <v>48</v>
      </c>
      <c r="U24" s="6" t="s">
        <v>90</v>
      </c>
      <c r="V24" s="13" t="s">
        <v>48</v>
      </c>
      <c r="W24" s="13" t="s">
        <v>48</v>
      </c>
      <c r="X24" s="13" t="s">
        <v>48</v>
      </c>
      <c r="Y24" s="13" t="s">
        <v>48</v>
      </c>
      <c r="Z24" s="13" t="s">
        <v>48</v>
      </c>
      <c r="AA24" s="13" t="s">
        <v>48</v>
      </c>
      <c r="AB24" s="13" t="s">
        <v>48</v>
      </c>
      <c r="AC24" s="13" t="s">
        <v>48</v>
      </c>
      <c r="AD24" s="13" t="s">
        <v>48</v>
      </c>
      <c r="AE24" s="13" t="s">
        <v>48</v>
      </c>
      <c r="AF24" s="13" t="s">
        <v>48</v>
      </c>
      <c r="AG24" s="14" t="s">
        <v>48</v>
      </c>
      <c r="AH24" s="14" t="s">
        <v>48</v>
      </c>
      <c r="AI24" s="15" t="s">
        <v>49</v>
      </c>
      <c r="AJ24" s="16" t="s">
        <v>49</v>
      </c>
      <c r="AK24" s="30">
        <f t="shared" si="1"/>
        <v>9</v>
      </c>
      <c r="AL24">
        <f>IF(NOT(ISERROR(FIND(R24,Userdata!$C$6,1)))=TRUE,1,0)</f>
        <v>0</v>
      </c>
      <c r="AM24">
        <f>(IF(NOT(ISERROR(FIND(H24,Userdata!$B$46,1)))=TRUE,1,0.5))*25</f>
        <v>12.5</v>
      </c>
      <c r="AN24">
        <f>(IF(NOT(ISERROR(FIND(U24,Userdata!$C$15,1)))=TRUE,1,0.5))*25</f>
        <v>12.5</v>
      </c>
      <c r="AO24">
        <f>IF(Userdata!$B$26=TRUE,IF(E24="ETF",1,0),IF(E24="ETF",0,1))</f>
        <v>0</v>
      </c>
      <c r="AP24">
        <f>IF(D24&lt;Userdata!$B$28,1,0)</f>
        <v>0</v>
      </c>
      <c r="AQ24">
        <f>IF(D24=Userdata!$B$28,IF(Calculation!AK46&lt;Userdata!C71,1,0),0)</f>
        <v>0</v>
      </c>
      <c r="AR24">
        <f t="shared" si="2"/>
        <v>12.5</v>
      </c>
      <c r="AS24">
        <f>IF(Userdata!$W$4= TRUE,(IF(NOT(ISERROR(FIND(I24,Userdata!$R$5,1)))=TRUE,1,0.5)*25),(IF(NOT(ISERROR(FIND(I24,Userdata!$Q$2,1)))=TRUE,1,0.5)*25))</f>
        <v>12.5</v>
      </c>
      <c r="AT24">
        <f>IF(AND(Userdata!$B$32&lt;=Calculation!J46,Userdata!$B$33&gt;=Calculation!J46),1*Userdata!$D$32,0.5*Userdata!$D$32)*2.5</f>
        <v>1.25</v>
      </c>
      <c r="AU24">
        <f>IF(AND(Userdata!$B$34&lt;=Calculation!Q46,Userdata!$B$35&gt;=Calculation!Q46),1*Userdata!$D$34,0.5*Userdata!$D$34)*2.5</f>
        <v>2.5</v>
      </c>
      <c r="AV24">
        <f>IF(AND(Userdata!$B$36&lt;=Calculation!RH46,Userdata!$B$37&gt;=Calculation!K46),1*Userdata!$D$36,0.5*Userdata!$D$36)*2.5</f>
        <v>2.5</v>
      </c>
      <c r="AW24">
        <f>IF(AND(Userdata!$B$38&lt;=Calculation!P46,Userdata!$B$39&gt;=Calculation!P46),1*Userdata!$D$38,0.5*Userdata!$D$38)*2.5</f>
        <v>2.5</v>
      </c>
      <c r="AX24" s="36">
        <f t="shared" si="3"/>
        <v>25.08</v>
      </c>
      <c r="AY24" s="33">
        <f>ROUND((Userdata!$B$3/Calculation!AX242),0)</f>
        <v>0</v>
      </c>
      <c r="AZ24">
        <f t="shared" si="4"/>
        <v>0</v>
      </c>
      <c r="BA24">
        <f t="shared" si="5"/>
        <v>0</v>
      </c>
    </row>
    <row r="25" spans="1:53" ht="62.5" x14ac:dyDescent="0.35">
      <c r="A25" s="4" t="s">
        <v>749</v>
      </c>
      <c r="B25" s="5" t="s">
        <v>750</v>
      </c>
      <c r="C25" t="s">
        <v>1383</v>
      </c>
      <c r="D25">
        <v>2008</v>
      </c>
      <c r="E25" s="6" t="s">
        <v>53</v>
      </c>
      <c r="F25" s="6"/>
      <c r="G25" s="6" t="s">
        <v>135</v>
      </c>
      <c r="H25" s="6" t="s">
        <v>752</v>
      </c>
      <c r="I25" s="6" t="s">
        <v>105</v>
      </c>
      <c r="J25" s="7">
        <v>2.7000000000000001E-3</v>
      </c>
      <c r="K25" s="8">
        <v>0.04</v>
      </c>
      <c r="L25" s="7">
        <v>1.21E-2</v>
      </c>
      <c r="M25" s="9">
        <v>461.5</v>
      </c>
      <c r="N25" s="10">
        <v>9.1999999999999993</v>
      </c>
      <c r="O25" s="34">
        <f t="shared" si="0"/>
        <v>50.16</v>
      </c>
      <c r="P25" s="11">
        <v>113728</v>
      </c>
      <c r="Q25" s="12">
        <v>0.06</v>
      </c>
      <c r="R25" s="6" t="s">
        <v>82</v>
      </c>
      <c r="S25" s="6" t="s">
        <v>48</v>
      </c>
      <c r="T25" s="6" t="s">
        <v>48</v>
      </c>
      <c r="U25" s="6" t="s">
        <v>47</v>
      </c>
      <c r="V25" s="13" t="s">
        <v>48</v>
      </c>
      <c r="W25" s="13" t="s">
        <v>48</v>
      </c>
      <c r="X25" s="13" t="s">
        <v>48</v>
      </c>
      <c r="Y25" s="13" t="s">
        <v>48</v>
      </c>
      <c r="Z25" s="13" t="s">
        <v>48</v>
      </c>
      <c r="AA25" s="13" t="s">
        <v>48</v>
      </c>
      <c r="AB25" s="13" t="s">
        <v>48</v>
      </c>
      <c r="AC25" s="13" t="s">
        <v>48</v>
      </c>
      <c r="AD25" s="13" t="s">
        <v>48</v>
      </c>
      <c r="AE25" s="13" t="s">
        <v>48</v>
      </c>
      <c r="AF25" s="13" t="s">
        <v>48</v>
      </c>
      <c r="AG25" s="14" t="s">
        <v>48</v>
      </c>
      <c r="AH25" s="14" t="s">
        <v>48</v>
      </c>
      <c r="AI25" s="15" t="s">
        <v>49</v>
      </c>
      <c r="AJ25" s="16" t="s">
        <v>49</v>
      </c>
      <c r="AK25" s="30">
        <f t="shared" si="1"/>
        <v>2</v>
      </c>
      <c r="AL25">
        <f>IF(NOT(ISERROR(FIND(R25,Userdata!$C$6,1)))=TRUE,1,0)</f>
        <v>0</v>
      </c>
      <c r="AM25">
        <f>(IF(NOT(ISERROR(FIND(H25,Userdata!$B$46,1)))=TRUE,1,0.5))*25</f>
        <v>12.5</v>
      </c>
      <c r="AN25">
        <f>(IF(NOT(ISERROR(FIND(U25,Userdata!$C$15,1)))=TRUE,1,0.5))*25</f>
        <v>12.5</v>
      </c>
      <c r="AO25">
        <f>IF(Userdata!$B$26=TRUE,IF(E25="ETF",1,0),IF(E25="ETF",0,1))</f>
        <v>0</v>
      </c>
      <c r="AP25">
        <f>IF(D25&lt;Userdata!$B$28,1,0)</f>
        <v>0</v>
      </c>
      <c r="AQ25">
        <f>IF(D25=Userdata!$B$28,IF(Calculation!AK140&lt;Userdata!C165,1,0),0)</f>
        <v>0</v>
      </c>
      <c r="AR25">
        <f t="shared" si="2"/>
        <v>12.5</v>
      </c>
      <c r="AS25">
        <f>IF(Userdata!$W$4= TRUE,(IF(NOT(ISERROR(FIND(I25,Userdata!$R$5,1)))=TRUE,1,0.5)*25),(IF(NOT(ISERROR(FIND(I25,Userdata!$Q$2,1)))=TRUE,1,0.5)*25))</f>
        <v>12.5</v>
      </c>
      <c r="AT25">
        <f>IF(AND(Userdata!$B$32&lt;=Calculation!J140,Userdata!$B$33&gt;=Calculation!J140),1*Userdata!$D$32,0.5*Userdata!$D$32)*2.5</f>
        <v>1.25</v>
      </c>
      <c r="AU25">
        <f>IF(AND(Userdata!$B$34&lt;=Calculation!Q140,Userdata!$B$35&gt;=Calculation!Q140),1*Userdata!$D$34,0.5*Userdata!$D$34)*2.5</f>
        <v>2.5</v>
      </c>
      <c r="AV25">
        <f>IF(AND(Userdata!$B$36&lt;=Calculation!RH140,Userdata!$B$37&gt;=Calculation!K140),1*Userdata!$D$36,0.5*Userdata!$D$36)*2.5</f>
        <v>2.5</v>
      </c>
      <c r="AW25">
        <f>IF(AND(Userdata!$B$38&lt;=Calculation!P140,Userdata!$B$39&gt;=Calculation!P140),1*Userdata!$D$38,0.5*Userdata!$D$38)*2.5</f>
        <v>2.5</v>
      </c>
      <c r="AX25" s="36">
        <f t="shared" si="3"/>
        <v>50.16</v>
      </c>
      <c r="AY25" s="33">
        <f>ROUND((Userdata!$B$3/Calculation!AX244),0)</f>
        <v>0</v>
      </c>
      <c r="AZ25">
        <f t="shared" si="4"/>
        <v>0</v>
      </c>
      <c r="BA25">
        <f t="shared" si="5"/>
        <v>0</v>
      </c>
    </row>
    <row r="26" spans="1:53" ht="161" x14ac:dyDescent="0.35">
      <c r="A26" s="4" t="s">
        <v>1268</v>
      </c>
      <c r="B26" s="5" t="s">
        <v>1269</v>
      </c>
      <c r="C26" t="s">
        <v>1385</v>
      </c>
      <c r="D26">
        <v>2009</v>
      </c>
      <c r="E26" s="6" t="s">
        <v>53</v>
      </c>
      <c r="F26" s="6" t="s">
        <v>1270</v>
      </c>
      <c r="G26" s="6" t="s">
        <v>1271</v>
      </c>
      <c r="H26" s="6" t="s">
        <v>357</v>
      </c>
      <c r="I26" s="6" t="s">
        <v>144</v>
      </c>
      <c r="J26" s="7">
        <v>1.1999999999999999E-3</v>
      </c>
      <c r="K26" s="8">
        <v>0.12</v>
      </c>
      <c r="L26" s="7">
        <v>0.02</v>
      </c>
      <c r="M26" s="9">
        <v>7384.2</v>
      </c>
      <c r="N26" s="10">
        <v>93</v>
      </c>
      <c r="O26" s="34">
        <f t="shared" si="0"/>
        <v>79.400000000000006</v>
      </c>
      <c r="P26" s="11">
        <v>596086</v>
      </c>
      <c r="Q26" s="12">
        <v>-0.19</v>
      </c>
      <c r="R26" s="6" t="s">
        <v>82</v>
      </c>
      <c r="S26" s="6" t="s">
        <v>48</v>
      </c>
      <c r="T26" s="6" t="s">
        <v>48</v>
      </c>
      <c r="U26" s="6" t="s">
        <v>47</v>
      </c>
      <c r="V26" s="13" t="s">
        <v>48</v>
      </c>
      <c r="W26" s="13" t="s">
        <v>48</v>
      </c>
      <c r="X26" s="13" t="s">
        <v>48</v>
      </c>
      <c r="Y26" s="13" t="s">
        <v>48</v>
      </c>
      <c r="Z26" s="13" t="s">
        <v>48</v>
      </c>
      <c r="AA26" s="13" t="s">
        <v>48</v>
      </c>
      <c r="AB26" s="13" t="s">
        <v>48</v>
      </c>
      <c r="AC26" s="13" t="s">
        <v>48</v>
      </c>
      <c r="AD26" s="13" t="s">
        <v>48</v>
      </c>
      <c r="AE26" s="13" t="s">
        <v>48</v>
      </c>
      <c r="AF26" s="13" t="s">
        <v>48</v>
      </c>
      <c r="AG26" s="14" t="s">
        <v>48</v>
      </c>
      <c r="AH26" s="14" t="s">
        <v>48</v>
      </c>
      <c r="AI26" s="15" t="s">
        <v>49</v>
      </c>
      <c r="AJ26" s="16" t="s">
        <v>49</v>
      </c>
      <c r="AK26" s="30">
        <f t="shared" si="1"/>
        <v>11</v>
      </c>
      <c r="AL26">
        <f>IF(NOT(ISERROR(FIND(R26,Userdata!$C$6,1)))=TRUE,1,0)</f>
        <v>0</v>
      </c>
      <c r="AM26">
        <f>(IF(NOT(ISERROR(FIND(H26,Userdata!$B$46,1)))=TRUE,1,0.5))*25</f>
        <v>12.5</v>
      </c>
      <c r="AN26">
        <f>(IF(NOT(ISERROR(FIND(U26,Userdata!$C$15,1)))=TRUE,1,0.5))*25</f>
        <v>12.5</v>
      </c>
      <c r="AO26">
        <f>IF(Userdata!$B$26=TRUE,IF(E26="ETF",1,0),IF(E26="ETF",0,1))</f>
        <v>0</v>
      </c>
      <c r="AP26">
        <f>IF(D26&lt;Userdata!$B$28,1,0)</f>
        <v>0</v>
      </c>
      <c r="AQ26">
        <f>IF(D26=Userdata!$B$28,IF(Calculation!AK259&lt;Userdata!C284,1,0),0)</f>
        <v>0</v>
      </c>
      <c r="AR26">
        <f t="shared" si="2"/>
        <v>12.5</v>
      </c>
      <c r="AS26">
        <f>IF(Userdata!$W$4= TRUE,(IF(NOT(ISERROR(FIND(I26,Userdata!$R$5,1)))=TRUE,1,0.5)*25),(IF(NOT(ISERROR(FIND(I26,Userdata!$Q$2,1)))=TRUE,1,0.5)*25))</f>
        <v>12.5</v>
      </c>
      <c r="AT26">
        <f>IF(AND(Userdata!$B$32&lt;=Calculation!J259,Userdata!$B$33&gt;=Calculation!J259),1*Userdata!$D$32,0.5*Userdata!$D$32)*2.5</f>
        <v>1.25</v>
      </c>
      <c r="AU26">
        <f>IF(AND(Userdata!$B$34&lt;=Calculation!Q259,Userdata!$B$35&gt;=Calculation!Q259),1*Userdata!$D$34,0.5*Userdata!$D$34)*2.5</f>
        <v>2.5</v>
      </c>
      <c r="AV26">
        <f>IF(AND(Userdata!$B$36&lt;=Calculation!RH259,Userdata!$B$37&gt;=Calculation!K259),1*Userdata!$D$36,0.5*Userdata!$D$36)*2.5</f>
        <v>2.5</v>
      </c>
      <c r="AW26">
        <f>IF(AND(Userdata!$B$38&lt;=Calculation!P259,Userdata!$B$39&gt;=Calculation!P259),1*Userdata!$D$38,0.5*Userdata!$D$38)*2.5</f>
        <v>2.5</v>
      </c>
      <c r="AX26" s="36">
        <f t="shared" si="3"/>
        <v>79.400000000000006</v>
      </c>
      <c r="AY26" s="33">
        <f>ROUND((Userdata!$B$3/Calculation!AX246),0)</f>
        <v>0</v>
      </c>
      <c r="AZ26">
        <f t="shared" si="4"/>
        <v>0</v>
      </c>
      <c r="BA26">
        <f t="shared" si="5"/>
        <v>0</v>
      </c>
    </row>
    <row r="27" spans="1:53" ht="299" x14ac:dyDescent="0.35">
      <c r="A27" s="4" t="s">
        <v>60</v>
      </c>
      <c r="B27" s="5" t="s">
        <v>61</v>
      </c>
      <c r="C27" t="s">
        <v>1349</v>
      </c>
      <c r="D27">
        <v>2008</v>
      </c>
      <c r="E27" s="6" t="s">
        <v>53</v>
      </c>
      <c r="F27" s="6" t="s">
        <v>63</v>
      </c>
      <c r="G27" s="6" t="s">
        <v>64</v>
      </c>
      <c r="H27" s="6" t="s">
        <v>65</v>
      </c>
      <c r="I27" s="6" t="s">
        <v>66</v>
      </c>
      <c r="J27" s="7">
        <v>5.4999999999999997E-3</v>
      </c>
      <c r="K27" s="8">
        <v>0.23</v>
      </c>
      <c r="L27" s="7">
        <v>6.3200000000000006E-2</v>
      </c>
      <c r="M27" s="9">
        <v>105.2</v>
      </c>
      <c r="N27" s="10">
        <v>2.7</v>
      </c>
      <c r="O27" s="34">
        <f t="shared" si="0"/>
        <v>38.96</v>
      </c>
      <c r="P27" s="11">
        <v>13172</v>
      </c>
      <c r="Q27" s="12">
        <v>-1.34</v>
      </c>
      <c r="R27" s="6" t="s">
        <v>29</v>
      </c>
      <c r="S27" s="6" t="s">
        <v>48</v>
      </c>
      <c r="T27" s="6" t="s">
        <v>48</v>
      </c>
      <c r="U27" s="6" t="s">
        <v>59</v>
      </c>
      <c r="V27" s="13">
        <v>0</v>
      </c>
      <c r="W27" s="13">
        <v>0</v>
      </c>
      <c r="X27" s="13">
        <v>0</v>
      </c>
      <c r="Y27" s="13">
        <v>0</v>
      </c>
      <c r="Z27" s="13">
        <v>0</v>
      </c>
      <c r="AA27" s="13">
        <v>2.3900000000000001E-2</v>
      </c>
      <c r="AB27" s="13">
        <v>0</v>
      </c>
      <c r="AC27" s="13">
        <v>0</v>
      </c>
      <c r="AD27" s="13">
        <v>0.96540000000000004</v>
      </c>
      <c r="AE27" s="13">
        <v>0</v>
      </c>
      <c r="AF27" s="13">
        <v>0</v>
      </c>
      <c r="AG27" s="14" t="s">
        <v>48</v>
      </c>
      <c r="AH27" s="14" t="s">
        <v>48</v>
      </c>
      <c r="AI27" s="15" t="s">
        <v>49</v>
      </c>
      <c r="AJ27" s="16" t="s">
        <v>49</v>
      </c>
      <c r="AK27" s="30">
        <f t="shared" si="1"/>
        <v>5</v>
      </c>
      <c r="AL27">
        <f>IF(NOT(ISERROR(FIND(R27,Userdata!$C$6,1)))=TRUE,1,0)</f>
        <v>0</v>
      </c>
      <c r="AM27">
        <f>(IF(NOT(ISERROR(FIND(H27,Userdata!$B$46,1)))=TRUE,1,0.5))*25</f>
        <v>12.5</v>
      </c>
      <c r="AN27">
        <f>(IF(NOT(ISERROR(FIND(U27,Userdata!$C$15,1)))=TRUE,1,0.5))*25</f>
        <v>12.5</v>
      </c>
      <c r="AO27">
        <f>IF(Userdata!$B$26=TRUE,IF(E27="ETF",1,0),IF(E27="ETF",0,1))</f>
        <v>0</v>
      </c>
      <c r="AP27">
        <f>IF(D27&lt;Userdata!$B$28,1,0)</f>
        <v>0</v>
      </c>
      <c r="AQ27">
        <f>IF(D27=Userdata!$B$28,IF(Calculation!AK4&lt;Userdata!C29,1,0),0)</f>
        <v>0</v>
      </c>
      <c r="AR27">
        <f t="shared" si="2"/>
        <v>12.5</v>
      </c>
      <c r="AS27">
        <f>IF(Userdata!$W$4= TRUE,(IF(NOT(ISERROR(FIND(I27,Userdata!$R$5,1)))=TRUE,1,0.5)*25),(IF(NOT(ISERROR(FIND(I27,Userdata!$Q$2,1)))=TRUE,1,0.5)*25))</f>
        <v>12.5</v>
      </c>
      <c r="AT27">
        <f>IF(AND(Userdata!$B$32&lt;=Calculation!J4,Userdata!$B$33&gt;=Calculation!J4),1*Userdata!$D$32,0.5*Userdata!$D$32)*2.5</f>
        <v>1.25</v>
      </c>
      <c r="AU27">
        <f>IF(AND(Userdata!$B$34&lt;=Calculation!Q4,Userdata!$B$35&gt;=Calculation!Q4),1*Userdata!$D$34,0.5*Userdata!$D$34)*2.5</f>
        <v>2.5</v>
      </c>
      <c r="AV27">
        <f>IF(AND(Userdata!$B$36&lt;=Calculation!RH4,Userdata!$B$37&gt;=Calculation!K4),1*Userdata!$D$36,0.5*Userdata!$D$36)*2.5</f>
        <v>2.5</v>
      </c>
      <c r="AW27">
        <f>IF(AND(Userdata!$B$38&lt;=Calculation!P4,Userdata!$B$39&gt;=Calculation!P4),1*Userdata!$D$38,0.5*Userdata!$D$38)*2.5</f>
        <v>2.5</v>
      </c>
      <c r="AX27" s="36">
        <f t="shared" si="3"/>
        <v>38.96</v>
      </c>
      <c r="AY27" s="33">
        <f>ROUND((Userdata!$B$3/Calculation!AX268),0)</f>
        <v>0</v>
      </c>
      <c r="AZ27">
        <f t="shared" si="4"/>
        <v>0</v>
      </c>
      <c r="BA27">
        <f t="shared" si="5"/>
        <v>0</v>
      </c>
    </row>
    <row r="28" spans="1:53" ht="161" x14ac:dyDescent="0.35">
      <c r="A28" s="4" t="s">
        <v>840</v>
      </c>
      <c r="B28" s="5" t="s">
        <v>841</v>
      </c>
      <c r="C28" t="s">
        <v>1389</v>
      </c>
      <c r="D28">
        <v>2011</v>
      </c>
      <c r="E28" s="6" t="s">
        <v>53</v>
      </c>
      <c r="F28" s="6" t="s">
        <v>843</v>
      </c>
      <c r="G28" s="6" t="s">
        <v>844</v>
      </c>
      <c r="H28" s="6" t="s">
        <v>29</v>
      </c>
      <c r="I28" s="6" t="s">
        <v>789</v>
      </c>
      <c r="J28" s="7">
        <v>6.9999999999999999E-4</v>
      </c>
      <c r="K28" s="8">
        <v>0.3</v>
      </c>
      <c r="L28" s="7">
        <v>2.58E-2</v>
      </c>
      <c r="M28" s="9">
        <v>562.29999999999995</v>
      </c>
      <c r="N28" s="10">
        <v>18.600000000000001</v>
      </c>
      <c r="O28" s="34">
        <f t="shared" si="0"/>
        <v>30.23</v>
      </c>
      <c r="P28" s="11">
        <v>115047</v>
      </c>
      <c r="Q28" s="12">
        <v>-1.36</v>
      </c>
      <c r="R28" s="6" t="s">
        <v>29</v>
      </c>
      <c r="S28" s="6" t="s">
        <v>48</v>
      </c>
      <c r="T28" s="6" t="s">
        <v>48</v>
      </c>
      <c r="U28" s="6" t="s">
        <v>47</v>
      </c>
      <c r="V28" s="13">
        <v>0</v>
      </c>
      <c r="W28" s="13">
        <v>0</v>
      </c>
      <c r="X28" s="13">
        <v>0</v>
      </c>
      <c r="Y28" s="13">
        <v>0</v>
      </c>
      <c r="Z28" s="13">
        <v>0</v>
      </c>
      <c r="AA28" s="13">
        <v>0</v>
      </c>
      <c r="AB28" s="13">
        <v>0</v>
      </c>
      <c r="AC28" s="13">
        <v>0</v>
      </c>
      <c r="AD28" s="13">
        <v>0.99739999999999995</v>
      </c>
      <c r="AE28" s="13">
        <v>0</v>
      </c>
      <c r="AF28" s="13">
        <v>0</v>
      </c>
      <c r="AG28" s="14" t="s">
        <v>48</v>
      </c>
      <c r="AH28" s="14" t="s">
        <v>48</v>
      </c>
      <c r="AI28" s="15" t="s">
        <v>49</v>
      </c>
      <c r="AJ28" s="16" t="s">
        <v>49</v>
      </c>
      <c r="AK28" s="30">
        <f t="shared" si="1"/>
        <v>1</v>
      </c>
      <c r="AL28">
        <f>IF(NOT(ISERROR(FIND(R28,Userdata!$C$6,1)))=TRUE,1,0)</f>
        <v>0</v>
      </c>
      <c r="AM28">
        <f>(IF(NOT(ISERROR(FIND(H28,Userdata!$B$46,1)))=TRUE,1,0.5))*25</f>
        <v>12.5</v>
      </c>
      <c r="AN28">
        <f>(IF(NOT(ISERROR(FIND(U28,Userdata!$C$15,1)))=TRUE,1,0.5))*25</f>
        <v>12.5</v>
      </c>
      <c r="AO28">
        <f>IF(Userdata!$B$26=TRUE,IF(E28="ETF",1,0),IF(E28="ETF",0,1))</f>
        <v>0</v>
      </c>
      <c r="AP28">
        <f>IF(D28&lt;Userdata!$B$28,1,0)</f>
        <v>0</v>
      </c>
      <c r="AQ28">
        <f>IF(D28=Userdata!$B$28,IF(Calculation!AK160&lt;Userdata!C185,1,0),0)</f>
        <v>0</v>
      </c>
      <c r="AR28">
        <f t="shared" si="2"/>
        <v>12.5</v>
      </c>
      <c r="AS28">
        <f>IF(Userdata!$W$4= TRUE,(IF(NOT(ISERROR(FIND(I28,Userdata!$R$5,1)))=TRUE,1,0.5)*25),(IF(NOT(ISERROR(FIND(I28,Userdata!$Q$2,1)))=TRUE,1,0.5)*25))</f>
        <v>12.5</v>
      </c>
      <c r="AT28">
        <f>IF(AND(Userdata!$B$32&lt;=Calculation!J160,Userdata!$B$33&gt;=Calculation!J160),1*Userdata!$D$32,0.5*Userdata!$D$32)*2.5</f>
        <v>1.25</v>
      </c>
      <c r="AU28">
        <f>IF(AND(Userdata!$B$34&lt;=Calculation!Q160,Userdata!$B$35&gt;=Calculation!Q160),1*Userdata!$D$34,0.5*Userdata!$D$34)*2.5</f>
        <v>2.5</v>
      </c>
      <c r="AV28">
        <f>IF(AND(Userdata!$B$36&lt;=Calculation!RH160,Userdata!$B$37&gt;=Calculation!K160),1*Userdata!$D$36,0.5*Userdata!$D$36)*2.5</f>
        <v>2.5</v>
      </c>
      <c r="AW28">
        <f>IF(AND(Userdata!$B$38&lt;=Calculation!P160,Userdata!$B$39&gt;=Calculation!P160),1*Userdata!$D$38,0.5*Userdata!$D$38)*2.5</f>
        <v>2.5</v>
      </c>
      <c r="AX28" s="36">
        <f t="shared" si="3"/>
        <v>30.23</v>
      </c>
      <c r="AY28" s="33">
        <f>ROUND((Userdata!$B$3/Calculation!AX270),0)</f>
        <v>0</v>
      </c>
      <c r="AZ28">
        <f t="shared" si="4"/>
        <v>0</v>
      </c>
      <c r="BA28">
        <f t="shared" si="5"/>
        <v>0</v>
      </c>
    </row>
    <row r="29" spans="1:53" ht="310.5" x14ac:dyDescent="0.35">
      <c r="A29" s="4" t="s">
        <v>967</v>
      </c>
      <c r="B29" s="5" t="s">
        <v>968</v>
      </c>
      <c r="C29" t="s">
        <v>1349</v>
      </c>
      <c r="D29">
        <v>2008</v>
      </c>
      <c r="E29" s="6" t="s">
        <v>53</v>
      </c>
      <c r="F29" s="6" t="s">
        <v>969</v>
      </c>
      <c r="G29" s="6" t="s">
        <v>970</v>
      </c>
      <c r="H29" s="6" t="s">
        <v>65</v>
      </c>
      <c r="I29" s="6" t="s">
        <v>57</v>
      </c>
      <c r="J29" s="7">
        <v>5.0000000000000001E-3</v>
      </c>
      <c r="K29" s="8">
        <v>0.4</v>
      </c>
      <c r="L29" s="7">
        <v>5.5199999999999999E-2</v>
      </c>
      <c r="M29" s="9">
        <v>979.1</v>
      </c>
      <c r="N29" s="10">
        <v>23.8</v>
      </c>
      <c r="O29" s="34">
        <f t="shared" si="0"/>
        <v>41.14</v>
      </c>
      <c r="P29" s="11">
        <v>185180</v>
      </c>
      <c r="Q29" s="12">
        <v>-1.1399999999999999</v>
      </c>
      <c r="R29" s="6" t="s">
        <v>29</v>
      </c>
      <c r="S29" s="6" t="s">
        <v>48</v>
      </c>
      <c r="T29" s="6" t="s">
        <v>48</v>
      </c>
      <c r="U29" s="6" t="s">
        <v>59</v>
      </c>
      <c r="V29" s="13">
        <v>0</v>
      </c>
      <c r="W29" s="13">
        <v>0</v>
      </c>
      <c r="X29" s="13">
        <v>0</v>
      </c>
      <c r="Y29" s="13">
        <v>0</v>
      </c>
      <c r="Z29" s="13">
        <v>0</v>
      </c>
      <c r="AA29" s="13">
        <v>1E-3</v>
      </c>
      <c r="AB29" s="13">
        <v>0</v>
      </c>
      <c r="AC29" s="13">
        <v>0</v>
      </c>
      <c r="AD29" s="13">
        <v>0.96889999999999998</v>
      </c>
      <c r="AE29" s="13">
        <v>0</v>
      </c>
      <c r="AF29" s="13">
        <v>0</v>
      </c>
      <c r="AG29" s="14" t="s">
        <v>48</v>
      </c>
      <c r="AH29" s="14" t="s">
        <v>48</v>
      </c>
      <c r="AI29" s="15" t="s">
        <v>49</v>
      </c>
      <c r="AJ29" s="16" t="s">
        <v>49</v>
      </c>
      <c r="AK29" s="30">
        <f t="shared" si="1"/>
        <v>5</v>
      </c>
      <c r="AL29">
        <f>IF(NOT(ISERROR(FIND(R29,Userdata!$C$6,1)))=TRUE,1,0)</f>
        <v>0</v>
      </c>
      <c r="AM29">
        <f>(IF(NOT(ISERROR(FIND(H29,Userdata!$B$46,1)))=TRUE,1,0.5))*25</f>
        <v>12.5</v>
      </c>
      <c r="AN29">
        <f>(IF(NOT(ISERROR(FIND(U29,Userdata!$C$15,1)))=TRUE,1,0.5))*25</f>
        <v>12.5</v>
      </c>
      <c r="AO29">
        <f>IF(Userdata!$B$26=TRUE,IF(E29="ETF",1,0),IF(E29="ETF",0,1))</f>
        <v>0</v>
      </c>
      <c r="AP29">
        <f>IF(D29&lt;Userdata!$B$28,1,0)</f>
        <v>0</v>
      </c>
      <c r="AQ29">
        <f>IF(D29=Userdata!$B$28,IF(Calculation!AK190&lt;Userdata!C215,1,0),0)</f>
        <v>0</v>
      </c>
      <c r="AR29">
        <f t="shared" si="2"/>
        <v>12.5</v>
      </c>
      <c r="AS29">
        <f>IF(Userdata!$W$4= TRUE,(IF(NOT(ISERROR(FIND(I29,Userdata!$R$5,1)))=TRUE,1,0.5)*25),(IF(NOT(ISERROR(FIND(I29,Userdata!$Q$2,1)))=TRUE,1,0.5)*25))</f>
        <v>12.5</v>
      </c>
      <c r="AT29">
        <f>IF(AND(Userdata!$B$32&lt;=Calculation!J190,Userdata!$B$33&gt;=Calculation!J190),1*Userdata!$D$32,0.5*Userdata!$D$32)*2.5</f>
        <v>1.25</v>
      </c>
      <c r="AU29">
        <f>IF(AND(Userdata!$B$34&lt;=Calculation!Q190,Userdata!$B$35&gt;=Calculation!Q190),1*Userdata!$D$34,0.5*Userdata!$D$34)*2.5</f>
        <v>2.5</v>
      </c>
      <c r="AV29">
        <f>IF(AND(Userdata!$B$36&lt;=Calculation!RH190,Userdata!$B$37&gt;=Calculation!K190),1*Userdata!$D$36,0.5*Userdata!$D$36)*2.5</f>
        <v>2.5</v>
      </c>
      <c r="AW29">
        <f>IF(AND(Userdata!$B$38&lt;=Calculation!P190,Userdata!$B$39&gt;=Calculation!P190),1*Userdata!$D$38,0.5*Userdata!$D$38)*2.5</f>
        <v>2.5</v>
      </c>
      <c r="AX29" s="36">
        <f t="shared" si="3"/>
        <v>41.14</v>
      </c>
      <c r="AY29" s="33">
        <f>ROUND((Userdata!$B$3/Calculation!AX272),0)</f>
        <v>0</v>
      </c>
      <c r="AZ29">
        <f t="shared" si="4"/>
        <v>0</v>
      </c>
      <c r="BA29">
        <f t="shared" si="5"/>
        <v>0</v>
      </c>
    </row>
    <row r="30" spans="1:53" ht="161" x14ac:dyDescent="0.35">
      <c r="A30" s="4" t="s">
        <v>1079</v>
      </c>
      <c r="B30" s="5" t="s">
        <v>1080</v>
      </c>
      <c r="C30" t="s">
        <v>1382</v>
      </c>
      <c r="D30">
        <v>2001</v>
      </c>
      <c r="E30" s="6" t="s">
        <v>53</v>
      </c>
      <c r="F30" s="6" t="s">
        <v>843</v>
      </c>
      <c r="G30" s="6" t="s">
        <v>844</v>
      </c>
      <c r="H30" s="6" t="s">
        <v>29</v>
      </c>
      <c r="I30" s="6" t="s">
        <v>57</v>
      </c>
      <c r="J30" s="7">
        <v>2.5000000000000001E-3</v>
      </c>
      <c r="K30" s="8">
        <v>0.75</v>
      </c>
      <c r="L30" s="7">
        <v>4.2799999999999998E-2</v>
      </c>
      <c r="M30" s="9">
        <v>2078.8000000000002</v>
      </c>
      <c r="N30" s="10">
        <v>29.1</v>
      </c>
      <c r="O30" s="34">
        <f t="shared" si="0"/>
        <v>71.44</v>
      </c>
      <c r="P30" s="11">
        <v>263256</v>
      </c>
      <c r="Q30" s="12">
        <v>-1.37</v>
      </c>
      <c r="R30" s="6" t="s">
        <v>29</v>
      </c>
      <c r="S30" s="6" t="s">
        <v>48</v>
      </c>
      <c r="T30" s="6" t="s">
        <v>48</v>
      </c>
      <c r="U30" s="6" t="s">
        <v>47</v>
      </c>
      <c r="V30" s="13">
        <v>0</v>
      </c>
      <c r="W30" s="13">
        <v>0</v>
      </c>
      <c r="X30" s="13">
        <v>0</v>
      </c>
      <c r="Y30" s="13">
        <v>0</v>
      </c>
      <c r="Z30" s="13">
        <v>0</v>
      </c>
      <c r="AA30" s="13">
        <v>0</v>
      </c>
      <c r="AB30" s="13">
        <v>0</v>
      </c>
      <c r="AC30" s="13">
        <v>0</v>
      </c>
      <c r="AD30" s="13">
        <v>0.98960000000000004</v>
      </c>
      <c r="AE30" s="13">
        <v>0</v>
      </c>
      <c r="AF30" s="13">
        <v>0</v>
      </c>
      <c r="AG30" s="14" t="s">
        <v>48</v>
      </c>
      <c r="AH30" s="14" t="s">
        <v>48</v>
      </c>
      <c r="AI30" s="15" t="s">
        <v>49</v>
      </c>
      <c r="AJ30" s="16" t="s">
        <v>49</v>
      </c>
      <c r="AK30" s="30">
        <f t="shared" si="1"/>
        <v>4</v>
      </c>
      <c r="AL30">
        <f>IF(NOT(ISERROR(FIND(R30,Userdata!$C$6,1)))=TRUE,1,0)</f>
        <v>0</v>
      </c>
      <c r="AM30">
        <f>(IF(NOT(ISERROR(FIND(H30,Userdata!$B$46,1)))=TRUE,1,0.5))*25</f>
        <v>12.5</v>
      </c>
      <c r="AN30">
        <f>(IF(NOT(ISERROR(FIND(U30,Userdata!$C$15,1)))=TRUE,1,0.5))*25</f>
        <v>12.5</v>
      </c>
      <c r="AO30">
        <f>IF(Userdata!$B$26=TRUE,IF(E30="ETF",1,0),IF(E30="ETF",0,1))</f>
        <v>0</v>
      </c>
      <c r="AP30">
        <f>IF(D30&lt;Userdata!$B$28,1,0)</f>
        <v>0</v>
      </c>
      <c r="AQ30">
        <f>IF(D30=Userdata!$B$28,IF(Calculation!AK215&lt;Userdata!C240,1,0),0)</f>
        <v>0</v>
      </c>
      <c r="AR30">
        <f t="shared" si="2"/>
        <v>12.5</v>
      </c>
      <c r="AS30">
        <f>IF(Userdata!$W$4= TRUE,(IF(NOT(ISERROR(FIND(I30,Userdata!$R$5,1)))=TRUE,1,0.5)*25),(IF(NOT(ISERROR(FIND(I30,Userdata!$Q$2,1)))=TRUE,1,0.5)*25))</f>
        <v>12.5</v>
      </c>
      <c r="AT30">
        <f>IF(AND(Userdata!$B$32&lt;=Calculation!J215,Userdata!$B$33&gt;=Calculation!J215),1*Userdata!$D$32,0.5*Userdata!$D$32)*2.5</f>
        <v>1.25</v>
      </c>
      <c r="AU30">
        <f>IF(AND(Userdata!$B$34&lt;=Calculation!Q215,Userdata!$B$35&gt;=Calculation!Q215),1*Userdata!$D$34,0.5*Userdata!$D$34)*2.5</f>
        <v>2.5</v>
      </c>
      <c r="AV30">
        <f>IF(AND(Userdata!$B$36&lt;=Calculation!RH215,Userdata!$B$37&gt;=Calculation!K215),1*Userdata!$D$36,0.5*Userdata!$D$36)*2.5</f>
        <v>2.5</v>
      </c>
      <c r="AW30">
        <f>IF(AND(Userdata!$B$38&lt;=Calculation!P215,Userdata!$B$39&gt;=Calculation!P215),1*Userdata!$D$38,0.5*Userdata!$D$38)*2.5</f>
        <v>2.5</v>
      </c>
      <c r="AX30" s="36">
        <f t="shared" si="3"/>
        <v>71.44</v>
      </c>
      <c r="AY30" s="33">
        <f>ROUND((Userdata!$B$3/Calculation!AX273),0)</f>
        <v>0</v>
      </c>
      <c r="AZ30">
        <f t="shared" si="4"/>
        <v>0</v>
      </c>
      <c r="BA30">
        <f t="shared" si="5"/>
        <v>0</v>
      </c>
    </row>
    <row r="31" spans="1:53" ht="92" x14ac:dyDescent="0.35">
      <c r="A31" s="4" t="s">
        <v>1324</v>
      </c>
      <c r="B31" s="5" t="s">
        <v>1325</v>
      </c>
      <c r="C31" t="s">
        <v>1381</v>
      </c>
      <c r="D31">
        <v>2004</v>
      </c>
      <c r="E31" s="6" t="s">
        <v>53</v>
      </c>
      <c r="F31" s="6" t="s">
        <v>1326</v>
      </c>
      <c r="G31" s="6" t="s">
        <v>1327</v>
      </c>
      <c r="H31" s="6" t="s">
        <v>29</v>
      </c>
      <c r="I31" s="6" t="s">
        <v>144</v>
      </c>
      <c r="J31" s="7">
        <v>1E-3</v>
      </c>
      <c r="K31" s="8">
        <v>0.62</v>
      </c>
      <c r="L31" s="7">
        <v>3.9800000000000002E-2</v>
      </c>
      <c r="M31" s="9">
        <v>17530.599999999999</v>
      </c>
      <c r="N31" s="10">
        <v>270.5</v>
      </c>
      <c r="O31" s="34">
        <f t="shared" si="0"/>
        <v>64.81</v>
      </c>
      <c r="P31" s="11">
        <v>2913183</v>
      </c>
      <c r="Q31" s="12">
        <v>-1.37</v>
      </c>
      <c r="R31" s="6" t="s">
        <v>29</v>
      </c>
      <c r="S31" s="6" t="s">
        <v>48</v>
      </c>
      <c r="T31" s="6" t="s">
        <v>48</v>
      </c>
      <c r="U31" s="6" t="s">
        <v>47</v>
      </c>
      <c r="V31" s="13">
        <v>0</v>
      </c>
      <c r="W31" s="13">
        <v>0</v>
      </c>
      <c r="X31" s="13">
        <v>0</v>
      </c>
      <c r="Y31" s="13">
        <v>0</v>
      </c>
      <c r="Z31" s="13">
        <v>0</v>
      </c>
      <c r="AA31" s="13">
        <v>0</v>
      </c>
      <c r="AB31" s="13">
        <v>0</v>
      </c>
      <c r="AC31" s="13">
        <v>1.32E-2</v>
      </c>
      <c r="AD31" s="13">
        <v>0.97819999999999996</v>
      </c>
      <c r="AE31" s="13">
        <v>0</v>
      </c>
      <c r="AF31" s="13">
        <v>0</v>
      </c>
      <c r="AG31" s="14" t="s">
        <v>48</v>
      </c>
      <c r="AH31" s="14" t="s">
        <v>48</v>
      </c>
      <c r="AI31" s="15" t="s">
        <v>49</v>
      </c>
      <c r="AJ31" s="16" t="s">
        <v>49</v>
      </c>
      <c r="AK31" s="30">
        <f t="shared" si="1"/>
        <v>9</v>
      </c>
      <c r="AL31">
        <f>IF(NOT(ISERROR(FIND(R31,Userdata!$C$6,1)))=TRUE,1,0)</f>
        <v>0</v>
      </c>
      <c r="AM31">
        <f>(IF(NOT(ISERROR(FIND(H31,Userdata!$B$46,1)))=TRUE,1,0.5))*25</f>
        <v>12.5</v>
      </c>
      <c r="AN31">
        <f>(IF(NOT(ISERROR(FIND(U31,Userdata!$C$15,1)))=TRUE,1,0.5))*25</f>
        <v>12.5</v>
      </c>
      <c r="AO31">
        <f>IF(Userdata!$B$26=TRUE,IF(E31="ETF",1,0),IF(E31="ETF",0,1))</f>
        <v>0</v>
      </c>
      <c r="AP31">
        <f>IF(D31&lt;Userdata!$B$28,1,0)</f>
        <v>0</v>
      </c>
      <c r="AQ31">
        <f>IF(D31=Userdata!$B$28,IF(Calculation!AK273&lt;Userdata!C298,1,0),0)</f>
        <v>0</v>
      </c>
      <c r="AR31">
        <f t="shared" si="2"/>
        <v>12.5</v>
      </c>
      <c r="AS31">
        <f>IF(Userdata!$W$4= TRUE,(IF(NOT(ISERROR(FIND(I31,Userdata!$R$5,1)))=TRUE,1,0.5)*25),(IF(NOT(ISERROR(FIND(I31,Userdata!$Q$2,1)))=TRUE,1,0.5)*25))</f>
        <v>12.5</v>
      </c>
      <c r="AT31">
        <f>IF(AND(Userdata!$B$32&lt;=Calculation!J273,Userdata!$B$33&gt;=Calculation!J273),1*Userdata!$D$32,0.5*Userdata!$D$32)*2.5</f>
        <v>1.25</v>
      </c>
      <c r="AU31">
        <f>IF(AND(Userdata!$B$34&lt;=Calculation!Q273,Userdata!$B$35&gt;=Calculation!Q273),1*Userdata!$D$34,0.5*Userdata!$D$34)*2.5</f>
        <v>2.5</v>
      </c>
      <c r="AV31">
        <f>IF(AND(Userdata!$B$36&lt;=Calculation!RH273,Userdata!$B$37&gt;=Calculation!K273),1*Userdata!$D$36,0.5*Userdata!$D$36)*2.5</f>
        <v>2.5</v>
      </c>
      <c r="AW31">
        <f>IF(AND(Userdata!$B$38&lt;=Calculation!P273,Userdata!$B$39&gt;=Calculation!P273),1*Userdata!$D$38,0.5*Userdata!$D$38)*2.5</f>
        <v>2.5</v>
      </c>
      <c r="AX31" s="36">
        <f t="shared" si="3"/>
        <v>64.81</v>
      </c>
      <c r="AY31" s="33">
        <f>ROUND((Userdata!$B$3/Calculation!AX277),0)</f>
        <v>0</v>
      </c>
      <c r="AZ31">
        <f t="shared" si="4"/>
        <v>0</v>
      </c>
      <c r="BA31">
        <f t="shared" si="5"/>
        <v>0</v>
      </c>
    </row>
    <row r="32" spans="1:53" ht="310.5" x14ac:dyDescent="0.35">
      <c r="A32" s="4" t="s">
        <v>566</v>
      </c>
      <c r="B32" s="5" t="s">
        <v>567</v>
      </c>
      <c r="C32" t="s">
        <v>1387</v>
      </c>
      <c r="D32">
        <v>2006</v>
      </c>
      <c r="E32" s="6" t="s">
        <v>53</v>
      </c>
      <c r="F32" s="6" t="s">
        <v>568</v>
      </c>
      <c r="G32" s="6" t="s">
        <v>569</v>
      </c>
      <c r="H32" s="6" t="s">
        <v>207</v>
      </c>
      <c r="I32" s="6" t="s">
        <v>162</v>
      </c>
      <c r="J32" s="7">
        <v>5.7999999999999996E-3</v>
      </c>
      <c r="K32" s="8">
        <v>0.68</v>
      </c>
      <c r="L32" s="7">
        <v>2.07E-2</v>
      </c>
      <c r="M32" s="9">
        <v>280.2</v>
      </c>
      <c r="N32" s="10">
        <v>5.6</v>
      </c>
      <c r="O32" s="34">
        <f t="shared" si="0"/>
        <v>50.04</v>
      </c>
      <c r="P32" s="11">
        <v>31373</v>
      </c>
      <c r="Q32" s="12">
        <v>-1.57</v>
      </c>
      <c r="R32" s="6" t="s">
        <v>44</v>
      </c>
      <c r="S32" s="6" t="s">
        <v>48</v>
      </c>
      <c r="T32" s="6" t="s">
        <v>48</v>
      </c>
      <c r="U32" s="6" t="s">
        <v>208</v>
      </c>
      <c r="V32" s="13">
        <v>0.1229</v>
      </c>
      <c r="W32" s="13">
        <v>1.1599999999999999E-2</v>
      </c>
      <c r="X32" s="13">
        <v>0.2344</v>
      </c>
      <c r="Y32" s="13">
        <v>0.11070000000000001</v>
      </c>
      <c r="Z32" s="13">
        <v>8.0999999999999996E-3</v>
      </c>
      <c r="AA32" s="13">
        <v>0.1125</v>
      </c>
      <c r="AB32" s="13">
        <v>4.7699999999999999E-2</v>
      </c>
      <c r="AC32" s="13">
        <v>0.20150000000000001</v>
      </c>
      <c r="AD32" s="13">
        <v>1.3899999999999999E-2</v>
      </c>
      <c r="AE32" s="13">
        <v>0.129</v>
      </c>
      <c r="AF32" s="13">
        <v>7.7000000000000002E-3</v>
      </c>
      <c r="AG32" s="14" t="s">
        <v>48</v>
      </c>
      <c r="AH32" s="14" t="s">
        <v>48</v>
      </c>
      <c r="AI32" s="15" t="s">
        <v>49</v>
      </c>
      <c r="AJ32" s="16" t="s">
        <v>49</v>
      </c>
      <c r="AK32" s="30">
        <f t="shared" si="1"/>
        <v>6</v>
      </c>
      <c r="AL32">
        <f>IF(NOT(ISERROR(FIND(R32,Userdata!$C$6,1)))=TRUE,1,0)</f>
        <v>0</v>
      </c>
      <c r="AM32">
        <f>(IF(NOT(ISERROR(FIND(H32,Userdata!$B$46,1)))=TRUE,1,0.5))*25</f>
        <v>12.5</v>
      </c>
      <c r="AN32">
        <f>(IF(NOT(ISERROR(FIND(U32,Userdata!$C$15,1)))=TRUE,1,0.5))*25</f>
        <v>12.5</v>
      </c>
      <c r="AO32">
        <f>IF(Userdata!$B$26=TRUE,IF(E32="ETF",1,0),IF(E32="ETF",0,1))</f>
        <v>0</v>
      </c>
      <c r="AP32">
        <f>IF(D32&lt;Userdata!$B$28,1,0)</f>
        <v>0</v>
      </c>
      <c r="AQ32">
        <f>IF(D32=Userdata!$B$28,IF(Calculation!AK100&lt;Userdata!C125,1,0),0)</f>
        <v>0</v>
      </c>
      <c r="AR32">
        <f t="shared" si="2"/>
        <v>12.5</v>
      </c>
      <c r="AS32">
        <f>IF(Userdata!$W$4= TRUE,(IF(NOT(ISERROR(FIND(I32,Userdata!$R$5,1)))=TRUE,1,0.5)*25),(IF(NOT(ISERROR(FIND(I32,Userdata!$Q$2,1)))=TRUE,1,0.5)*25))</f>
        <v>12.5</v>
      </c>
      <c r="AT32">
        <f>IF(AND(Userdata!$B$32&lt;=Calculation!J100,Userdata!$B$33&gt;=Calculation!J100),1*Userdata!$D$32,0.5*Userdata!$D$32)*2.5</f>
        <v>1.25</v>
      </c>
      <c r="AU32">
        <f>IF(AND(Userdata!$B$34&lt;=Calculation!Q100,Userdata!$B$35&gt;=Calculation!Q100),1*Userdata!$D$34,0.5*Userdata!$D$34)*2.5</f>
        <v>2.5</v>
      </c>
      <c r="AV32">
        <f>IF(AND(Userdata!$B$36&lt;=Calculation!RH100,Userdata!$B$37&gt;=Calculation!K100),1*Userdata!$D$36,0.5*Userdata!$D$36)*2.5</f>
        <v>2.5</v>
      </c>
      <c r="AW32">
        <f>IF(AND(Userdata!$B$38&lt;=Calculation!P100,Userdata!$B$39&gt;=Calculation!P100),1*Userdata!$D$38,0.5*Userdata!$D$38)*2.5</f>
        <v>2.5</v>
      </c>
      <c r="AX32" s="36">
        <f t="shared" si="3"/>
        <v>50.04</v>
      </c>
      <c r="AY32" s="33">
        <f>ROUND((Userdata!$B$3/Calculation!AX2),0)</f>
        <v>0</v>
      </c>
      <c r="AZ32">
        <f t="shared" si="4"/>
        <v>0</v>
      </c>
      <c r="BA32">
        <f t="shared" si="5"/>
        <v>0</v>
      </c>
    </row>
    <row r="33" spans="1:53" ht="195.5" x14ac:dyDescent="0.35">
      <c r="A33" s="4" t="s">
        <v>506</v>
      </c>
      <c r="B33" s="5" t="s">
        <v>507</v>
      </c>
      <c r="C33" t="s">
        <v>1388</v>
      </c>
      <c r="D33">
        <v>2013</v>
      </c>
      <c r="E33" s="6" t="s">
        <v>53</v>
      </c>
      <c r="F33" s="6" t="s">
        <v>508</v>
      </c>
      <c r="G33" s="6" t="s">
        <v>509</v>
      </c>
      <c r="H33" s="6" t="s">
        <v>178</v>
      </c>
      <c r="I33" s="6" t="s">
        <v>437</v>
      </c>
      <c r="J33" s="7">
        <v>4.4999999999999997E-3</v>
      </c>
      <c r="K33" s="8">
        <v>0.24</v>
      </c>
      <c r="L33" s="7">
        <v>6.7000000000000002E-3</v>
      </c>
      <c r="M33" s="9">
        <v>252</v>
      </c>
      <c r="N33" s="10">
        <v>7</v>
      </c>
      <c r="O33" s="34">
        <f t="shared" si="0"/>
        <v>36</v>
      </c>
      <c r="P33" s="11"/>
      <c r="Q33" s="12">
        <v>1.0900000000000001</v>
      </c>
      <c r="R33" s="6" t="s">
        <v>44</v>
      </c>
      <c r="S33" s="6" t="s">
        <v>48</v>
      </c>
      <c r="T33" s="6" t="s">
        <v>48</v>
      </c>
      <c r="U33" s="6" t="s">
        <v>179</v>
      </c>
      <c r="V33" s="13" t="s">
        <v>48</v>
      </c>
      <c r="W33" s="13" t="s">
        <v>48</v>
      </c>
      <c r="X33" s="13" t="s">
        <v>48</v>
      </c>
      <c r="Y33" s="13" t="s">
        <v>48</v>
      </c>
      <c r="Z33" s="13" t="s">
        <v>48</v>
      </c>
      <c r="AA33" s="13" t="s">
        <v>48</v>
      </c>
      <c r="AB33" s="13" t="s">
        <v>48</v>
      </c>
      <c r="AC33" s="13" t="s">
        <v>48</v>
      </c>
      <c r="AD33" s="13" t="s">
        <v>48</v>
      </c>
      <c r="AE33" s="13" t="s">
        <v>48</v>
      </c>
      <c r="AF33" s="13" t="s">
        <v>48</v>
      </c>
      <c r="AG33" s="14" t="s">
        <v>48</v>
      </c>
      <c r="AH33" s="14" t="s">
        <v>48</v>
      </c>
      <c r="AI33" s="15" t="s">
        <v>49</v>
      </c>
      <c r="AJ33" s="16" t="s">
        <v>49</v>
      </c>
      <c r="AK33" s="30">
        <f t="shared" si="1"/>
        <v>10</v>
      </c>
      <c r="AL33">
        <f>IF(NOT(ISERROR(FIND(R33,Userdata!$C$6,1)))=TRUE,1,0)</f>
        <v>0</v>
      </c>
      <c r="AM33">
        <f>(IF(NOT(ISERROR(FIND(H33,Userdata!$B$46,1)))=TRUE,1,0.5))*25</f>
        <v>12.5</v>
      </c>
      <c r="AN33">
        <f>(IF(NOT(ISERROR(FIND(U33,Userdata!$C$15,1)))=TRUE,1,0.5))*25</f>
        <v>12.5</v>
      </c>
      <c r="AO33">
        <f>IF(Userdata!$B$26=TRUE,IF(E33="ETF",1,0),IF(E33="ETF",0,1))</f>
        <v>0</v>
      </c>
      <c r="AP33">
        <f>IF(D33&lt;Userdata!$B$28,1,0)</f>
        <v>0</v>
      </c>
      <c r="AQ33">
        <f>IF(D33=Userdata!$B$28,IF(Calculation!AK87&lt;Userdata!C112,1,0),0)</f>
        <v>0</v>
      </c>
      <c r="AR33">
        <f t="shared" si="2"/>
        <v>12.5</v>
      </c>
      <c r="AS33">
        <f>IF(Userdata!$W$4= TRUE,(IF(NOT(ISERROR(FIND(I33,Userdata!$R$5,1)))=TRUE,1,0.5)*25),(IF(NOT(ISERROR(FIND(I33,Userdata!$Q$2,1)))=TRUE,1,0.5)*25))</f>
        <v>12.5</v>
      </c>
      <c r="AT33">
        <f>IF(AND(Userdata!$B$32&lt;=Calculation!J87,Userdata!$B$33&gt;=Calculation!J87),1*Userdata!$D$32,0.5*Userdata!$D$32)*2.5</f>
        <v>1.25</v>
      </c>
      <c r="AU33">
        <f>IF(AND(Userdata!$B$34&lt;=Calculation!Q87,Userdata!$B$35&gt;=Calculation!Q87),1*Userdata!$D$34,0.5*Userdata!$D$34)*2.5</f>
        <v>2.5</v>
      </c>
      <c r="AV33">
        <f>IF(AND(Userdata!$B$36&lt;=Calculation!RH87,Userdata!$B$37&gt;=Calculation!K87),1*Userdata!$D$36,0.5*Userdata!$D$36)*2.5</f>
        <v>2.5</v>
      </c>
      <c r="AW33">
        <f>IF(AND(Userdata!$B$38&lt;=Calculation!P87,Userdata!$B$39&gt;=Calculation!P87),1*Userdata!$D$38,0.5*Userdata!$D$38)*2.5</f>
        <v>2.5</v>
      </c>
      <c r="AX33" s="36">
        <f t="shared" si="3"/>
        <v>36</v>
      </c>
      <c r="AY33" s="33">
        <f>ROUND((Userdata!$B$3/Calculation!AX3),0)</f>
        <v>0</v>
      </c>
      <c r="AZ33">
        <f t="shared" si="4"/>
        <v>0</v>
      </c>
      <c r="BA33">
        <f t="shared" si="5"/>
        <v>0</v>
      </c>
    </row>
    <row r="34" spans="1:53" ht="333.5" x14ac:dyDescent="0.35">
      <c r="A34" s="4" t="s">
        <v>659</v>
      </c>
      <c r="B34" s="5" t="s">
        <v>660</v>
      </c>
      <c r="C34" t="s">
        <v>1386</v>
      </c>
      <c r="D34">
        <v>2008</v>
      </c>
      <c r="E34" s="6" t="s">
        <v>53</v>
      </c>
      <c r="F34" s="6" t="s">
        <v>662</v>
      </c>
      <c r="G34" s="6" t="s">
        <v>663</v>
      </c>
      <c r="H34" s="6" t="s">
        <v>88</v>
      </c>
      <c r="I34" s="6" t="s">
        <v>73</v>
      </c>
      <c r="J34" s="7">
        <v>7.7999999999999996E-3</v>
      </c>
      <c r="K34" s="8">
        <v>0.01</v>
      </c>
      <c r="L34" s="7">
        <v>9.7999999999999997E-3</v>
      </c>
      <c r="M34" s="9">
        <v>364.5</v>
      </c>
      <c r="N34" s="10">
        <v>20.9</v>
      </c>
      <c r="O34" s="34">
        <f t="shared" si="0"/>
        <v>17.440000000000001</v>
      </c>
      <c r="P34" s="11">
        <v>837713</v>
      </c>
      <c r="Q34" s="12">
        <v>2.83</v>
      </c>
      <c r="R34" s="6" t="s">
        <v>44</v>
      </c>
      <c r="S34" s="6" t="s">
        <v>48</v>
      </c>
      <c r="T34" s="6" t="s">
        <v>48</v>
      </c>
      <c r="U34" s="6" t="s">
        <v>90</v>
      </c>
      <c r="V34" s="13">
        <v>7.5999999999999998E-2</v>
      </c>
      <c r="W34" s="13">
        <v>4.2799999999999998E-2</v>
      </c>
      <c r="X34" s="13">
        <v>3.1300000000000001E-2</v>
      </c>
      <c r="Y34" s="13">
        <v>9.1499999999999998E-2</v>
      </c>
      <c r="Z34" s="13">
        <v>0.2429</v>
      </c>
      <c r="AA34" s="13">
        <v>0.15540000000000001</v>
      </c>
      <c r="AB34" s="13">
        <v>6.5799999999999997E-2</v>
      </c>
      <c r="AC34" s="13">
        <v>3.9899999999999998E-2</v>
      </c>
      <c r="AD34" s="13">
        <v>0</v>
      </c>
      <c r="AE34" s="13">
        <v>0.1804</v>
      </c>
      <c r="AF34" s="13">
        <v>5.33E-2</v>
      </c>
      <c r="AG34" s="14" t="s">
        <v>48</v>
      </c>
      <c r="AH34" s="14" t="s">
        <v>48</v>
      </c>
      <c r="AI34" s="15" t="s">
        <v>49</v>
      </c>
      <c r="AJ34" s="16" t="s">
        <v>49</v>
      </c>
      <c r="AK34" s="30">
        <f t="shared" si="1"/>
        <v>3</v>
      </c>
      <c r="AL34">
        <f>IF(NOT(ISERROR(FIND(R34,Userdata!$C$6,1)))=TRUE,1,0)</f>
        <v>0</v>
      </c>
      <c r="AM34">
        <f>(IF(NOT(ISERROR(FIND(H34,Userdata!$B$46,1)))=TRUE,1,0.5))*25</f>
        <v>12.5</v>
      </c>
      <c r="AN34">
        <f>(IF(NOT(ISERROR(FIND(U34,Userdata!$C$15,1)))=TRUE,1,0.5))*25</f>
        <v>12.5</v>
      </c>
      <c r="AO34">
        <f>IF(Userdata!$B$26=TRUE,IF(E34="ETF",1,0),IF(E34="ETF",0,1))</f>
        <v>0</v>
      </c>
      <c r="AP34">
        <f>IF(D34&lt;Userdata!$B$28,1,0)</f>
        <v>0</v>
      </c>
      <c r="AQ34">
        <f>IF(D34=Userdata!$B$28,IF(Calculation!AK120&lt;Userdata!C145,1,0),0)</f>
        <v>0</v>
      </c>
      <c r="AR34">
        <f t="shared" si="2"/>
        <v>12.5</v>
      </c>
      <c r="AS34">
        <f>IF(Userdata!$W$4= TRUE,(IF(NOT(ISERROR(FIND(I34,Userdata!$R$5,1)))=TRUE,1,0.5)*25),(IF(NOT(ISERROR(FIND(I34,Userdata!$Q$2,1)))=TRUE,1,0.5)*25))</f>
        <v>12.5</v>
      </c>
      <c r="AT34">
        <f>IF(AND(Userdata!$B$32&lt;=Calculation!J120,Userdata!$B$33&gt;=Calculation!J120),1*Userdata!$D$32,0.5*Userdata!$D$32)*2.5</f>
        <v>1.25</v>
      </c>
      <c r="AU34">
        <f>IF(AND(Userdata!$B$34&lt;=Calculation!Q120,Userdata!$B$35&gt;=Calculation!Q120),1*Userdata!$D$34,0.5*Userdata!$D$34)*2.5</f>
        <v>2.5</v>
      </c>
      <c r="AV34">
        <f>IF(AND(Userdata!$B$36&lt;=Calculation!RH120,Userdata!$B$37&gt;=Calculation!K120),1*Userdata!$D$36,0.5*Userdata!$D$36)*2.5</f>
        <v>2.5</v>
      </c>
      <c r="AW34">
        <f>IF(AND(Userdata!$B$38&lt;=Calculation!P120,Userdata!$B$39&gt;=Calculation!P120),1*Userdata!$D$38,0.5*Userdata!$D$38)*2.5</f>
        <v>2.5</v>
      </c>
      <c r="AX34" s="36">
        <f t="shared" si="3"/>
        <v>17.440000000000001</v>
      </c>
      <c r="AY34" s="33">
        <f>ROUND((Userdata!$B$3/Calculation!AX4),0)</f>
        <v>0</v>
      </c>
      <c r="AZ34">
        <f t="shared" si="4"/>
        <v>0</v>
      </c>
      <c r="BA34">
        <f t="shared" si="5"/>
        <v>0</v>
      </c>
    </row>
    <row r="35" spans="1:53" ht="57.5" x14ac:dyDescent="0.35">
      <c r="A35" s="4" t="s">
        <v>795</v>
      </c>
      <c r="B35" s="5" t="s">
        <v>796</v>
      </c>
      <c r="C35" t="s">
        <v>1386</v>
      </c>
      <c r="D35">
        <v>2008</v>
      </c>
      <c r="E35" s="6" t="s">
        <v>53</v>
      </c>
      <c r="F35" s="6" t="s">
        <v>797</v>
      </c>
      <c r="G35" s="6" t="s">
        <v>798</v>
      </c>
      <c r="H35" s="6" t="s">
        <v>88</v>
      </c>
      <c r="I35" s="6" t="s">
        <v>81</v>
      </c>
      <c r="J35" s="7">
        <v>6.1999999999999998E-3</v>
      </c>
      <c r="K35" s="8">
        <v>0.54</v>
      </c>
      <c r="L35" s="7">
        <v>0.03</v>
      </c>
      <c r="M35" s="9">
        <v>505.9</v>
      </c>
      <c r="N35" s="10">
        <v>7.6</v>
      </c>
      <c r="O35" s="34">
        <f t="shared" si="0"/>
        <v>66.569999999999993</v>
      </c>
      <c r="P35" s="11">
        <v>215484</v>
      </c>
      <c r="Q35" s="12">
        <v>-2.19</v>
      </c>
      <c r="R35" s="6" t="s">
        <v>44</v>
      </c>
      <c r="S35" s="6" t="s">
        <v>48</v>
      </c>
      <c r="T35" s="6" t="s">
        <v>48</v>
      </c>
      <c r="U35" s="6" t="s">
        <v>90</v>
      </c>
      <c r="V35" s="13">
        <v>6.1600000000000002E-2</v>
      </c>
      <c r="W35" s="13">
        <v>9.6500000000000002E-2</v>
      </c>
      <c r="X35" s="13">
        <v>5.62E-2</v>
      </c>
      <c r="Y35" s="13">
        <v>8.5599999999999996E-2</v>
      </c>
      <c r="Z35" s="13">
        <v>0.16719999999999999</v>
      </c>
      <c r="AA35" s="13">
        <v>0.30509999999999998</v>
      </c>
      <c r="AB35" s="13">
        <v>2.18E-2</v>
      </c>
      <c r="AC35" s="13">
        <v>9.4600000000000004E-2</v>
      </c>
      <c r="AD35" s="13">
        <v>6.1199999999999997E-2</v>
      </c>
      <c r="AE35" s="13">
        <v>1.78E-2</v>
      </c>
      <c r="AF35" s="13">
        <v>1.9E-2</v>
      </c>
      <c r="AG35" s="14" t="s">
        <v>48</v>
      </c>
      <c r="AH35" s="14" t="s">
        <v>48</v>
      </c>
      <c r="AI35" s="15" t="s">
        <v>49</v>
      </c>
      <c r="AJ35" s="16" t="s">
        <v>49</v>
      </c>
      <c r="AK35" s="30">
        <f t="shared" si="1"/>
        <v>3</v>
      </c>
      <c r="AL35">
        <f>IF(NOT(ISERROR(FIND(R35,Userdata!$C$6,1)))=TRUE,1,0)</f>
        <v>0</v>
      </c>
      <c r="AM35">
        <f>(IF(NOT(ISERROR(FIND(H35,Userdata!$B$46,1)))=TRUE,1,0.5))*25</f>
        <v>12.5</v>
      </c>
      <c r="AN35">
        <f>(IF(NOT(ISERROR(FIND(U35,Userdata!$C$15,1)))=TRUE,1,0.5))*25</f>
        <v>12.5</v>
      </c>
      <c r="AO35">
        <f>IF(Userdata!$B$26=TRUE,IF(E35="ETF",1,0),IF(E35="ETF",0,1))</f>
        <v>0</v>
      </c>
      <c r="AP35">
        <f>IF(D35&lt;Userdata!$B$28,1,0)</f>
        <v>0</v>
      </c>
      <c r="AQ35">
        <f>IF(D35=Userdata!$B$28,IF(Calculation!AK150&lt;Userdata!C175,1,0),0)</f>
        <v>0</v>
      </c>
      <c r="AR35">
        <f t="shared" si="2"/>
        <v>12.5</v>
      </c>
      <c r="AS35">
        <f>IF(Userdata!$W$4= TRUE,(IF(NOT(ISERROR(FIND(I35,Userdata!$R$5,1)))=TRUE,1,0.5)*25),(IF(NOT(ISERROR(FIND(I35,Userdata!$Q$2,1)))=TRUE,1,0.5)*25))</f>
        <v>12.5</v>
      </c>
      <c r="AT35">
        <f>IF(AND(Userdata!$B$32&lt;=Calculation!J150,Userdata!$B$33&gt;=Calculation!J150),1*Userdata!$D$32,0.5*Userdata!$D$32)*2.5</f>
        <v>1.25</v>
      </c>
      <c r="AU35">
        <f>IF(AND(Userdata!$B$34&lt;=Calculation!Q150,Userdata!$B$35&gt;=Calculation!Q150),1*Userdata!$D$34,0.5*Userdata!$D$34)*2.5</f>
        <v>2.5</v>
      </c>
      <c r="AV35">
        <f>IF(AND(Userdata!$B$36&lt;=Calculation!RH150,Userdata!$B$37&gt;=Calculation!K150),1*Userdata!$D$36,0.5*Userdata!$D$36)*2.5</f>
        <v>2.5</v>
      </c>
      <c r="AW35">
        <f>IF(AND(Userdata!$B$38&lt;=Calculation!P150,Userdata!$B$39&gt;=Calculation!P150),1*Userdata!$D$38,0.5*Userdata!$D$38)*2.5</f>
        <v>2.5</v>
      </c>
      <c r="AX35" s="36">
        <f t="shared" si="3"/>
        <v>66.569999999999993</v>
      </c>
      <c r="AY35" s="33">
        <f>ROUND((Userdata!$B$3/Calculation!AX5),0)</f>
        <v>0</v>
      </c>
      <c r="AZ35">
        <f t="shared" si="4"/>
        <v>0</v>
      </c>
      <c r="BA35">
        <f t="shared" si="5"/>
        <v>0</v>
      </c>
    </row>
    <row r="36" spans="1:53" ht="184" x14ac:dyDescent="0.35">
      <c r="A36" s="4" t="s">
        <v>598</v>
      </c>
      <c r="B36" s="5" t="s">
        <v>599</v>
      </c>
      <c r="C36" t="s">
        <v>1349</v>
      </c>
      <c r="D36">
        <v>2010</v>
      </c>
      <c r="E36" s="6" t="s">
        <v>53</v>
      </c>
      <c r="F36" s="6" t="s">
        <v>600</v>
      </c>
      <c r="G36" s="6" t="s">
        <v>601</v>
      </c>
      <c r="H36" s="6" t="s">
        <v>88</v>
      </c>
      <c r="I36" s="6" t="s">
        <v>81</v>
      </c>
      <c r="J36" s="7">
        <v>5.8999999999999999E-3</v>
      </c>
      <c r="K36" s="8">
        <v>7.0000000000000007E-2</v>
      </c>
      <c r="L36" s="7">
        <v>2.12E-2</v>
      </c>
      <c r="M36" s="9">
        <v>320.8</v>
      </c>
      <c r="N36" s="10">
        <v>14.7</v>
      </c>
      <c r="O36" s="34">
        <f t="shared" si="0"/>
        <v>21.82</v>
      </c>
      <c r="P36" s="11">
        <v>513730</v>
      </c>
      <c r="Q36" s="12">
        <v>-2.2799999999999998</v>
      </c>
      <c r="R36" s="6" t="s">
        <v>44</v>
      </c>
      <c r="S36" s="6" t="s">
        <v>48</v>
      </c>
      <c r="T36" s="6" t="s">
        <v>48</v>
      </c>
      <c r="U36" s="6" t="s">
        <v>90</v>
      </c>
      <c r="V36" s="13">
        <v>0.1099</v>
      </c>
      <c r="W36" s="13">
        <v>8.9300000000000004E-2</v>
      </c>
      <c r="X36" s="13">
        <v>0.152</v>
      </c>
      <c r="Y36" s="13">
        <v>0.13450000000000001</v>
      </c>
      <c r="Z36" s="13">
        <v>6.7000000000000002E-3</v>
      </c>
      <c r="AA36" s="13">
        <v>0.2611</v>
      </c>
      <c r="AB36" s="13">
        <v>2.7300000000000001E-2</v>
      </c>
      <c r="AC36" s="13">
        <v>6.2199999999999998E-2</v>
      </c>
      <c r="AD36" s="13">
        <v>8.6800000000000002E-2</v>
      </c>
      <c r="AE36" s="13">
        <v>7.7999999999999996E-3</v>
      </c>
      <c r="AF36" s="13">
        <v>4.5499999999999999E-2</v>
      </c>
      <c r="AG36" s="14" t="s">
        <v>48</v>
      </c>
      <c r="AH36" s="14" t="s">
        <v>48</v>
      </c>
      <c r="AI36" s="15" t="s">
        <v>49</v>
      </c>
      <c r="AJ36" s="16" t="s">
        <v>49</v>
      </c>
      <c r="AK36" s="30">
        <f t="shared" si="1"/>
        <v>5</v>
      </c>
      <c r="AL36">
        <f>IF(NOT(ISERROR(FIND(R36,Userdata!$C$6,1)))=TRUE,1,0)</f>
        <v>0</v>
      </c>
      <c r="AM36">
        <f>(IF(NOT(ISERROR(FIND(H36,Userdata!$B$46,1)))=TRUE,1,0.5))*25</f>
        <v>12.5</v>
      </c>
      <c r="AN36">
        <f>(IF(NOT(ISERROR(FIND(U36,Userdata!$C$15,1)))=TRUE,1,0.5))*25</f>
        <v>12.5</v>
      </c>
      <c r="AO36">
        <f>IF(Userdata!$B$26=TRUE,IF(E36="ETF",1,0),IF(E36="ETF",0,1))</f>
        <v>0</v>
      </c>
      <c r="AP36">
        <f>IF(D36&lt;Userdata!$B$28,1,0)</f>
        <v>0</v>
      </c>
      <c r="AQ36">
        <f>IF(D36=Userdata!$B$28,IF(Calculation!AK107&lt;Userdata!C132,1,0),0)</f>
        <v>0</v>
      </c>
      <c r="AR36">
        <f t="shared" si="2"/>
        <v>12.5</v>
      </c>
      <c r="AS36">
        <f>IF(Userdata!$W$4= TRUE,(IF(NOT(ISERROR(FIND(I36,Userdata!$R$5,1)))=TRUE,1,0.5)*25),(IF(NOT(ISERROR(FIND(I36,Userdata!$Q$2,1)))=TRUE,1,0.5)*25))</f>
        <v>12.5</v>
      </c>
      <c r="AT36">
        <f>IF(AND(Userdata!$B$32&lt;=Calculation!J107,Userdata!$B$33&gt;=Calculation!J107),1*Userdata!$D$32,0.5*Userdata!$D$32)*2.5</f>
        <v>1.25</v>
      </c>
      <c r="AU36">
        <f>IF(AND(Userdata!$B$34&lt;=Calculation!Q107,Userdata!$B$35&gt;=Calculation!Q107),1*Userdata!$D$34,0.5*Userdata!$D$34)*2.5</f>
        <v>2.5</v>
      </c>
      <c r="AV36">
        <f>IF(AND(Userdata!$B$36&lt;=Calculation!RH107,Userdata!$B$37&gt;=Calculation!K107),1*Userdata!$D$36,0.5*Userdata!$D$36)*2.5</f>
        <v>2.5</v>
      </c>
      <c r="AW36">
        <f>IF(AND(Userdata!$B$38&lt;=Calculation!P107,Userdata!$B$39&gt;=Calculation!P107),1*Userdata!$D$38,0.5*Userdata!$D$38)*2.5</f>
        <v>2.5</v>
      </c>
      <c r="AX36" s="36">
        <f t="shared" si="3"/>
        <v>21.82</v>
      </c>
      <c r="AY36" s="33">
        <f>ROUND((Userdata!$B$3/Calculation!AX6),0)</f>
        <v>0</v>
      </c>
      <c r="AZ36">
        <f t="shared" si="4"/>
        <v>0</v>
      </c>
      <c r="BA36">
        <f t="shared" si="5"/>
        <v>0</v>
      </c>
    </row>
    <row r="37" spans="1:53" ht="138" x14ac:dyDescent="0.35">
      <c r="A37" s="4" t="s">
        <v>862</v>
      </c>
      <c r="B37" s="5" t="s">
        <v>863</v>
      </c>
      <c r="C37" t="s">
        <v>1380</v>
      </c>
      <c r="D37">
        <v>2009</v>
      </c>
      <c r="E37" s="6" t="s">
        <v>53</v>
      </c>
      <c r="F37" s="6" t="s">
        <v>865</v>
      </c>
      <c r="G37" s="6" t="s">
        <v>866</v>
      </c>
      <c r="H37" s="6" t="s">
        <v>178</v>
      </c>
      <c r="I37" s="6" t="s">
        <v>162</v>
      </c>
      <c r="J37" s="7">
        <v>5.7999999999999996E-3</v>
      </c>
      <c r="K37" s="8">
        <v>0.18</v>
      </c>
      <c r="L37" s="7">
        <v>1.6500000000000001E-2</v>
      </c>
      <c r="M37" s="9">
        <v>617.9</v>
      </c>
      <c r="N37" s="10">
        <v>11.1</v>
      </c>
      <c r="O37" s="34">
        <f t="shared" si="0"/>
        <v>55.67</v>
      </c>
      <c r="P37" s="11">
        <v>178469</v>
      </c>
      <c r="Q37" s="12">
        <v>1.26</v>
      </c>
      <c r="R37" s="6" t="s">
        <v>44</v>
      </c>
      <c r="S37" s="6" t="s">
        <v>45</v>
      </c>
      <c r="T37" s="6" t="s">
        <v>46</v>
      </c>
      <c r="U37" s="6" t="s">
        <v>179</v>
      </c>
      <c r="V37" s="13">
        <v>7.3800000000000004E-2</v>
      </c>
      <c r="W37" s="13">
        <v>6.7000000000000002E-3</v>
      </c>
      <c r="X37" s="13">
        <v>0.18240000000000001</v>
      </c>
      <c r="Y37" s="13">
        <v>0.20860000000000001</v>
      </c>
      <c r="Z37" s="13">
        <v>2.0299999999999999E-2</v>
      </c>
      <c r="AA37" s="13">
        <v>0.1241</v>
      </c>
      <c r="AB37" s="13">
        <v>0.1008</v>
      </c>
      <c r="AC37" s="13">
        <v>0.1951</v>
      </c>
      <c r="AD37" s="13">
        <v>0</v>
      </c>
      <c r="AE37" s="13">
        <v>4.5499999999999999E-2</v>
      </c>
      <c r="AF37" s="13">
        <v>4.2700000000000002E-2</v>
      </c>
      <c r="AG37" s="14" t="s">
        <v>48</v>
      </c>
      <c r="AH37" s="14" t="s">
        <v>48</v>
      </c>
      <c r="AI37" s="15" t="s">
        <v>49</v>
      </c>
      <c r="AJ37" s="16" t="s">
        <v>49</v>
      </c>
      <c r="AK37" s="30">
        <f t="shared" si="1"/>
        <v>12</v>
      </c>
      <c r="AL37">
        <f>IF(NOT(ISERROR(FIND(R37,Userdata!$C$6,1)))=TRUE,1,0)</f>
        <v>0</v>
      </c>
      <c r="AM37">
        <f>(IF(NOT(ISERROR(FIND(H37,Userdata!$B$46,1)))=TRUE,1,0.5))*25</f>
        <v>12.5</v>
      </c>
      <c r="AN37">
        <f>(IF(NOT(ISERROR(FIND(U37,Userdata!$C$15,1)))=TRUE,1,0.5))*25</f>
        <v>12.5</v>
      </c>
      <c r="AO37">
        <f>IF(Userdata!$B$26=TRUE,IF(E37="ETF",1,0),IF(E37="ETF",0,1))</f>
        <v>0</v>
      </c>
      <c r="AP37">
        <f>IF(D37&lt;Userdata!$B$28,1,0)</f>
        <v>0</v>
      </c>
      <c r="AQ37">
        <f>IF(D37=Userdata!$B$28,IF(Calculation!AK165&lt;Userdata!C190,1,0),0)</f>
        <v>0</v>
      </c>
      <c r="AR37">
        <f t="shared" si="2"/>
        <v>12.5</v>
      </c>
      <c r="AS37">
        <f>IF(Userdata!$W$4= TRUE,(IF(NOT(ISERROR(FIND(I37,Userdata!$R$5,1)))=TRUE,1,0.5)*25),(IF(NOT(ISERROR(FIND(I37,Userdata!$Q$2,1)))=TRUE,1,0.5)*25))</f>
        <v>12.5</v>
      </c>
      <c r="AT37">
        <f>IF(AND(Userdata!$B$32&lt;=Calculation!J165,Userdata!$B$33&gt;=Calculation!J165),1*Userdata!$D$32,0.5*Userdata!$D$32)*2.5</f>
        <v>1.25</v>
      </c>
      <c r="AU37">
        <f>IF(AND(Userdata!$B$34&lt;=Calculation!Q165,Userdata!$B$35&gt;=Calculation!Q165),1*Userdata!$D$34,0.5*Userdata!$D$34)*2.5</f>
        <v>2.5</v>
      </c>
      <c r="AV37">
        <f>IF(AND(Userdata!$B$36&lt;=Calculation!RH165,Userdata!$B$37&gt;=Calculation!K165),1*Userdata!$D$36,0.5*Userdata!$D$36)*2.5</f>
        <v>2.5</v>
      </c>
      <c r="AW37">
        <f>IF(AND(Userdata!$B$38&lt;=Calculation!P165,Userdata!$B$39&gt;=Calculation!P165),1*Userdata!$D$38,0.5*Userdata!$D$38)*2.5</f>
        <v>2.5</v>
      </c>
      <c r="AX37" s="36">
        <f t="shared" si="3"/>
        <v>55.67</v>
      </c>
      <c r="AY37" s="33">
        <f>ROUND((Userdata!$B$3/Calculation!AX7),0)</f>
        <v>0</v>
      </c>
      <c r="AZ37">
        <f t="shared" si="4"/>
        <v>0</v>
      </c>
      <c r="BA37">
        <f t="shared" si="5"/>
        <v>0</v>
      </c>
    </row>
    <row r="38" spans="1:53" ht="409.5" x14ac:dyDescent="0.35">
      <c r="A38" s="4" t="s">
        <v>372</v>
      </c>
      <c r="B38" s="5" t="s">
        <v>373</v>
      </c>
      <c r="C38" t="s">
        <v>1388</v>
      </c>
      <c r="D38">
        <v>2002</v>
      </c>
      <c r="E38" s="6" t="s">
        <v>53</v>
      </c>
      <c r="F38" s="6" t="s">
        <v>375</v>
      </c>
      <c r="G38" s="6" t="s">
        <v>376</v>
      </c>
      <c r="H38" s="6" t="s">
        <v>178</v>
      </c>
      <c r="I38" s="6" t="s">
        <v>57</v>
      </c>
      <c r="J38" s="7">
        <v>2.8999999999999998E-3</v>
      </c>
      <c r="K38" s="8">
        <v>0.18</v>
      </c>
      <c r="L38" s="7">
        <v>3.5000000000000003E-2</v>
      </c>
      <c r="M38" s="9">
        <v>183.3</v>
      </c>
      <c r="N38" s="10">
        <v>4.7</v>
      </c>
      <c r="O38" s="34">
        <f t="shared" si="0"/>
        <v>39</v>
      </c>
      <c r="P38" s="11">
        <v>52441</v>
      </c>
      <c r="Q38" s="12">
        <v>1.23</v>
      </c>
      <c r="R38" s="6" t="s">
        <v>44</v>
      </c>
      <c r="S38" s="6" t="s">
        <v>58</v>
      </c>
      <c r="T38" s="6" t="s">
        <v>48</v>
      </c>
      <c r="U38" s="6" t="s">
        <v>179</v>
      </c>
      <c r="V38" s="13">
        <v>7.22E-2</v>
      </c>
      <c r="W38" s="13">
        <v>6.0499999999999998E-2</v>
      </c>
      <c r="X38" s="13">
        <v>2.76E-2</v>
      </c>
      <c r="Y38" s="13">
        <v>0.1825</v>
      </c>
      <c r="Z38" s="13">
        <v>0.1275</v>
      </c>
      <c r="AA38" s="13">
        <v>0.19919999999999999</v>
      </c>
      <c r="AB38" s="13">
        <v>0.20449999999999999</v>
      </c>
      <c r="AC38" s="13">
        <v>3.3399999999999999E-2</v>
      </c>
      <c r="AD38" s="13">
        <v>0</v>
      </c>
      <c r="AE38" s="13">
        <v>4.1399999999999999E-2</v>
      </c>
      <c r="AF38" s="13">
        <v>2.0299999999999999E-2</v>
      </c>
      <c r="AG38" s="14" t="s">
        <v>48</v>
      </c>
      <c r="AH38" s="14" t="s">
        <v>48</v>
      </c>
      <c r="AI38" s="15" t="s">
        <v>49</v>
      </c>
      <c r="AJ38" s="16" t="s">
        <v>49</v>
      </c>
      <c r="AK38" s="30">
        <f t="shared" si="1"/>
        <v>10</v>
      </c>
      <c r="AL38">
        <f>IF(NOT(ISERROR(FIND(R38,Userdata!$C$6,1)))=TRUE,1,0)</f>
        <v>0</v>
      </c>
      <c r="AM38">
        <f>(IF(NOT(ISERROR(FIND(H38,Userdata!$B$46,1)))=TRUE,1,0.5))*25</f>
        <v>12.5</v>
      </c>
      <c r="AN38">
        <f>(IF(NOT(ISERROR(FIND(U38,Userdata!$C$15,1)))=TRUE,1,0.5))*25</f>
        <v>12.5</v>
      </c>
      <c r="AO38">
        <f>IF(Userdata!$B$26=TRUE,IF(E38="ETF",1,0),IF(E38="ETF",0,1))</f>
        <v>0</v>
      </c>
      <c r="AP38">
        <f>IF(D38&lt;Userdata!$B$28,1,0)</f>
        <v>0</v>
      </c>
      <c r="AQ38">
        <f>IF(D38=Userdata!$B$28,IF(Calculation!AK58&lt;Userdata!C83,1,0),0)</f>
        <v>0</v>
      </c>
      <c r="AR38">
        <f t="shared" si="2"/>
        <v>12.5</v>
      </c>
      <c r="AS38">
        <f>IF(Userdata!$W$4= TRUE,(IF(NOT(ISERROR(FIND(I38,Userdata!$R$5,1)))=TRUE,1,0.5)*25),(IF(NOT(ISERROR(FIND(I38,Userdata!$Q$2,1)))=TRUE,1,0.5)*25))</f>
        <v>12.5</v>
      </c>
      <c r="AT38">
        <f>IF(AND(Userdata!$B$32&lt;=Calculation!J58,Userdata!$B$33&gt;=Calculation!J58),1*Userdata!$D$32,0.5*Userdata!$D$32)*2.5</f>
        <v>1.25</v>
      </c>
      <c r="AU38">
        <f>IF(AND(Userdata!$B$34&lt;=Calculation!Q58,Userdata!$B$35&gt;=Calculation!Q58),1*Userdata!$D$34,0.5*Userdata!$D$34)*2.5</f>
        <v>2.5</v>
      </c>
      <c r="AV38">
        <f>IF(AND(Userdata!$B$36&lt;=Calculation!RH58,Userdata!$B$37&gt;=Calculation!K58),1*Userdata!$D$36,0.5*Userdata!$D$36)*2.5</f>
        <v>2.5</v>
      </c>
      <c r="AW38">
        <f>IF(AND(Userdata!$B$38&lt;=Calculation!P58,Userdata!$B$39&gt;=Calculation!P58),1*Userdata!$D$38,0.5*Userdata!$D$38)*2.5</f>
        <v>1.25</v>
      </c>
      <c r="AX38" s="36">
        <f t="shared" si="3"/>
        <v>39</v>
      </c>
      <c r="AY38" s="33">
        <f>ROUND((Userdata!$B$3/Calculation!AX8),0)</f>
        <v>0</v>
      </c>
      <c r="AZ38">
        <f t="shared" si="4"/>
        <v>0</v>
      </c>
      <c r="BA38">
        <f t="shared" si="5"/>
        <v>0</v>
      </c>
    </row>
    <row r="39" spans="1:53" ht="103.5" x14ac:dyDescent="0.35">
      <c r="A39" s="4" t="s">
        <v>1304</v>
      </c>
      <c r="B39" s="5" t="s">
        <v>1305</v>
      </c>
      <c r="C39" t="s">
        <v>1386</v>
      </c>
      <c r="D39">
        <v>2005</v>
      </c>
      <c r="E39" s="6" t="s">
        <v>53</v>
      </c>
      <c r="F39" s="6" t="s">
        <v>1306</v>
      </c>
      <c r="G39" s="6" t="s">
        <v>1307</v>
      </c>
      <c r="H39" s="6" t="s">
        <v>178</v>
      </c>
      <c r="I39" s="6" t="s">
        <v>144</v>
      </c>
      <c r="J39" s="7">
        <v>1.1999999999999999E-3</v>
      </c>
      <c r="K39" s="8">
        <v>0.2</v>
      </c>
      <c r="L39" s="7">
        <v>3.0599999999999999E-2</v>
      </c>
      <c r="M39" s="9">
        <v>13517.7</v>
      </c>
      <c r="N39" s="10">
        <v>232.1</v>
      </c>
      <c r="O39" s="34">
        <f t="shared" si="0"/>
        <v>58.24</v>
      </c>
      <c r="P39" s="11">
        <v>3929425</v>
      </c>
      <c r="Q39" s="12">
        <v>1.19</v>
      </c>
      <c r="R39" s="6" t="s">
        <v>44</v>
      </c>
      <c r="S39" s="6" t="s">
        <v>48</v>
      </c>
      <c r="T39" s="6" t="s">
        <v>48</v>
      </c>
      <c r="U39" s="6" t="s">
        <v>179</v>
      </c>
      <c r="V39" s="13">
        <v>9.4399999999999998E-2</v>
      </c>
      <c r="W39" s="13">
        <v>5.6500000000000002E-2</v>
      </c>
      <c r="X39" s="13">
        <v>8.8400000000000006E-2</v>
      </c>
      <c r="Y39" s="13">
        <v>0.15359999999999999</v>
      </c>
      <c r="Z39" s="13">
        <v>9.5699999999999993E-2</v>
      </c>
      <c r="AA39" s="13">
        <v>0.18770000000000001</v>
      </c>
      <c r="AB39" s="13">
        <v>0.12509999999999999</v>
      </c>
      <c r="AC39" s="13">
        <v>0.10290000000000001</v>
      </c>
      <c r="AD39" s="13">
        <v>1.0200000000000001E-2</v>
      </c>
      <c r="AE39" s="13">
        <v>4.0500000000000001E-2</v>
      </c>
      <c r="AF39" s="13">
        <v>3.85E-2</v>
      </c>
      <c r="AG39" s="14" t="s">
        <v>48</v>
      </c>
      <c r="AH39" s="14" t="s">
        <v>48</v>
      </c>
      <c r="AI39" s="15" t="s">
        <v>49</v>
      </c>
      <c r="AJ39" s="16" t="s">
        <v>49</v>
      </c>
      <c r="AK39" s="30">
        <f t="shared" si="1"/>
        <v>3</v>
      </c>
      <c r="AL39">
        <f>IF(NOT(ISERROR(FIND(R39,Userdata!$C$6,1)))=TRUE,1,0)</f>
        <v>0</v>
      </c>
      <c r="AM39">
        <f>(IF(NOT(ISERROR(FIND(H39,Userdata!$B$46,1)))=TRUE,1,0.5))*25</f>
        <v>12.5</v>
      </c>
      <c r="AN39">
        <f>(IF(NOT(ISERROR(FIND(U39,Userdata!$C$15,1)))=TRUE,1,0.5))*25</f>
        <v>12.5</v>
      </c>
      <c r="AO39">
        <f>IF(Userdata!$B$26=TRUE,IF(E39="ETF",1,0),IF(E39="ETF",0,1))</f>
        <v>0</v>
      </c>
      <c r="AP39">
        <f>IF(D39&lt;Userdata!$B$28,1,0)</f>
        <v>0</v>
      </c>
      <c r="AQ39">
        <f>IF(D39=Userdata!$B$28,IF(Calculation!AK268&lt;Userdata!C293,1,0),0)</f>
        <v>0</v>
      </c>
      <c r="AR39">
        <f t="shared" si="2"/>
        <v>12.5</v>
      </c>
      <c r="AS39">
        <f>IF(Userdata!$W$4= TRUE,(IF(NOT(ISERROR(FIND(I39,Userdata!$R$5,1)))=TRUE,1,0.5)*25),(IF(NOT(ISERROR(FIND(I39,Userdata!$Q$2,1)))=TRUE,1,0.5)*25))</f>
        <v>12.5</v>
      </c>
      <c r="AT39">
        <f>IF(AND(Userdata!$B$32&lt;=Calculation!J268,Userdata!$B$33&gt;=Calculation!J268),1*Userdata!$D$32,0.5*Userdata!$D$32)*2.5</f>
        <v>1.25</v>
      </c>
      <c r="AU39">
        <f>IF(AND(Userdata!$B$34&lt;=Calculation!Q268,Userdata!$B$35&gt;=Calculation!Q268),1*Userdata!$D$34,0.5*Userdata!$D$34)*2.5</f>
        <v>2.5</v>
      </c>
      <c r="AV39">
        <f>IF(AND(Userdata!$B$36&lt;=Calculation!RH268,Userdata!$B$37&gt;=Calculation!K268),1*Userdata!$D$36,0.5*Userdata!$D$36)*2.5</f>
        <v>2.5</v>
      </c>
      <c r="AW39">
        <f>IF(AND(Userdata!$B$38&lt;=Calculation!P268,Userdata!$B$39&gt;=Calculation!P268),1*Userdata!$D$38,0.5*Userdata!$D$38)*2.5</f>
        <v>2.5</v>
      </c>
      <c r="AX39" s="36">
        <f t="shared" si="3"/>
        <v>58.24</v>
      </c>
      <c r="AY39" s="33">
        <f>ROUND((Userdata!$B$3/Calculation!AX9),0)</f>
        <v>0</v>
      </c>
      <c r="AZ39">
        <f t="shared" si="4"/>
        <v>0</v>
      </c>
      <c r="BA39">
        <f t="shared" si="5"/>
        <v>0</v>
      </c>
    </row>
    <row r="40" spans="1:53" ht="172.5" x14ac:dyDescent="0.35">
      <c r="A40" s="4" t="s">
        <v>928</v>
      </c>
      <c r="B40" s="5" t="s">
        <v>929</v>
      </c>
      <c r="C40" t="s">
        <v>1386</v>
      </c>
      <c r="D40">
        <v>2007</v>
      </c>
      <c r="E40" s="6" t="s">
        <v>53</v>
      </c>
      <c r="F40" s="6" t="s">
        <v>930</v>
      </c>
      <c r="G40" s="6" t="s">
        <v>931</v>
      </c>
      <c r="H40" s="6" t="s">
        <v>436</v>
      </c>
      <c r="I40" s="6" t="s">
        <v>57</v>
      </c>
      <c r="J40" s="7">
        <v>5.8999999999999999E-3</v>
      </c>
      <c r="K40" s="8">
        <v>0.49</v>
      </c>
      <c r="L40" s="7">
        <v>2.7400000000000001E-2</v>
      </c>
      <c r="M40" s="9">
        <v>884.9</v>
      </c>
      <c r="N40" s="10">
        <v>11.5</v>
      </c>
      <c r="O40" s="34">
        <f t="shared" si="0"/>
        <v>76.95</v>
      </c>
      <c r="P40" s="11">
        <v>146267</v>
      </c>
      <c r="Q40" s="12">
        <v>2.1800000000000002</v>
      </c>
      <c r="R40" s="6" t="s">
        <v>44</v>
      </c>
      <c r="S40" s="6" t="s">
        <v>48</v>
      </c>
      <c r="T40" s="6" t="s">
        <v>48</v>
      </c>
      <c r="U40" s="6" t="s">
        <v>90</v>
      </c>
      <c r="V40" s="13">
        <v>6.3399999999999998E-2</v>
      </c>
      <c r="W40" s="13">
        <v>9.1200000000000003E-2</v>
      </c>
      <c r="X40" s="13">
        <v>6.6199999999999995E-2</v>
      </c>
      <c r="Y40" s="13">
        <v>5.7500000000000002E-2</v>
      </c>
      <c r="Z40" s="13">
        <v>0.10879999999999999</v>
      </c>
      <c r="AA40" s="13">
        <v>0.29949999999999999</v>
      </c>
      <c r="AB40" s="13">
        <v>1.9800000000000002E-2</v>
      </c>
      <c r="AC40" s="13">
        <v>9.0399999999999994E-2</v>
      </c>
      <c r="AD40" s="13">
        <v>3.8800000000000001E-2</v>
      </c>
      <c r="AE40" s="13">
        <v>0.13800000000000001</v>
      </c>
      <c r="AF40" s="13">
        <v>2.3099999999999999E-2</v>
      </c>
      <c r="AG40" s="14" t="s">
        <v>48</v>
      </c>
      <c r="AH40" s="14" t="s">
        <v>48</v>
      </c>
      <c r="AI40" s="15" t="s">
        <v>49</v>
      </c>
      <c r="AJ40" s="16" t="s">
        <v>49</v>
      </c>
      <c r="AK40" s="30">
        <f t="shared" si="1"/>
        <v>3</v>
      </c>
      <c r="AL40">
        <f>IF(NOT(ISERROR(FIND(R40,Userdata!$C$6,1)))=TRUE,1,0)</f>
        <v>0</v>
      </c>
      <c r="AM40">
        <f>(IF(NOT(ISERROR(FIND(H40,Userdata!$B$46,1)))=TRUE,1,0.5))*25</f>
        <v>12.5</v>
      </c>
      <c r="AN40">
        <f>(IF(NOT(ISERROR(FIND(U40,Userdata!$C$15,1)))=TRUE,1,0.5))*25</f>
        <v>12.5</v>
      </c>
      <c r="AO40">
        <f>IF(Userdata!$B$26=TRUE,IF(E40="ETF",1,0),IF(E40="ETF",0,1))</f>
        <v>0</v>
      </c>
      <c r="AP40">
        <f>IF(D40&lt;Userdata!$B$28,1,0)</f>
        <v>0</v>
      </c>
      <c r="AQ40">
        <f>IF(D40=Userdata!$B$28,IF(Calculation!AK181&lt;Userdata!C206,1,0),0)</f>
        <v>0</v>
      </c>
      <c r="AR40">
        <f t="shared" si="2"/>
        <v>12.5</v>
      </c>
      <c r="AS40">
        <f>IF(Userdata!$W$4= TRUE,(IF(NOT(ISERROR(FIND(I40,Userdata!$R$5,1)))=TRUE,1,0.5)*25),(IF(NOT(ISERROR(FIND(I40,Userdata!$Q$2,1)))=TRUE,1,0.5)*25))</f>
        <v>12.5</v>
      </c>
      <c r="AT40">
        <f>IF(AND(Userdata!$B$32&lt;=Calculation!J181,Userdata!$B$33&gt;=Calculation!J181),1*Userdata!$D$32,0.5*Userdata!$D$32)*2.5</f>
        <v>1.25</v>
      </c>
      <c r="AU40">
        <f>IF(AND(Userdata!$B$34&lt;=Calculation!Q181,Userdata!$B$35&gt;=Calculation!Q181),1*Userdata!$D$34,0.5*Userdata!$D$34)*2.5</f>
        <v>2.5</v>
      </c>
      <c r="AV40">
        <f>IF(AND(Userdata!$B$36&lt;=Calculation!RH181,Userdata!$B$37&gt;=Calculation!K181),1*Userdata!$D$36,0.5*Userdata!$D$36)*2.5</f>
        <v>2.5</v>
      </c>
      <c r="AW40">
        <f>IF(AND(Userdata!$B$38&lt;=Calculation!P181,Userdata!$B$39&gt;=Calculation!P181),1*Userdata!$D$38,0.5*Userdata!$D$38)*2.5</f>
        <v>2.5</v>
      </c>
      <c r="AX40" s="36">
        <f t="shared" si="3"/>
        <v>76.95</v>
      </c>
      <c r="AY40" s="33">
        <f>ROUND((Userdata!$B$3/Calculation!AX10),0)</f>
        <v>0</v>
      </c>
      <c r="AZ40">
        <f t="shared" si="4"/>
        <v>0</v>
      </c>
      <c r="BA40">
        <f t="shared" si="5"/>
        <v>0</v>
      </c>
    </row>
    <row r="41" spans="1:53" ht="218.5" x14ac:dyDescent="0.35">
      <c r="A41" s="4" t="s">
        <v>246</v>
      </c>
      <c r="B41" s="5" t="s">
        <v>247</v>
      </c>
      <c r="C41" t="s">
        <v>1356</v>
      </c>
      <c r="D41">
        <v>2011</v>
      </c>
      <c r="E41" s="6" t="s">
        <v>53</v>
      </c>
      <c r="F41" s="6" t="s">
        <v>249</v>
      </c>
      <c r="G41" s="6" t="s">
        <v>250</v>
      </c>
      <c r="H41" s="6" t="s">
        <v>207</v>
      </c>
      <c r="I41" s="6" t="s">
        <v>251</v>
      </c>
      <c r="J41" s="7">
        <v>5.0000000000000001E-3</v>
      </c>
      <c r="K41" s="8">
        <v>0.21</v>
      </c>
      <c r="L41" s="7">
        <v>1.78E-2</v>
      </c>
      <c r="M41" s="9">
        <v>136.9</v>
      </c>
      <c r="N41" s="10">
        <v>7.5</v>
      </c>
      <c r="O41" s="34">
        <f t="shared" si="0"/>
        <v>18.25</v>
      </c>
      <c r="P41" s="11">
        <v>467536</v>
      </c>
      <c r="Q41" s="12">
        <v>1.89</v>
      </c>
      <c r="R41" s="6" t="s">
        <v>44</v>
      </c>
      <c r="S41" s="6" t="s">
        <v>45</v>
      </c>
      <c r="T41" s="6" t="s">
        <v>46</v>
      </c>
      <c r="U41" s="6" t="s">
        <v>208</v>
      </c>
      <c r="V41" s="13">
        <v>8.4500000000000006E-2</v>
      </c>
      <c r="W41" s="13">
        <v>8.2600000000000007E-2</v>
      </c>
      <c r="X41" s="13">
        <v>0.22620000000000001</v>
      </c>
      <c r="Y41" s="13">
        <v>7.2499999999999995E-2</v>
      </c>
      <c r="Z41" s="13">
        <v>8.3999999999999995E-3</v>
      </c>
      <c r="AA41" s="13">
        <v>3.8699999999999998E-2</v>
      </c>
      <c r="AB41" s="13">
        <v>8.7300000000000003E-2</v>
      </c>
      <c r="AC41" s="13">
        <v>0.19989999999999999</v>
      </c>
      <c r="AD41" s="13">
        <v>4.1300000000000003E-2</v>
      </c>
      <c r="AE41" s="13">
        <v>0.14219999999999999</v>
      </c>
      <c r="AF41" s="13">
        <v>4.7000000000000002E-3</v>
      </c>
      <c r="AG41" s="14" t="s">
        <v>48</v>
      </c>
      <c r="AH41" s="14" t="s">
        <v>48</v>
      </c>
      <c r="AI41" s="15" t="s">
        <v>49</v>
      </c>
      <c r="AJ41" s="16" t="s">
        <v>49</v>
      </c>
      <c r="AK41" s="30">
        <f t="shared" si="1"/>
        <v>7</v>
      </c>
      <c r="AL41">
        <f>IF(NOT(ISERROR(FIND(R41,Userdata!$C$6,1)))=TRUE,1,0)</f>
        <v>0</v>
      </c>
      <c r="AM41">
        <f>(IF(NOT(ISERROR(FIND(H41,Userdata!$B$46,1)))=TRUE,1,0.5))*25</f>
        <v>12.5</v>
      </c>
      <c r="AN41">
        <f>(IF(NOT(ISERROR(FIND(U41,Userdata!$C$15,1)))=TRUE,1,0.5))*25</f>
        <v>12.5</v>
      </c>
      <c r="AO41">
        <f>IF(Userdata!$B$26=TRUE,IF(E41="ETF",1,0),IF(E41="ETF",0,1))</f>
        <v>0</v>
      </c>
      <c r="AP41">
        <f>IF(D41&lt;Userdata!$B$28,1,0)</f>
        <v>0</v>
      </c>
      <c r="AQ41">
        <f>IF(D41=Userdata!$B$28,IF(Calculation!AK34&lt;Userdata!C59,1,0),0)</f>
        <v>0</v>
      </c>
      <c r="AR41">
        <f t="shared" si="2"/>
        <v>12.5</v>
      </c>
      <c r="AS41">
        <f>IF(Userdata!$W$4= TRUE,(IF(NOT(ISERROR(FIND(I41,Userdata!$R$5,1)))=TRUE,1,0.5)*25),(IF(NOT(ISERROR(FIND(I41,Userdata!$Q$2,1)))=TRUE,1,0.5)*25))</f>
        <v>12.5</v>
      </c>
      <c r="AT41">
        <f>IF(AND(Userdata!$B$32&lt;=Calculation!J34,Userdata!$B$33&gt;=Calculation!J34),1*Userdata!$D$32,0.5*Userdata!$D$32)*2.5</f>
        <v>1.25</v>
      </c>
      <c r="AU41">
        <f>IF(AND(Userdata!$B$34&lt;=Calculation!Q34,Userdata!$B$35&gt;=Calculation!Q34),1*Userdata!$D$34,0.5*Userdata!$D$34)*2.5</f>
        <v>2.5</v>
      </c>
      <c r="AV41">
        <f>IF(AND(Userdata!$B$36&lt;=Calculation!RH34,Userdata!$B$37&gt;=Calculation!K34),1*Userdata!$D$36,0.5*Userdata!$D$36)*2.5</f>
        <v>2.5</v>
      </c>
      <c r="AW41">
        <f>IF(AND(Userdata!$B$38&lt;=Calculation!P34,Userdata!$B$39&gt;=Calculation!P34),1*Userdata!$D$38,0.5*Userdata!$D$38)*2.5</f>
        <v>2.5</v>
      </c>
      <c r="AX41" s="36">
        <f t="shared" si="3"/>
        <v>18.25</v>
      </c>
      <c r="AY41" s="33">
        <f>ROUND((Userdata!$B$3/Calculation!AX11),0)</f>
        <v>0</v>
      </c>
      <c r="AZ41">
        <f t="shared" si="4"/>
        <v>0</v>
      </c>
      <c r="BA41">
        <f t="shared" si="5"/>
        <v>0</v>
      </c>
    </row>
    <row r="42" spans="1:53" ht="287.5" x14ac:dyDescent="0.35">
      <c r="A42" s="4" t="s">
        <v>202</v>
      </c>
      <c r="B42" s="5" t="s">
        <v>203</v>
      </c>
      <c r="C42" t="s">
        <v>1385</v>
      </c>
      <c r="D42">
        <v>2006</v>
      </c>
      <c r="E42" s="6" t="s">
        <v>53</v>
      </c>
      <c r="F42" s="6" t="s">
        <v>205</v>
      </c>
      <c r="G42" s="6" t="s">
        <v>206</v>
      </c>
      <c r="H42" s="6" t="s">
        <v>207</v>
      </c>
      <c r="I42" s="6" t="s">
        <v>57</v>
      </c>
      <c r="J42" s="7">
        <v>5.0000000000000001E-3</v>
      </c>
      <c r="K42" s="8">
        <v>0.39</v>
      </c>
      <c r="L42" s="7">
        <v>1.95E-2</v>
      </c>
      <c r="M42" s="9">
        <v>127.7</v>
      </c>
      <c r="N42" s="10">
        <v>2.8</v>
      </c>
      <c r="O42" s="34">
        <f t="shared" si="0"/>
        <v>45.61</v>
      </c>
      <c r="P42" s="11">
        <v>10061</v>
      </c>
      <c r="Q42" s="12">
        <v>1.45</v>
      </c>
      <c r="R42" s="6" t="s">
        <v>44</v>
      </c>
      <c r="S42" s="6" t="s">
        <v>48</v>
      </c>
      <c r="T42" s="6" t="s">
        <v>48</v>
      </c>
      <c r="U42" s="6" t="s">
        <v>208</v>
      </c>
      <c r="V42" s="13">
        <v>8.2199999999999995E-2</v>
      </c>
      <c r="W42" s="13">
        <v>5.1900000000000002E-2</v>
      </c>
      <c r="X42" s="13">
        <v>0.18440000000000001</v>
      </c>
      <c r="Y42" s="13">
        <v>5.8999999999999997E-2</v>
      </c>
      <c r="Z42" s="13">
        <v>1.52E-2</v>
      </c>
      <c r="AA42" s="13">
        <v>0.1512</v>
      </c>
      <c r="AB42" s="13">
        <v>6.4100000000000004E-2</v>
      </c>
      <c r="AC42" s="13">
        <v>0.20349999999999999</v>
      </c>
      <c r="AD42" s="13">
        <v>3.78E-2</v>
      </c>
      <c r="AE42" s="13">
        <v>0.1123</v>
      </c>
      <c r="AF42" s="13">
        <v>2.9100000000000001E-2</v>
      </c>
      <c r="AG42" s="14" t="s">
        <v>48</v>
      </c>
      <c r="AH42" s="14" t="s">
        <v>48</v>
      </c>
      <c r="AI42" s="15" t="s">
        <v>49</v>
      </c>
      <c r="AJ42" s="16" t="s">
        <v>49</v>
      </c>
      <c r="AK42" s="30">
        <f t="shared" si="1"/>
        <v>11</v>
      </c>
      <c r="AL42">
        <f>IF(NOT(ISERROR(FIND(R42,Userdata!$C$6,1)))=TRUE,1,0)</f>
        <v>0</v>
      </c>
      <c r="AM42">
        <f>(IF(NOT(ISERROR(FIND(H42,Userdata!$B$46,1)))=TRUE,1,0.5))*25</f>
        <v>12.5</v>
      </c>
      <c r="AN42">
        <f>(IF(NOT(ISERROR(FIND(U42,Userdata!$C$15,1)))=TRUE,1,0.5))*25</f>
        <v>12.5</v>
      </c>
      <c r="AO42">
        <f>IF(Userdata!$B$26=TRUE,IF(E42="ETF",1,0),IF(E42="ETF",0,1))</f>
        <v>0</v>
      </c>
      <c r="AP42">
        <f>IF(D42&lt;Userdata!$B$28,1,0)</f>
        <v>0</v>
      </c>
      <c r="AQ42">
        <f>IF(D42=Userdata!$B$28,IF(Calculation!AK26&lt;Userdata!C51,1,0),0)</f>
        <v>0</v>
      </c>
      <c r="AR42">
        <f t="shared" si="2"/>
        <v>12.5</v>
      </c>
      <c r="AS42">
        <f>IF(Userdata!$W$4= TRUE,(IF(NOT(ISERROR(FIND(I42,Userdata!$R$5,1)))=TRUE,1,0.5)*25),(IF(NOT(ISERROR(FIND(I42,Userdata!$Q$2,1)))=TRUE,1,0.5)*25))</f>
        <v>12.5</v>
      </c>
      <c r="AT42">
        <f>IF(AND(Userdata!$B$32&lt;=Calculation!J26,Userdata!$B$33&gt;=Calculation!J26),1*Userdata!$D$32,0.5*Userdata!$D$32)*2.5</f>
        <v>1.25</v>
      </c>
      <c r="AU42">
        <f>IF(AND(Userdata!$B$34&lt;=Calculation!Q26,Userdata!$B$35&gt;=Calculation!Q26),1*Userdata!$D$34,0.5*Userdata!$D$34)*2.5</f>
        <v>2.5</v>
      </c>
      <c r="AV42">
        <f>IF(AND(Userdata!$B$36&lt;=Calculation!RH26,Userdata!$B$37&gt;=Calculation!K26),1*Userdata!$D$36,0.5*Userdata!$D$36)*2.5</f>
        <v>2.5</v>
      </c>
      <c r="AW42">
        <f>IF(AND(Userdata!$B$38&lt;=Calculation!P26,Userdata!$B$39&gt;=Calculation!P26),1*Userdata!$D$38,0.5*Userdata!$D$38)*2.5</f>
        <v>2.5</v>
      </c>
      <c r="AX42" s="36">
        <f t="shared" si="3"/>
        <v>45.61</v>
      </c>
      <c r="AY42" s="33">
        <f>ROUND((Userdata!$B$3/Calculation!AX12),0)</f>
        <v>0</v>
      </c>
      <c r="AZ42">
        <f t="shared" si="4"/>
        <v>0</v>
      </c>
      <c r="BA42">
        <f t="shared" si="5"/>
        <v>0</v>
      </c>
    </row>
    <row r="43" spans="1:53" ht="207" x14ac:dyDescent="0.35">
      <c r="A43" s="4" t="s">
        <v>980</v>
      </c>
      <c r="B43" s="5" t="s">
        <v>981</v>
      </c>
      <c r="C43" t="s">
        <v>1383</v>
      </c>
      <c r="D43">
        <v>2008</v>
      </c>
      <c r="E43" s="6" t="s">
        <v>53</v>
      </c>
      <c r="F43" s="6" t="s">
        <v>982</v>
      </c>
      <c r="G43" s="6" t="s">
        <v>983</v>
      </c>
      <c r="H43" s="6" t="s">
        <v>88</v>
      </c>
      <c r="I43" s="6" t="s">
        <v>162</v>
      </c>
      <c r="J43" s="7">
        <v>8.3000000000000001E-3</v>
      </c>
      <c r="K43" s="8">
        <v>0.06</v>
      </c>
      <c r="L43" s="7">
        <v>8.9999999999999993E-3</v>
      </c>
      <c r="M43" s="9">
        <v>1020.1</v>
      </c>
      <c r="N43" s="10">
        <v>59</v>
      </c>
      <c r="O43" s="34">
        <f t="shared" si="0"/>
        <v>17.29</v>
      </c>
      <c r="P43" s="11">
        <v>4190530</v>
      </c>
      <c r="Q43" s="12">
        <v>2.72</v>
      </c>
      <c r="R43" s="6" t="s">
        <v>44</v>
      </c>
      <c r="S43" s="6" t="s">
        <v>48</v>
      </c>
      <c r="T43" s="6" t="s">
        <v>48</v>
      </c>
      <c r="U43" s="6" t="s">
        <v>90</v>
      </c>
      <c r="V43" s="13">
        <v>0.1072</v>
      </c>
      <c r="W43" s="13">
        <v>2.23E-2</v>
      </c>
      <c r="X43" s="13">
        <v>0.1028</v>
      </c>
      <c r="Y43" s="13">
        <v>4.6100000000000002E-2</v>
      </c>
      <c r="Z43" s="13">
        <v>0.20080000000000001</v>
      </c>
      <c r="AA43" s="13">
        <v>0.24129999999999999</v>
      </c>
      <c r="AB43" s="13">
        <v>4.3799999999999999E-2</v>
      </c>
      <c r="AC43" s="13">
        <v>3.8100000000000002E-2</v>
      </c>
      <c r="AD43" s="13">
        <v>5.0000000000000001E-3</v>
      </c>
      <c r="AE43" s="13">
        <v>0.14699999999999999</v>
      </c>
      <c r="AF43" s="13">
        <v>3.6400000000000002E-2</v>
      </c>
      <c r="AG43" s="14" t="s">
        <v>48</v>
      </c>
      <c r="AH43" s="14" t="s">
        <v>48</v>
      </c>
      <c r="AI43" s="15" t="s">
        <v>49</v>
      </c>
      <c r="AJ43" s="16" t="s">
        <v>49</v>
      </c>
      <c r="AK43" s="30">
        <f t="shared" si="1"/>
        <v>2</v>
      </c>
      <c r="AL43">
        <f>IF(NOT(ISERROR(FIND(R43,Userdata!$C$6,1)))=TRUE,1,0)</f>
        <v>0</v>
      </c>
      <c r="AM43">
        <f>(IF(NOT(ISERROR(FIND(H43,Userdata!$B$46,1)))=TRUE,1,0.5))*25</f>
        <v>12.5</v>
      </c>
      <c r="AN43">
        <f>(IF(NOT(ISERROR(FIND(U43,Userdata!$C$15,1)))=TRUE,1,0.5))*25</f>
        <v>12.5</v>
      </c>
      <c r="AO43">
        <f>IF(Userdata!$B$26=TRUE,IF(E43="ETF",1,0),IF(E43="ETF",0,1))</f>
        <v>0</v>
      </c>
      <c r="AP43">
        <f>IF(D43&lt;Userdata!$B$28,1,0)</f>
        <v>0</v>
      </c>
      <c r="AQ43">
        <f>IF(D43=Userdata!$B$28,IF(Calculation!AK193&lt;Userdata!C218,1,0),0)</f>
        <v>0</v>
      </c>
      <c r="AR43">
        <f t="shared" si="2"/>
        <v>12.5</v>
      </c>
      <c r="AS43">
        <f>IF(Userdata!$W$4= TRUE,(IF(NOT(ISERROR(FIND(I43,Userdata!$R$5,1)))=TRUE,1,0.5)*25),(IF(NOT(ISERROR(FIND(I43,Userdata!$Q$2,1)))=TRUE,1,0.5)*25))</f>
        <v>12.5</v>
      </c>
      <c r="AT43">
        <f>IF(AND(Userdata!$B$32&lt;=Calculation!J193,Userdata!$B$33&gt;=Calculation!J193),1*Userdata!$D$32,0.5*Userdata!$D$32)*2.5</f>
        <v>1.25</v>
      </c>
      <c r="AU43">
        <f>IF(AND(Userdata!$B$34&lt;=Calculation!Q193,Userdata!$B$35&gt;=Calculation!Q193),1*Userdata!$D$34,0.5*Userdata!$D$34)*2.5</f>
        <v>2.5</v>
      </c>
      <c r="AV43">
        <f>IF(AND(Userdata!$B$36&lt;=Calculation!RH193,Userdata!$B$37&gt;=Calculation!K193),1*Userdata!$D$36,0.5*Userdata!$D$36)*2.5</f>
        <v>2.5</v>
      </c>
      <c r="AW43">
        <f>IF(AND(Userdata!$B$38&lt;=Calculation!P193,Userdata!$B$39&gt;=Calculation!P193),1*Userdata!$D$38,0.5*Userdata!$D$38)*2.5</f>
        <v>2.5</v>
      </c>
      <c r="AX43" s="36">
        <f t="shared" si="3"/>
        <v>17.29</v>
      </c>
      <c r="AY43" s="33">
        <f>ROUND((Userdata!$B$3/Calculation!AX13),0)</f>
        <v>0</v>
      </c>
      <c r="AZ43">
        <f t="shared" si="4"/>
        <v>0</v>
      </c>
      <c r="BA43">
        <f t="shared" si="5"/>
        <v>0</v>
      </c>
    </row>
    <row r="44" spans="1:53" ht="149.5" x14ac:dyDescent="0.35">
      <c r="A44" s="4" t="s">
        <v>278</v>
      </c>
      <c r="B44" s="5" t="s">
        <v>279</v>
      </c>
      <c r="C44" t="s">
        <v>1387</v>
      </c>
      <c r="D44">
        <v>2006</v>
      </c>
      <c r="E44" s="6" t="s">
        <v>53</v>
      </c>
      <c r="F44" s="6" t="s">
        <v>281</v>
      </c>
      <c r="G44" s="6" t="s">
        <v>282</v>
      </c>
      <c r="H44" s="6" t="s">
        <v>237</v>
      </c>
      <c r="I44" s="6" t="s">
        <v>283</v>
      </c>
      <c r="J44" s="7">
        <v>9.4999999999999998E-3</v>
      </c>
      <c r="K44" s="8">
        <v>4.26</v>
      </c>
      <c r="L44" s="7"/>
      <c r="M44" s="9">
        <v>140.30000000000001</v>
      </c>
      <c r="N44" s="10">
        <v>7.7</v>
      </c>
      <c r="O44" s="34">
        <f t="shared" si="0"/>
        <v>18.22</v>
      </c>
      <c r="P44" s="11">
        <v>390538</v>
      </c>
      <c r="Q44" s="12">
        <v>-1.0900000000000001</v>
      </c>
      <c r="R44" s="6" t="s">
        <v>44</v>
      </c>
      <c r="S44" s="6" t="s">
        <v>45</v>
      </c>
      <c r="T44" s="6" t="s">
        <v>145</v>
      </c>
      <c r="U44" s="6" t="s">
        <v>47</v>
      </c>
      <c r="V44" s="13" t="s">
        <v>48</v>
      </c>
      <c r="W44" s="13" t="s">
        <v>48</v>
      </c>
      <c r="X44" s="13" t="s">
        <v>48</v>
      </c>
      <c r="Y44" s="13" t="s">
        <v>48</v>
      </c>
      <c r="Z44" s="13" t="s">
        <v>48</v>
      </c>
      <c r="AA44" s="13" t="s">
        <v>48</v>
      </c>
      <c r="AB44" s="13" t="s">
        <v>48</v>
      </c>
      <c r="AC44" s="13" t="s">
        <v>48</v>
      </c>
      <c r="AD44" s="13" t="s">
        <v>48</v>
      </c>
      <c r="AE44" s="13" t="s">
        <v>48</v>
      </c>
      <c r="AF44" s="13" t="s">
        <v>48</v>
      </c>
      <c r="AG44" s="14" t="s">
        <v>48</v>
      </c>
      <c r="AH44" s="14" t="s">
        <v>239</v>
      </c>
      <c r="AI44" s="15" t="s">
        <v>49</v>
      </c>
      <c r="AJ44" s="16" t="s">
        <v>49</v>
      </c>
      <c r="AK44" s="30">
        <f t="shared" si="1"/>
        <v>6</v>
      </c>
      <c r="AL44">
        <f>IF(NOT(ISERROR(FIND(R44,Userdata!$C$6,1)))=TRUE,1,0)</f>
        <v>0</v>
      </c>
      <c r="AM44">
        <f>(IF(NOT(ISERROR(FIND(H44,Userdata!$B$46,1)))=TRUE,1,0.5))*25</f>
        <v>12.5</v>
      </c>
      <c r="AN44">
        <f>(IF(NOT(ISERROR(FIND(U44,Userdata!$C$15,1)))=TRUE,1,0.5))*25</f>
        <v>12.5</v>
      </c>
      <c r="AO44">
        <f>IF(Userdata!$B$26=TRUE,IF(E44="ETF",1,0),IF(E44="ETF",0,1))</f>
        <v>0</v>
      </c>
      <c r="AP44">
        <f>IF(D44&lt;Userdata!$B$28,1,0)</f>
        <v>0</v>
      </c>
      <c r="AQ44">
        <f>IF(D44=Userdata!$B$28,IF(Calculation!AK40&lt;Userdata!C65,1,0),0)</f>
        <v>0</v>
      </c>
      <c r="AR44">
        <f t="shared" si="2"/>
        <v>12.5</v>
      </c>
      <c r="AS44">
        <f>IF(Userdata!$W$4= TRUE,(IF(NOT(ISERROR(FIND(I44,Userdata!$R$5,1)))=TRUE,1,0.5)*25),(IF(NOT(ISERROR(FIND(I44,Userdata!$Q$2,1)))=TRUE,1,0.5)*25))</f>
        <v>12.5</v>
      </c>
      <c r="AT44">
        <f>IF(AND(Userdata!$B$32&lt;=Calculation!J40,Userdata!$B$33&gt;=Calculation!J40),1*Userdata!$D$32,0.5*Userdata!$D$32)*2.5</f>
        <v>1.25</v>
      </c>
      <c r="AU44">
        <f>IF(AND(Userdata!$B$34&lt;=Calculation!Q40,Userdata!$B$35&gt;=Calculation!Q40),1*Userdata!$D$34,0.5*Userdata!$D$34)*2.5</f>
        <v>2.5</v>
      </c>
      <c r="AV44">
        <f>IF(AND(Userdata!$B$36&lt;=Calculation!RH40,Userdata!$B$37&gt;=Calculation!K40),1*Userdata!$D$36,0.5*Userdata!$D$36)*2.5</f>
        <v>2.5</v>
      </c>
      <c r="AW44">
        <f>IF(AND(Userdata!$B$38&lt;=Calculation!P40,Userdata!$B$39&gt;=Calculation!P40),1*Userdata!$D$38,0.5*Userdata!$D$38)*2.5</f>
        <v>2.5</v>
      </c>
      <c r="AX44" s="36">
        <f t="shared" si="3"/>
        <v>18.22</v>
      </c>
      <c r="AY44" s="33">
        <f>ROUND((Userdata!$B$3/Calculation!AX14),0)</f>
        <v>0</v>
      </c>
      <c r="AZ44">
        <f t="shared" si="4"/>
        <v>0</v>
      </c>
      <c r="BA44">
        <f t="shared" si="5"/>
        <v>0</v>
      </c>
    </row>
    <row r="45" spans="1:53" ht="356.5" x14ac:dyDescent="0.35">
      <c r="A45" s="4" t="s">
        <v>858</v>
      </c>
      <c r="B45" s="5" t="s">
        <v>859</v>
      </c>
      <c r="C45" t="s">
        <v>1387</v>
      </c>
      <c r="D45">
        <v>2006</v>
      </c>
      <c r="E45" s="6" t="s">
        <v>53</v>
      </c>
      <c r="F45" s="6" t="s">
        <v>860</v>
      </c>
      <c r="G45" s="6" t="s">
        <v>861</v>
      </c>
      <c r="H45" s="6" t="s">
        <v>178</v>
      </c>
      <c r="I45" s="6" t="s">
        <v>162</v>
      </c>
      <c r="J45" s="7">
        <v>5.7999999999999996E-3</v>
      </c>
      <c r="K45" s="8">
        <v>0.12</v>
      </c>
      <c r="L45" s="7">
        <v>2.7699999999999999E-2</v>
      </c>
      <c r="M45" s="9">
        <v>610.6</v>
      </c>
      <c r="N45" s="10">
        <v>10.8</v>
      </c>
      <c r="O45" s="34">
        <f t="shared" si="0"/>
        <v>56.54</v>
      </c>
      <c r="P45" s="11">
        <v>211578</v>
      </c>
      <c r="Q45" s="12">
        <v>1.26</v>
      </c>
      <c r="R45" s="6" t="s">
        <v>44</v>
      </c>
      <c r="S45" s="6" t="s">
        <v>74</v>
      </c>
      <c r="T45" s="6" t="s">
        <v>130</v>
      </c>
      <c r="U45" s="6" t="s">
        <v>179</v>
      </c>
      <c r="V45" s="13">
        <v>9.6600000000000005E-2</v>
      </c>
      <c r="W45" s="13">
        <v>4.2900000000000001E-2</v>
      </c>
      <c r="X45" s="13">
        <v>0.1457</v>
      </c>
      <c r="Y45" s="13">
        <v>8.43E-2</v>
      </c>
      <c r="Z45" s="13">
        <v>2.3300000000000001E-2</v>
      </c>
      <c r="AA45" s="13">
        <v>0.1216</v>
      </c>
      <c r="AB45" s="13">
        <v>5.1900000000000002E-2</v>
      </c>
      <c r="AC45" s="13">
        <v>0.22750000000000001</v>
      </c>
      <c r="AD45" s="13">
        <v>3.9300000000000002E-2</v>
      </c>
      <c r="AE45" s="13">
        <v>0.15629999999999999</v>
      </c>
      <c r="AF45" s="13">
        <v>6.0000000000000001E-3</v>
      </c>
      <c r="AG45" s="14" t="s">
        <v>48</v>
      </c>
      <c r="AH45" s="14" t="s">
        <v>48</v>
      </c>
      <c r="AI45" s="15" t="s">
        <v>49</v>
      </c>
      <c r="AJ45" s="16" t="s">
        <v>49</v>
      </c>
      <c r="AK45" s="30">
        <f t="shared" si="1"/>
        <v>6</v>
      </c>
      <c r="AL45">
        <f>IF(NOT(ISERROR(FIND(R45,Userdata!$C$6,1)))=TRUE,1,0)</f>
        <v>0</v>
      </c>
      <c r="AM45">
        <f>(IF(NOT(ISERROR(FIND(H45,Userdata!$B$46,1)))=TRUE,1,0.5))*25</f>
        <v>12.5</v>
      </c>
      <c r="AN45">
        <f>(IF(NOT(ISERROR(FIND(U45,Userdata!$C$15,1)))=TRUE,1,0.5))*25</f>
        <v>12.5</v>
      </c>
      <c r="AO45">
        <f>IF(Userdata!$B$26=TRUE,IF(E45="ETF",1,0),IF(E45="ETF",0,1))</f>
        <v>0</v>
      </c>
      <c r="AP45">
        <f>IF(D45&lt;Userdata!$B$28,1,0)</f>
        <v>0</v>
      </c>
      <c r="AQ45">
        <f>IF(D45=Userdata!$B$28,IF(Calculation!AK164&lt;Userdata!C189,1,0),0)</f>
        <v>0</v>
      </c>
      <c r="AR45">
        <f t="shared" si="2"/>
        <v>12.5</v>
      </c>
      <c r="AS45">
        <f>IF(Userdata!$W$4= TRUE,(IF(NOT(ISERROR(FIND(I45,Userdata!$R$5,1)))=TRUE,1,0.5)*25),(IF(NOT(ISERROR(FIND(I45,Userdata!$Q$2,1)))=TRUE,1,0.5)*25))</f>
        <v>12.5</v>
      </c>
      <c r="AT45">
        <f>IF(AND(Userdata!$B$32&lt;=Calculation!J164,Userdata!$B$33&gt;=Calculation!J164),1*Userdata!$D$32,0.5*Userdata!$D$32)*2.5</f>
        <v>1.25</v>
      </c>
      <c r="AU45">
        <f>IF(AND(Userdata!$B$34&lt;=Calculation!Q164,Userdata!$B$35&gt;=Calculation!Q164),1*Userdata!$D$34,0.5*Userdata!$D$34)*2.5</f>
        <v>2.5</v>
      </c>
      <c r="AV45">
        <f>IF(AND(Userdata!$B$36&lt;=Calculation!RH164,Userdata!$B$37&gt;=Calculation!K164),1*Userdata!$D$36,0.5*Userdata!$D$36)*2.5</f>
        <v>2.5</v>
      </c>
      <c r="AW45">
        <f>IF(AND(Userdata!$B$38&lt;=Calculation!P164,Userdata!$B$39&gt;=Calculation!P164),1*Userdata!$D$38,0.5*Userdata!$D$38)*2.5</f>
        <v>2.5</v>
      </c>
      <c r="AX45" s="36">
        <f t="shared" si="3"/>
        <v>56.54</v>
      </c>
      <c r="AY45" s="33">
        <f>ROUND((Userdata!$B$3/Calculation!AX15),0)</f>
        <v>0</v>
      </c>
      <c r="AZ45">
        <f t="shared" si="4"/>
        <v>0</v>
      </c>
      <c r="BA45">
        <f t="shared" si="5"/>
        <v>0</v>
      </c>
    </row>
    <row r="46" spans="1:53" ht="161" x14ac:dyDescent="0.35">
      <c r="A46" s="4" t="s">
        <v>1039</v>
      </c>
      <c r="B46" s="5" t="s">
        <v>1040</v>
      </c>
      <c r="C46" t="s">
        <v>1387</v>
      </c>
      <c r="D46">
        <v>2006</v>
      </c>
      <c r="E46" s="6" t="s">
        <v>53</v>
      </c>
      <c r="F46" s="6" t="s">
        <v>1041</v>
      </c>
      <c r="G46" s="6" t="s">
        <v>1042</v>
      </c>
      <c r="H46" s="6" t="s">
        <v>237</v>
      </c>
      <c r="I46" s="6" t="s">
        <v>283</v>
      </c>
      <c r="J46" s="7">
        <v>9.4999999999999998E-3</v>
      </c>
      <c r="K46" s="8">
        <v>11.98</v>
      </c>
      <c r="L46" s="7"/>
      <c r="M46" s="9">
        <v>1461.5</v>
      </c>
      <c r="N46" s="10">
        <v>57.7</v>
      </c>
      <c r="O46" s="34">
        <f t="shared" si="0"/>
        <v>25.33</v>
      </c>
      <c r="P46" s="11">
        <v>3349558</v>
      </c>
      <c r="Q46" s="12">
        <v>-1</v>
      </c>
      <c r="R46" s="6" t="s">
        <v>44</v>
      </c>
      <c r="S46" s="6" t="s">
        <v>45</v>
      </c>
      <c r="T46" s="6" t="s">
        <v>46</v>
      </c>
      <c r="U46" s="6" t="s">
        <v>47</v>
      </c>
      <c r="V46" s="13" t="s">
        <v>48</v>
      </c>
      <c r="W46" s="13" t="s">
        <v>48</v>
      </c>
      <c r="X46" s="13" t="s">
        <v>48</v>
      </c>
      <c r="Y46" s="13" t="s">
        <v>48</v>
      </c>
      <c r="Z46" s="13" t="s">
        <v>48</v>
      </c>
      <c r="AA46" s="13" t="s">
        <v>48</v>
      </c>
      <c r="AB46" s="13" t="s">
        <v>48</v>
      </c>
      <c r="AC46" s="13" t="s">
        <v>48</v>
      </c>
      <c r="AD46" s="13" t="s">
        <v>48</v>
      </c>
      <c r="AE46" s="13" t="s">
        <v>48</v>
      </c>
      <c r="AF46" s="13" t="s">
        <v>48</v>
      </c>
      <c r="AG46" s="14" t="s">
        <v>48</v>
      </c>
      <c r="AH46" s="14" t="s">
        <v>239</v>
      </c>
      <c r="AI46" s="15" t="s">
        <v>49</v>
      </c>
      <c r="AJ46" s="16" t="s">
        <v>49</v>
      </c>
      <c r="AK46" s="30">
        <f t="shared" si="1"/>
        <v>6</v>
      </c>
      <c r="AL46">
        <f>IF(NOT(ISERROR(FIND(R46,Userdata!$C$6,1)))=TRUE,1,0)</f>
        <v>0</v>
      </c>
      <c r="AM46">
        <f>(IF(NOT(ISERROR(FIND(H46,Userdata!$B$46,1)))=TRUE,1,0.5))*25</f>
        <v>12.5</v>
      </c>
      <c r="AN46">
        <f>(IF(NOT(ISERROR(FIND(U46,Userdata!$C$15,1)))=TRUE,1,0.5))*25</f>
        <v>12.5</v>
      </c>
      <c r="AO46">
        <f>IF(Userdata!$B$26=TRUE,IF(E46="ETF",1,0),IF(E46="ETF",0,1))</f>
        <v>0</v>
      </c>
      <c r="AP46">
        <f>IF(D46&lt;Userdata!$B$28,1,0)</f>
        <v>0</v>
      </c>
      <c r="AQ46">
        <f>IF(D46=Userdata!$B$28,IF(Calculation!AK206&lt;Userdata!C231,1,0),0)</f>
        <v>0</v>
      </c>
      <c r="AR46">
        <f t="shared" si="2"/>
        <v>12.5</v>
      </c>
      <c r="AS46">
        <f>IF(Userdata!$W$4= TRUE,(IF(NOT(ISERROR(FIND(I46,Userdata!$R$5,1)))=TRUE,1,0.5)*25),(IF(NOT(ISERROR(FIND(I46,Userdata!$Q$2,1)))=TRUE,1,0.5)*25))</f>
        <v>12.5</v>
      </c>
      <c r="AT46">
        <f>IF(AND(Userdata!$B$32&lt;=Calculation!J206,Userdata!$B$33&gt;=Calculation!J206),1*Userdata!$D$32,0.5*Userdata!$D$32)*2.5</f>
        <v>1.25</v>
      </c>
      <c r="AU46">
        <f>IF(AND(Userdata!$B$34&lt;=Calculation!Q206,Userdata!$B$35&gt;=Calculation!Q206),1*Userdata!$D$34,0.5*Userdata!$D$34)*2.5</f>
        <v>2.5</v>
      </c>
      <c r="AV46">
        <f>IF(AND(Userdata!$B$36&lt;=Calculation!RH206,Userdata!$B$37&gt;=Calculation!K206),1*Userdata!$D$36,0.5*Userdata!$D$36)*2.5</f>
        <v>2.5</v>
      </c>
      <c r="AW46">
        <f>IF(AND(Userdata!$B$38&lt;=Calculation!P206,Userdata!$B$39&gt;=Calculation!P206),1*Userdata!$D$38,0.5*Userdata!$D$38)*2.5</f>
        <v>2.5</v>
      </c>
      <c r="AX46" s="36">
        <f t="shared" si="3"/>
        <v>25.33</v>
      </c>
      <c r="AY46" s="33">
        <f>ROUND((Userdata!$B$3/Calculation!AX16),0)</f>
        <v>0</v>
      </c>
      <c r="AZ46">
        <f t="shared" si="4"/>
        <v>0</v>
      </c>
      <c r="BA46">
        <f t="shared" si="5"/>
        <v>0</v>
      </c>
    </row>
    <row r="47" spans="1:53" ht="356.5" x14ac:dyDescent="0.35">
      <c r="A47" s="4" t="s">
        <v>905</v>
      </c>
      <c r="B47" s="5" t="s">
        <v>906</v>
      </c>
      <c r="C47" t="s">
        <v>1387</v>
      </c>
      <c r="D47">
        <v>2006</v>
      </c>
      <c r="E47" s="6" t="s">
        <v>53</v>
      </c>
      <c r="F47" s="6" t="s">
        <v>907</v>
      </c>
      <c r="G47" s="6" t="s">
        <v>908</v>
      </c>
      <c r="H47" s="6" t="s">
        <v>213</v>
      </c>
      <c r="I47" s="6" t="s">
        <v>162</v>
      </c>
      <c r="J47" s="7">
        <v>3.8E-3</v>
      </c>
      <c r="K47" s="8">
        <v>0.15</v>
      </c>
      <c r="L47" s="7">
        <v>2.9399999999999999E-2</v>
      </c>
      <c r="M47" s="9">
        <v>758.9</v>
      </c>
      <c r="N47" s="10">
        <v>13.8</v>
      </c>
      <c r="O47" s="34">
        <f t="shared" si="0"/>
        <v>54.99</v>
      </c>
      <c r="P47" s="11">
        <v>36858</v>
      </c>
      <c r="Q47" s="12">
        <v>0.89</v>
      </c>
      <c r="R47" s="6" t="s">
        <v>44</v>
      </c>
      <c r="S47" s="6" t="s">
        <v>45</v>
      </c>
      <c r="T47" s="6" t="s">
        <v>130</v>
      </c>
      <c r="U47" s="6" t="s">
        <v>47</v>
      </c>
      <c r="V47" s="13">
        <v>3.15E-2</v>
      </c>
      <c r="W47" s="13">
        <v>0.11899999999999999</v>
      </c>
      <c r="X47" s="13">
        <v>4.5199999999999997E-2</v>
      </c>
      <c r="Y47" s="13">
        <v>0.14480000000000001</v>
      </c>
      <c r="Z47" s="13">
        <v>8.7499999999999994E-2</v>
      </c>
      <c r="AA47" s="13">
        <v>4.5900000000000003E-2</v>
      </c>
      <c r="AB47" s="13">
        <v>0.155</v>
      </c>
      <c r="AC47" s="13">
        <v>3.9800000000000002E-2</v>
      </c>
      <c r="AD47" s="13">
        <v>7.3599999999999999E-2</v>
      </c>
      <c r="AE47" s="13">
        <v>0.12859999999999999</v>
      </c>
      <c r="AF47" s="13">
        <v>0.12920000000000001</v>
      </c>
      <c r="AG47" s="14" t="s">
        <v>48</v>
      </c>
      <c r="AH47" s="14" t="s">
        <v>48</v>
      </c>
      <c r="AI47" s="15" t="s">
        <v>49</v>
      </c>
      <c r="AJ47" s="16" t="s">
        <v>49</v>
      </c>
      <c r="AK47" s="30">
        <f t="shared" si="1"/>
        <v>6</v>
      </c>
      <c r="AL47">
        <f>IF(NOT(ISERROR(FIND(R47,Userdata!$C$6,1)))=TRUE,1,0)</f>
        <v>0</v>
      </c>
      <c r="AM47">
        <f>(IF(NOT(ISERROR(FIND(H47,Userdata!$B$46,1)))=TRUE,1,0.5))*25</f>
        <v>12.5</v>
      </c>
      <c r="AN47">
        <f>(IF(NOT(ISERROR(FIND(U47,Userdata!$C$15,1)))=TRUE,1,0.5))*25</f>
        <v>12.5</v>
      </c>
      <c r="AO47">
        <f>IF(Userdata!$B$26=TRUE,IF(E47="ETF",1,0),IF(E47="ETF",0,1))</f>
        <v>0</v>
      </c>
      <c r="AP47">
        <f>IF(D47&lt;Userdata!$B$28,1,0)</f>
        <v>0</v>
      </c>
      <c r="AQ47">
        <f>IF(D47=Userdata!$B$28,IF(Calculation!AK175&lt;Userdata!C200,1,0),0)</f>
        <v>0</v>
      </c>
      <c r="AR47">
        <f t="shared" si="2"/>
        <v>12.5</v>
      </c>
      <c r="AS47">
        <f>IF(Userdata!$W$4= TRUE,(IF(NOT(ISERROR(FIND(I47,Userdata!$R$5,1)))=TRUE,1,0.5)*25),(IF(NOT(ISERROR(FIND(I47,Userdata!$Q$2,1)))=TRUE,1,0.5)*25))</f>
        <v>12.5</v>
      </c>
      <c r="AT47">
        <f>IF(AND(Userdata!$B$32&lt;=Calculation!J175,Userdata!$B$33&gt;=Calculation!J175),1*Userdata!$D$32,0.5*Userdata!$D$32)*2.5</f>
        <v>1.25</v>
      </c>
      <c r="AU47">
        <f>IF(AND(Userdata!$B$34&lt;=Calculation!Q175,Userdata!$B$35&gt;=Calculation!Q175),1*Userdata!$D$34,0.5*Userdata!$D$34)*2.5</f>
        <v>2.5</v>
      </c>
      <c r="AV47">
        <f>IF(AND(Userdata!$B$36&lt;=Calculation!RH175,Userdata!$B$37&gt;=Calculation!K175),1*Userdata!$D$36,0.5*Userdata!$D$36)*2.5</f>
        <v>2.5</v>
      </c>
      <c r="AW47">
        <f>IF(AND(Userdata!$B$38&lt;=Calculation!P175,Userdata!$B$39&gt;=Calculation!P175),1*Userdata!$D$38,0.5*Userdata!$D$38)*2.5</f>
        <v>2.5</v>
      </c>
      <c r="AX47" s="36">
        <f t="shared" si="3"/>
        <v>54.99</v>
      </c>
      <c r="AY47" s="33">
        <f>ROUND((Userdata!$B$3/Calculation!AX17),0)</f>
        <v>0</v>
      </c>
      <c r="AZ47">
        <f t="shared" si="4"/>
        <v>0</v>
      </c>
      <c r="BA47">
        <f t="shared" si="5"/>
        <v>0</v>
      </c>
    </row>
    <row r="48" spans="1:53" ht="172.5" x14ac:dyDescent="0.35">
      <c r="A48" s="4" t="s">
        <v>368</v>
      </c>
      <c r="B48" s="5" t="s">
        <v>369</v>
      </c>
      <c r="C48" t="s">
        <v>1382</v>
      </c>
      <c r="D48">
        <v>2013</v>
      </c>
      <c r="E48" s="6" t="s">
        <v>53</v>
      </c>
      <c r="F48" s="6" t="s">
        <v>370</v>
      </c>
      <c r="G48" s="6" t="s">
        <v>371</v>
      </c>
      <c r="H48" s="6" t="s">
        <v>104</v>
      </c>
      <c r="I48" s="6" t="s">
        <v>81</v>
      </c>
      <c r="J48" s="7">
        <v>1.5E-3</v>
      </c>
      <c r="K48" s="8">
        <v>0.21</v>
      </c>
      <c r="L48" s="7">
        <v>1.06E-2</v>
      </c>
      <c r="M48" s="9">
        <v>182.1</v>
      </c>
      <c r="N48" s="10">
        <v>3.2</v>
      </c>
      <c r="O48" s="34">
        <f t="shared" si="0"/>
        <v>56.91</v>
      </c>
      <c r="P48" s="11">
        <v>8137</v>
      </c>
      <c r="Q48" s="12">
        <v>0.95</v>
      </c>
      <c r="R48" s="6" t="s">
        <v>44</v>
      </c>
      <c r="S48" s="6" t="s">
        <v>106</v>
      </c>
      <c r="T48" s="6" t="s">
        <v>46</v>
      </c>
      <c r="U48" s="6" t="s">
        <v>47</v>
      </c>
      <c r="V48" s="13">
        <v>2.4E-2</v>
      </c>
      <c r="W48" s="13">
        <v>7.1300000000000002E-2</v>
      </c>
      <c r="X48" s="13">
        <v>0.1565</v>
      </c>
      <c r="Y48" s="13">
        <v>0.23749999999999999</v>
      </c>
      <c r="Z48" s="13">
        <v>1.52E-2</v>
      </c>
      <c r="AA48" s="13">
        <v>9.9400000000000002E-2</v>
      </c>
      <c r="AB48" s="13">
        <v>0.28070000000000001</v>
      </c>
      <c r="AC48" s="13">
        <v>1.4999999999999999E-2</v>
      </c>
      <c r="AD48" s="13">
        <v>1.9199999999999998E-2</v>
      </c>
      <c r="AE48" s="13">
        <v>3.1E-2</v>
      </c>
      <c r="AF48" s="13">
        <v>4.82E-2</v>
      </c>
      <c r="AG48" s="14" t="s">
        <v>48</v>
      </c>
      <c r="AH48" s="14" t="s">
        <v>48</v>
      </c>
      <c r="AI48" s="15" t="s">
        <v>49</v>
      </c>
      <c r="AJ48" s="16" t="s">
        <v>49</v>
      </c>
      <c r="AK48" s="30">
        <f t="shared" si="1"/>
        <v>4</v>
      </c>
      <c r="AL48">
        <f>IF(NOT(ISERROR(FIND(R48,Userdata!$C$6,1)))=TRUE,1,0)</f>
        <v>0</v>
      </c>
      <c r="AM48">
        <f>(IF(NOT(ISERROR(FIND(H48,Userdata!$B$46,1)))=TRUE,1,0.5))*25</f>
        <v>12.5</v>
      </c>
      <c r="AN48">
        <f>(IF(NOT(ISERROR(FIND(U48,Userdata!$C$15,1)))=TRUE,1,0.5))*25</f>
        <v>12.5</v>
      </c>
      <c r="AO48">
        <f>IF(Userdata!$B$26=TRUE,IF(E48="ETF",1,0),IF(E48="ETF",0,1))</f>
        <v>0</v>
      </c>
      <c r="AP48">
        <f>IF(D48&lt;Userdata!$B$28,1,0)</f>
        <v>0</v>
      </c>
      <c r="AQ48">
        <f>IF(D48=Userdata!$B$28,IF(Calculation!AK57&lt;Userdata!C82,1,0),0)</f>
        <v>0</v>
      </c>
      <c r="AR48">
        <f t="shared" si="2"/>
        <v>12.5</v>
      </c>
      <c r="AS48">
        <f>IF(Userdata!$W$4= TRUE,(IF(NOT(ISERROR(FIND(I48,Userdata!$R$5,1)))=TRUE,1,0.5)*25),(IF(NOT(ISERROR(FIND(I48,Userdata!$Q$2,1)))=TRUE,1,0.5)*25))</f>
        <v>12.5</v>
      </c>
      <c r="AT48">
        <f>IF(AND(Userdata!$B$32&lt;=Calculation!J57,Userdata!$B$33&gt;=Calculation!J57),1*Userdata!$D$32,0.5*Userdata!$D$32)*2.5</f>
        <v>1.25</v>
      </c>
      <c r="AU48">
        <f>IF(AND(Userdata!$B$34&lt;=Calculation!Q57,Userdata!$B$35&gt;=Calculation!Q57),1*Userdata!$D$34,0.5*Userdata!$D$34)*2.5</f>
        <v>2.5</v>
      </c>
      <c r="AV48">
        <f>IF(AND(Userdata!$B$36&lt;=Calculation!RH57,Userdata!$B$37&gt;=Calculation!K57),1*Userdata!$D$36,0.5*Userdata!$D$36)*2.5</f>
        <v>2.5</v>
      </c>
      <c r="AW48">
        <f>IF(AND(Userdata!$B$38&lt;=Calculation!P57,Userdata!$B$39&gt;=Calculation!P57),1*Userdata!$D$38,0.5*Userdata!$D$38)*2.5</f>
        <v>2.5</v>
      </c>
      <c r="AX48" s="36">
        <f t="shared" si="3"/>
        <v>56.91</v>
      </c>
      <c r="AY48" s="33">
        <f>ROUND((Userdata!$B$3/Calculation!AX18),0)</f>
        <v>0</v>
      </c>
      <c r="AZ48">
        <f t="shared" si="4"/>
        <v>0</v>
      </c>
      <c r="BA48">
        <f t="shared" si="5"/>
        <v>0</v>
      </c>
    </row>
    <row r="49" spans="1:53" ht="322" x14ac:dyDescent="0.35">
      <c r="A49" s="4" t="s">
        <v>1025</v>
      </c>
      <c r="B49" s="5" t="s">
        <v>1026</v>
      </c>
      <c r="C49" t="s">
        <v>1386</v>
      </c>
      <c r="D49">
        <v>2007</v>
      </c>
      <c r="E49" s="6" t="s">
        <v>53</v>
      </c>
      <c r="F49" s="6" t="s">
        <v>1028</v>
      </c>
      <c r="G49" s="6" t="s">
        <v>1029</v>
      </c>
      <c r="H49" s="6" t="s">
        <v>104</v>
      </c>
      <c r="I49" s="6" t="s">
        <v>73</v>
      </c>
      <c r="J49" s="7">
        <v>6.0000000000000001E-3</v>
      </c>
      <c r="K49" s="8">
        <v>0.03</v>
      </c>
      <c r="L49" s="7">
        <v>7.7000000000000002E-3</v>
      </c>
      <c r="M49" s="9">
        <v>1180</v>
      </c>
      <c r="N49" s="10">
        <v>32.4</v>
      </c>
      <c r="O49" s="34">
        <f t="shared" si="0"/>
        <v>36.42</v>
      </c>
      <c r="P49" s="11">
        <v>198045</v>
      </c>
      <c r="Q49" s="12">
        <v>1.31</v>
      </c>
      <c r="R49" s="6" t="s">
        <v>44</v>
      </c>
      <c r="S49" s="6" t="s">
        <v>118</v>
      </c>
      <c r="T49" s="6" t="s">
        <v>46</v>
      </c>
      <c r="U49" s="6" t="s">
        <v>47</v>
      </c>
      <c r="V49" s="13">
        <v>0.1114</v>
      </c>
      <c r="W49" s="13">
        <v>7.6E-3</v>
      </c>
      <c r="X49" s="13">
        <v>0.25609999999999999</v>
      </c>
      <c r="Y49" s="13">
        <v>4.7500000000000001E-2</v>
      </c>
      <c r="Z49" s="13">
        <v>3.5200000000000002E-2</v>
      </c>
      <c r="AA49" s="13">
        <v>0.1109</v>
      </c>
      <c r="AB49" s="13">
        <v>6.7799999999999999E-2</v>
      </c>
      <c r="AC49" s="13">
        <v>0.18029999999999999</v>
      </c>
      <c r="AD49" s="13">
        <v>0.1103</v>
      </c>
      <c r="AE49" s="13">
        <v>5.5500000000000001E-2</v>
      </c>
      <c r="AF49" s="13">
        <v>1.67E-2</v>
      </c>
      <c r="AG49" s="14" t="s">
        <v>48</v>
      </c>
      <c r="AH49" s="14" t="s">
        <v>48</v>
      </c>
      <c r="AI49" s="15" t="s">
        <v>49</v>
      </c>
      <c r="AJ49" s="16" t="s">
        <v>49</v>
      </c>
      <c r="AK49" s="30">
        <f t="shared" si="1"/>
        <v>3</v>
      </c>
      <c r="AL49">
        <f>IF(NOT(ISERROR(FIND(R49,Userdata!$C$6,1)))=TRUE,1,0)</f>
        <v>0</v>
      </c>
      <c r="AM49">
        <f>(IF(NOT(ISERROR(FIND(H49,Userdata!$B$46,1)))=TRUE,1,0.5))*25</f>
        <v>12.5</v>
      </c>
      <c r="AN49">
        <f>(IF(NOT(ISERROR(FIND(U49,Userdata!$C$15,1)))=TRUE,1,0.5))*25</f>
        <v>12.5</v>
      </c>
      <c r="AO49">
        <f>IF(Userdata!$B$26=TRUE,IF(E49="ETF",1,0),IF(E49="ETF",0,1))</f>
        <v>0</v>
      </c>
      <c r="AP49">
        <f>IF(D49&lt;Userdata!$B$28,1,0)</f>
        <v>0</v>
      </c>
      <c r="AQ49">
        <f>IF(D49=Userdata!$B$28,IF(Calculation!AK203&lt;Userdata!C228,1,0),0)</f>
        <v>0</v>
      </c>
      <c r="AR49">
        <f t="shared" si="2"/>
        <v>12.5</v>
      </c>
      <c r="AS49">
        <f>IF(Userdata!$W$4= TRUE,(IF(NOT(ISERROR(FIND(I49,Userdata!$R$5,1)))=TRUE,1,0.5)*25),(IF(NOT(ISERROR(FIND(I49,Userdata!$Q$2,1)))=TRUE,1,0.5)*25))</f>
        <v>12.5</v>
      </c>
      <c r="AT49">
        <f>IF(AND(Userdata!$B$32&lt;=Calculation!J203,Userdata!$B$33&gt;=Calculation!J203),1*Userdata!$D$32,0.5*Userdata!$D$32)*2.5</f>
        <v>1.25</v>
      </c>
      <c r="AU49">
        <f>IF(AND(Userdata!$B$34&lt;=Calculation!Q203,Userdata!$B$35&gt;=Calculation!Q203),1*Userdata!$D$34,0.5*Userdata!$D$34)*2.5</f>
        <v>2.5</v>
      </c>
      <c r="AV49">
        <f>IF(AND(Userdata!$B$36&lt;=Calculation!RH203,Userdata!$B$37&gt;=Calculation!K203),1*Userdata!$D$36,0.5*Userdata!$D$36)*2.5</f>
        <v>2.5</v>
      </c>
      <c r="AW49">
        <f>IF(AND(Userdata!$B$38&lt;=Calculation!P203,Userdata!$B$39&gt;=Calculation!P203),1*Userdata!$D$38,0.5*Userdata!$D$38)*2.5</f>
        <v>2.5</v>
      </c>
      <c r="AX49" s="36">
        <f t="shared" si="3"/>
        <v>36.42</v>
      </c>
      <c r="AY49" s="33">
        <f>ROUND((Userdata!$B$3/Calculation!AX19),0)</f>
        <v>0</v>
      </c>
      <c r="AZ49">
        <f t="shared" si="4"/>
        <v>0</v>
      </c>
      <c r="BA49">
        <f t="shared" si="5"/>
        <v>0</v>
      </c>
    </row>
    <row r="50" spans="1:53" ht="264.5" x14ac:dyDescent="0.35">
      <c r="A50" s="4" t="s">
        <v>975</v>
      </c>
      <c r="B50" s="5" t="s">
        <v>976</v>
      </c>
      <c r="C50" t="s">
        <v>1389</v>
      </c>
      <c r="D50">
        <v>2006</v>
      </c>
      <c r="E50" s="6" t="s">
        <v>53</v>
      </c>
      <c r="F50" s="6" t="s">
        <v>978</v>
      </c>
      <c r="G50" s="6" t="s">
        <v>979</v>
      </c>
      <c r="H50" s="6" t="s">
        <v>289</v>
      </c>
      <c r="I50" s="6" t="s">
        <v>57</v>
      </c>
      <c r="J50" s="7">
        <v>3.5000000000000001E-3</v>
      </c>
      <c r="K50" s="8">
        <v>0.04</v>
      </c>
      <c r="L50" s="7">
        <v>3.2000000000000002E-3</v>
      </c>
      <c r="M50" s="9">
        <v>1013.8</v>
      </c>
      <c r="N50" s="10">
        <v>7.8</v>
      </c>
      <c r="O50" s="34">
        <f t="shared" si="0"/>
        <v>129.97</v>
      </c>
      <c r="P50" s="11">
        <v>334370</v>
      </c>
      <c r="Q50" s="12">
        <v>2.5299999999999998</v>
      </c>
      <c r="R50" s="6" t="s">
        <v>44</v>
      </c>
      <c r="S50" s="6" t="s">
        <v>48</v>
      </c>
      <c r="T50" s="6" t="s">
        <v>48</v>
      </c>
      <c r="U50" s="6" t="s">
        <v>47</v>
      </c>
      <c r="V50" s="13">
        <v>0</v>
      </c>
      <c r="W50" s="13">
        <v>0</v>
      </c>
      <c r="X50" s="13">
        <v>0</v>
      </c>
      <c r="Y50" s="13">
        <v>0</v>
      </c>
      <c r="Z50" s="13">
        <v>0</v>
      </c>
      <c r="AA50" s="13">
        <v>0</v>
      </c>
      <c r="AB50" s="13">
        <v>0.99770000000000003</v>
      </c>
      <c r="AC50" s="13">
        <v>0</v>
      </c>
      <c r="AD50" s="13">
        <v>0</v>
      </c>
      <c r="AE50" s="13">
        <v>0</v>
      </c>
      <c r="AF50" s="13">
        <v>0</v>
      </c>
      <c r="AG50" s="14" t="s">
        <v>48</v>
      </c>
      <c r="AH50" s="14" t="s">
        <v>48</v>
      </c>
      <c r="AI50" s="15" t="s">
        <v>49</v>
      </c>
      <c r="AJ50" s="16" t="s">
        <v>49</v>
      </c>
      <c r="AK50" s="30">
        <f t="shared" si="1"/>
        <v>1</v>
      </c>
      <c r="AL50">
        <f>IF(NOT(ISERROR(FIND(R50,Userdata!$C$6,1)))=TRUE,1,0)</f>
        <v>0</v>
      </c>
      <c r="AM50">
        <f>(IF(NOT(ISERROR(FIND(H50,Userdata!$B$46,1)))=TRUE,1,0.5))*25</f>
        <v>12.5</v>
      </c>
      <c r="AN50">
        <f>(IF(NOT(ISERROR(FIND(U50,Userdata!$C$15,1)))=TRUE,1,0.5))*25</f>
        <v>12.5</v>
      </c>
      <c r="AO50">
        <f>IF(Userdata!$B$26=TRUE,IF(E50="ETF",1,0),IF(E50="ETF",0,1))</f>
        <v>0</v>
      </c>
      <c r="AP50">
        <f>IF(D50&lt;Userdata!$B$28,1,0)</f>
        <v>0</v>
      </c>
      <c r="AQ50">
        <f>IF(D50=Userdata!$B$28,IF(Calculation!AK192&lt;Userdata!C217,1,0),0)</f>
        <v>0</v>
      </c>
      <c r="AR50">
        <f t="shared" si="2"/>
        <v>12.5</v>
      </c>
      <c r="AS50">
        <f>IF(Userdata!$W$4= TRUE,(IF(NOT(ISERROR(FIND(I50,Userdata!$R$5,1)))=TRUE,1,0.5)*25),(IF(NOT(ISERROR(FIND(I50,Userdata!$Q$2,1)))=TRUE,1,0.5)*25))</f>
        <v>12.5</v>
      </c>
      <c r="AT50">
        <f>IF(AND(Userdata!$B$32&lt;=Calculation!J192,Userdata!$B$33&gt;=Calculation!J192),1*Userdata!$D$32,0.5*Userdata!$D$32)*2.5</f>
        <v>1.25</v>
      </c>
      <c r="AU50">
        <f>IF(AND(Userdata!$B$34&lt;=Calculation!Q192,Userdata!$B$35&gt;=Calculation!Q192),1*Userdata!$D$34,0.5*Userdata!$D$34)*2.5</f>
        <v>2.5</v>
      </c>
      <c r="AV50">
        <f>IF(AND(Userdata!$B$36&lt;=Calculation!RH192,Userdata!$B$37&gt;=Calculation!K192),1*Userdata!$D$36,0.5*Userdata!$D$36)*2.5</f>
        <v>2.5</v>
      </c>
      <c r="AW50">
        <f>IF(AND(Userdata!$B$38&lt;=Calculation!P192,Userdata!$B$39&gt;=Calculation!P192),1*Userdata!$D$38,0.5*Userdata!$D$38)*2.5</f>
        <v>2.5</v>
      </c>
      <c r="AX50" s="36">
        <f t="shared" si="3"/>
        <v>129.97</v>
      </c>
      <c r="AY50" s="33">
        <f>ROUND((Userdata!$B$3/Calculation!AX20),0)</f>
        <v>0</v>
      </c>
      <c r="AZ50">
        <f t="shared" si="4"/>
        <v>0</v>
      </c>
      <c r="BA50">
        <f t="shared" si="5"/>
        <v>0</v>
      </c>
    </row>
    <row r="51" spans="1:53" ht="75" x14ac:dyDescent="0.35">
      <c r="A51" s="4" t="s">
        <v>1086</v>
      </c>
      <c r="B51" s="5" t="s">
        <v>1087</v>
      </c>
      <c r="C51" t="s">
        <v>1388</v>
      </c>
      <c r="D51">
        <v>2001</v>
      </c>
      <c r="E51" s="6" t="s">
        <v>53</v>
      </c>
      <c r="F51" s="6" t="s">
        <v>1089</v>
      </c>
      <c r="G51" s="6" t="s">
        <v>1090</v>
      </c>
      <c r="H51" s="6" t="s">
        <v>190</v>
      </c>
      <c r="I51" s="6" t="s">
        <v>81</v>
      </c>
      <c r="J51" s="7">
        <v>4.7999999999999996E-3</v>
      </c>
      <c r="K51" s="8">
        <v>0.2</v>
      </c>
      <c r="L51" s="7">
        <v>1.5100000000000001E-2</v>
      </c>
      <c r="M51" s="9">
        <v>2219.9</v>
      </c>
      <c r="N51" s="10">
        <v>51.4</v>
      </c>
      <c r="O51" s="34">
        <f t="shared" si="0"/>
        <v>43.19</v>
      </c>
      <c r="P51" s="11">
        <v>271881</v>
      </c>
      <c r="Q51" s="12">
        <v>1.21</v>
      </c>
      <c r="R51" s="6" t="s">
        <v>44</v>
      </c>
      <c r="S51" s="6" t="s">
        <v>48</v>
      </c>
      <c r="T51" s="6" t="s">
        <v>48</v>
      </c>
      <c r="U51" s="6" t="s">
        <v>47</v>
      </c>
      <c r="V51" s="13">
        <v>0.1128</v>
      </c>
      <c r="W51" s="13">
        <v>0</v>
      </c>
      <c r="X51" s="13">
        <v>4.4299999999999999E-2</v>
      </c>
      <c r="Y51" s="13">
        <v>0</v>
      </c>
      <c r="Z51" s="13">
        <v>0.83799999999999997</v>
      </c>
      <c r="AA51" s="13">
        <v>0</v>
      </c>
      <c r="AB51" s="13">
        <v>0</v>
      </c>
      <c r="AC51" s="13">
        <v>1.4E-3</v>
      </c>
      <c r="AD51" s="13">
        <v>0</v>
      </c>
      <c r="AE51" s="13">
        <v>0</v>
      </c>
      <c r="AF51" s="13">
        <v>0</v>
      </c>
      <c r="AG51" s="14" t="s">
        <v>48</v>
      </c>
      <c r="AH51" s="14" t="s">
        <v>48</v>
      </c>
      <c r="AI51" s="15" t="s">
        <v>49</v>
      </c>
      <c r="AJ51" s="16" t="s">
        <v>49</v>
      </c>
      <c r="AK51" s="30">
        <f t="shared" si="1"/>
        <v>10</v>
      </c>
      <c r="AL51">
        <f>IF(NOT(ISERROR(FIND(R51,Userdata!$C$6,1)))=TRUE,1,0)</f>
        <v>0</v>
      </c>
      <c r="AM51">
        <f>(IF(NOT(ISERROR(FIND(H51,Userdata!$B$46,1)))=TRUE,1,0.5))*25</f>
        <v>12.5</v>
      </c>
      <c r="AN51">
        <f>(IF(NOT(ISERROR(FIND(U51,Userdata!$C$15,1)))=TRUE,1,0.5))*25</f>
        <v>12.5</v>
      </c>
      <c r="AO51">
        <f>IF(Userdata!$B$26=TRUE,IF(E51="ETF",1,0),IF(E51="ETF",0,1))</f>
        <v>0</v>
      </c>
      <c r="AP51">
        <f>IF(D51&lt;Userdata!$B$28,1,0)</f>
        <v>0</v>
      </c>
      <c r="AQ51">
        <f>IF(D51=Userdata!$B$28,IF(Calculation!AK217&lt;Userdata!C242,1,0),0)</f>
        <v>0</v>
      </c>
      <c r="AR51">
        <f t="shared" si="2"/>
        <v>12.5</v>
      </c>
      <c r="AS51">
        <f>IF(Userdata!$W$4= TRUE,(IF(NOT(ISERROR(FIND(I51,Userdata!$R$5,1)))=TRUE,1,0.5)*25),(IF(NOT(ISERROR(FIND(I51,Userdata!$Q$2,1)))=TRUE,1,0.5)*25))</f>
        <v>12.5</v>
      </c>
      <c r="AT51">
        <f>IF(AND(Userdata!$B$32&lt;=Calculation!J217,Userdata!$B$33&gt;=Calculation!J217),1*Userdata!$D$32,0.5*Userdata!$D$32)*2.5</f>
        <v>1.25</v>
      </c>
      <c r="AU51">
        <f>IF(AND(Userdata!$B$34&lt;=Calculation!Q217,Userdata!$B$35&gt;=Calculation!Q217),1*Userdata!$D$34,0.5*Userdata!$D$34)*2.5</f>
        <v>2.5</v>
      </c>
      <c r="AV51">
        <f>IF(AND(Userdata!$B$36&lt;=Calculation!RH217,Userdata!$B$37&gt;=Calculation!K217),1*Userdata!$D$36,0.5*Userdata!$D$36)*2.5</f>
        <v>2.5</v>
      </c>
      <c r="AW51">
        <f>IF(AND(Userdata!$B$38&lt;=Calculation!P217,Userdata!$B$39&gt;=Calculation!P217),1*Userdata!$D$38,0.5*Userdata!$D$38)*2.5</f>
        <v>2.5</v>
      </c>
      <c r="AX51" s="36">
        <f t="shared" si="3"/>
        <v>43.19</v>
      </c>
      <c r="AY51" s="33">
        <f>ROUND((Userdata!$B$3/Calculation!AX21),0)</f>
        <v>0</v>
      </c>
      <c r="AZ51">
        <f t="shared" si="4"/>
        <v>0</v>
      </c>
      <c r="BA51">
        <f t="shared" si="5"/>
        <v>0</v>
      </c>
    </row>
    <row r="52" spans="1:53" ht="80.5" x14ac:dyDescent="0.35">
      <c r="A52" s="4" t="s">
        <v>1333</v>
      </c>
      <c r="B52" s="5" t="s">
        <v>1334</v>
      </c>
      <c r="C52" t="s">
        <v>1349</v>
      </c>
      <c r="D52">
        <v>2000</v>
      </c>
      <c r="E52" s="6" t="s">
        <v>53</v>
      </c>
      <c r="F52" s="6" t="s">
        <v>1318</v>
      </c>
      <c r="G52" s="6" t="s">
        <v>1319</v>
      </c>
      <c r="H52" s="6" t="s">
        <v>117</v>
      </c>
      <c r="I52" s="6" t="s">
        <v>81</v>
      </c>
      <c r="J52" s="7">
        <v>1.5E-3</v>
      </c>
      <c r="K52" s="8">
        <v>0.48</v>
      </c>
      <c r="L52" s="7">
        <v>1.2999999999999999E-2</v>
      </c>
      <c r="M52" s="9">
        <v>22539.1</v>
      </c>
      <c r="N52" s="10">
        <v>169.2</v>
      </c>
      <c r="O52" s="34">
        <f t="shared" si="0"/>
        <v>133.21</v>
      </c>
      <c r="P52" s="11">
        <v>1282466</v>
      </c>
      <c r="Q52" s="12">
        <v>1.2</v>
      </c>
      <c r="R52" s="6" t="s">
        <v>44</v>
      </c>
      <c r="S52" s="6" t="s">
        <v>118</v>
      </c>
      <c r="T52" s="6" t="s">
        <v>46</v>
      </c>
      <c r="U52" s="6" t="s">
        <v>47</v>
      </c>
      <c r="V52" s="13">
        <v>4.8000000000000001E-2</v>
      </c>
      <c r="W52" s="13">
        <v>1.15E-2</v>
      </c>
      <c r="X52" s="13">
        <v>0.1517</v>
      </c>
      <c r="Y52" s="13">
        <v>4.8500000000000001E-2</v>
      </c>
      <c r="Z52" s="13">
        <v>5.4800000000000001E-2</v>
      </c>
      <c r="AA52" s="13">
        <v>0.12809999999999999</v>
      </c>
      <c r="AB52" s="13">
        <v>9.0399999999999994E-2</v>
      </c>
      <c r="AC52" s="13">
        <v>0.1812</v>
      </c>
      <c r="AD52" s="13">
        <v>9.8100000000000007E-2</v>
      </c>
      <c r="AE52" s="13">
        <v>0.13739999999999999</v>
      </c>
      <c r="AF52" s="13">
        <v>4.7800000000000002E-2</v>
      </c>
      <c r="AG52" s="14" t="s">
        <v>48</v>
      </c>
      <c r="AH52" s="14" t="s">
        <v>48</v>
      </c>
      <c r="AI52" s="15" t="s">
        <v>49</v>
      </c>
      <c r="AJ52" s="16" t="s">
        <v>49</v>
      </c>
      <c r="AK52" s="30">
        <f t="shared" si="1"/>
        <v>5</v>
      </c>
      <c r="AL52">
        <f>IF(NOT(ISERROR(FIND(R52,Userdata!$C$6,1)))=TRUE,1,0)</f>
        <v>0</v>
      </c>
      <c r="AM52">
        <f>(IF(NOT(ISERROR(FIND(H52,Userdata!$B$46,1)))=TRUE,1,0.5))*25</f>
        <v>12.5</v>
      </c>
      <c r="AN52">
        <f>(IF(NOT(ISERROR(FIND(U52,Userdata!$C$15,1)))=TRUE,1,0.5))*25</f>
        <v>12.5</v>
      </c>
      <c r="AO52">
        <f>IF(Userdata!$B$26=TRUE,IF(E52="ETF",1,0),IF(E52="ETF",0,1))</f>
        <v>0</v>
      </c>
      <c r="AP52">
        <f>IF(D52&lt;Userdata!$B$28,1,0)</f>
        <v>0</v>
      </c>
      <c r="AQ52">
        <f>IF(D52=Userdata!$B$28,IF(Calculation!AK275&lt;Userdata!C300,1,0),0)</f>
        <v>0</v>
      </c>
      <c r="AR52">
        <f t="shared" si="2"/>
        <v>12.5</v>
      </c>
      <c r="AS52">
        <f>IF(Userdata!$W$4= TRUE,(IF(NOT(ISERROR(FIND(I52,Userdata!$R$5,1)))=TRUE,1,0.5)*25),(IF(NOT(ISERROR(FIND(I52,Userdata!$Q$2,1)))=TRUE,1,0.5)*25))</f>
        <v>12.5</v>
      </c>
      <c r="AT52">
        <f>IF(AND(Userdata!$B$32&lt;=Calculation!J275,Userdata!$B$33&gt;=Calculation!J275),1*Userdata!$D$32,0.5*Userdata!$D$32)*2.5</f>
        <v>1.25</v>
      </c>
      <c r="AU52">
        <f>IF(AND(Userdata!$B$34&lt;=Calculation!Q275,Userdata!$B$35&gt;=Calculation!Q275),1*Userdata!$D$34,0.5*Userdata!$D$34)*2.5</f>
        <v>2.5</v>
      </c>
      <c r="AV52">
        <f>IF(AND(Userdata!$B$36&lt;=Calculation!RH275,Userdata!$B$37&gt;=Calculation!K275),1*Userdata!$D$36,0.5*Userdata!$D$36)*2.5</f>
        <v>2.5</v>
      </c>
      <c r="AW52">
        <f>IF(AND(Userdata!$B$38&lt;=Calculation!P275,Userdata!$B$39&gt;=Calculation!P275),1*Userdata!$D$38,0.5*Userdata!$D$38)*2.5</f>
        <v>2.5</v>
      </c>
      <c r="AX52" s="36">
        <f t="shared" si="3"/>
        <v>133.21</v>
      </c>
      <c r="AY52" s="33">
        <f>ROUND((Userdata!$B$3/Calculation!AX22),0)</f>
        <v>0</v>
      </c>
      <c r="AZ52">
        <f t="shared" si="4"/>
        <v>0</v>
      </c>
      <c r="BA52">
        <f t="shared" si="5"/>
        <v>0</v>
      </c>
    </row>
    <row r="53" spans="1:53" ht="103.5" x14ac:dyDescent="0.35">
      <c r="A53" s="4" t="s">
        <v>488</v>
      </c>
      <c r="B53" s="5" t="s">
        <v>489</v>
      </c>
      <c r="C53" t="s">
        <v>1381</v>
      </c>
      <c r="D53">
        <v>2010</v>
      </c>
      <c r="E53" s="6" t="s">
        <v>53</v>
      </c>
      <c r="F53" s="6" t="s">
        <v>490</v>
      </c>
      <c r="G53" s="6" t="s">
        <v>491</v>
      </c>
      <c r="H53" s="6" t="s">
        <v>42</v>
      </c>
      <c r="I53" s="6" t="s">
        <v>144</v>
      </c>
      <c r="J53" s="7">
        <v>1.1999999999999999E-3</v>
      </c>
      <c r="K53" s="8">
        <v>0.35</v>
      </c>
      <c r="L53" s="7">
        <v>1.7299999999999999E-2</v>
      </c>
      <c r="M53" s="9">
        <v>245.9</v>
      </c>
      <c r="N53" s="10">
        <v>2.9</v>
      </c>
      <c r="O53" s="34">
        <f t="shared" si="0"/>
        <v>84.79</v>
      </c>
      <c r="P53" s="11">
        <v>14917</v>
      </c>
      <c r="Q53" s="12">
        <v>1.01</v>
      </c>
      <c r="R53" s="6" t="s">
        <v>44</v>
      </c>
      <c r="S53" s="6" t="s">
        <v>45</v>
      </c>
      <c r="T53" s="6" t="s">
        <v>46</v>
      </c>
      <c r="U53" s="6" t="s">
        <v>47</v>
      </c>
      <c r="V53" s="13">
        <v>3.44E-2</v>
      </c>
      <c r="W53" s="13">
        <v>4.1300000000000003E-2</v>
      </c>
      <c r="X53" s="13">
        <v>0.1196</v>
      </c>
      <c r="Y53" s="13">
        <v>9.8799999999999999E-2</v>
      </c>
      <c r="Z53" s="13">
        <v>0.1022</v>
      </c>
      <c r="AA53" s="13">
        <v>0.14199999999999999</v>
      </c>
      <c r="AB53" s="13">
        <v>0.1216</v>
      </c>
      <c r="AC53" s="13">
        <v>0.1101</v>
      </c>
      <c r="AD53" s="13">
        <v>3.1E-2</v>
      </c>
      <c r="AE53" s="13">
        <v>0.16470000000000001</v>
      </c>
      <c r="AF53" s="13">
        <v>3.4099999999999998E-2</v>
      </c>
      <c r="AG53" s="14" t="s">
        <v>48</v>
      </c>
      <c r="AH53" s="14" t="s">
        <v>48</v>
      </c>
      <c r="AI53" s="15" t="s">
        <v>49</v>
      </c>
      <c r="AJ53" s="16" t="s">
        <v>49</v>
      </c>
      <c r="AK53" s="30">
        <f t="shared" si="1"/>
        <v>9</v>
      </c>
      <c r="AL53">
        <f>IF(NOT(ISERROR(FIND(R53,Userdata!$C$6,1)))=TRUE,1,0)</f>
        <v>0</v>
      </c>
      <c r="AM53">
        <f>(IF(NOT(ISERROR(FIND(H53,Userdata!$B$46,1)))=TRUE,1,0.5))*25</f>
        <v>12.5</v>
      </c>
      <c r="AN53">
        <f>(IF(NOT(ISERROR(FIND(U53,Userdata!$C$15,1)))=TRUE,1,0.5))*25</f>
        <v>12.5</v>
      </c>
      <c r="AO53">
        <f>IF(Userdata!$B$26=TRUE,IF(E53="ETF",1,0),IF(E53="ETF",0,1))</f>
        <v>0</v>
      </c>
      <c r="AP53">
        <f>IF(D53&lt;Userdata!$B$28,1,0)</f>
        <v>0</v>
      </c>
      <c r="AQ53">
        <f>IF(D53=Userdata!$B$28,IF(Calculation!AK83&lt;Userdata!C108,1,0),0)</f>
        <v>0</v>
      </c>
      <c r="AR53">
        <f t="shared" si="2"/>
        <v>12.5</v>
      </c>
      <c r="AS53">
        <f>IF(Userdata!$W$4= TRUE,(IF(NOT(ISERROR(FIND(I53,Userdata!$R$5,1)))=TRUE,1,0.5)*25),(IF(NOT(ISERROR(FIND(I53,Userdata!$Q$2,1)))=TRUE,1,0.5)*25))</f>
        <v>12.5</v>
      </c>
      <c r="AT53">
        <f>IF(AND(Userdata!$B$32&lt;=Calculation!J83,Userdata!$B$33&gt;=Calculation!J83),1*Userdata!$D$32,0.5*Userdata!$D$32)*2.5</f>
        <v>1.25</v>
      </c>
      <c r="AU53">
        <f>IF(AND(Userdata!$B$34&lt;=Calculation!Q83,Userdata!$B$35&gt;=Calculation!Q83),1*Userdata!$D$34,0.5*Userdata!$D$34)*2.5</f>
        <v>2.5</v>
      </c>
      <c r="AV53">
        <f>IF(AND(Userdata!$B$36&lt;=Calculation!RH83,Userdata!$B$37&gt;=Calculation!K83),1*Userdata!$D$36,0.5*Userdata!$D$36)*2.5</f>
        <v>2.5</v>
      </c>
      <c r="AW53">
        <f>IF(AND(Userdata!$B$38&lt;=Calculation!P83,Userdata!$B$39&gt;=Calculation!P83),1*Userdata!$D$38,0.5*Userdata!$D$38)*2.5</f>
        <v>2.5</v>
      </c>
      <c r="AX53" s="36">
        <f t="shared" si="3"/>
        <v>84.79</v>
      </c>
      <c r="AY53" s="33">
        <f>ROUND((Userdata!$B$3/Calculation!AX23),0)</f>
        <v>0</v>
      </c>
      <c r="AZ53">
        <f t="shared" si="4"/>
        <v>0</v>
      </c>
      <c r="BA53">
        <f t="shared" si="5"/>
        <v>0</v>
      </c>
    </row>
    <row r="54" spans="1:53" ht="207" x14ac:dyDescent="0.35">
      <c r="A54" s="4" t="s">
        <v>867</v>
      </c>
      <c r="B54" s="5" t="s">
        <v>868</v>
      </c>
      <c r="C54" t="s">
        <v>1349</v>
      </c>
      <c r="D54">
        <v>2007</v>
      </c>
      <c r="E54" s="6" t="s">
        <v>53</v>
      </c>
      <c r="F54" s="6" t="s">
        <v>869</v>
      </c>
      <c r="G54" s="6" t="s">
        <v>870</v>
      </c>
      <c r="H54" s="6" t="s">
        <v>117</v>
      </c>
      <c r="I54" s="6" t="s">
        <v>129</v>
      </c>
      <c r="J54" s="7">
        <v>7.0000000000000001E-3</v>
      </c>
      <c r="K54" s="8">
        <v>0.09</v>
      </c>
      <c r="L54" s="7">
        <v>1.14E-2</v>
      </c>
      <c r="M54" s="9">
        <v>634.5</v>
      </c>
      <c r="N54" s="10">
        <v>12.7</v>
      </c>
      <c r="O54" s="34">
        <f t="shared" si="0"/>
        <v>49.96</v>
      </c>
      <c r="P54" s="11">
        <v>65428</v>
      </c>
      <c r="Q54" s="12">
        <v>1.28</v>
      </c>
      <c r="R54" s="6" t="s">
        <v>44</v>
      </c>
      <c r="S54" s="6" t="s">
        <v>118</v>
      </c>
      <c r="T54" s="6" t="s">
        <v>46</v>
      </c>
      <c r="U54" s="6" t="s">
        <v>47</v>
      </c>
      <c r="V54" s="13">
        <v>5.1400000000000001E-2</v>
      </c>
      <c r="W54" s="13">
        <v>1.7999999999999999E-2</v>
      </c>
      <c r="X54" s="13">
        <v>0.1832</v>
      </c>
      <c r="Y54" s="13">
        <v>6.5299999999999997E-2</v>
      </c>
      <c r="Z54" s="13">
        <v>7.3700000000000002E-2</v>
      </c>
      <c r="AA54" s="13">
        <v>0.1376</v>
      </c>
      <c r="AB54" s="13">
        <v>5.8500000000000003E-2</v>
      </c>
      <c r="AC54" s="13">
        <v>0.21479999999999999</v>
      </c>
      <c r="AD54" s="13">
        <v>2.47E-2</v>
      </c>
      <c r="AE54" s="13">
        <v>0.1179</v>
      </c>
      <c r="AF54" s="13">
        <v>5.4199999999999998E-2</v>
      </c>
      <c r="AG54" s="14" t="s">
        <v>48</v>
      </c>
      <c r="AH54" s="14" t="s">
        <v>48</v>
      </c>
      <c r="AI54" s="15" t="s">
        <v>49</v>
      </c>
      <c r="AJ54" s="16" t="s">
        <v>49</v>
      </c>
      <c r="AK54" s="30">
        <f t="shared" si="1"/>
        <v>5</v>
      </c>
      <c r="AL54">
        <f>IF(NOT(ISERROR(FIND(R54,Userdata!$C$6,1)))=TRUE,1,0)</f>
        <v>0</v>
      </c>
      <c r="AM54">
        <f>(IF(NOT(ISERROR(FIND(H54,Userdata!$B$46,1)))=TRUE,1,0.5))*25</f>
        <v>12.5</v>
      </c>
      <c r="AN54">
        <f>(IF(NOT(ISERROR(FIND(U54,Userdata!$C$15,1)))=TRUE,1,0.5))*25</f>
        <v>12.5</v>
      </c>
      <c r="AO54">
        <f>IF(Userdata!$B$26=TRUE,IF(E54="ETF",1,0),IF(E54="ETF",0,1))</f>
        <v>0</v>
      </c>
      <c r="AP54">
        <f>IF(D54&lt;Userdata!$B$28,1,0)</f>
        <v>0</v>
      </c>
      <c r="AQ54">
        <f>IF(D54=Userdata!$B$28,IF(Calculation!AK166&lt;Userdata!C191,1,0),0)</f>
        <v>0</v>
      </c>
      <c r="AR54">
        <f t="shared" si="2"/>
        <v>12.5</v>
      </c>
      <c r="AS54">
        <f>IF(Userdata!$W$4= TRUE,(IF(NOT(ISERROR(FIND(I54,Userdata!$R$5,1)))=TRUE,1,0.5)*25),(IF(NOT(ISERROR(FIND(I54,Userdata!$Q$2,1)))=TRUE,1,0.5)*25))</f>
        <v>12.5</v>
      </c>
      <c r="AT54">
        <f>IF(AND(Userdata!$B$32&lt;=Calculation!J166,Userdata!$B$33&gt;=Calculation!J166),1*Userdata!$D$32,0.5*Userdata!$D$32)*2.5</f>
        <v>1.25</v>
      </c>
      <c r="AU54">
        <f>IF(AND(Userdata!$B$34&lt;=Calculation!Q166,Userdata!$B$35&gt;=Calculation!Q166),1*Userdata!$D$34,0.5*Userdata!$D$34)*2.5</f>
        <v>2.5</v>
      </c>
      <c r="AV54">
        <f>IF(AND(Userdata!$B$36&lt;=Calculation!RH166,Userdata!$B$37&gt;=Calculation!K166),1*Userdata!$D$36,0.5*Userdata!$D$36)*2.5</f>
        <v>2.5</v>
      </c>
      <c r="AW54">
        <f>IF(AND(Userdata!$B$38&lt;=Calculation!P166,Userdata!$B$39&gt;=Calculation!P166),1*Userdata!$D$38,0.5*Userdata!$D$38)*2.5</f>
        <v>2.5</v>
      </c>
      <c r="AX54" s="36">
        <f t="shared" si="3"/>
        <v>49.96</v>
      </c>
      <c r="AY54" s="33">
        <f>ROUND((Userdata!$B$3/Calculation!AX24),0)</f>
        <v>0</v>
      </c>
      <c r="AZ54">
        <f t="shared" si="4"/>
        <v>0</v>
      </c>
      <c r="BA54">
        <f t="shared" si="5"/>
        <v>0</v>
      </c>
    </row>
    <row r="55" spans="1:53" ht="126.5" x14ac:dyDescent="0.35">
      <c r="A55" s="4" t="s">
        <v>479</v>
      </c>
      <c r="B55" s="5" t="s">
        <v>480</v>
      </c>
      <c r="C55" t="s">
        <v>1383</v>
      </c>
      <c r="D55">
        <v>2008</v>
      </c>
      <c r="E55" s="6" t="s">
        <v>53</v>
      </c>
      <c r="F55" s="6" t="s">
        <v>481</v>
      </c>
      <c r="G55" s="6" t="s">
        <v>482</v>
      </c>
      <c r="H55" s="6" t="s">
        <v>201</v>
      </c>
      <c r="I55" s="6" t="s">
        <v>347</v>
      </c>
      <c r="J55" s="7">
        <v>5.4000000000000003E-3</v>
      </c>
      <c r="K55" s="8">
        <v>0.25</v>
      </c>
      <c r="L55" s="7">
        <v>1.32E-2</v>
      </c>
      <c r="M55" s="9">
        <v>244.5</v>
      </c>
      <c r="N55" s="10">
        <v>4.5999999999999996</v>
      </c>
      <c r="O55" s="34">
        <f t="shared" si="0"/>
        <v>53.15</v>
      </c>
      <c r="P55" s="11">
        <v>26600</v>
      </c>
      <c r="Q55" s="12">
        <v>1.38</v>
      </c>
      <c r="R55" s="6" t="s">
        <v>44</v>
      </c>
      <c r="S55" s="6" t="s">
        <v>74</v>
      </c>
      <c r="T55" s="6" t="s">
        <v>46</v>
      </c>
      <c r="U55" s="6" t="s">
        <v>47</v>
      </c>
      <c r="V55" s="13">
        <v>7.9699999999999993E-2</v>
      </c>
      <c r="W55" s="13">
        <v>6.4999999999999997E-3</v>
      </c>
      <c r="X55" s="13">
        <v>0.23910000000000001</v>
      </c>
      <c r="Y55" s="13">
        <v>9.06E-2</v>
      </c>
      <c r="Z55" s="13">
        <v>2.4299999999999999E-2</v>
      </c>
      <c r="AA55" s="13">
        <v>6.88E-2</v>
      </c>
      <c r="AB55" s="13">
        <v>9.5000000000000001E-2</v>
      </c>
      <c r="AC55" s="13">
        <v>0.21579999999999999</v>
      </c>
      <c r="AD55" s="13">
        <v>1.44E-2</v>
      </c>
      <c r="AE55" s="13">
        <v>0.13769999999999999</v>
      </c>
      <c r="AF55" s="13">
        <v>2.8199999999999999E-2</v>
      </c>
      <c r="AG55" s="14" t="s">
        <v>48</v>
      </c>
      <c r="AH55" s="14" t="s">
        <v>48</v>
      </c>
      <c r="AI55" s="15" t="s">
        <v>49</v>
      </c>
      <c r="AJ55" s="16" t="s">
        <v>49</v>
      </c>
      <c r="AK55" s="30">
        <f t="shared" si="1"/>
        <v>2</v>
      </c>
      <c r="AL55">
        <f>IF(NOT(ISERROR(FIND(R55,Userdata!$C$6,1)))=TRUE,1,0)</f>
        <v>0</v>
      </c>
      <c r="AM55">
        <f>(IF(NOT(ISERROR(FIND(H55,Userdata!$B$46,1)))=TRUE,1,0.5))*25</f>
        <v>12.5</v>
      </c>
      <c r="AN55">
        <f>(IF(NOT(ISERROR(FIND(U55,Userdata!$C$15,1)))=TRUE,1,0.5))*25</f>
        <v>12.5</v>
      </c>
      <c r="AO55">
        <f>IF(Userdata!$B$26=TRUE,IF(E55="ETF",1,0),IF(E55="ETF",0,1))</f>
        <v>0</v>
      </c>
      <c r="AP55">
        <f>IF(D55&lt;Userdata!$B$28,1,0)</f>
        <v>0</v>
      </c>
      <c r="AQ55">
        <f>IF(D55=Userdata!$B$28,IF(Calculation!AK81&lt;Userdata!C106,1,0),0)</f>
        <v>0</v>
      </c>
      <c r="AR55">
        <f t="shared" si="2"/>
        <v>12.5</v>
      </c>
      <c r="AS55">
        <f>IF(Userdata!$W$4= TRUE,(IF(NOT(ISERROR(FIND(I55,Userdata!$R$5,1)))=TRUE,1,0.5)*25),(IF(NOT(ISERROR(FIND(I55,Userdata!$Q$2,1)))=TRUE,1,0.5)*25))</f>
        <v>12.5</v>
      </c>
      <c r="AT55">
        <f>IF(AND(Userdata!$B$32&lt;=Calculation!J81,Userdata!$B$33&gt;=Calculation!J81),1*Userdata!$D$32,0.5*Userdata!$D$32)*2.5</f>
        <v>1.25</v>
      </c>
      <c r="AU55">
        <f>IF(AND(Userdata!$B$34&lt;=Calculation!Q81,Userdata!$B$35&gt;=Calculation!Q81),1*Userdata!$D$34,0.5*Userdata!$D$34)*2.5</f>
        <v>2.5</v>
      </c>
      <c r="AV55">
        <f>IF(AND(Userdata!$B$36&lt;=Calculation!RH81,Userdata!$B$37&gt;=Calculation!K81),1*Userdata!$D$36,0.5*Userdata!$D$36)*2.5</f>
        <v>2.5</v>
      </c>
      <c r="AW55">
        <f>IF(AND(Userdata!$B$38&lt;=Calculation!P81,Userdata!$B$39&gt;=Calculation!P81),1*Userdata!$D$38,0.5*Userdata!$D$38)*2.5</f>
        <v>2.5</v>
      </c>
      <c r="AX55" s="36">
        <f t="shared" si="3"/>
        <v>53.15</v>
      </c>
      <c r="AY55" s="33">
        <f>ROUND((Userdata!$B$3/Calculation!AX25),0)</f>
        <v>0</v>
      </c>
      <c r="AZ55">
        <f t="shared" si="4"/>
        <v>0</v>
      </c>
      <c r="BA55">
        <f t="shared" si="5"/>
        <v>0</v>
      </c>
    </row>
    <row r="56" spans="1:53" ht="80.5" x14ac:dyDescent="0.35">
      <c r="A56" s="4" t="s">
        <v>742</v>
      </c>
      <c r="B56" s="5" t="s">
        <v>743</v>
      </c>
      <c r="C56" t="s">
        <v>1349</v>
      </c>
      <c r="D56">
        <v>2006</v>
      </c>
      <c r="E56" s="6" t="s">
        <v>53</v>
      </c>
      <c r="F56" s="6" t="s">
        <v>744</v>
      </c>
      <c r="G56" s="6" t="s">
        <v>745</v>
      </c>
      <c r="H56" s="6" t="s">
        <v>289</v>
      </c>
      <c r="I56" s="6" t="s">
        <v>81</v>
      </c>
      <c r="J56" s="7">
        <v>4.7999999999999996E-3</v>
      </c>
      <c r="K56" s="8">
        <v>0.17</v>
      </c>
      <c r="L56" s="7">
        <v>3.3E-3</v>
      </c>
      <c r="M56" s="9">
        <v>458.9</v>
      </c>
      <c r="N56" s="10">
        <v>5</v>
      </c>
      <c r="O56" s="34">
        <f t="shared" si="0"/>
        <v>91.78</v>
      </c>
      <c r="P56" s="11">
        <v>61886</v>
      </c>
      <c r="Q56" s="12">
        <v>1.26</v>
      </c>
      <c r="R56" s="6" t="s">
        <v>44</v>
      </c>
      <c r="S56" s="6" t="s">
        <v>48</v>
      </c>
      <c r="T56" s="6" t="s">
        <v>48</v>
      </c>
      <c r="U56" s="6" t="s">
        <v>47</v>
      </c>
      <c r="V56" s="13">
        <v>0</v>
      </c>
      <c r="W56" s="13">
        <v>0</v>
      </c>
      <c r="X56" s="13">
        <v>0</v>
      </c>
      <c r="Y56" s="13">
        <v>0</v>
      </c>
      <c r="Z56" s="13">
        <v>0</v>
      </c>
      <c r="AA56" s="13">
        <v>0</v>
      </c>
      <c r="AB56" s="13">
        <v>0.94810000000000005</v>
      </c>
      <c r="AC56" s="13">
        <v>0</v>
      </c>
      <c r="AD56" s="13">
        <v>0</v>
      </c>
      <c r="AE56" s="13">
        <v>5.1200000000000002E-2</v>
      </c>
      <c r="AF56" s="13">
        <v>0</v>
      </c>
      <c r="AG56" s="14" t="s">
        <v>48</v>
      </c>
      <c r="AH56" s="14" t="s">
        <v>48</v>
      </c>
      <c r="AI56" s="15" t="s">
        <v>49</v>
      </c>
      <c r="AJ56" s="16" t="s">
        <v>49</v>
      </c>
      <c r="AK56" s="30">
        <f t="shared" si="1"/>
        <v>5</v>
      </c>
      <c r="AL56">
        <f>IF(NOT(ISERROR(FIND(R56,Userdata!$C$6,1)))=TRUE,1,0)</f>
        <v>0</v>
      </c>
      <c r="AM56">
        <f>(IF(NOT(ISERROR(FIND(H56,Userdata!$B$46,1)))=TRUE,1,0.5))*25</f>
        <v>12.5</v>
      </c>
      <c r="AN56">
        <f>(IF(NOT(ISERROR(FIND(U56,Userdata!$C$15,1)))=TRUE,1,0.5))*25</f>
        <v>12.5</v>
      </c>
      <c r="AO56">
        <f>IF(Userdata!$B$26=TRUE,IF(E56="ETF",1,0),IF(E56="ETF",0,1))</f>
        <v>0</v>
      </c>
      <c r="AP56">
        <f>IF(D56&lt;Userdata!$B$28,1,0)</f>
        <v>0</v>
      </c>
      <c r="AQ56">
        <f>IF(D56=Userdata!$B$28,IF(Calculation!AK138&lt;Userdata!C163,1,0),0)</f>
        <v>0</v>
      </c>
      <c r="AR56">
        <f t="shared" si="2"/>
        <v>12.5</v>
      </c>
      <c r="AS56">
        <f>IF(Userdata!$W$4= TRUE,(IF(NOT(ISERROR(FIND(I56,Userdata!$R$5,1)))=TRUE,1,0.5)*25),(IF(NOT(ISERROR(FIND(I56,Userdata!$Q$2,1)))=TRUE,1,0.5)*25))</f>
        <v>12.5</v>
      </c>
      <c r="AT56">
        <f>IF(AND(Userdata!$B$32&lt;=Calculation!J138,Userdata!$B$33&gt;=Calculation!J138),1*Userdata!$D$32,0.5*Userdata!$D$32)*2.5</f>
        <v>1.25</v>
      </c>
      <c r="AU56">
        <f>IF(AND(Userdata!$B$34&lt;=Calculation!Q138,Userdata!$B$35&gt;=Calculation!Q138),1*Userdata!$D$34,0.5*Userdata!$D$34)*2.5</f>
        <v>2.5</v>
      </c>
      <c r="AV56">
        <f>IF(AND(Userdata!$B$36&lt;=Calculation!RH138,Userdata!$B$37&gt;=Calculation!K138),1*Userdata!$D$36,0.5*Userdata!$D$36)*2.5</f>
        <v>2.5</v>
      </c>
      <c r="AW56">
        <f>IF(AND(Userdata!$B$38&lt;=Calculation!P138,Userdata!$B$39&gt;=Calculation!P138),1*Userdata!$D$38,0.5*Userdata!$D$38)*2.5</f>
        <v>2.5</v>
      </c>
      <c r="AX56" s="36">
        <f t="shared" si="3"/>
        <v>91.78</v>
      </c>
      <c r="AY56" s="33">
        <f>ROUND((Userdata!$B$3/Calculation!AX26),0)</f>
        <v>0</v>
      </c>
      <c r="AZ56">
        <f t="shared" si="4"/>
        <v>0</v>
      </c>
      <c r="BA56">
        <f t="shared" si="5"/>
        <v>0</v>
      </c>
    </row>
    <row r="57" spans="1:53" ht="409.5" x14ac:dyDescent="0.35">
      <c r="A57" s="4" t="s">
        <v>163</v>
      </c>
      <c r="B57" s="5" t="s">
        <v>164</v>
      </c>
      <c r="C57" t="s">
        <v>1382</v>
      </c>
      <c r="D57">
        <v>2013</v>
      </c>
      <c r="E57" s="6" t="s">
        <v>53</v>
      </c>
      <c r="F57" s="6" t="s">
        <v>166</v>
      </c>
      <c r="G57" s="6" t="s">
        <v>167</v>
      </c>
      <c r="H57" s="6" t="s">
        <v>104</v>
      </c>
      <c r="I57" s="6" t="s">
        <v>81</v>
      </c>
      <c r="J57" s="7">
        <v>1.5E-3</v>
      </c>
      <c r="K57" s="8">
        <v>0.32</v>
      </c>
      <c r="L57" s="7">
        <v>1.41E-2</v>
      </c>
      <c r="M57" s="9">
        <v>120.5</v>
      </c>
      <c r="N57" s="10">
        <v>2.1</v>
      </c>
      <c r="O57" s="34">
        <f t="shared" si="0"/>
        <v>57.38</v>
      </c>
      <c r="P57" s="11">
        <v>594</v>
      </c>
      <c r="Q57" s="12">
        <v>1.38</v>
      </c>
      <c r="R57" s="6" t="s">
        <v>44</v>
      </c>
      <c r="S57" s="6" t="s">
        <v>106</v>
      </c>
      <c r="T57" s="6" t="s">
        <v>46</v>
      </c>
      <c r="U57" s="6" t="s">
        <v>47</v>
      </c>
      <c r="V57" s="13">
        <v>3.5099999999999999E-2</v>
      </c>
      <c r="W57" s="13">
        <v>3.2599999999999997E-2</v>
      </c>
      <c r="X57" s="13">
        <v>0.1135</v>
      </c>
      <c r="Y57" s="13">
        <v>0.13719999999999999</v>
      </c>
      <c r="Z57" s="13">
        <v>4.9700000000000001E-2</v>
      </c>
      <c r="AA57" s="13">
        <v>0.12920000000000001</v>
      </c>
      <c r="AB57" s="13">
        <v>0.1129</v>
      </c>
      <c r="AC57" s="13">
        <v>0.1116</v>
      </c>
      <c r="AD57" s="13">
        <v>5.2999999999999999E-2</v>
      </c>
      <c r="AE57" s="13">
        <v>9.2600000000000002E-2</v>
      </c>
      <c r="AF57" s="13">
        <v>0.13089999999999999</v>
      </c>
      <c r="AG57" s="14" t="s">
        <v>48</v>
      </c>
      <c r="AH57" s="14" t="s">
        <v>48</v>
      </c>
      <c r="AI57" s="15" t="s">
        <v>49</v>
      </c>
      <c r="AJ57" s="16" t="s">
        <v>49</v>
      </c>
      <c r="AK57" s="30">
        <f t="shared" si="1"/>
        <v>4</v>
      </c>
      <c r="AL57">
        <f>IF(NOT(ISERROR(FIND(R57,Userdata!$C$6,1)))=TRUE,1,0)</f>
        <v>0</v>
      </c>
      <c r="AM57">
        <f>(IF(NOT(ISERROR(FIND(H57,Userdata!$B$46,1)))=TRUE,1,0.5))*25</f>
        <v>12.5</v>
      </c>
      <c r="AN57">
        <f>(IF(NOT(ISERROR(FIND(U57,Userdata!$C$15,1)))=TRUE,1,0.5))*25</f>
        <v>12.5</v>
      </c>
      <c r="AO57">
        <f>IF(Userdata!$B$26=TRUE,IF(E57="ETF",1,0),IF(E57="ETF",0,1))</f>
        <v>0</v>
      </c>
      <c r="AP57">
        <f>IF(D57&lt;Userdata!$B$28,1,0)</f>
        <v>0</v>
      </c>
      <c r="AQ57">
        <f>IF(D57=Userdata!$B$28,IF(Calculation!AK19&lt;Userdata!C44,1,0),0)</f>
        <v>0</v>
      </c>
      <c r="AR57">
        <f t="shared" si="2"/>
        <v>12.5</v>
      </c>
      <c r="AS57">
        <f>IF(Userdata!$W$4= TRUE,(IF(NOT(ISERROR(FIND(I57,Userdata!$R$5,1)))=TRUE,1,0.5)*25),(IF(NOT(ISERROR(FIND(I57,Userdata!$Q$2,1)))=TRUE,1,0.5)*25))</f>
        <v>12.5</v>
      </c>
      <c r="AT57">
        <f>IF(AND(Userdata!$B$32&lt;=Calculation!J19,Userdata!$B$33&gt;=Calculation!J19),1*Userdata!$D$32,0.5*Userdata!$D$32)*2.5</f>
        <v>1.25</v>
      </c>
      <c r="AU57">
        <f>IF(AND(Userdata!$B$34&lt;=Calculation!Q19,Userdata!$B$35&gt;=Calculation!Q19),1*Userdata!$D$34,0.5*Userdata!$D$34)*2.5</f>
        <v>2.5</v>
      </c>
      <c r="AV57">
        <f>IF(AND(Userdata!$B$36&lt;=Calculation!RH19,Userdata!$B$37&gt;=Calculation!K19),1*Userdata!$D$36,0.5*Userdata!$D$36)*2.5</f>
        <v>2.5</v>
      </c>
      <c r="AW57">
        <f>IF(AND(Userdata!$B$38&lt;=Calculation!P19,Userdata!$B$39&gt;=Calculation!P19),1*Userdata!$D$38,0.5*Userdata!$D$38)*2.5</f>
        <v>2.5</v>
      </c>
      <c r="AX57" s="36">
        <f t="shared" si="3"/>
        <v>57.38</v>
      </c>
      <c r="AY57" s="33">
        <f>ROUND((Userdata!$B$3/Calculation!AX27),0)</f>
        <v>0</v>
      </c>
      <c r="AZ57">
        <f t="shared" si="4"/>
        <v>0</v>
      </c>
      <c r="BA57">
        <f t="shared" si="5"/>
        <v>0</v>
      </c>
    </row>
    <row r="58" spans="1:53" ht="207" x14ac:dyDescent="0.35">
      <c r="A58" s="4" t="s">
        <v>338</v>
      </c>
      <c r="B58" s="5" t="s">
        <v>339</v>
      </c>
      <c r="C58" t="s">
        <v>1381</v>
      </c>
      <c r="D58">
        <v>2000</v>
      </c>
      <c r="E58" s="6" t="s">
        <v>53</v>
      </c>
      <c r="F58" s="6" t="s">
        <v>340</v>
      </c>
      <c r="G58" s="6" t="s">
        <v>341</v>
      </c>
      <c r="H58" s="6" t="s">
        <v>213</v>
      </c>
      <c r="I58" s="6" t="s">
        <v>57</v>
      </c>
      <c r="J58" s="7">
        <v>2E-3</v>
      </c>
      <c r="K58" s="8">
        <v>0.43</v>
      </c>
      <c r="L58" s="7">
        <v>2.46E-2</v>
      </c>
      <c r="M58" s="9">
        <v>166.2</v>
      </c>
      <c r="N58" s="10">
        <v>2.6</v>
      </c>
      <c r="O58" s="34">
        <f t="shared" si="0"/>
        <v>63.92</v>
      </c>
      <c r="P58" s="11"/>
      <c r="Q58" s="12">
        <v>0</v>
      </c>
      <c r="R58" s="6" t="s">
        <v>44</v>
      </c>
      <c r="S58" s="6" t="s">
        <v>45</v>
      </c>
      <c r="T58" s="6" t="s">
        <v>130</v>
      </c>
      <c r="U58" s="6" t="s">
        <v>47</v>
      </c>
      <c r="V58" s="13" t="s">
        <v>48</v>
      </c>
      <c r="W58" s="13" t="s">
        <v>48</v>
      </c>
      <c r="X58" s="13" t="s">
        <v>48</v>
      </c>
      <c r="Y58" s="13" t="s">
        <v>48</v>
      </c>
      <c r="Z58" s="13" t="s">
        <v>48</v>
      </c>
      <c r="AA58" s="13" t="s">
        <v>48</v>
      </c>
      <c r="AB58" s="13" t="s">
        <v>48</v>
      </c>
      <c r="AC58" s="13" t="s">
        <v>48</v>
      </c>
      <c r="AD58" s="13" t="s">
        <v>48</v>
      </c>
      <c r="AE58" s="13" t="s">
        <v>48</v>
      </c>
      <c r="AF58" s="13" t="s">
        <v>48</v>
      </c>
      <c r="AG58" s="14" t="s">
        <v>48</v>
      </c>
      <c r="AH58" s="14" t="s">
        <v>48</v>
      </c>
      <c r="AI58" s="15" t="s">
        <v>49</v>
      </c>
      <c r="AJ58" s="16" t="s">
        <v>49</v>
      </c>
      <c r="AK58" s="30">
        <f t="shared" si="1"/>
        <v>9</v>
      </c>
      <c r="AL58">
        <f>IF(NOT(ISERROR(FIND(R58,Userdata!$C$6,1)))=TRUE,1,0)</f>
        <v>0</v>
      </c>
      <c r="AM58">
        <f>(IF(NOT(ISERROR(FIND(H58,Userdata!$B$46,1)))=TRUE,1,0.5))*25</f>
        <v>12.5</v>
      </c>
      <c r="AN58">
        <f>(IF(NOT(ISERROR(FIND(U58,Userdata!$C$15,1)))=TRUE,1,0.5))*25</f>
        <v>12.5</v>
      </c>
      <c r="AO58">
        <f>IF(Userdata!$B$26=TRUE,IF(E58="ETF",1,0),IF(E58="ETF",0,1))</f>
        <v>0</v>
      </c>
      <c r="AP58">
        <f>IF(D58&lt;Userdata!$B$28,1,0)</f>
        <v>0</v>
      </c>
      <c r="AQ58">
        <f>IF(D58=Userdata!$B$28,IF(Calculation!AK51&lt;Userdata!C76,1,0),0)</f>
        <v>0</v>
      </c>
      <c r="AR58">
        <f t="shared" si="2"/>
        <v>12.5</v>
      </c>
      <c r="AS58">
        <f>IF(Userdata!$W$4= TRUE,(IF(NOT(ISERROR(FIND(I58,Userdata!$R$5,1)))=TRUE,1,0.5)*25),(IF(NOT(ISERROR(FIND(I58,Userdata!$Q$2,1)))=TRUE,1,0.5)*25))</f>
        <v>12.5</v>
      </c>
      <c r="AT58">
        <f>IF(AND(Userdata!$B$32&lt;=Calculation!J51,Userdata!$B$33&gt;=Calculation!J51),1*Userdata!$D$32,0.5*Userdata!$D$32)*2.5</f>
        <v>1.25</v>
      </c>
      <c r="AU58">
        <f>IF(AND(Userdata!$B$34&lt;=Calculation!Q51,Userdata!$B$35&gt;=Calculation!Q51),1*Userdata!$D$34,0.5*Userdata!$D$34)*2.5</f>
        <v>2.5</v>
      </c>
      <c r="AV58">
        <f>IF(AND(Userdata!$B$36&lt;=Calculation!RH51,Userdata!$B$37&gt;=Calculation!K51),1*Userdata!$D$36,0.5*Userdata!$D$36)*2.5</f>
        <v>2.5</v>
      </c>
      <c r="AW58">
        <f>IF(AND(Userdata!$B$38&lt;=Calculation!P51,Userdata!$B$39&gt;=Calculation!P51),1*Userdata!$D$38,0.5*Userdata!$D$38)*2.5</f>
        <v>2.5</v>
      </c>
      <c r="AX58" s="36">
        <f t="shared" si="3"/>
        <v>63.92</v>
      </c>
      <c r="AY58" s="33">
        <f>ROUND((Userdata!$B$3/Calculation!AX28),0)</f>
        <v>0</v>
      </c>
      <c r="AZ58">
        <f t="shared" si="4"/>
        <v>0</v>
      </c>
      <c r="BA58">
        <f t="shared" si="5"/>
        <v>0</v>
      </c>
    </row>
    <row r="59" spans="1:53" ht="92" x14ac:dyDescent="0.35">
      <c r="A59" s="4" t="s">
        <v>627</v>
      </c>
      <c r="B59" s="5" t="s">
        <v>628</v>
      </c>
      <c r="C59" t="s">
        <v>1387</v>
      </c>
      <c r="D59">
        <v>2004</v>
      </c>
      <c r="E59" s="6" t="s">
        <v>53</v>
      </c>
      <c r="F59" s="6" t="s">
        <v>629</v>
      </c>
      <c r="G59" s="6" t="s">
        <v>630</v>
      </c>
      <c r="H59" s="6" t="s">
        <v>311</v>
      </c>
      <c r="I59" s="6" t="s">
        <v>81</v>
      </c>
      <c r="J59" s="7">
        <v>3.0000000000000001E-3</v>
      </c>
      <c r="K59" s="8">
        <v>0.71</v>
      </c>
      <c r="L59" s="7">
        <v>1.8200000000000001E-2</v>
      </c>
      <c r="M59" s="9">
        <v>347.7</v>
      </c>
      <c r="N59" s="10">
        <v>2.9</v>
      </c>
      <c r="O59" s="34">
        <f t="shared" si="0"/>
        <v>119.9</v>
      </c>
      <c r="P59" s="11">
        <v>7784</v>
      </c>
      <c r="Q59" s="12">
        <v>1.26</v>
      </c>
      <c r="R59" s="6" t="s">
        <v>44</v>
      </c>
      <c r="S59" s="6" t="s">
        <v>74</v>
      </c>
      <c r="T59" s="6" t="s">
        <v>130</v>
      </c>
      <c r="U59" s="6" t="s">
        <v>47</v>
      </c>
      <c r="V59" s="13">
        <v>6.3100000000000003E-2</v>
      </c>
      <c r="W59" s="13">
        <v>1.01E-2</v>
      </c>
      <c r="X59" s="13">
        <v>8.8999999999999996E-2</v>
      </c>
      <c r="Y59" s="13">
        <v>4.5100000000000001E-2</v>
      </c>
      <c r="Z59" s="13">
        <v>4.19E-2</v>
      </c>
      <c r="AA59" s="13">
        <v>0.27760000000000001</v>
      </c>
      <c r="AB59" s="13">
        <v>4.4499999999999998E-2</v>
      </c>
      <c r="AC59" s="13">
        <v>0.16650000000000001</v>
      </c>
      <c r="AD59" s="13">
        <v>7.6700000000000004E-2</v>
      </c>
      <c r="AE59" s="13">
        <v>8.0500000000000002E-2</v>
      </c>
      <c r="AF59" s="13">
        <v>0.10440000000000001</v>
      </c>
      <c r="AG59" s="14" t="s">
        <v>48</v>
      </c>
      <c r="AH59" s="14" t="s">
        <v>48</v>
      </c>
      <c r="AI59" s="15" t="s">
        <v>49</v>
      </c>
      <c r="AJ59" s="16" t="s">
        <v>49</v>
      </c>
      <c r="AK59" s="30">
        <f t="shared" si="1"/>
        <v>6</v>
      </c>
      <c r="AL59">
        <f>IF(NOT(ISERROR(FIND(R59,Userdata!$C$6,1)))=TRUE,1,0)</f>
        <v>0</v>
      </c>
      <c r="AM59">
        <f>(IF(NOT(ISERROR(FIND(H59,Userdata!$B$46,1)))=TRUE,1,0.5))*25</f>
        <v>12.5</v>
      </c>
      <c r="AN59">
        <f>(IF(NOT(ISERROR(FIND(U59,Userdata!$C$15,1)))=TRUE,1,0.5))*25</f>
        <v>12.5</v>
      </c>
      <c r="AO59">
        <f>IF(Userdata!$B$26=TRUE,IF(E59="ETF",1,0),IF(E59="ETF",0,1))</f>
        <v>0</v>
      </c>
      <c r="AP59">
        <f>IF(D59&lt;Userdata!$B$28,1,0)</f>
        <v>0</v>
      </c>
      <c r="AQ59">
        <f>IF(D59=Userdata!$B$28,IF(Calculation!AK113&lt;Userdata!C138,1,0),0)</f>
        <v>0</v>
      </c>
      <c r="AR59">
        <f t="shared" si="2"/>
        <v>12.5</v>
      </c>
      <c r="AS59">
        <f>IF(Userdata!$W$4= TRUE,(IF(NOT(ISERROR(FIND(I59,Userdata!$R$5,1)))=TRUE,1,0.5)*25),(IF(NOT(ISERROR(FIND(I59,Userdata!$Q$2,1)))=TRUE,1,0.5)*25))</f>
        <v>12.5</v>
      </c>
      <c r="AT59">
        <f>IF(AND(Userdata!$B$32&lt;=Calculation!J113,Userdata!$B$33&gt;=Calculation!J113),1*Userdata!$D$32,0.5*Userdata!$D$32)*2.5</f>
        <v>1.25</v>
      </c>
      <c r="AU59">
        <f>IF(AND(Userdata!$B$34&lt;=Calculation!Q113,Userdata!$B$35&gt;=Calculation!Q113),1*Userdata!$D$34,0.5*Userdata!$D$34)*2.5</f>
        <v>2.5</v>
      </c>
      <c r="AV59">
        <f>IF(AND(Userdata!$B$36&lt;=Calculation!RH113,Userdata!$B$37&gt;=Calculation!K113),1*Userdata!$D$36,0.5*Userdata!$D$36)*2.5</f>
        <v>2.5</v>
      </c>
      <c r="AW59">
        <f>IF(AND(Userdata!$B$38&lt;=Calculation!P113,Userdata!$B$39&gt;=Calculation!P113),1*Userdata!$D$38,0.5*Userdata!$D$38)*2.5</f>
        <v>2.5</v>
      </c>
      <c r="AX59" s="36">
        <f t="shared" si="3"/>
        <v>119.9</v>
      </c>
      <c r="AY59" s="33">
        <f>ROUND((Userdata!$B$3/Calculation!AX29),0)</f>
        <v>0</v>
      </c>
      <c r="AZ59">
        <f t="shared" si="4"/>
        <v>0</v>
      </c>
      <c r="BA59">
        <f t="shared" si="5"/>
        <v>0</v>
      </c>
    </row>
    <row r="60" spans="1:53" ht="80.5" x14ac:dyDescent="0.35">
      <c r="A60" s="4" t="s">
        <v>196</v>
      </c>
      <c r="B60" s="5" t="s">
        <v>197</v>
      </c>
      <c r="C60" t="s">
        <v>1381</v>
      </c>
      <c r="D60">
        <v>2010</v>
      </c>
      <c r="E60" s="6" t="s">
        <v>53</v>
      </c>
      <c r="F60" s="6" t="s">
        <v>199</v>
      </c>
      <c r="G60" s="6" t="s">
        <v>200</v>
      </c>
      <c r="H60" s="6" t="s">
        <v>201</v>
      </c>
      <c r="I60" s="6" t="s">
        <v>144</v>
      </c>
      <c r="J60" s="7">
        <v>1.6999999999999999E-3</v>
      </c>
      <c r="K60" s="8">
        <v>0.84</v>
      </c>
      <c r="L60" s="7">
        <v>1.9E-2</v>
      </c>
      <c r="M60" s="9">
        <v>127.5</v>
      </c>
      <c r="N60" s="10">
        <v>1.3</v>
      </c>
      <c r="O60" s="34">
        <f t="shared" si="0"/>
        <v>98.08</v>
      </c>
      <c r="P60" s="11">
        <v>11342</v>
      </c>
      <c r="Q60" s="12">
        <v>1.36</v>
      </c>
      <c r="R60" s="6" t="s">
        <v>44</v>
      </c>
      <c r="S60" s="6" t="s">
        <v>74</v>
      </c>
      <c r="T60" s="6" t="s">
        <v>46</v>
      </c>
      <c r="U60" s="6" t="s">
        <v>47</v>
      </c>
      <c r="V60" s="13">
        <v>6.9699999999999998E-2</v>
      </c>
      <c r="W60" s="13">
        <v>3.7000000000000002E-3</v>
      </c>
      <c r="X60" s="13">
        <v>0.1565</v>
      </c>
      <c r="Y60" s="13">
        <v>4.3499999999999997E-2</v>
      </c>
      <c r="Z60" s="13">
        <v>3.4000000000000002E-2</v>
      </c>
      <c r="AA60" s="13">
        <v>0.1242</v>
      </c>
      <c r="AB60" s="13">
        <v>9.0499999999999997E-2</v>
      </c>
      <c r="AC60" s="13">
        <v>0.19109999999999999</v>
      </c>
      <c r="AD60" s="13">
        <v>7.7299999999999994E-2</v>
      </c>
      <c r="AE60" s="13">
        <v>0.16900000000000001</v>
      </c>
      <c r="AF60" s="13">
        <v>4.0099999999999997E-2</v>
      </c>
      <c r="AG60" s="14" t="s">
        <v>48</v>
      </c>
      <c r="AH60" s="14" t="s">
        <v>48</v>
      </c>
      <c r="AI60" s="15" t="s">
        <v>49</v>
      </c>
      <c r="AJ60" s="16" t="s">
        <v>49</v>
      </c>
      <c r="AK60" s="30">
        <f t="shared" si="1"/>
        <v>9</v>
      </c>
      <c r="AL60">
        <f>IF(NOT(ISERROR(FIND(R60,Userdata!$C$6,1)))=TRUE,1,0)</f>
        <v>0</v>
      </c>
      <c r="AM60">
        <f>(IF(NOT(ISERROR(FIND(H60,Userdata!$B$46,1)))=TRUE,1,0.5))*25</f>
        <v>12.5</v>
      </c>
      <c r="AN60">
        <f>(IF(NOT(ISERROR(FIND(U60,Userdata!$C$15,1)))=TRUE,1,0.5))*25</f>
        <v>12.5</v>
      </c>
      <c r="AO60">
        <f>IF(Userdata!$B$26=TRUE,IF(E60="ETF",1,0),IF(E60="ETF",0,1))</f>
        <v>0</v>
      </c>
      <c r="AP60">
        <f>IF(D60&lt;Userdata!$B$28,1,0)</f>
        <v>0</v>
      </c>
      <c r="AQ60">
        <f>IF(D60=Userdata!$B$28,IF(Calculation!AK25&lt;Userdata!C50,1,0),0)</f>
        <v>0</v>
      </c>
      <c r="AR60">
        <f t="shared" si="2"/>
        <v>12.5</v>
      </c>
      <c r="AS60">
        <f>IF(Userdata!$W$4= TRUE,(IF(NOT(ISERROR(FIND(I60,Userdata!$R$5,1)))=TRUE,1,0.5)*25),(IF(NOT(ISERROR(FIND(I60,Userdata!$Q$2,1)))=TRUE,1,0.5)*25))</f>
        <v>12.5</v>
      </c>
      <c r="AT60">
        <f>IF(AND(Userdata!$B$32&lt;=Calculation!J25,Userdata!$B$33&gt;=Calculation!J25),1*Userdata!$D$32,0.5*Userdata!$D$32)*2.5</f>
        <v>1.25</v>
      </c>
      <c r="AU60">
        <f>IF(AND(Userdata!$B$34&lt;=Calculation!Q25,Userdata!$B$35&gt;=Calculation!Q25),1*Userdata!$D$34,0.5*Userdata!$D$34)*2.5</f>
        <v>2.5</v>
      </c>
      <c r="AV60">
        <f>IF(AND(Userdata!$B$36&lt;=Calculation!RH25,Userdata!$B$37&gt;=Calculation!K25),1*Userdata!$D$36,0.5*Userdata!$D$36)*2.5</f>
        <v>2.5</v>
      </c>
      <c r="AW60">
        <f>IF(AND(Userdata!$B$38&lt;=Calculation!P25,Userdata!$B$39&gt;=Calculation!P25),1*Userdata!$D$38,0.5*Userdata!$D$38)*2.5</f>
        <v>2.5</v>
      </c>
      <c r="AX60" s="36">
        <f t="shared" si="3"/>
        <v>98.08</v>
      </c>
      <c r="AY60" s="33">
        <f>ROUND((Userdata!$B$3/Calculation!AX30),0)</f>
        <v>0</v>
      </c>
      <c r="AZ60">
        <f t="shared" si="4"/>
        <v>0</v>
      </c>
      <c r="BA60">
        <f t="shared" si="5"/>
        <v>0</v>
      </c>
    </row>
    <row r="61" spans="1:53" ht="126.5" x14ac:dyDescent="0.35">
      <c r="A61" s="4" t="s">
        <v>790</v>
      </c>
      <c r="B61" s="5" t="s">
        <v>791</v>
      </c>
      <c r="C61" t="s">
        <v>1387</v>
      </c>
      <c r="D61">
        <v>2012</v>
      </c>
      <c r="E61" s="6" t="s">
        <v>53</v>
      </c>
      <c r="F61" s="6" t="s">
        <v>793</v>
      </c>
      <c r="G61" s="6" t="s">
        <v>794</v>
      </c>
      <c r="H61" s="6" t="s">
        <v>213</v>
      </c>
      <c r="I61" s="6" t="s">
        <v>66</v>
      </c>
      <c r="J61" s="7">
        <v>4.0000000000000001E-3</v>
      </c>
      <c r="K61" s="8">
        <v>0.28999999999999998</v>
      </c>
      <c r="L61" s="7">
        <v>3.5400000000000001E-2</v>
      </c>
      <c r="M61" s="9">
        <v>497.5</v>
      </c>
      <c r="N61" s="10">
        <v>14.6</v>
      </c>
      <c r="O61" s="34">
        <f t="shared" si="0"/>
        <v>34.08</v>
      </c>
      <c r="P61" s="11">
        <v>103616</v>
      </c>
      <c r="Q61" s="12">
        <v>1</v>
      </c>
      <c r="R61" s="6" t="s">
        <v>44</v>
      </c>
      <c r="S61" s="6" t="s">
        <v>45</v>
      </c>
      <c r="T61" s="6" t="s">
        <v>130</v>
      </c>
      <c r="U61" s="6" t="s">
        <v>47</v>
      </c>
      <c r="V61" s="13">
        <v>7.3800000000000004E-2</v>
      </c>
      <c r="W61" s="13">
        <v>0.11899999999999999</v>
      </c>
      <c r="X61" s="13">
        <v>9.7799999999999998E-2</v>
      </c>
      <c r="Y61" s="13">
        <v>0.1018</v>
      </c>
      <c r="Z61" s="13">
        <v>9.8100000000000007E-2</v>
      </c>
      <c r="AA61" s="13">
        <v>5.6899999999999999E-2</v>
      </c>
      <c r="AB61" s="13">
        <v>9.9400000000000002E-2</v>
      </c>
      <c r="AC61" s="13">
        <v>0.12239999999999999</v>
      </c>
      <c r="AD61" s="13">
        <v>4.2099999999999999E-2</v>
      </c>
      <c r="AE61" s="13">
        <v>8.1000000000000003E-2</v>
      </c>
      <c r="AF61" s="13">
        <v>0.10489999999999999</v>
      </c>
      <c r="AG61" s="14" t="s">
        <v>48</v>
      </c>
      <c r="AH61" s="14" t="s">
        <v>48</v>
      </c>
      <c r="AI61" s="15" t="s">
        <v>49</v>
      </c>
      <c r="AJ61" s="16" t="s">
        <v>49</v>
      </c>
      <c r="AK61" s="30">
        <f t="shared" si="1"/>
        <v>6</v>
      </c>
      <c r="AL61">
        <f>IF(NOT(ISERROR(FIND(R61,Userdata!$C$6,1)))=TRUE,1,0)</f>
        <v>0</v>
      </c>
      <c r="AM61">
        <f>(IF(NOT(ISERROR(FIND(H61,Userdata!$B$46,1)))=TRUE,1,0.5))*25</f>
        <v>12.5</v>
      </c>
      <c r="AN61">
        <f>(IF(NOT(ISERROR(FIND(U61,Userdata!$C$15,1)))=TRUE,1,0.5))*25</f>
        <v>12.5</v>
      </c>
      <c r="AO61">
        <f>IF(Userdata!$B$26=TRUE,IF(E61="ETF",1,0),IF(E61="ETF",0,1))</f>
        <v>0</v>
      </c>
      <c r="AP61">
        <f>IF(D61&lt;Userdata!$B$28,1,0)</f>
        <v>0</v>
      </c>
      <c r="AQ61">
        <f>IF(D61=Userdata!$B$28,IF(Calculation!AK149&lt;Userdata!C174,1,0),0)</f>
        <v>0</v>
      </c>
      <c r="AR61">
        <f t="shared" si="2"/>
        <v>12.5</v>
      </c>
      <c r="AS61">
        <f>IF(Userdata!$W$4= TRUE,(IF(NOT(ISERROR(FIND(I61,Userdata!$R$5,1)))=TRUE,1,0.5)*25),(IF(NOT(ISERROR(FIND(I61,Userdata!$Q$2,1)))=TRUE,1,0.5)*25))</f>
        <v>12.5</v>
      </c>
      <c r="AT61">
        <f>IF(AND(Userdata!$B$32&lt;=Calculation!J149,Userdata!$B$33&gt;=Calculation!J149),1*Userdata!$D$32,0.5*Userdata!$D$32)*2.5</f>
        <v>1.25</v>
      </c>
      <c r="AU61">
        <f>IF(AND(Userdata!$B$34&lt;=Calculation!Q149,Userdata!$B$35&gt;=Calculation!Q149),1*Userdata!$D$34,0.5*Userdata!$D$34)*2.5</f>
        <v>2.5</v>
      </c>
      <c r="AV61">
        <f>IF(AND(Userdata!$B$36&lt;=Calculation!RH149,Userdata!$B$37&gt;=Calculation!K149),1*Userdata!$D$36,0.5*Userdata!$D$36)*2.5</f>
        <v>2.5</v>
      </c>
      <c r="AW61">
        <f>IF(AND(Userdata!$B$38&lt;=Calculation!P149,Userdata!$B$39&gt;=Calculation!P149),1*Userdata!$D$38,0.5*Userdata!$D$38)*2.5</f>
        <v>2.5</v>
      </c>
      <c r="AX61" s="36">
        <f t="shared" si="3"/>
        <v>34.08</v>
      </c>
      <c r="AY61" s="33">
        <f>ROUND((Userdata!$B$3/Calculation!AX31),0)</f>
        <v>0</v>
      </c>
      <c r="AZ61">
        <f t="shared" si="4"/>
        <v>0</v>
      </c>
      <c r="BA61">
        <f t="shared" si="5"/>
        <v>0</v>
      </c>
    </row>
    <row r="62" spans="1:53" ht="253" x14ac:dyDescent="0.35">
      <c r="A62" s="4" t="s">
        <v>1320</v>
      </c>
      <c r="B62" s="5" t="s">
        <v>1321</v>
      </c>
      <c r="C62" t="s">
        <v>1380</v>
      </c>
      <c r="D62">
        <v>1998</v>
      </c>
      <c r="E62" s="6" t="s">
        <v>53</v>
      </c>
      <c r="F62" s="6" t="s">
        <v>1322</v>
      </c>
      <c r="G62" s="6" t="s">
        <v>1323</v>
      </c>
      <c r="H62" s="6" t="s">
        <v>72</v>
      </c>
      <c r="I62" s="6" t="s">
        <v>57</v>
      </c>
      <c r="J62" s="7">
        <v>1.8E-3</v>
      </c>
      <c r="K62" s="8">
        <v>0.1</v>
      </c>
      <c r="L62" s="7">
        <v>1.95E-2</v>
      </c>
      <c r="M62" s="9">
        <v>17013.3</v>
      </c>
      <c r="N62" s="10">
        <v>781.1</v>
      </c>
      <c r="O62" s="34">
        <f t="shared" si="0"/>
        <v>21.78</v>
      </c>
      <c r="P62" s="11">
        <v>38211484</v>
      </c>
      <c r="Q62" s="12">
        <v>1.36</v>
      </c>
      <c r="R62" s="6" t="s">
        <v>44</v>
      </c>
      <c r="S62" s="6" t="s">
        <v>48</v>
      </c>
      <c r="T62" s="6" t="s">
        <v>48</v>
      </c>
      <c r="U62" s="6" t="s">
        <v>47</v>
      </c>
      <c r="V62" s="13">
        <v>0</v>
      </c>
      <c r="W62" s="13">
        <v>0</v>
      </c>
      <c r="X62" s="13">
        <v>0</v>
      </c>
      <c r="Y62" s="13">
        <v>3.2000000000000002E-3</v>
      </c>
      <c r="Z62" s="13">
        <v>0</v>
      </c>
      <c r="AA62" s="13">
        <v>0.86270000000000002</v>
      </c>
      <c r="AB62" s="13">
        <v>0</v>
      </c>
      <c r="AC62" s="13">
        <v>0</v>
      </c>
      <c r="AD62" s="13">
        <v>0.1288</v>
      </c>
      <c r="AE62" s="13">
        <v>0</v>
      </c>
      <c r="AF62" s="13">
        <v>0</v>
      </c>
      <c r="AG62" s="14" t="s">
        <v>48</v>
      </c>
      <c r="AH62" s="14" t="s">
        <v>48</v>
      </c>
      <c r="AI62" s="15" t="s">
        <v>49</v>
      </c>
      <c r="AJ62" s="16" t="s">
        <v>49</v>
      </c>
      <c r="AK62" s="30">
        <f t="shared" si="1"/>
        <v>12</v>
      </c>
      <c r="AL62">
        <f>IF(NOT(ISERROR(FIND(R62,Userdata!$C$6,1)))=TRUE,1,0)</f>
        <v>0</v>
      </c>
      <c r="AM62">
        <f>(IF(NOT(ISERROR(FIND(H62,Userdata!$B$46,1)))=TRUE,1,0.5))*25</f>
        <v>12.5</v>
      </c>
      <c r="AN62">
        <f>(IF(NOT(ISERROR(FIND(U62,Userdata!$C$15,1)))=TRUE,1,0.5))*25</f>
        <v>12.5</v>
      </c>
      <c r="AO62">
        <f>IF(Userdata!$B$26=TRUE,IF(E62="ETF",1,0),IF(E62="ETF",0,1))</f>
        <v>0</v>
      </c>
      <c r="AP62">
        <f>IF(D62&lt;Userdata!$B$28,1,0)</f>
        <v>0</v>
      </c>
      <c r="AQ62">
        <f>IF(D62=Userdata!$B$28,IF(Calculation!AK272&lt;Userdata!C297,1,0),0)</f>
        <v>0</v>
      </c>
      <c r="AR62">
        <f t="shared" si="2"/>
        <v>12.5</v>
      </c>
      <c r="AS62">
        <f>IF(Userdata!$W$4= TRUE,(IF(NOT(ISERROR(FIND(I62,Userdata!$R$5,1)))=TRUE,1,0.5)*25),(IF(NOT(ISERROR(FIND(I62,Userdata!$Q$2,1)))=TRUE,1,0.5)*25))</f>
        <v>12.5</v>
      </c>
      <c r="AT62">
        <f>IF(AND(Userdata!$B$32&lt;=Calculation!J272,Userdata!$B$33&gt;=Calculation!J272),1*Userdata!$D$32,0.5*Userdata!$D$32)*2.5</f>
        <v>1.25</v>
      </c>
      <c r="AU62">
        <f>IF(AND(Userdata!$B$34&lt;=Calculation!Q272,Userdata!$B$35&gt;=Calculation!Q272),1*Userdata!$D$34,0.5*Userdata!$D$34)*2.5</f>
        <v>2.5</v>
      </c>
      <c r="AV62">
        <f>IF(AND(Userdata!$B$36&lt;=Calculation!RH272,Userdata!$B$37&gt;=Calculation!K272),1*Userdata!$D$36,0.5*Userdata!$D$36)*2.5</f>
        <v>2.5</v>
      </c>
      <c r="AW62">
        <f>IF(AND(Userdata!$B$38&lt;=Calculation!P272,Userdata!$B$39&gt;=Calculation!P272),1*Userdata!$D$38,0.5*Userdata!$D$38)*2.5</f>
        <v>2.5</v>
      </c>
      <c r="AX62" s="36">
        <f t="shared" si="3"/>
        <v>21.78</v>
      </c>
      <c r="AY62" s="33">
        <f>ROUND((Userdata!$B$3/Calculation!AX32),0)</f>
        <v>0</v>
      </c>
      <c r="AZ62">
        <f t="shared" si="4"/>
        <v>0</v>
      </c>
      <c r="BA62">
        <f t="shared" si="5"/>
        <v>0</v>
      </c>
    </row>
    <row r="63" spans="1:53" ht="379.5" x14ac:dyDescent="0.35">
      <c r="A63" s="4" t="s">
        <v>949</v>
      </c>
      <c r="B63" s="5" t="s">
        <v>950</v>
      </c>
      <c r="C63" t="s">
        <v>1389</v>
      </c>
      <c r="D63">
        <v>2004</v>
      </c>
      <c r="E63" s="6" t="s">
        <v>53</v>
      </c>
      <c r="F63" s="6" t="s">
        <v>952</v>
      </c>
      <c r="G63" s="6" t="s">
        <v>953</v>
      </c>
      <c r="H63" s="6" t="s">
        <v>725</v>
      </c>
      <c r="I63" s="6" t="s">
        <v>144</v>
      </c>
      <c r="J63" s="7">
        <v>1.4E-3</v>
      </c>
      <c r="K63" s="8">
        <v>1.9</v>
      </c>
      <c r="L63" s="7">
        <v>3.3700000000000001E-2</v>
      </c>
      <c r="M63" s="9">
        <v>941.1</v>
      </c>
      <c r="N63" s="10">
        <v>9.1999999999999993</v>
      </c>
      <c r="O63" s="34">
        <f t="shared" si="0"/>
        <v>102.29</v>
      </c>
      <c r="P63" s="11">
        <v>44000</v>
      </c>
      <c r="Q63" s="12">
        <v>1.21</v>
      </c>
      <c r="R63" s="6" t="s">
        <v>44</v>
      </c>
      <c r="S63" s="6" t="s">
        <v>48</v>
      </c>
      <c r="T63" s="6" t="s">
        <v>48</v>
      </c>
      <c r="U63" s="6" t="s">
        <v>47</v>
      </c>
      <c r="V63" s="13">
        <v>0.85970000000000002</v>
      </c>
      <c r="W63" s="13">
        <v>0</v>
      </c>
      <c r="X63" s="13">
        <v>0.1147</v>
      </c>
      <c r="Y63" s="13">
        <v>0</v>
      </c>
      <c r="Z63" s="13">
        <v>0</v>
      </c>
      <c r="AA63" s="13">
        <v>0</v>
      </c>
      <c r="AB63" s="13">
        <v>0</v>
      </c>
      <c r="AC63" s="13">
        <v>2.5100000000000001E-2</v>
      </c>
      <c r="AD63" s="13">
        <v>0</v>
      </c>
      <c r="AE63" s="13">
        <v>0</v>
      </c>
      <c r="AF63" s="13">
        <v>0</v>
      </c>
      <c r="AG63" s="14" t="s">
        <v>48</v>
      </c>
      <c r="AH63" s="14" t="s">
        <v>48</v>
      </c>
      <c r="AI63" s="15" t="s">
        <v>49</v>
      </c>
      <c r="AJ63" s="16" t="s">
        <v>49</v>
      </c>
      <c r="AK63" s="30">
        <f t="shared" si="1"/>
        <v>1</v>
      </c>
      <c r="AL63">
        <f>IF(NOT(ISERROR(FIND(R63,Userdata!$C$6,1)))=TRUE,1,0)</f>
        <v>0</v>
      </c>
      <c r="AM63">
        <f>(IF(NOT(ISERROR(FIND(H63,Userdata!$B$46,1)))=TRUE,1,0.5))*25</f>
        <v>12.5</v>
      </c>
      <c r="AN63">
        <f>(IF(NOT(ISERROR(FIND(U63,Userdata!$C$15,1)))=TRUE,1,0.5))*25</f>
        <v>12.5</v>
      </c>
      <c r="AO63">
        <f>IF(Userdata!$B$26=TRUE,IF(E63="ETF",1,0),IF(E63="ETF",0,1))</f>
        <v>0</v>
      </c>
      <c r="AP63">
        <f>IF(D63&lt;Userdata!$B$28,1,0)</f>
        <v>0</v>
      </c>
      <c r="AQ63">
        <f>IF(D63=Userdata!$B$28,IF(Calculation!AK186&lt;Userdata!C211,1,0),0)</f>
        <v>0</v>
      </c>
      <c r="AR63">
        <f t="shared" si="2"/>
        <v>12.5</v>
      </c>
      <c r="AS63">
        <f>IF(Userdata!$W$4= TRUE,(IF(NOT(ISERROR(FIND(I63,Userdata!$R$5,1)))=TRUE,1,0.5)*25),(IF(NOT(ISERROR(FIND(I63,Userdata!$Q$2,1)))=TRUE,1,0.5)*25))</f>
        <v>12.5</v>
      </c>
      <c r="AT63">
        <f>IF(AND(Userdata!$B$32&lt;=Calculation!J186,Userdata!$B$33&gt;=Calculation!J186),1*Userdata!$D$32,0.5*Userdata!$D$32)*2.5</f>
        <v>1.25</v>
      </c>
      <c r="AU63">
        <f>IF(AND(Userdata!$B$34&lt;=Calculation!Q186,Userdata!$B$35&gt;=Calculation!Q186),1*Userdata!$D$34,0.5*Userdata!$D$34)*2.5</f>
        <v>2.5</v>
      </c>
      <c r="AV63">
        <f>IF(AND(Userdata!$B$36&lt;=Calculation!RH186,Userdata!$B$37&gt;=Calculation!K186),1*Userdata!$D$36,0.5*Userdata!$D$36)*2.5</f>
        <v>2.5</v>
      </c>
      <c r="AW63">
        <f>IF(AND(Userdata!$B$38&lt;=Calculation!P186,Userdata!$B$39&gt;=Calculation!P186),1*Userdata!$D$38,0.5*Userdata!$D$38)*2.5</f>
        <v>2.5</v>
      </c>
      <c r="AX63" s="36">
        <f t="shared" si="3"/>
        <v>102.29</v>
      </c>
      <c r="AY63" s="33">
        <f>ROUND((Userdata!$B$3/Calculation!AX33),0)</f>
        <v>0</v>
      </c>
      <c r="AZ63">
        <f t="shared" si="4"/>
        <v>0</v>
      </c>
      <c r="BA63">
        <f t="shared" si="5"/>
        <v>0</v>
      </c>
    </row>
    <row r="64" spans="1:53" ht="92" x14ac:dyDescent="0.35">
      <c r="A64" s="4" t="s">
        <v>655</v>
      </c>
      <c r="B64" s="5" t="s">
        <v>656</v>
      </c>
      <c r="C64" t="s">
        <v>1380</v>
      </c>
      <c r="D64">
        <v>2004</v>
      </c>
      <c r="E64" s="6" t="s">
        <v>53</v>
      </c>
      <c r="F64" s="6" t="s">
        <v>657</v>
      </c>
      <c r="G64" s="6" t="s">
        <v>658</v>
      </c>
      <c r="H64" s="6" t="s">
        <v>104</v>
      </c>
      <c r="I64" s="6" t="s">
        <v>73</v>
      </c>
      <c r="J64" s="7">
        <v>5.0000000000000001E-3</v>
      </c>
      <c r="K64" s="8">
        <v>0.03</v>
      </c>
      <c r="L64" s="7">
        <v>3.2800000000000003E-2</v>
      </c>
      <c r="M64" s="9">
        <v>364.1</v>
      </c>
      <c r="N64" s="10">
        <v>30.8</v>
      </c>
      <c r="O64" s="34">
        <f t="shared" si="0"/>
        <v>11.82</v>
      </c>
      <c r="P64" s="11">
        <v>91106</v>
      </c>
      <c r="Q64" s="12">
        <v>1.1399999999999999</v>
      </c>
      <c r="R64" s="6" t="s">
        <v>44</v>
      </c>
      <c r="S64" s="6" t="s">
        <v>106</v>
      </c>
      <c r="T64" s="6" t="s">
        <v>130</v>
      </c>
      <c r="U64" s="6" t="s">
        <v>47</v>
      </c>
      <c r="V64" s="13">
        <v>0</v>
      </c>
      <c r="W64" s="13">
        <v>2.2800000000000001E-2</v>
      </c>
      <c r="X64" s="13">
        <v>7.1800000000000003E-2</v>
      </c>
      <c r="Y64" s="13">
        <v>0.13320000000000001</v>
      </c>
      <c r="Z64" s="13">
        <v>2.1299999999999999E-2</v>
      </c>
      <c r="AA64" s="13">
        <v>0.28970000000000001</v>
      </c>
      <c r="AB64" s="13">
        <v>1.52E-2</v>
      </c>
      <c r="AC64" s="13">
        <v>7.3700000000000002E-2</v>
      </c>
      <c r="AD64" s="13">
        <v>0</v>
      </c>
      <c r="AE64" s="13">
        <v>2.0299999999999999E-2</v>
      </c>
      <c r="AF64" s="13">
        <v>0.3538</v>
      </c>
      <c r="AG64" s="14" t="s">
        <v>48</v>
      </c>
      <c r="AH64" s="14" t="s">
        <v>48</v>
      </c>
      <c r="AI64" s="15" t="s">
        <v>49</v>
      </c>
      <c r="AJ64" s="16" t="s">
        <v>49</v>
      </c>
      <c r="AK64" s="30">
        <f t="shared" si="1"/>
        <v>12</v>
      </c>
      <c r="AL64">
        <f>IF(NOT(ISERROR(FIND(R64,Userdata!$C$6,1)))=TRUE,1,0)</f>
        <v>0</v>
      </c>
      <c r="AM64">
        <f>(IF(NOT(ISERROR(FIND(H64,Userdata!$B$46,1)))=TRUE,1,0.5))*25</f>
        <v>12.5</v>
      </c>
      <c r="AN64">
        <f>(IF(NOT(ISERROR(FIND(U64,Userdata!$C$15,1)))=TRUE,1,0.5))*25</f>
        <v>12.5</v>
      </c>
      <c r="AO64">
        <f>IF(Userdata!$B$26=TRUE,IF(E64="ETF",1,0),IF(E64="ETF",0,1))</f>
        <v>0</v>
      </c>
      <c r="AP64">
        <f>IF(D64&lt;Userdata!$B$28,1,0)</f>
        <v>0</v>
      </c>
      <c r="AQ64">
        <f>IF(D64=Userdata!$B$28,IF(Calculation!AK119&lt;Userdata!C144,1,0),0)</f>
        <v>0</v>
      </c>
      <c r="AR64">
        <f t="shared" si="2"/>
        <v>12.5</v>
      </c>
      <c r="AS64">
        <f>IF(Userdata!$W$4= TRUE,(IF(NOT(ISERROR(FIND(I64,Userdata!$R$5,1)))=TRUE,1,0.5)*25),(IF(NOT(ISERROR(FIND(I64,Userdata!$Q$2,1)))=TRUE,1,0.5)*25))</f>
        <v>12.5</v>
      </c>
      <c r="AT64">
        <f>IF(AND(Userdata!$B$32&lt;=Calculation!J119,Userdata!$B$33&gt;=Calculation!J119),1*Userdata!$D$32,0.5*Userdata!$D$32)*2.5</f>
        <v>1.25</v>
      </c>
      <c r="AU64">
        <f>IF(AND(Userdata!$B$34&lt;=Calculation!Q119,Userdata!$B$35&gt;=Calculation!Q119),1*Userdata!$D$34,0.5*Userdata!$D$34)*2.5</f>
        <v>2.5</v>
      </c>
      <c r="AV64">
        <f>IF(AND(Userdata!$B$36&lt;=Calculation!RH119,Userdata!$B$37&gt;=Calculation!K119),1*Userdata!$D$36,0.5*Userdata!$D$36)*2.5</f>
        <v>2.5</v>
      </c>
      <c r="AW64">
        <f>IF(AND(Userdata!$B$38&lt;=Calculation!P119,Userdata!$B$39&gt;=Calculation!P119),1*Userdata!$D$38,0.5*Userdata!$D$38)*2.5</f>
        <v>2.5</v>
      </c>
      <c r="AX64" s="36">
        <f t="shared" si="3"/>
        <v>11.82</v>
      </c>
      <c r="AY64" s="33">
        <f>ROUND((Userdata!$B$3/Calculation!AX34),0)</f>
        <v>0</v>
      </c>
      <c r="AZ64">
        <f t="shared" si="4"/>
        <v>0</v>
      </c>
      <c r="BA64">
        <f t="shared" si="5"/>
        <v>0</v>
      </c>
    </row>
    <row r="65" spans="1:53" ht="218.5" x14ac:dyDescent="0.35">
      <c r="A65" s="4" t="s">
        <v>67</v>
      </c>
      <c r="B65" s="5" t="s">
        <v>68</v>
      </c>
      <c r="C65" t="s">
        <v>1382</v>
      </c>
      <c r="D65">
        <v>2010</v>
      </c>
      <c r="E65" s="6" t="s">
        <v>53</v>
      </c>
      <c r="F65" s="6" t="s">
        <v>70</v>
      </c>
      <c r="G65" s="6" t="s">
        <v>71</v>
      </c>
      <c r="H65" s="6" t="s">
        <v>72</v>
      </c>
      <c r="I65" s="6" t="s">
        <v>73</v>
      </c>
      <c r="J65" s="7">
        <v>2.8999999999999998E-3</v>
      </c>
      <c r="K65" s="8">
        <v>0.4</v>
      </c>
      <c r="L65" s="7">
        <v>2.24E-2</v>
      </c>
      <c r="M65" s="9">
        <v>105.2</v>
      </c>
      <c r="N65" s="10">
        <v>2.7</v>
      </c>
      <c r="O65" s="34">
        <f t="shared" si="0"/>
        <v>38.96</v>
      </c>
      <c r="P65" s="11">
        <v>7934</v>
      </c>
      <c r="Q65" s="12">
        <v>1.49</v>
      </c>
      <c r="R65" s="6" t="s">
        <v>44</v>
      </c>
      <c r="S65" s="6" t="s">
        <v>74</v>
      </c>
      <c r="T65" s="6" t="s">
        <v>46</v>
      </c>
      <c r="U65" s="6" t="s">
        <v>47</v>
      </c>
      <c r="V65" s="13">
        <v>0</v>
      </c>
      <c r="W65" s="13">
        <v>0</v>
      </c>
      <c r="X65" s="13">
        <v>6.4999999999999997E-3</v>
      </c>
      <c r="Y65" s="13">
        <v>0</v>
      </c>
      <c r="Z65" s="13">
        <v>0</v>
      </c>
      <c r="AA65" s="13">
        <v>0.59470000000000001</v>
      </c>
      <c r="AB65" s="13">
        <v>0</v>
      </c>
      <c r="AC65" s="13">
        <v>4.0399999999999998E-2</v>
      </c>
      <c r="AD65" s="13">
        <v>0.35909999999999997</v>
      </c>
      <c r="AE65" s="13">
        <v>0</v>
      </c>
      <c r="AF65" s="13">
        <v>0</v>
      </c>
      <c r="AG65" s="14" t="s">
        <v>48</v>
      </c>
      <c r="AH65" s="14" t="s">
        <v>48</v>
      </c>
      <c r="AI65" s="15" t="s">
        <v>49</v>
      </c>
      <c r="AJ65" s="16" t="s">
        <v>49</v>
      </c>
      <c r="AK65" s="30">
        <f t="shared" si="1"/>
        <v>4</v>
      </c>
      <c r="AL65">
        <f>IF(NOT(ISERROR(FIND(R65,Userdata!$C$6,1)))=TRUE,1,0)</f>
        <v>0</v>
      </c>
      <c r="AM65">
        <f>(IF(NOT(ISERROR(FIND(H65,Userdata!$B$46,1)))=TRUE,1,0.5))*25</f>
        <v>12.5</v>
      </c>
      <c r="AN65">
        <f>(IF(NOT(ISERROR(FIND(U65,Userdata!$C$15,1)))=TRUE,1,0.5))*25</f>
        <v>12.5</v>
      </c>
      <c r="AO65">
        <f>IF(Userdata!$B$26=TRUE,IF(E65="ETF",1,0),IF(E65="ETF",0,1))</f>
        <v>0</v>
      </c>
      <c r="AP65">
        <f>IF(D65&lt;Userdata!$B$28,1,0)</f>
        <v>0</v>
      </c>
      <c r="AQ65">
        <f>IF(D65=Userdata!$B$28,IF(Calculation!AK5&lt;Userdata!C30,1,0),0)</f>
        <v>0</v>
      </c>
      <c r="AR65">
        <f t="shared" si="2"/>
        <v>12.5</v>
      </c>
      <c r="AS65">
        <f>IF(Userdata!$W$4= TRUE,(IF(NOT(ISERROR(FIND(I65,Userdata!$R$5,1)))=TRUE,1,0.5)*25),(IF(NOT(ISERROR(FIND(I65,Userdata!$Q$2,1)))=TRUE,1,0.5)*25))</f>
        <v>12.5</v>
      </c>
      <c r="AT65">
        <f>IF(AND(Userdata!$B$32&lt;=Calculation!J5,Userdata!$B$33&gt;=Calculation!J5),1*Userdata!$D$32,0.5*Userdata!$D$32)*2.5</f>
        <v>1.25</v>
      </c>
      <c r="AU65">
        <f>IF(AND(Userdata!$B$34&lt;=Calculation!Q5,Userdata!$B$35&gt;=Calculation!Q5),1*Userdata!$D$34,0.5*Userdata!$D$34)*2.5</f>
        <v>2.5</v>
      </c>
      <c r="AV65">
        <f>IF(AND(Userdata!$B$36&lt;=Calculation!RH5,Userdata!$B$37&gt;=Calculation!K5),1*Userdata!$D$36,0.5*Userdata!$D$36)*2.5</f>
        <v>2.5</v>
      </c>
      <c r="AW65">
        <f>IF(AND(Userdata!$B$38&lt;=Calculation!P5,Userdata!$B$39&gt;=Calculation!P5),1*Userdata!$D$38,0.5*Userdata!$D$38)*2.5</f>
        <v>2.5</v>
      </c>
      <c r="AX65" s="36">
        <f t="shared" si="3"/>
        <v>38.96</v>
      </c>
      <c r="AY65" s="33">
        <f>ROUND((Userdata!$B$3/Calculation!AX35),0)</f>
        <v>0</v>
      </c>
      <c r="AZ65">
        <f t="shared" si="4"/>
        <v>0</v>
      </c>
      <c r="BA65">
        <f t="shared" si="5"/>
        <v>0</v>
      </c>
    </row>
    <row r="66" spans="1:53" ht="115" x14ac:dyDescent="0.35">
      <c r="A66" s="4" t="s">
        <v>578</v>
      </c>
      <c r="B66" s="5" t="s">
        <v>579</v>
      </c>
      <c r="C66" t="s">
        <v>1380</v>
      </c>
      <c r="D66">
        <v>2011</v>
      </c>
      <c r="E66" s="6" t="s">
        <v>53</v>
      </c>
      <c r="F66" s="6" t="s">
        <v>580</v>
      </c>
      <c r="G66" s="6" t="s">
        <v>581</v>
      </c>
      <c r="H66" s="6" t="s">
        <v>136</v>
      </c>
      <c r="I66" s="6" t="s">
        <v>89</v>
      </c>
      <c r="J66" s="7">
        <v>3.5000000000000001E-3</v>
      </c>
      <c r="K66" s="8">
        <v>0.66</v>
      </c>
      <c r="L66" s="7">
        <v>1.5699999999999999E-2</v>
      </c>
      <c r="M66" s="9">
        <v>299.39999999999998</v>
      </c>
      <c r="N66" s="10">
        <v>7.1</v>
      </c>
      <c r="O66" s="34">
        <f t="shared" ref="O66:O129" si="6">ROUND(M66/N66,2)</f>
        <v>42.17</v>
      </c>
      <c r="P66" s="11">
        <v>1172911</v>
      </c>
      <c r="Q66" s="12">
        <v>1.1100000000000001</v>
      </c>
      <c r="R66" s="6" t="s">
        <v>44</v>
      </c>
      <c r="S66" s="6" t="s">
        <v>48</v>
      </c>
      <c r="T66" s="6" t="s">
        <v>48</v>
      </c>
      <c r="U66" s="6" t="s">
        <v>47</v>
      </c>
      <c r="V66" s="13">
        <v>0</v>
      </c>
      <c r="W66" s="13">
        <v>0</v>
      </c>
      <c r="X66" s="13">
        <v>0</v>
      </c>
      <c r="Y66" s="13">
        <v>0</v>
      </c>
      <c r="Z66" s="13">
        <v>0</v>
      </c>
      <c r="AA66" s="13">
        <v>0</v>
      </c>
      <c r="AB66" s="13">
        <v>0</v>
      </c>
      <c r="AC66" s="13">
        <v>0</v>
      </c>
      <c r="AD66" s="13">
        <v>0</v>
      </c>
      <c r="AE66" s="13">
        <v>1.0005999999999999</v>
      </c>
      <c r="AF66" s="13">
        <v>0</v>
      </c>
      <c r="AG66" s="14" t="s">
        <v>48</v>
      </c>
      <c r="AH66" s="14" t="s">
        <v>48</v>
      </c>
      <c r="AI66" s="15" t="s">
        <v>49</v>
      </c>
      <c r="AJ66" s="16" t="s">
        <v>49</v>
      </c>
      <c r="AK66" s="30">
        <f t="shared" ref="AK66:AK129" si="7">MONTH(1&amp;LEFT(C66,3))</f>
        <v>12</v>
      </c>
      <c r="AL66">
        <f>IF(NOT(ISERROR(FIND(R66,Userdata!$C$6,1)))=TRUE,1,0)</f>
        <v>0</v>
      </c>
      <c r="AM66">
        <f>(IF(NOT(ISERROR(FIND(H66,Userdata!$B$46,1)))=TRUE,1,0.5))*25</f>
        <v>12.5</v>
      </c>
      <c r="AN66">
        <f>(IF(NOT(ISERROR(FIND(U66,Userdata!$C$15,1)))=TRUE,1,0.5))*25</f>
        <v>12.5</v>
      </c>
      <c r="AO66">
        <f>IF(Userdata!$B$26=TRUE,IF(E66="ETF",1,0),IF(E66="ETF",0,1))</f>
        <v>0</v>
      </c>
      <c r="AP66">
        <f>IF(D66&lt;Userdata!$B$28,1,0)</f>
        <v>0</v>
      </c>
      <c r="AQ66">
        <f>IF(D66=Userdata!$B$28,IF(Calculation!AK103&lt;Userdata!C128,1,0),0)</f>
        <v>0</v>
      </c>
      <c r="AR66">
        <f t="shared" ref="AR66:AR129" si="8">IF(OR(AP66:AQ66)=TRUE,1,0.5)*25</f>
        <v>12.5</v>
      </c>
      <c r="AS66">
        <f>IF(Userdata!$W$4= TRUE,(IF(NOT(ISERROR(FIND(I66,Userdata!$R$5,1)))=TRUE,1,0.5)*25),(IF(NOT(ISERROR(FIND(I66,Userdata!$Q$2,1)))=TRUE,1,0.5)*25))</f>
        <v>12.5</v>
      </c>
      <c r="AT66">
        <f>IF(AND(Userdata!$B$32&lt;=Calculation!J103,Userdata!$B$33&gt;=Calculation!J103),1*Userdata!$D$32,0.5*Userdata!$D$32)*2.5</f>
        <v>1.25</v>
      </c>
      <c r="AU66">
        <f>IF(AND(Userdata!$B$34&lt;=Calculation!Q103,Userdata!$B$35&gt;=Calculation!Q103),1*Userdata!$D$34,0.5*Userdata!$D$34)*2.5</f>
        <v>2.5</v>
      </c>
      <c r="AV66">
        <f>IF(AND(Userdata!$B$36&lt;=Calculation!RH103,Userdata!$B$37&gt;=Calculation!K103),1*Userdata!$D$36,0.5*Userdata!$D$36)*2.5</f>
        <v>2.5</v>
      </c>
      <c r="AW66">
        <f>IF(AND(Userdata!$B$38&lt;=Calculation!P103,Userdata!$B$39&gt;=Calculation!P103),1*Userdata!$D$38,0.5*Userdata!$D$38)*2.5</f>
        <v>2.5</v>
      </c>
      <c r="AX66" s="36">
        <f t="shared" ref="AX66:AX129" si="9">O66</f>
        <v>42.17</v>
      </c>
      <c r="AY66" s="33">
        <f>ROUND((Userdata!$B$3/Calculation!AX36),0)</f>
        <v>0</v>
      </c>
      <c r="AZ66">
        <f t="shared" ref="AZ66:AZ129" si="10">IF(AY66&gt;=1,1,0)</f>
        <v>0</v>
      </c>
      <c r="BA66">
        <f t="shared" ref="BA66:BA129" si="11">(SUM(AM66:AN66,AR66:AW66)/2)*AO66*AL66*AZ66</f>
        <v>0</v>
      </c>
    </row>
    <row r="67" spans="1:53" ht="230" x14ac:dyDescent="0.35">
      <c r="A67" s="4" t="s">
        <v>214</v>
      </c>
      <c r="B67" s="5" t="s">
        <v>215</v>
      </c>
      <c r="C67" t="s">
        <v>1388</v>
      </c>
      <c r="D67">
        <v>2006</v>
      </c>
      <c r="E67" s="6" t="s">
        <v>53</v>
      </c>
      <c r="F67" s="6" t="s">
        <v>217</v>
      </c>
      <c r="G67" s="6" t="s">
        <v>218</v>
      </c>
      <c r="H67" s="6" t="s">
        <v>219</v>
      </c>
      <c r="I67" s="6" t="s">
        <v>73</v>
      </c>
      <c r="J67" s="7">
        <v>6.0000000000000001E-3</v>
      </c>
      <c r="K67" s="8">
        <v>0.06</v>
      </c>
      <c r="L67" s="7">
        <v>1.0200000000000001E-2</v>
      </c>
      <c r="M67" s="9">
        <v>128.6</v>
      </c>
      <c r="N67" s="10">
        <v>2.7</v>
      </c>
      <c r="O67" s="34">
        <f t="shared" si="6"/>
        <v>47.63</v>
      </c>
      <c r="P67" s="11">
        <v>28067</v>
      </c>
      <c r="Q67" s="12">
        <v>1.34</v>
      </c>
      <c r="R67" s="6" t="s">
        <v>44</v>
      </c>
      <c r="S67" s="6" t="s">
        <v>48</v>
      </c>
      <c r="T67" s="6" t="s">
        <v>48</v>
      </c>
      <c r="U67" s="6" t="s">
        <v>47</v>
      </c>
      <c r="V67" s="13">
        <v>2.3300000000000001E-2</v>
      </c>
      <c r="W67" s="13">
        <v>0</v>
      </c>
      <c r="X67" s="13">
        <v>9.4E-2</v>
      </c>
      <c r="Y67" s="13">
        <v>0</v>
      </c>
      <c r="Z67" s="13">
        <v>0</v>
      </c>
      <c r="AA67" s="13">
        <v>0</v>
      </c>
      <c r="AB67" s="13">
        <v>0</v>
      </c>
      <c r="AC67" s="13">
        <v>0.86750000000000005</v>
      </c>
      <c r="AD67" s="13">
        <v>0</v>
      </c>
      <c r="AE67" s="13">
        <v>1.35E-2</v>
      </c>
      <c r="AF67" s="13">
        <v>0</v>
      </c>
      <c r="AG67" s="14" t="s">
        <v>48</v>
      </c>
      <c r="AH67" s="14" t="s">
        <v>48</v>
      </c>
      <c r="AI67" s="15" t="s">
        <v>49</v>
      </c>
      <c r="AJ67" s="16" t="s">
        <v>49</v>
      </c>
      <c r="AK67" s="30">
        <f t="shared" si="7"/>
        <v>10</v>
      </c>
      <c r="AL67">
        <f>IF(NOT(ISERROR(FIND(R67,Userdata!$C$6,1)))=TRUE,1,0)</f>
        <v>0</v>
      </c>
      <c r="AM67">
        <f>(IF(NOT(ISERROR(FIND(H67,Userdata!$B$46,1)))=TRUE,1,0.5))*25</f>
        <v>12.5</v>
      </c>
      <c r="AN67">
        <f>(IF(NOT(ISERROR(FIND(U67,Userdata!$C$15,1)))=TRUE,1,0.5))*25</f>
        <v>12.5</v>
      </c>
      <c r="AO67">
        <f>IF(Userdata!$B$26=TRUE,IF(E67="ETF",1,0),IF(E67="ETF",0,1))</f>
        <v>0</v>
      </c>
      <c r="AP67">
        <f>IF(D67&lt;Userdata!$B$28,1,0)</f>
        <v>0</v>
      </c>
      <c r="AQ67">
        <f>IF(D67=Userdata!$B$28,IF(Calculation!AK28&lt;Userdata!C53,1,0),0)</f>
        <v>0</v>
      </c>
      <c r="AR67">
        <f t="shared" si="8"/>
        <v>12.5</v>
      </c>
      <c r="AS67">
        <f>IF(Userdata!$W$4= TRUE,(IF(NOT(ISERROR(FIND(I67,Userdata!$R$5,1)))=TRUE,1,0.5)*25),(IF(NOT(ISERROR(FIND(I67,Userdata!$Q$2,1)))=TRUE,1,0.5)*25))</f>
        <v>12.5</v>
      </c>
      <c r="AT67">
        <f>IF(AND(Userdata!$B$32&lt;=Calculation!J28,Userdata!$B$33&gt;=Calculation!J28),1*Userdata!$D$32,0.5*Userdata!$D$32)*2.5</f>
        <v>1.25</v>
      </c>
      <c r="AU67">
        <f>IF(AND(Userdata!$B$34&lt;=Calculation!Q28,Userdata!$B$35&gt;=Calculation!Q28),1*Userdata!$D$34,0.5*Userdata!$D$34)*2.5</f>
        <v>2.5</v>
      </c>
      <c r="AV67">
        <f>IF(AND(Userdata!$B$36&lt;=Calculation!RH28,Userdata!$B$37&gt;=Calculation!K28),1*Userdata!$D$36,0.5*Userdata!$D$36)*2.5</f>
        <v>2.5</v>
      </c>
      <c r="AW67">
        <f>IF(AND(Userdata!$B$38&lt;=Calculation!P28,Userdata!$B$39&gt;=Calculation!P28),1*Userdata!$D$38,0.5*Userdata!$D$38)*2.5</f>
        <v>2.5</v>
      </c>
      <c r="AX67" s="36">
        <f t="shared" si="9"/>
        <v>47.63</v>
      </c>
      <c r="AY67" s="33">
        <f>ROUND((Userdata!$B$3/Calculation!AX37),0)</f>
        <v>0</v>
      </c>
      <c r="AZ67">
        <f t="shared" si="10"/>
        <v>0</v>
      </c>
      <c r="BA67">
        <f t="shared" si="11"/>
        <v>0</v>
      </c>
    </row>
    <row r="68" spans="1:53" ht="80.5" x14ac:dyDescent="0.35">
      <c r="A68" s="4" t="s">
        <v>845</v>
      </c>
      <c r="B68" s="5" t="s">
        <v>846</v>
      </c>
      <c r="C68" t="s">
        <v>1349</v>
      </c>
      <c r="D68">
        <v>2006</v>
      </c>
      <c r="E68" s="6" t="s">
        <v>53</v>
      </c>
      <c r="F68" s="6" t="s">
        <v>847</v>
      </c>
      <c r="G68" s="6" t="s">
        <v>848</v>
      </c>
      <c r="H68" s="6" t="s">
        <v>289</v>
      </c>
      <c r="I68" s="6" t="s">
        <v>81</v>
      </c>
      <c r="J68" s="7">
        <v>4.7999999999999996E-3</v>
      </c>
      <c r="K68" s="8">
        <v>0.28000000000000003</v>
      </c>
      <c r="L68" s="7">
        <v>1.01E-2</v>
      </c>
      <c r="M68" s="9">
        <v>569.4</v>
      </c>
      <c r="N68" s="10">
        <v>4.9000000000000004</v>
      </c>
      <c r="O68" s="34">
        <f t="shared" si="6"/>
        <v>116.2</v>
      </c>
      <c r="P68" s="11">
        <v>19694</v>
      </c>
      <c r="Q68" s="12">
        <v>1.35</v>
      </c>
      <c r="R68" s="6" t="s">
        <v>44</v>
      </c>
      <c r="S68" s="6" t="s">
        <v>48</v>
      </c>
      <c r="T68" s="6" t="s">
        <v>48</v>
      </c>
      <c r="U68" s="6" t="s">
        <v>47</v>
      </c>
      <c r="V68" s="13">
        <v>0</v>
      </c>
      <c r="W68" s="13">
        <v>0</v>
      </c>
      <c r="X68" s="13">
        <v>0</v>
      </c>
      <c r="Y68" s="13">
        <v>1.2500000000000001E-2</v>
      </c>
      <c r="Z68" s="13">
        <v>0</v>
      </c>
      <c r="AA68" s="13">
        <v>0</v>
      </c>
      <c r="AB68" s="13">
        <v>0.98729999999999996</v>
      </c>
      <c r="AC68" s="13">
        <v>0</v>
      </c>
      <c r="AD68" s="13">
        <v>0</v>
      </c>
      <c r="AE68" s="13">
        <v>0</v>
      </c>
      <c r="AF68" s="13">
        <v>0</v>
      </c>
      <c r="AG68" s="14" t="s">
        <v>48</v>
      </c>
      <c r="AH68" s="14" t="s">
        <v>48</v>
      </c>
      <c r="AI68" s="15" t="s">
        <v>49</v>
      </c>
      <c r="AJ68" s="16" t="s">
        <v>49</v>
      </c>
      <c r="AK68" s="30">
        <f t="shared" si="7"/>
        <v>5</v>
      </c>
      <c r="AL68">
        <f>IF(NOT(ISERROR(FIND(R68,Userdata!$C$6,1)))=TRUE,1,0)</f>
        <v>0</v>
      </c>
      <c r="AM68">
        <f>(IF(NOT(ISERROR(FIND(H68,Userdata!$B$46,1)))=TRUE,1,0.5))*25</f>
        <v>12.5</v>
      </c>
      <c r="AN68">
        <f>(IF(NOT(ISERROR(FIND(U68,Userdata!$C$15,1)))=TRUE,1,0.5))*25</f>
        <v>12.5</v>
      </c>
      <c r="AO68">
        <f>IF(Userdata!$B$26=TRUE,IF(E68="ETF",1,0),IF(E68="ETF",0,1))</f>
        <v>0</v>
      </c>
      <c r="AP68">
        <f>IF(D68&lt;Userdata!$B$28,1,0)</f>
        <v>0</v>
      </c>
      <c r="AQ68">
        <f>IF(D68=Userdata!$B$28,IF(Calculation!AK161&lt;Userdata!C186,1,0),0)</f>
        <v>0</v>
      </c>
      <c r="AR68">
        <f t="shared" si="8"/>
        <v>12.5</v>
      </c>
      <c r="AS68">
        <f>IF(Userdata!$W$4= TRUE,(IF(NOT(ISERROR(FIND(I68,Userdata!$R$5,1)))=TRUE,1,0.5)*25),(IF(NOT(ISERROR(FIND(I68,Userdata!$Q$2,1)))=TRUE,1,0.5)*25))</f>
        <v>12.5</v>
      </c>
      <c r="AT68">
        <f>IF(AND(Userdata!$B$32&lt;=Calculation!J161,Userdata!$B$33&gt;=Calculation!J161),1*Userdata!$D$32,0.5*Userdata!$D$32)*2.5</f>
        <v>1.25</v>
      </c>
      <c r="AU68">
        <f>IF(AND(Userdata!$B$34&lt;=Calculation!Q161,Userdata!$B$35&gt;=Calculation!Q161),1*Userdata!$D$34,0.5*Userdata!$D$34)*2.5</f>
        <v>2.5</v>
      </c>
      <c r="AV68">
        <f>IF(AND(Userdata!$B$36&lt;=Calculation!RH161,Userdata!$B$37&gt;=Calculation!K161),1*Userdata!$D$36,0.5*Userdata!$D$36)*2.5</f>
        <v>2.5</v>
      </c>
      <c r="AW68">
        <f>IF(AND(Userdata!$B$38&lt;=Calculation!P161,Userdata!$B$39&gt;=Calculation!P161),1*Userdata!$D$38,0.5*Userdata!$D$38)*2.5</f>
        <v>2.5</v>
      </c>
      <c r="AX68" s="36">
        <f t="shared" si="9"/>
        <v>116.2</v>
      </c>
      <c r="AY68" s="33">
        <f>ROUND((Userdata!$B$3/Calculation!AX38),0)</f>
        <v>0</v>
      </c>
      <c r="AZ68">
        <f t="shared" si="10"/>
        <v>0</v>
      </c>
      <c r="BA68">
        <f t="shared" si="11"/>
        <v>0</v>
      </c>
    </row>
    <row r="69" spans="1:53" ht="184" x14ac:dyDescent="0.35">
      <c r="A69" s="4" t="s">
        <v>1091</v>
      </c>
      <c r="B69" s="5" t="s">
        <v>1092</v>
      </c>
      <c r="C69" t="s">
        <v>1385</v>
      </c>
      <c r="D69">
        <v>2009</v>
      </c>
      <c r="E69" s="6" t="s">
        <v>53</v>
      </c>
      <c r="F69" s="6" t="s">
        <v>1093</v>
      </c>
      <c r="G69" s="6" t="s">
        <v>1094</v>
      </c>
      <c r="H69" s="6" t="s">
        <v>42</v>
      </c>
      <c r="I69" s="6" t="s">
        <v>789</v>
      </c>
      <c r="J69" s="7">
        <v>4.0000000000000002E-4</v>
      </c>
      <c r="K69" s="8">
        <v>0.21</v>
      </c>
      <c r="L69" s="7">
        <v>1.66E-2</v>
      </c>
      <c r="M69" s="9">
        <v>2309.1</v>
      </c>
      <c r="N69" s="10">
        <v>52.6</v>
      </c>
      <c r="O69" s="34">
        <f t="shared" si="6"/>
        <v>43.9</v>
      </c>
      <c r="P69" s="11">
        <v>345647</v>
      </c>
      <c r="Q69" s="12">
        <v>1</v>
      </c>
      <c r="R69" s="6" t="s">
        <v>44</v>
      </c>
      <c r="S69" s="6" t="s">
        <v>45</v>
      </c>
      <c r="T69" s="6" t="s">
        <v>46</v>
      </c>
      <c r="U69" s="6" t="s">
        <v>47</v>
      </c>
      <c r="V69" s="13">
        <v>3.1300000000000001E-2</v>
      </c>
      <c r="W69" s="13">
        <v>4.1599999999999998E-2</v>
      </c>
      <c r="X69" s="13">
        <v>0.12230000000000001</v>
      </c>
      <c r="Y69" s="13">
        <v>9.69E-2</v>
      </c>
      <c r="Z69" s="13">
        <v>0.1026</v>
      </c>
      <c r="AA69" s="13">
        <v>0.15040000000000001</v>
      </c>
      <c r="AB69" s="13">
        <v>0.1231</v>
      </c>
      <c r="AC69" s="13">
        <v>0.10489999999999999</v>
      </c>
      <c r="AD69" s="13">
        <v>2.9899999999999999E-2</v>
      </c>
      <c r="AE69" s="13">
        <v>0.16289999999999999</v>
      </c>
      <c r="AF69" s="13">
        <v>3.3399999999999999E-2</v>
      </c>
      <c r="AG69" s="14" t="s">
        <v>48</v>
      </c>
      <c r="AH69" s="14" t="s">
        <v>48</v>
      </c>
      <c r="AI69" s="15" t="s">
        <v>49</v>
      </c>
      <c r="AJ69" s="16" t="s">
        <v>49</v>
      </c>
      <c r="AK69" s="30">
        <f t="shared" si="7"/>
        <v>11</v>
      </c>
      <c r="AL69">
        <f>IF(NOT(ISERROR(FIND(R69,Userdata!$C$6,1)))=TRUE,1,0)</f>
        <v>0</v>
      </c>
      <c r="AM69">
        <f>(IF(NOT(ISERROR(FIND(H69,Userdata!$B$46,1)))=TRUE,1,0.5))*25</f>
        <v>12.5</v>
      </c>
      <c r="AN69">
        <f>(IF(NOT(ISERROR(FIND(U69,Userdata!$C$15,1)))=TRUE,1,0.5))*25</f>
        <v>12.5</v>
      </c>
      <c r="AO69">
        <f>IF(Userdata!$B$26=TRUE,IF(E69="ETF",1,0),IF(E69="ETF",0,1))</f>
        <v>0</v>
      </c>
      <c r="AP69">
        <f>IF(D69&lt;Userdata!$B$28,1,0)</f>
        <v>0</v>
      </c>
      <c r="AQ69">
        <f>IF(D69=Userdata!$B$28,IF(Calculation!AK218&lt;Userdata!C243,1,0),0)</f>
        <v>0</v>
      </c>
      <c r="AR69">
        <f t="shared" si="8"/>
        <v>12.5</v>
      </c>
      <c r="AS69">
        <f>IF(Userdata!$W$4= TRUE,(IF(NOT(ISERROR(FIND(I69,Userdata!$R$5,1)))=TRUE,1,0.5)*25),(IF(NOT(ISERROR(FIND(I69,Userdata!$Q$2,1)))=TRUE,1,0.5)*25))</f>
        <v>12.5</v>
      </c>
      <c r="AT69">
        <f>IF(AND(Userdata!$B$32&lt;=Calculation!J218,Userdata!$B$33&gt;=Calculation!J218),1*Userdata!$D$32,0.5*Userdata!$D$32)*2.5</f>
        <v>1.25</v>
      </c>
      <c r="AU69">
        <f>IF(AND(Userdata!$B$34&lt;=Calculation!Q218,Userdata!$B$35&gt;=Calculation!Q218),1*Userdata!$D$34,0.5*Userdata!$D$34)*2.5</f>
        <v>2.5</v>
      </c>
      <c r="AV69">
        <f>IF(AND(Userdata!$B$36&lt;=Calculation!RH218,Userdata!$B$37&gt;=Calculation!K218),1*Userdata!$D$36,0.5*Userdata!$D$36)*2.5</f>
        <v>2.5</v>
      </c>
      <c r="AW69">
        <f>IF(AND(Userdata!$B$38&lt;=Calculation!P218,Userdata!$B$39&gt;=Calculation!P218),1*Userdata!$D$38,0.5*Userdata!$D$38)*2.5</f>
        <v>2.5</v>
      </c>
      <c r="AX69" s="36">
        <f t="shared" si="9"/>
        <v>43.9</v>
      </c>
      <c r="AY69" s="33">
        <f>ROUND((Userdata!$B$3/Calculation!AX39),0)</f>
        <v>0</v>
      </c>
      <c r="AZ69">
        <f t="shared" si="10"/>
        <v>0</v>
      </c>
      <c r="BA69">
        <f t="shared" si="11"/>
        <v>0</v>
      </c>
    </row>
    <row r="70" spans="1:53" ht="195.5" x14ac:dyDescent="0.35">
      <c r="A70" s="4" t="s">
        <v>99</v>
      </c>
      <c r="B70" s="5" t="s">
        <v>100</v>
      </c>
      <c r="C70" t="s">
        <v>1381</v>
      </c>
      <c r="D70">
        <v>2006</v>
      </c>
      <c r="E70" s="6" t="s">
        <v>53</v>
      </c>
      <c r="F70" s="6" t="s">
        <v>102</v>
      </c>
      <c r="G70" s="6" t="s">
        <v>103</v>
      </c>
      <c r="H70" s="6" t="s">
        <v>104</v>
      </c>
      <c r="I70" s="6" t="s">
        <v>105</v>
      </c>
      <c r="J70" s="7">
        <v>6.0000000000000001E-3</v>
      </c>
      <c r="K70" s="8">
        <v>0.6</v>
      </c>
      <c r="L70" s="7">
        <v>1.29E-2</v>
      </c>
      <c r="M70" s="9">
        <v>111.9</v>
      </c>
      <c r="N70" s="10">
        <v>2.4</v>
      </c>
      <c r="O70" s="34">
        <f t="shared" si="6"/>
        <v>46.63</v>
      </c>
      <c r="P70" s="11">
        <v>24864</v>
      </c>
      <c r="Q70" s="12">
        <v>1.25</v>
      </c>
      <c r="R70" s="6" t="s">
        <v>44</v>
      </c>
      <c r="S70" s="6" t="s">
        <v>106</v>
      </c>
      <c r="T70" s="6" t="s">
        <v>46</v>
      </c>
      <c r="U70" s="6" t="s">
        <v>47</v>
      </c>
      <c r="V70" s="13">
        <v>6.7599999999999993E-2</v>
      </c>
      <c r="W70" s="13">
        <v>1.0800000000000001E-2</v>
      </c>
      <c r="X70" s="13">
        <v>0.18240000000000001</v>
      </c>
      <c r="Y70" s="13">
        <v>5.0700000000000002E-2</v>
      </c>
      <c r="Z70" s="13">
        <v>0.1074</v>
      </c>
      <c r="AA70" s="13">
        <v>0.14269999999999999</v>
      </c>
      <c r="AB70" s="13">
        <v>3.0800000000000001E-2</v>
      </c>
      <c r="AC70" s="13">
        <v>0.14649999999999999</v>
      </c>
      <c r="AD70" s="13">
        <v>6.7599999999999993E-2</v>
      </c>
      <c r="AE70" s="13">
        <v>0.1431</v>
      </c>
      <c r="AF70" s="13">
        <v>5.04E-2</v>
      </c>
      <c r="AG70" s="14" t="s">
        <v>48</v>
      </c>
      <c r="AH70" s="14" t="s">
        <v>48</v>
      </c>
      <c r="AI70" s="15" t="s">
        <v>49</v>
      </c>
      <c r="AJ70" s="16" t="s">
        <v>49</v>
      </c>
      <c r="AK70" s="30">
        <f t="shared" si="7"/>
        <v>9</v>
      </c>
      <c r="AL70">
        <f>IF(NOT(ISERROR(FIND(R70,Userdata!$C$6,1)))=TRUE,1,0)</f>
        <v>0</v>
      </c>
      <c r="AM70">
        <f>(IF(NOT(ISERROR(FIND(H70,Userdata!$B$46,1)))=TRUE,1,0.5))*25</f>
        <v>12.5</v>
      </c>
      <c r="AN70">
        <f>(IF(NOT(ISERROR(FIND(U70,Userdata!$C$15,1)))=TRUE,1,0.5))*25</f>
        <v>12.5</v>
      </c>
      <c r="AO70">
        <f>IF(Userdata!$B$26=TRUE,IF(E70="ETF",1,0),IF(E70="ETF",0,1))</f>
        <v>0</v>
      </c>
      <c r="AP70">
        <f>IF(D70&lt;Userdata!$B$28,1,0)</f>
        <v>0</v>
      </c>
      <c r="AQ70">
        <f>IF(D70=Userdata!$B$28,IF(Calculation!AK9&lt;Userdata!C34,1,0),0)</f>
        <v>0</v>
      </c>
      <c r="AR70">
        <f t="shared" si="8"/>
        <v>12.5</v>
      </c>
      <c r="AS70">
        <f>IF(Userdata!$W$4= TRUE,(IF(NOT(ISERROR(FIND(I70,Userdata!$R$5,1)))=TRUE,1,0.5)*25),(IF(NOT(ISERROR(FIND(I70,Userdata!$Q$2,1)))=TRUE,1,0.5)*25))</f>
        <v>12.5</v>
      </c>
      <c r="AT70">
        <f>IF(AND(Userdata!$B$32&lt;=Calculation!J9,Userdata!$B$33&gt;=Calculation!J9),1*Userdata!$D$32,0.5*Userdata!$D$32)*2.5</f>
        <v>1.25</v>
      </c>
      <c r="AU70">
        <f>IF(AND(Userdata!$B$34&lt;=Calculation!Q9,Userdata!$B$35&gt;=Calculation!Q9),1*Userdata!$D$34,0.5*Userdata!$D$34)*2.5</f>
        <v>2.5</v>
      </c>
      <c r="AV70">
        <f>IF(AND(Userdata!$B$36&lt;=Calculation!RH9,Userdata!$B$37&gt;=Calculation!K9),1*Userdata!$D$36,0.5*Userdata!$D$36)*2.5</f>
        <v>2.5</v>
      </c>
      <c r="AW70">
        <f>IF(AND(Userdata!$B$38&lt;=Calculation!P9,Userdata!$B$39&gt;=Calculation!P9),1*Userdata!$D$38,0.5*Userdata!$D$38)*2.5</f>
        <v>2.5</v>
      </c>
      <c r="AX70" s="36">
        <f t="shared" si="9"/>
        <v>46.63</v>
      </c>
      <c r="AY70" s="33">
        <f>ROUND((Userdata!$B$3/Calculation!AX40),0)</f>
        <v>0</v>
      </c>
      <c r="AZ70">
        <f t="shared" si="10"/>
        <v>0</v>
      </c>
      <c r="BA70">
        <f t="shared" si="11"/>
        <v>0</v>
      </c>
    </row>
    <row r="71" spans="1:53" ht="172.5" x14ac:dyDescent="0.35">
      <c r="A71" s="4" t="s">
        <v>107</v>
      </c>
      <c r="B71" s="5" t="s">
        <v>108</v>
      </c>
      <c r="C71" t="s">
        <v>1380</v>
      </c>
      <c r="D71">
        <v>2012</v>
      </c>
      <c r="E71" s="6" t="s">
        <v>53</v>
      </c>
      <c r="F71" s="6" t="s">
        <v>110</v>
      </c>
      <c r="G71" s="6" t="s">
        <v>111</v>
      </c>
      <c r="H71" s="6" t="s">
        <v>42</v>
      </c>
      <c r="I71" s="6" t="s">
        <v>73</v>
      </c>
      <c r="J71" s="7">
        <v>3.8999999999999998E-3</v>
      </c>
      <c r="K71" s="8">
        <v>0.28999999999999998</v>
      </c>
      <c r="L71" s="7">
        <v>1.8499999999999999E-2</v>
      </c>
      <c r="M71" s="9">
        <v>112.3</v>
      </c>
      <c r="N71" s="10">
        <v>4.0999999999999996</v>
      </c>
      <c r="O71" s="34">
        <f t="shared" si="6"/>
        <v>27.39</v>
      </c>
      <c r="P71" s="11">
        <v>38122</v>
      </c>
      <c r="Q71" s="12">
        <v>0.86</v>
      </c>
      <c r="R71" s="6" t="s">
        <v>44</v>
      </c>
      <c r="S71" s="6" t="s">
        <v>45</v>
      </c>
      <c r="T71" s="6" t="s">
        <v>46</v>
      </c>
      <c r="U71" s="6" t="s">
        <v>47</v>
      </c>
      <c r="V71" s="13">
        <v>2.3699999999999999E-2</v>
      </c>
      <c r="W71" s="13">
        <v>3.04E-2</v>
      </c>
      <c r="X71" s="13">
        <v>8.7900000000000006E-2</v>
      </c>
      <c r="Y71" s="13">
        <v>7.8200000000000006E-2</v>
      </c>
      <c r="Z71" s="13">
        <v>7.9699999999999993E-2</v>
      </c>
      <c r="AA71" s="13">
        <v>0.11600000000000001</v>
      </c>
      <c r="AB71" s="13">
        <v>9.4399999999999998E-2</v>
      </c>
      <c r="AC71" s="13">
        <v>7.4999999999999997E-2</v>
      </c>
      <c r="AD71" s="13">
        <v>1.6299999999999999E-2</v>
      </c>
      <c r="AE71" s="13">
        <v>0.1268</v>
      </c>
      <c r="AF71" s="13">
        <v>2.4299999999999999E-2</v>
      </c>
      <c r="AG71" s="14" t="s">
        <v>48</v>
      </c>
      <c r="AH71" s="14" t="s">
        <v>48</v>
      </c>
      <c r="AI71" s="15" t="s">
        <v>49</v>
      </c>
      <c r="AJ71" s="16" t="s">
        <v>49</v>
      </c>
      <c r="AK71" s="30">
        <f t="shared" si="7"/>
        <v>12</v>
      </c>
      <c r="AL71">
        <f>IF(NOT(ISERROR(FIND(R71,Userdata!$C$6,1)))=TRUE,1,0)</f>
        <v>0</v>
      </c>
      <c r="AM71">
        <f>(IF(NOT(ISERROR(FIND(H71,Userdata!$B$46,1)))=TRUE,1,0.5))*25</f>
        <v>12.5</v>
      </c>
      <c r="AN71">
        <f>(IF(NOT(ISERROR(FIND(U71,Userdata!$C$15,1)))=TRUE,1,0.5))*25</f>
        <v>12.5</v>
      </c>
      <c r="AO71">
        <f>IF(Userdata!$B$26=TRUE,IF(E71="ETF",1,0),IF(E71="ETF",0,1))</f>
        <v>0</v>
      </c>
      <c r="AP71">
        <f>IF(D71&lt;Userdata!$B$28,1,0)</f>
        <v>0</v>
      </c>
      <c r="AQ71">
        <f>IF(D71=Userdata!$B$28,IF(Calculation!AK10&lt;Userdata!C35,1,0),0)</f>
        <v>0</v>
      </c>
      <c r="AR71">
        <f t="shared" si="8"/>
        <v>12.5</v>
      </c>
      <c r="AS71">
        <f>IF(Userdata!$W$4= TRUE,(IF(NOT(ISERROR(FIND(I71,Userdata!$R$5,1)))=TRUE,1,0.5)*25),(IF(NOT(ISERROR(FIND(I71,Userdata!$Q$2,1)))=TRUE,1,0.5)*25))</f>
        <v>12.5</v>
      </c>
      <c r="AT71">
        <f>IF(AND(Userdata!$B$32&lt;=Calculation!J10,Userdata!$B$33&gt;=Calculation!J10),1*Userdata!$D$32,0.5*Userdata!$D$32)*2.5</f>
        <v>1.25</v>
      </c>
      <c r="AU71">
        <f>IF(AND(Userdata!$B$34&lt;=Calculation!Q10,Userdata!$B$35&gt;=Calculation!Q10),1*Userdata!$D$34,0.5*Userdata!$D$34)*2.5</f>
        <v>2.5</v>
      </c>
      <c r="AV71">
        <f>IF(AND(Userdata!$B$36&lt;=Calculation!RH10,Userdata!$B$37&gt;=Calculation!K10),1*Userdata!$D$36,0.5*Userdata!$D$36)*2.5</f>
        <v>2.5</v>
      </c>
      <c r="AW71">
        <f>IF(AND(Userdata!$B$38&lt;=Calculation!P10,Userdata!$B$39&gt;=Calculation!P10),1*Userdata!$D$38,0.5*Userdata!$D$38)*2.5</f>
        <v>2.5</v>
      </c>
      <c r="AX71" s="36">
        <f t="shared" si="9"/>
        <v>27.39</v>
      </c>
      <c r="AY71" s="33">
        <f>ROUND((Userdata!$B$3/Calculation!AX41),0)</f>
        <v>0</v>
      </c>
      <c r="AZ71">
        <f t="shared" si="10"/>
        <v>0</v>
      </c>
      <c r="BA71">
        <f t="shared" si="11"/>
        <v>0</v>
      </c>
    </row>
    <row r="72" spans="1:53" ht="92" x14ac:dyDescent="0.35">
      <c r="A72" s="4" t="s">
        <v>547</v>
      </c>
      <c r="B72" s="5" t="s">
        <v>548</v>
      </c>
      <c r="C72" t="s">
        <v>1387</v>
      </c>
      <c r="D72">
        <v>2004</v>
      </c>
      <c r="E72" s="6" t="s">
        <v>53</v>
      </c>
      <c r="F72" s="6" t="s">
        <v>549</v>
      </c>
      <c r="G72" s="6" t="s">
        <v>550</v>
      </c>
      <c r="H72" s="6" t="s">
        <v>213</v>
      </c>
      <c r="I72" s="6" t="s">
        <v>81</v>
      </c>
      <c r="J72" s="7">
        <v>2.5000000000000001E-3</v>
      </c>
      <c r="K72" s="8">
        <v>0.62</v>
      </c>
      <c r="L72" s="7">
        <v>2.52E-2</v>
      </c>
      <c r="M72" s="9">
        <v>276.8</v>
      </c>
      <c r="N72" s="10">
        <v>3.5</v>
      </c>
      <c r="O72" s="34">
        <f t="shared" si="6"/>
        <v>79.09</v>
      </c>
      <c r="P72" s="11">
        <v>28431</v>
      </c>
      <c r="Q72" s="12">
        <v>1.04</v>
      </c>
      <c r="R72" s="6" t="s">
        <v>44</v>
      </c>
      <c r="S72" s="6" t="s">
        <v>45</v>
      </c>
      <c r="T72" s="6" t="s">
        <v>130</v>
      </c>
      <c r="U72" s="6" t="s">
        <v>47</v>
      </c>
      <c r="V72" s="13">
        <v>1.9699999999999999E-2</v>
      </c>
      <c r="W72" s="13">
        <v>9.01E-2</v>
      </c>
      <c r="X72" s="13">
        <v>3.1199999999999999E-2</v>
      </c>
      <c r="Y72" s="13">
        <v>3.2000000000000001E-2</v>
      </c>
      <c r="Z72" s="13">
        <v>0.2104</v>
      </c>
      <c r="AA72" s="13">
        <v>0.25090000000000001</v>
      </c>
      <c r="AB72" s="13">
        <v>0.1124</v>
      </c>
      <c r="AC72" s="13">
        <v>8.8200000000000001E-2</v>
      </c>
      <c r="AD72" s="13">
        <v>2.8E-3</v>
      </c>
      <c r="AE72" s="13">
        <v>8.1000000000000003E-2</v>
      </c>
      <c r="AF72" s="13">
        <v>8.0600000000000005E-2</v>
      </c>
      <c r="AG72" s="14" t="s">
        <v>48</v>
      </c>
      <c r="AH72" s="14" t="s">
        <v>48</v>
      </c>
      <c r="AI72" s="15" t="s">
        <v>49</v>
      </c>
      <c r="AJ72" s="16" t="s">
        <v>49</v>
      </c>
      <c r="AK72" s="30">
        <f t="shared" si="7"/>
        <v>6</v>
      </c>
      <c r="AL72">
        <f>IF(NOT(ISERROR(FIND(R72,Userdata!$C$6,1)))=TRUE,1,0)</f>
        <v>0</v>
      </c>
      <c r="AM72">
        <f>(IF(NOT(ISERROR(FIND(H72,Userdata!$B$46,1)))=TRUE,1,0.5))*25</f>
        <v>12.5</v>
      </c>
      <c r="AN72">
        <f>(IF(NOT(ISERROR(FIND(U72,Userdata!$C$15,1)))=TRUE,1,0.5))*25</f>
        <v>12.5</v>
      </c>
      <c r="AO72">
        <f>IF(Userdata!$B$26=TRUE,IF(E72="ETF",1,0),IF(E72="ETF",0,1))</f>
        <v>0</v>
      </c>
      <c r="AP72">
        <f>IF(D72&lt;Userdata!$B$28,1,0)</f>
        <v>0</v>
      </c>
      <c r="AQ72">
        <f>IF(D72=Userdata!$B$28,IF(Calculation!AK96&lt;Userdata!C121,1,0),0)</f>
        <v>0</v>
      </c>
      <c r="AR72">
        <f t="shared" si="8"/>
        <v>12.5</v>
      </c>
      <c r="AS72">
        <f>IF(Userdata!$W$4= TRUE,(IF(NOT(ISERROR(FIND(I72,Userdata!$R$5,1)))=TRUE,1,0.5)*25),(IF(NOT(ISERROR(FIND(I72,Userdata!$Q$2,1)))=TRUE,1,0.5)*25))</f>
        <v>12.5</v>
      </c>
      <c r="AT72">
        <f>IF(AND(Userdata!$B$32&lt;=Calculation!J96,Userdata!$B$33&gt;=Calculation!J96),1*Userdata!$D$32,0.5*Userdata!$D$32)*2.5</f>
        <v>1.25</v>
      </c>
      <c r="AU72">
        <f>IF(AND(Userdata!$B$34&lt;=Calculation!Q96,Userdata!$B$35&gt;=Calculation!Q96),1*Userdata!$D$34,0.5*Userdata!$D$34)*2.5</f>
        <v>2.5</v>
      </c>
      <c r="AV72">
        <f>IF(AND(Userdata!$B$36&lt;=Calculation!RH96,Userdata!$B$37&gt;=Calculation!K96),1*Userdata!$D$36,0.5*Userdata!$D$36)*2.5</f>
        <v>2.5</v>
      </c>
      <c r="AW72">
        <f>IF(AND(Userdata!$B$38&lt;=Calculation!P96,Userdata!$B$39&gt;=Calculation!P96),1*Userdata!$D$38,0.5*Userdata!$D$38)*2.5</f>
        <v>2.5</v>
      </c>
      <c r="AX72" s="36">
        <f t="shared" si="9"/>
        <v>79.09</v>
      </c>
      <c r="AY72" s="33">
        <f>ROUND((Userdata!$B$3/Calculation!AX42),0)</f>
        <v>0</v>
      </c>
      <c r="AZ72">
        <f t="shared" si="10"/>
        <v>0</v>
      </c>
      <c r="BA72">
        <f t="shared" si="11"/>
        <v>0</v>
      </c>
    </row>
    <row r="73" spans="1:53" ht="409.5" x14ac:dyDescent="0.35">
      <c r="A73" s="4" t="s">
        <v>112</v>
      </c>
      <c r="B73" s="5" t="s">
        <v>113</v>
      </c>
      <c r="C73" t="s">
        <v>1382</v>
      </c>
      <c r="D73">
        <v>2007</v>
      </c>
      <c r="E73" s="6" t="s">
        <v>53</v>
      </c>
      <c r="F73" s="6" t="s">
        <v>115</v>
      </c>
      <c r="G73" s="6" t="s">
        <v>116</v>
      </c>
      <c r="H73" s="6" t="s">
        <v>117</v>
      </c>
      <c r="I73" s="6" t="s">
        <v>105</v>
      </c>
      <c r="J73" s="7">
        <v>6.0000000000000001E-3</v>
      </c>
      <c r="K73" s="8">
        <v>0.42</v>
      </c>
      <c r="L73" s="7">
        <v>9.1999999999999998E-3</v>
      </c>
      <c r="M73" s="9">
        <v>112.9</v>
      </c>
      <c r="N73" s="10">
        <v>2.5</v>
      </c>
      <c r="O73" s="34">
        <f t="shared" si="6"/>
        <v>45.16</v>
      </c>
      <c r="P73" s="11">
        <v>10613</v>
      </c>
      <c r="Q73" s="12">
        <v>0.93</v>
      </c>
      <c r="R73" s="6" t="s">
        <v>44</v>
      </c>
      <c r="S73" s="6" t="s">
        <v>118</v>
      </c>
      <c r="T73" s="6" t="s">
        <v>46</v>
      </c>
      <c r="U73" s="6" t="s">
        <v>47</v>
      </c>
      <c r="V73" s="13">
        <v>0.04</v>
      </c>
      <c r="W73" s="13">
        <v>1E-4</v>
      </c>
      <c r="X73" s="13">
        <v>9.7600000000000006E-2</v>
      </c>
      <c r="Y73" s="13">
        <v>6.1499999999999999E-2</v>
      </c>
      <c r="Z73" s="13">
        <v>6.5699999999999995E-2</v>
      </c>
      <c r="AA73" s="13">
        <v>0.17510000000000001</v>
      </c>
      <c r="AB73" s="13">
        <v>8.3299999999999999E-2</v>
      </c>
      <c r="AC73" s="13">
        <v>9.69E-2</v>
      </c>
      <c r="AD73" s="13">
        <v>2.87E-2</v>
      </c>
      <c r="AE73" s="13">
        <v>0.21859999999999999</v>
      </c>
      <c r="AF73" s="13">
        <v>0.13250000000000001</v>
      </c>
      <c r="AG73" s="14" t="s">
        <v>48</v>
      </c>
      <c r="AH73" s="14" t="s">
        <v>48</v>
      </c>
      <c r="AI73" s="15" t="s">
        <v>49</v>
      </c>
      <c r="AJ73" s="16" t="s">
        <v>49</v>
      </c>
      <c r="AK73" s="30">
        <f t="shared" si="7"/>
        <v>4</v>
      </c>
      <c r="AL73">
        <f>IF(NOT(ISERROR(FIND(R73,Userdata!$C$6,1)))=TRUE,1,0)</f>
        <v>0</v>
      </c>
      <c r="AM73">
        <f>(IF(NOT(ISERROR(FIND(H73,Userdata!$B$46,1)))=TRUE,1,0.5))*25</f>
        <v>12.5</v>
      </c>
      <c r="AN73">
        <f>(IF(NOT(ISERROR(FIND(U73,Userdata!$C$15,1)))=TRUE,1,0.5))*25</f>
        <v>12.5</v>
      </c>
      <c r="AO73">
        <f>IF(Userdata!$B$26=TRUE,IF(E73="ETF",1,0),IF(E73="ETF",0,1))</f>
        <v>0</v>
      </c>
      <c r="AP73">
        <f>IF(D73&lt;Userdata!$B$28,1,0)</f>
        <v>0</v>
      </c>
      <c r="AQ73">
        <f>IF(D73=Userdata!$B$28,IF(Calculation!AK11&lt;Userdata!C36,1,0),0)</f>
        <v>0</v>
      </c>
      <c r="AR73">
        <f t="shared" si="8"/>
        <v>12.5</v>
      </c>
      <c r="AS73">
        <f>IF(Userdata!$W$4= TRUE,(IF(NOT(ISERROR(FIND(I73,Userdata!$R$5,1)))=TRUE,1,0.5)*25),(IF(NOT(ISERROR(FIND(I73,Userdata!$Q$2,1)))=TRUE,1,0.5)*25))</f>
        <v>12.5</v>
      </c>
      <c r="AT73">
        <f>IF(AND(Userdata!$B$32&lt;=Calculation!J11,Userdata!$B$33&gt;=Calculation!J11),1*Userdata!$D$32,0.5*Userdata!$D$32)*2.5</f>
        <v>1.25</v>
      </c>
      <c r="AU73">
        <f>IF(AND(Userdata!$B$34&lt;=Calculation!Q11,Userdata!$B$35&gt;=Calculation!Q11),1*Userdata!$D$34,0.5*Userdata!$D$34)*2.5</f>
        <v>2.5</v>
      </c>
      <c r="AV73">
        <f>IF(AND(Userdata!$B$36&lt;=Calculation!RH11,Userdata!$B$37&gt;=Calculation!K11),1*Userdata!$D$36,0.5*Userdata!$D$36)*2.5</f>
        <v>2.5</v>
      </c>
      <c r="AW73">
        <f>IF(AND(Userdata!$B$38&lt;=Calculation!P11,Userdata!$B$39&gt;=Calculation!P11),1*Userdata!$D$38,0.5*Userdata!$D$38)*2.5</f>
        <v>2.5</v>
      </c>
      <c r="AX73" s="36">
        <f t="shared" si="9"/>
        <v>45.16</v>
      </c>
      <c r="AY73" s="33">
        <f>ROUND((Userdata!$B$3/Calculation!AX43),0)</f>
        <v>0</v>
      </c>
      <c r="AZ73">
        <f t="shared" si="10"/>
        <v>0</v>
      </c>
      <c r="BA73">
        <f t="shared" si="11"/>
        <v>0</v>
      </c>
    </row>
    <row r="74" spans="1:53" ht="92" x14ac:dyDescent="0.35">
      <c r="A74" s="4" t="s">
        <v>1167</v>
      </c>
      <c r="B74" s="5" t="s">
        <v>1168</v>
      </c>
      <c r="C74" t="s">
        <v>1356</v>
      </c>
      <c r="D74">
        <v>2000</v>
      </c>
      <c r="E74" s="6" t="s">
        <v>53</v>
      </c>
      <c r="F74" s="6" t="s">
        <v>1169</v>
      </c>
      <c r="G74" s="6" t="s">
        <v>1170</v>
      </c>
      <c r="H74" s="6" t="s">
        <v>311</v>
      </c>
      <c r="I74" s="6" t="s">
        <v>81</v>
      </c>
      <c r="J74" s="7">
        <v>2.5000000000000001E-3</v>
      </c>
      <c r="K74" s="8">
        <v>0.45</v>
      </c>
      <c r="L74" s="7">
        <v>1.18E-2</v>
      </c>
      <c r="M74" s="9">
        <v>3095.5</v>
      </c>
      <c r="N74" s="10">
        <v>27.8</v>
      </c>
      <c r="O74" s="34">
        <f t="shared" si="6"/>
        <v>111.35</v>
      </c>
      <c r="P74" s="11">
        <v>107169</v>
      </c>
      <c r="Q74" s="12">
        <v>1.31</v>
      </c>
      <c r="R74" s="6" t="s">
        <v>44</v>
      </c>
      <c r="S74" s="6" t="s">
        <v>74</v>
      </c>
      <c r="T74" s="6" t="s">
        <v>130</v>
      </c>
      <c r="U74" s="6" t="s">
        <v>47</v>
      </c>
      <c r="V74" s="13">
        <v>6.8199999999999997E-2</v>
      </c>
      <c r="W74" s="13">
        <v>3.5000000000000001E-3</v>
      </c>
      <c r="X74" s="13">
        <v>0.15690000000000001</v>
      </c>
      <c r="Y74" s="13">
        <v>5.1299999999999998E-2</v>
      </c>
      <c r="Z74" s="13">
        <v>4.1599999999999998E-2</v>
      </c>
      <c r="AA74" s="13">
        <v>0.14419999999999999</v>
      </c>
      <c r="AB74" s="13">
        <v>5.9700000000000003E-2</v>
      </c>
      <c r="AC74" s="13">
        <v>0.18729999999999999</v>
      </c>
      <c r="AD74" s="13">
        <v>8.0199999999999994E-2</v>
      </c>
      <c r="AE74" s="13">
        <v>0.1361</v>
      </c>
      <c r="AF74" s="13">
        <v>7.17E-2</v>
      </c>
      <c r="AG74" s="14" t="s">
        <v>48</v>
      </c>
      <c r="AH74" s="14" t="s">
        <v>48</v>
      </c>
      <c r="AI74" s="15" t="s">
        <v>49</v>
      </c>
      <c r="AJ74" s="16" t="s">
        <v>49</v>
      </c>
      <c r="AK74" s="30">
        <f t="shared" si="7"/>
        <v>7</v>
      </c>
      <c r="AL74">
        <f>IF(NOT(ISERROR(FIND(R74,Userdata!$C$6,1)))=TRUE,1,0)</f>
        <v>0</v>
      </c>
      <c r="AM74">
        <f>(IF(NOT(ISERROR(FIND(H74,Userdata!$B$46,1)))=TRUE,1,0.5))*25</f>
        <v>12.5</v>
      </c>
      <c r="AN74">
        <f>(IF(NOT(ISERROR(FIND(U74,Userdata!$C$15,1)))=TRUE,1,0.5))*25</f>
        <v>12.5</v>
      </c>
      <c r="AO74">
        <f>IF(Userdata!$B$26=TRUE,IF(E74="ETF",1,0),IF(E74="ETF",0,1))</f>
        <v>0</v>
      </c>
      <c r="AP74">
        <f>IF(D74&lt;Userdata!$B$28,1,0)</f>
        <v>0</v>
      </c>
      <c r="AQ74">
        <f>IF(D74=Userdata!$B$28,IF(Calculation!AK235&lt;Userdata!C260,1,0),0)</f>
        <v>0</v>
      </c>
      <c r="AR74">
        <f t="shared" si="8"/>
        <v>12.5</v>
      </c>
      <c r="AS74">
        <f>IF(Userdata!$W$4= TRUE,(IF(NOT(ISERROR(FIND(I74,Userdata!$R$5,1)))=TRUE,1,0.5)*25),(IF(NOT(ISERROR(FIND(I74,Userdata!$Q$2,1)))=TRUE,1,0.5)*25))</f>
        <v>12.5</v>
      </c>
      <c r="AT74">
        <f>IF(AND(Userdata!$B$32&lt;=Calculation!J235,Userdata!$B$33&gt;=Calculation!J235),1*Userdata!$D$32,0.5*Userdata!$D$32)*2.5</f>
        <v>1.25</v>
      </c>
      <c r="AU74">
        <f>IF(AND(Userdata!$B$34&lt;=Calculation!Q235,Userdata!$B$35&gt;=Calculation!Q235),1*Userdata!$D$34,0.5*Userdata!$D$34)*2.5</f>
        <v>2.5</v>
      </c>
      <c r="AV74">
        <f>IF(AND(Userdata!$B$36&lt;=Calculation!RH235,Userdata!$B$37&gt;=Calculation!K235),1*Userdata!$D$36,0.5*Userdata!$D$36)*2.5</f>
        <v>2.5</v>
      </c>
      <c r="AW74">
        <f>IF(AND(Userdata!$B$38&lt;=Calculation!P235,Userdata!$B$39&gt;=Calculation!P235),1*Userdata!$D$38,0.5*Userdata!$D$38)*2.5</f>
        <v>1.25</v>
      </c>
      <c r="AX74" s="36">
        <f t="shared" si="9"/>
        <v>111.35</v>
      </c>
      <c r="AY74" s="33">
        <f>ROUND((Userdata!$B$3/Calculation!AX44),0)</f>
        <v>0</v>
      </c>
      <c r="AZ74">
        <f t="shared" si="10"/>
        <v>0</v>
      </c>
      <c r="BA74">
        <f t="shared" si="11"/>
        <v>0</v>
      </c>
    </row>
    <row r="75" spans="1:53" ht="115" x14ac:dyDescent="0.35">
      <c r="A75" s="4" t="s">
        <v>168</v>
      </c>
      <c r="B75" s="5" t="s">
        <v>169</v>
      </c>
      <c r="C75" t="s">
        <v>1385</v>
      </c>
      <c r="D75">
        <v>2005</v>
      </c>
      <c r="E75" s="6" t="s">
        <v>53</v>
      </c>
      <c r="F75" s="6" t="s">
        <v>171</v>
      </c>
      <c r="G75" s="6" t="s">
        <v>172</v>
      </c>
      <c r="H75" s="6" t="s">
        <v>72</v>
      </c>
      <c r="I75" s="6" t="s">
        <v>57</v>
      </c>
      <c r="J75" s="7">
        <v>3.5000000000000001E-3</v>
      </c>
      <c r="K75" s="8">
        <v>0.21</v>
      </c>
      <c r="L75" s="7">
        <v>3.0599999999999999E-2</v>
      </c>
      <c r="M75" s="9">
        <v>122.4</v>
      </c>
      <c r="N75" s="10">
        <v>2.5</v>
      </c>
      <c r="O75" s="34">
        <f t="shared" si="6"/>
        <v>48.96</v>
      </c>
      <c r="P75" s="11">
        <v>29159</v>
      </c>
      <c r="Q75" s="12">
        <v>1.63</v>
      </c>
      <c r="R75" s="6" t="s">
        <v>44</v>
      </c>
      <c r="S75" s="6" t="s">
        <v>48</v>
      </c>
      <c r="T75" s="6" t="s">
        <v>48</v>
      </c>
      <c r="U75" s="6" t="s">
        <v>47</v>
      </c>
      <c r="V75" s="13">
        <v>0</v>
      </c>
      <c r="W75" s="13">
        <v>0</v>
      </c>
      <c r="X75" s="13">
        <v>0</v>
      </c>
      <c r="Y75" s="13">
        <v>0</v>
      </c>
      <c r="Z75" s="13">
        <v>0</v>
      </c>
      <c r="AA75" s="13">
        <v>0.99119999999999997</v>
      </c>
      <c r="AB75" s="13">
        <v>0</v>
      </c>
      <c r="AC75" s="13">
        <v>0</v>
      </c>
      <c r="AD75" s="13">
        <v>0</v>
      </c>
      <c r="AE75" s="13">
        <v>0</v>
      </c>
      <c r="AF75" s="13">
        <v>0</v>
      </c>
      <c r="AG75" s="14" t="s">
        <v>48</v>
      </c>
      <c r="AH75" s="14" t="s">
        <v>48</v>
      </c>
      <c r="AI75" s="15" t="s">
        <v>49</v>
      </c>
      <c r="AJ75" s="16" t="s">
        <v>49</v>
      </c>
      <c r="AK75" s="30">
        <f t="shared" si="7"/>
        <v>11</v>
      </c>
      <c r="AL75">
        <f>IF(NOT(ISERROR(FIND(R75,Userdata!$C$6,1)))=TRUE,1,0)</f>
        <v>0</v>
      </c>
      <c r="AM75">
        <f>(IF(NOT(ISERROR(FIND(H75,Userdata!$B$46,1)))=TRUE,1,0.5))*25</f>
        <v>12.5</v>
      </c>
      <c r="AN75">
        <f>(IF(NOT(ISERROR(FIND(U75,Userdata!$C$15,1)))=TRUE,1,0.5))*25</f>
        <v>12.5</v>
      </c>
      <c r="AO75">
        <f>IF(Userdata!$B$26=TRUE,IF(E75="ETF",1,0),IF(E75="ETF",0,1))</f>
        <v>0</v>
      </c>
      <c r="AP75">
        <f>IF(D75&lt;Userdata!$B$28,1,0)</f>
        <v>0</v>
      </c>
      <c r="AQ75">
        <f>IF(D75=Userdata!$B$28,IF(Calculation!AK20&lt;Userdata!C45,1,0),0)</f>
        <v>0</v>
      </c>
      <c r="AR75">
        <f t="shared" si="8"/>
        <v>12.5</v>
      </c>
      <c r="AS75">
        <f>IF(Userdata!$W$4= TRUE,(IF(NOT(ISERROR(FIND(I75,Userdata!$R$5,1)))=TRUE,1,0.5)*25),(IF(NOT(ISERROR(FIND(I75,Userdata!$Q$2,1)))=TRUE,1,0.5)*25))</f>
        <v>12.5</v>
      </c>
      <c r="AT75">
        <f>IF(AND(Userdata!$B$32&lt;=Calculation!J20,Userdata!$B$33&gt;=Calculation!J20),1*Userdata!$D$32,0.5*Userdata!$D$32)*2.5</f>
        <v>1.25</v>
      </c>
      <c r="AU75">
        <f>IF(AND(Userdata!$B$34&lt;=Calculation!Q20,Userdata!$B$35&gt;=Calculation!Q20),1*Userdata!$D$34,0.5*Userdata!$D$34)*2.5</f>
        <v>2.5</v>
      </c>
      <c r="AV75">
        <f>IF(AND(Userdata!$B$36&lt;=Calculation!RH20,Userdata!$B$37&gt;=Calculation!K20),1*Userdata!$D$36,0.5*Userdata!$D$36)*2.5</f>
        <v>2.5</v>
      </c>
      <c r="AW75">
        <f>IF(AND(Userdata!$B$38&lt;=Calculation!P20,Userdata!$B$39&gt;=Calculation!P20),1*Userdata!$D$38,0.5*Userdata!$D$38)*2.5</f>
        <v>2.5</v>
      </c>
      <c r="AX75" s="36">
        <f t="shared" si="9"/>
        <v>48.96</v>
      </c>
      <c r="AY75" s="33">
        <f>ROUND((Userdata!$B$3/Calculation!AX45),0)</f>
        <v>0</v>
      </c>
      <c r="AZ75">
        <f t="shared" si="10"/>
        <v>0</v>
      </c>
      <c r="BA75">
        <f t="shared" si="11"/>
        <v>0</v>
      </c>
    </row>
    <row r="76" spans="1:53" ht="92" x14ac:dyDescent="0.35">
      <c r="A76" s="4" t="s">
        <v>411</v>
      </c>
      <c r="B76" s="5" t="s">
        <v>412</v>
      </c>
      <c r="C76" t="s">
        <v>1383</v>
      </c>
      <c r="D76">
        <v>2008</v>
      </c>
      <c r="E76" s="6" t="s">
        <v>53</v>
      </c>
      <c r="F76" s="6" t="s">
        <v>413</v>
      </c>
      <c r="G76" s="6" t="s">
        <v>414</v>
      </c>
      <c r="H76" s="6" t="s">
        <v>42</v>
      </c>
      <c r="I76" s="6" t="s">
        <v>347</v>
      </c>
      <c r="J76" s="7">
        <v>4.8999999999999998E-3</v>
      </c>
      <c r="K76" s="8">
        <v>0.14000000000000001</v>
      </c>
      <c r="L76" s="7">
        <v>1.5599999999999999E-2</v>
      </c>
      <c r="M76" s="9">
        <v>206.8</v>
      </c>
      <c r="N76" s="10">
        <v>5.7</v>
      </c>
      <c r="O76" s="34">
        <f t="shared" si="6"/>
        <v>36.28</v>
      </c>
      <c r="P76" s="11">
        <v>32928</v>
      </c>
      <c r="Q76" s="12">
        <v>1.02</v>
      </c>
      <c r="R76" s="6" t="s">
        <v>44</v>
      </c>
      <c r="S76" s="6" t="s">
        <v>45</v>
      </c>
      <c r="T76" s="6" t="s">
        <v>46</v>
      </c>
      <c r="U76" s="6" t="s">
        <v>47</v>
      </c>
      <c r="V76" s="13">
        <v>3.4200000000000001E-2</v>
      </c>
      <c r="W76" s="13">
        <v>0.04</v>
      </c>
      <c r="X76" s="13">
        <v>0.1578</v>
      </c>
      <c r="Y76" s="13">
        <v>0.1173</v>
      </c>
      <c r="Z76" s="13">
        <v>0.14399999999999999</v>
      </c>
      <c r="AA76" s="13">
        <v>0.14030000000000001</v>
      </c>
      <c r="AB76" s="13">
        <v>0.1172</v>
      </c>
      <c r="AC76" s="13">
        <v>0.1069</v>
      </c>
      <c r="AD76" s="13">
        <v>5.7000000000000002E-3</v>
      </c>
      <c r="AE76" s="13">
        <v>0.109</v>
      </c>
      <c r="AF76" s="13">
        <v>2.75E-2</v>
      </c>
      <c r="AG76" s="14" t="s">
        <v>48</v>
      </c>
      <c r="AH76" s="14" t="s">
        <v>48</v>
      </c>
      <c r="AI76" s="15" t="s">
        <v>49</v>
      </c>
      <c r="AJ76" s="16" t="s">
        <v>49</v>
      </c>
      <c r="AK76" s="30">
        <f t="shared" si="7"/>
        <v>2</v>
      </c>
      <c r="AL76">
        <f>IF(NOT(ISERROR(FIND(R76,Userdata!$C$6,1)))=TRUE,1,0)</f>
        <v>0</v>
      </c>
      <c r="AM76">
        <f>(IF(NOT(ISERROR(FIND(H76,Userdata!$B$46,1)))=TRUE,1,0.5))*25</f>
        <v>12.5</v>
      </c>
      <c r="AN76">
        <f>(IF(NOT(ISERROR(FIND(U76,Userdata!$C$15,1)))=TRUE,1,0.5))*25</f>
        <v>12.5</v>
      </c>
      <c r="AO76">
        <f>IF(Userdata!$B$26=TRUE,IF(E76="ETF",1,0),IF(E76="ETF",0,1))</f>
        <v>0</v>
      </c>
      <c r="AP76">
        <f>IF(D76&lt;Userdata!$B$28,1,0)</f>
        <v>0</v>
      </c>
      <c r="AQ76">
        <f>IF(D76=Userdata!$B$28,IF(Calculation!AK66&lt;Userdata!C91,1,0),0)</f>
        <v>0</v>
      </c>
      <c r="AR76">
        <f t="shared" si="8"/>
        <v>12.5</v>
      </c>
      <c r="AS76">
        <f>IF(Userdata!$W$4= TRUE,(IF(NOT(ISERROR(FIND(I76,Userdata!$R$5,1)))=TRUE,1,0.5)*25),(IF(NOT(ISERROR(FIND(I76,Userdata!$Q$2,1)))=TRUE,1,0.5)*25))</f>
        <v>12.5</v>
      </c>
      <c r="AT76">
        <f>IF(AND(Userdata!$B$32&lt;=Calculation!J66,Userdata!$B$33&gt;=Calculation!J66),1*Userdata!$D$32,0.5*Userdata!$D$32)*2.5</f>
        <v>1.25</v>
      </c>
      <c r="AU76">
        <f>IF(AND(Userdata!$B$34&lt;=Calculation!Q66,Userdata!$B$35&gt;=Calculation!Q66),1*Userdata!$D$34,0.5*Userdata!$D$34)*2.5</f>
        <v>2.5</v>
      </c>
      <c r="AV76">
        <f>IF(AND(Userdata!$B$36&lt;=Calculation!RH66,Userdata!$B$37&gt;=Calculation!K66),1*Userdata!$D$36,0.5*Userdata!$D$36)*2.5</f>
        <v>2.5</v>
      </c>
      <c r="AW76">
        <f>IF(AND(Userdata!$B$38&lt;=Calculation!P66,Userdata!$B$39&gt;=Calculation!P66),1*Userdata!$D$38,0.5*Userdata!$D$38)*2.5</f>
        <v>2.5</v>
      </c>
      <c r="AX76" s="36">
        <f t="shared" si="9"/>
        <v>36.28</v>
      </c>
      <c r="AY76" s="33">
        <f>ROUND((Userdata!$B$3/Calculation!AX46),0)</f>
        <v>0</v>
      </c>
      <c r="AZ76">
        <f t="shared" si="10"/>
        <v>0</v>
      </c>
      <c r="BA76">
        <f t="shared" si="11"/>
        <v>0</v>
      </c>
    </row>
    <row r="77" spans="1:53" ht="92" x14ac:dyDescent="0.35">
      <c r="A77" s="4" t="s">
        <v>259</v>
      </c>
      <c r="B77" s="5" t="s">
        <v>260</v>
      </c>
      <c r="C77" t="s">
        <v>1387</v>
      </c>
      <c r="D77">
        <v>2004</v>
      </c>
      <c r="E77" s="6" t="s">
        <v>53</v>
      </c>
      <c r="F77" s="6" t="s">
        <v>262</v>
      </c>
      <c r="G77" s="6" t="s">
        <v>263</v>
      </c>
      <c r="H77" s="6" t="s">
        <v>143</v>
      </c>
      <c r="I77" s="6" t="s">
        <v>81</v>
      </c>
      <c r="J77" s="7">
        <v>3.0000000000000001E-3</v>
      </c>
      <c r="K77" s="8">
        <v>0.22</v>
      </c>
      <c r="L77" s="7">
        <v>5.3E-3</v>
      </c>
      <c r="M77" s="9">
        <v>138.5</v>
      </c>
      <c r="N77" s="10">
        <v>1.1000000000000001</v>
      </c>
      <c r="O77" s="34">
        <f t="shared" si="6"/>
        <v>125.91</v>
      </c>
      <c r="P77" s="11">
        <v>6589</v>
      </c>
      <c r="Q77" s="12">
        <v>1.51</v>
      </c>
      <c r="R77" s="6" t="s">
        <v>44</v>
      </c>
      <c r="S77" s="6" t="s">
        <v>74</v>
      </c>
      <c r="T77" s="6" t="s">
        <v>145</v>
      </c>
      <c r="U77" s="6" t="s">
        <v>47</v>
      </c>
      <c r="V77" s="13">
        <v>2.75E-2</v>
      </c>
      <c r="W77" s="13">
        <v>1.9300000000000001E-2</v>
      </c>
      <c r="X77" s="13">
        <v>0.14069999999999999</v>
      </c>
      <c r="Y77" s="13">
        <v>4.02E-2</v>
      </c>
      <c r="Z77" s="13">
        <v>5.5300000000000002E-2</v>
      </c>
      <c r="AA77" s="13">
        <v>4.65E-2</v>
      </c>
      <c r="AB77" s="13">
        <v>0.17610000000000001</v>
      </c>
      <c r="AC77" s="13">
        <v>0.18360000000000001</v>
      </c>
      <c r="AD77" s="13">
        <v>5.5199999999999999E-2</v>
      </c>
      <c r="AE77" s="13">
        <v>0.2515</v>
      </c>
      <c r="AF77" s="13">
        <v>1.1000000000000001E-3</v>
      </c>
      <c r="AG77" s="14" t="s">
        <v>48</v>
      </c>
      <c r="AH77" s="14" t="s">
        <v>48</v>
      </c>
      <c r="AI77" s="15" t="s">
        <v>49</v>
      </c>
      <c r="AJ77" s="16" t="s">
        <v>49</v>
      </c>
      <c r="AK77" s="30">
        <f t="shared" si="7"/>
        <v>6</v>
      </c>
      <c r="AL77">
        <f>IF(NOT(ISERROR(FIND(R77,Userdata!$C$6,1)))=TRUE,1,0)</f>
        <v>0</v>
      </c>
      <c r="AM77">
        <f>(IF(NOT(ISERROR(FIND(H77,Userdata!$B$46,1)))=TRUE,1,0.5))*25</f>
        <v>12.5</v>
      </c>
      <c r="AN77">
        <f>(IF(NOT(ISERROR(FIND(U77,Userdata!$C$15,1)))=TRUE,1,0.5))*25</f>
        <v>12.5</v>
      </c>
      <c r="AO77">
        <f>IF(Userdata!$B$26=TRUE,IF(E77="ETF",1,0),IF(E77="ETF",0,1))</f>
        <v>0</v>
      </c>
      <c r="AP77">
        <f>IF(D77&lt;Userdata!$B$28,1,0)</f>
        <v>0</v>
      </c>
      <c r="AQ77">
        <f>IF(D77=Userdata!$B$28,IF(Calculation!AK36&lt;Userdata!C61,1,0),0)</f>
        <v>0</v>
      </c>
      <c r="AR77">
        <f t="shared" si="8"/>
        <v>12.5</v>
      </c>
      <c r="AS77">
        <f>IF(Userdata!$W$4= TRUE,(IF(NOT(ISERROR(FIND(I77,Userdata!$R$5,1)))=TRUE,1,0.5)*25),(IF(NOT(ISERROR(FIND(I77,Userdata!$Q$2,1)))=TRUE,1,0.5)*25))</f>
        <v>12.5</v>
      </c>
      <c r="AT77">
        <f>IF(AND(Userdata!$B$32&lt;=Calculation!J36,Userdata!$B$33&gt;=Calculation!J36),1*Userdata!$D$32,0.5*Userdata!$D$32)*2.5</f>
        <v>1.25</v>
      </c>
      <c r="AU77">
        <f>IF(AND(Userdata!$B$34&lt;=Calculation!Q36,Userdata!$B$35&gt;=Calculation!Q36),1*Userdata!$D$34,0.5*Userdata!$D$34)*2.5</f>
        <v>2.5</v>
      </c>
      <c r="AV77">
        <f>IF(AND(Userdata!$B$36&lt;=Calculation!RH36,Userdata!$B$37&gt;=Calculation!K36),1*Userdata!$D$36,0.5*Userdata!$D$36)*2.5</f>
        <v>2.5</v>
      </c>
      <c r="AW77">
        <f>IF(AND(Userdata!$B$38&lt;=Calculation!P36,Userdata!$B$39&gt;=Calculation!P36),1*Userdata!$D$38,0.5*Userdata!$D$38)*2.5</f>
        <v>2.5</v>
      </c>
      <c r="AX77" s="36">
        <f t="shared" si="9"/>
        <v>125.91</v>
      </c>
      <c r="AY77" s="33">
        <f>ROUND((Userdata!$B$3/Calculation!AX47),0)</f>
        <v>0</v>
      </c>
      <c r="AZ77">
        <f t="shared" si="10"/>
        <v>0</v>
      </c>
      <c r="BA77">
        <f t="shared" si="11"/>
        <v>0</v>
      </c>
    </row>
    <row r="78" spans="1:53" ht="149.5" x14ac:dyDescent="0.35">
      <c r="A78" s="4" t="s">
        <v>901</v>
      </c>
      <c r="B78" s="5" t="s">
        <v>902</v>
      </c>
      <c r="C78" t="s">
        <v>1349</v>
      </c>
      <c r="D78">
        <v>2007</v>
      </c>
      <c r="E78" s="6" t="s">
        <v>53</v>
      </c>
      <c r="F78" s="6" t="s">
        <v>903</v>
      </c>
      <c r="G78" s="6" t="s">
        <v>904</v>
      </c>
      <c r="H78" s="6" t="s">
        <v>42</v>
      </c>
      <c r="I78" s="6" t="s">
        <v>129</v>
      </c>
      <c r="J78" s="7">
        <v>7.0000000000000001E-3</v>
      </c>
      <c r="K78" s="8">
        <v>0.12</v>
      </c>
      <c r="L78" s="7">
        <v>1.7299999999999999E-2</v>
      </c>
      <c r="M78" s="9">
        <v>712.2</v>
      </c>
      <c r="N78" s="10">
        <v>17.399999999999999</v>
      </c>
      <c r="O78" s="34">
        <f t="shared" si="6"/>
        <v>40.93</v>
      </c>
      <c r="P78" s="11">
        <v>103695</v>
      </c>
      <c r="Q78" s="12">
        <v>1.07</v>
      </c>
      <c r="R78" s="6" t="s">
        <v>44</v>
      </c>
      <c r="S78" s="6" t="s">
        <v>45</v>
      </c>
      <c r="T78" s="6" t="s">
        <v>46</v>
      </c>
      <c r="U78" s="6" t="s">
        <v>47</v>
      </c>
      <c r="V78" s="13">
        <v>4.9200000000000001E-2</v>
      </c>
      <c r="W78" s="13">
        <v>2.7099999999999999E-2</v>
      </c>
      <c r="X78" s="13">
        <v>0.14430000000000001</v>
      </c>
      <c r="Y78" s="13">
        <v>7.8100000000000003E-2</v>
      </c>
      <c r="Z78" s="13">
        <v>0.1265</v>
      </c>
      <c r="AA78" s="13">
        <v>0.12239999999999999</v>
      </c>
      <c r="AB78" s="13">
        <v>0.1055</v>
      </c>
      <c r="AC78" s="13">
        <v>0.12659999999999999</v>
      </c>
      <c r="AD78" s="13">
        <v>1.6299999999999999E-2</v>
      </c>
      <c r="AE78" s="13">
        <v>0.1293</v>
      </c>
      <c r="AF78" s="13">
        <v>7.3300000000000004E-2</v>
      </c>
      <c r="AG78" s="14" t="s">
        <v>48</v>
      </c>
      <c r="AH78" s="14" t="s">
        <v>48</v>
      </c>
      <c r="AI78" s="15" t="s">
        <v>49</v>
      </c>
      <c r="AJ78" s="16" t="s">
        <v>49</v>
      </c>
      <c r="AK78" s="30">
        <f t="shared" si="7"/>
        <v>5</v>
      </c>
      <c r="AL78">
        <f>IF(NOT(ISERROR(FIND(R78,Userdata!$C$6,1)))=TRUE,1,0)</f>
        <v>0</v>
      </c>
      <c r="AM78">
        <f>(IF(NOT(ISERROR(FIND(H78,Userdata!$B$46,1)))=TRUE,1,0.5))*25</f>
        <v>12.5</v>
      </c>
      <c r="AN78">
        <f>(IF(NOT(ISERROR(FIND(U78,Userdata!$C$15,1)))=TRUE,1,0.5))*25</f>
        <v>12.5</v>
      </c>
      <c r="AO78">
        <f>IF(Userdata!$B$26=TRUE,IF(E78="ETF",1,0),IF(E78="ETF",0,1))</f>
        <v>0</v>
      </c>
      <c r="AP78">
        <f>IF(D78&lt;Userdata!$B$28,1,0)</f>
        <v>0</v>
      </c>
      <c r="AQ78">
        <f>IF(D78=Userdata!$B$28,IF(Calculation!AK174&lt;Userdata!C199,1,0),0)</f>
        <v>0</v>
      </c>
      <c r="AR78">
        <f t="shared" si="8"/>
        <v>12.5</v>
      </c>
      <c r="AS78">
        <f>IF(Userdata!$W$4= TRUE,(IF(NOT(ISERROR(FIND(I78,Userdata!$R$5,1)))=TRUE,1,0.5)*25),(IF(NOT(ISERROR(FIND(I78,Userdata!$Q$2,1)))=TRUE,1,0.5)*25))</f>
        <v>12.5</v>
      </c>
      <c r="AT78">
        <f>IF(AND(Userdata!$B$32&lt;=Calculation!J174,Userdata!$B$33&gt;=Calculation!J174),1*Userdata!$D$32,0.5*Userdata!$D$32)*2.5</f>
        <v>1.25</v>
      </c>
      <c r="AU78">
        <f>IF(AND(Userdata!$B$34&lt;=Calculation!Q174,Userdata!$B$35&gt;=Calculation!Q174),1*Userdata!$D$34,0.5*Userdata!$D$34)*2.5</f>
        <v>2.5</v>
      </c>
      <c r="AV78">
        <f>IF(AND(Userdata!$B$36&lt;=Calculation!RH174,Userdata!$B$37&gt;=Calculation!K174),1*Userdata!$D$36,0.5*Userdata!$D$36)*2.5</f>
        <v>2.5</v>
      </c>
      <c r="AW78">
        <f>IF(AND(Userdata!$B$38&lt;=Calculation!P174,Userdata!$B$39&gt;=Calculation!P174),1*Userdata!$D$38,0.5*Userdata!$D$38)*2.5</f>
        <v>2.5</v>
      </c>
      <c r="AX78" s="36">
        <f t="shared" si="9"/>
        <v>40.93</v>
      </c>
      <c r="AY78" s="33">
        <f>ROUND((Userdata!$B$3/Calculation!AX48),0)</f>
        <v>0</v>
      </c>
      <c r="AZ78">
        <f t="shared" si="10"/>
        <v>0</v>
      </c>
      <c r="BA78">
        <f t="shared" si="11"/>
        <v>0</v>
      </c>
    </row>
    <row r="79" spans="1:53" ht="409.5" x14ac:dyDescent="0.35">
      <c r="A79" s="4" t="s">
        <v>415</v>
      </c>
      <c r="B79" s="5" t="s">
        <v>416</v>
      </c>
      <c r="C79" t="s">
        <v>1381</v>
      </c>
      <c r="D79">
        <v>2000</v>
      </c>
      <c r="E79" s="6" t="s">
        <v>53</v>
      </c>
      <c r="F79" s="6" t="s">
        <v>417</v>
      </c>
      <c r="G79" s="6" t="s">
        <v>418</v>
      </c>
      <c r="H79" s="6" t="s">
        <v>136</v>
      </c>
      <c r="I79" s="6" t="s">
        <v>57</v>
      </c>
      <c r="J79" s="7">
        <v>5.0000000000000001E-3</v>
      </c>
      <c r="K79" s="8">
        <v>0.28000000000000003</v>
      </c>
      <c r="L79" s="7">
        <v>1.2999999999999999E-2</v>
      </c>
      <c r="M79" s="9">
        <v>209.9</v>
      </c>
      <c r="N79" s="10">
        <v>2.4</v>
      </c>
      <c r="O79" s="34">
        <f t="shared" si="6"/>
        <v>87.46</v>
      </c>
      <c r="P79" s="11">
        <v>5433</v>
      </c>
      <c r="Q79" s="12">
        <v>1.26</v>
      </c>
      <c r="R79" s="6" t="s">
        <v>44</v>
      </c>
      <c r="S79" s="6" t="s">
        <v>48</v>
      </c>
      <c r="T79" s="6" t="s">
        <v>48</v>
      </c>
      <c r="U79" s="6" t="s">
        <v>47</v>
      </c>
      <c r="V79" s="13">
        <v>0</v>
      </c>
      <c r="W79" s="13">
        <v>0</v>
      </c>
      <c r="X79" s="13">
        <v>0.09</v>
      </c>
      <c r="Y79" s="13">
        <v>0</v>
      </c>
      <c r="Z79" s="13">
        <v>0</v>
      </c>
      <c r="AA79" s="13">
        <v>0</v>
      </c>
      <c r="AB79" s="13">
        <v>0</v>
      </c>
      <c r="AC79" s="13">
        <v>5.2699999999999997E-2</v>
      </c>
      <c r="AD79" s="13">
        <v>0</v>
      </c>
      <c r="AE79" s="13">
        <v>0.85199999999999998</v>
      </c>
      <c r="AF79" s="13">
        <v>0</v>
      </c>
      <c r="AG79" s="14" t="s">
        <v>48</v>
      </c>
      <c r="AH79" s="14" t="s">
        <v>48</v>
      </c>
      <c r="AI79" s="15" t="s">
        <v>49</v>
      </c>
      <c r="AJ79" s="16" t="s">
        <v>49</v>
      </c>
      <c r="AK79" s="30">
        <f t="shared" si="7"/>
        <v>9</v>
      </c>
      <c r="AL79">
        <f>IF(NOT(ISERROR(FIND(R79,Userdata!$C$6,1)))=TRUE,1,0)</f>
        <v>0</v>
      </c>
      <c r="AM79">
        <f>(IF(NOT(ISERROR(FIND(H79,Userdata!$B$46,1)))=TRUE,1,0.5))*25</f>
        <v>12.5</v>
      </c>
      <c r="AN79">
        <f>(IF(NOT(ISERROR(FIND(U79,Userdata!$C$15,1)))=TRUE,1,0.5))*25</f>
        <v>12.5</v>
      </c>
      <c r="AO79">
        <f>IF(Userdata!$B$26=TRUE,IF(E79="ETF",1,0),IF(E79="ETF",0,1))</f>
        <v>0</v>
      </c>
      <c r="AP79">
        <f>IF(D79&lt;Userdata!$B$28,1,0)</f>
        <v>0</v>
      </c>
      <c r="AQ79">
        <f>IF(D79=Userdata!$B$28,IF(Calculation!AK67&lt;Userdata!C92,1,0),0)</f>
        <v>0</v>
      </c>
      <c r="AR79">
        <f t="shared" si="8"/>
        <v>12.5</v>
      </c>
      <c r="AS79">
        <f>IF(Userdata!$W$4= TRUE,(IF(NOT(ISERROR(FIND(I79,Userdata!$R$5,1)))=TRUE,1,0.5)*25),(IF(NOT(ISERROR(FIND(I79,Userdata!$Q$2,1)))=TRUE,1,0.5)*25))</f>
        <v>12.5</v>
      </c>
      <c r="AT79">
        <f>IF(AND(Userdata!$B$32&lt;=Calculation!J67,Userdata!$B$33&gt;=Calculation!J67),1*Userdata!$D$32,0.5*Userdata!$D$32)*2.5</f>
        <v>1.25</v>
      </c>
      <c r="AU79">
        <f>IF(AND(Userdata!$B$34&lt;=Calculation!Q67,Userdata!$B$35&gt;=Calculation!Q67),1*Userdata!$D$34,0.5*Userdata!$D$34)*2.5</f>
        <v>2.5</v>
      </c>
      <c r="AV79">
        <f>IF(AND(Userdata!$B$36&lt;=Calculation!RH67,Userdata!$B$37&gt;=Calculation!K67),1*Userdata!$D$36,0.5*Userdata!$D$36)*2.5</f>
        <v>2.5</v>
      </c>
      <c r="AW79">
        <f>IF(AND(Userdata!$B$38&lt;=Calculation!P67,Userdata!$B$39&gt;=Calculation!P67),1*Userdata!$D$38,0.5*Userdata!$D$38)*2.5</f>
        <v>2.5</v>
      </c>
      <c r="AX79" s="36">
        <f t="shared" si="9"/>
        <v>87.46</v>
      </c>
      <c r="AY79" s="33">
        <f>ROUND((Userdata!$B$3/Calculation!AX49),0)</f>
        <v>0</v>
      </c>
      <c r="AZ79">
        <f t="shared" si="10"/>
        <v>0</v>
      </c>
      <c r="BA79">
        <f t="shared" si="11"/>
        <v>0</v>
      </c>
    </row>
    <row r="80" spans="1:53" ht="391" x14ac:dyDescent="0.35">
      <c r="A80" s="4" t="s">
        <v>1254</v>
      </c>
      <c r="B80" s="5" t="s">
        <v>1255</v>
      </c>
      <c r="C80" t="s">
        <v>1382</v>
      </c>
      <c r="D80">
        <v>2003</v>
      </c>
      <c r="E80" s="6" t="s">
        <v>53</v>
      </c>
      <c r="F80" s="6" t="s">
        <v>1257</v>
      </c>
      <c r="G80" s="6" t="s">
        <v>1258</v>
      </c>
      <c r="H80" s="6" t="s">
        <v>42</v>
      </c>
      <c r="I80" s="6" t="s">
        <v>105</v>
      </c>
      <c r="J80" s="7">
        <v>4.0000000000000001E-3</v>
      </c>
      <c r="K80" s="8">
        <v>0.25</v>
      </c>
      <c r="L80" s="7">
        <v>1.6799999999999999E-2</v>
      </c>
      <c r="M80" s="9">
        <v>6490.7</v>
      </c>
      <c r="N80" s="10">
        <v>91.5</v>
      </c>
      <c r="O80" s="34">
        <f t="shared" si="6"/>
        <v>70.94</v>
      </c>
      <c r="P80" s="11">
        <v>795787</v>
      </c>
      <c r="Q80" s="12">
        <v>1.03</v>
      </c>
      <c r="R80" s="6" t="s">
        <v>44</v>
      </c>
      <c r="S80" s="6" t="s">
        <v>45</v>
      </c>
      <c r="T80" s="6" t="s">
        <v>46</v>
      </c>
      <c r="U80" s="6" t="s">
        <v>47</v>
      </c>
      <c r="V80" s="13">
        <v>4.9599999999999998E-2</v>
      </c>
      <c r="W80" s="13">
        <v>2.23E-2</v>
      </c>
      <c r="X80" s="13">
        <v>0.15140000000000001</v>
      </c>
      <c r="Y80" s="13">
        <v>9.2600000000000002E-2</v>
      </c>
      <c r="Z80" s="13">
        <v>8.3299999999999999E-2</v>
      </c>
      <c r="AA80" s="13">
        <v>0.13220000000000001</v>
      </c>
      <c r="AB80" s="13">
        <v>0.1052</v>
      </c>
      <c r="AC80" s="13">
        <v>0.125</v>
      </c>
      <c r="AD80" s="13">
        <v>3.5900000000000001E-2</v>
      </c>
      <c r="AE80" s="13">
        <v>0.1381</v>
      </c>
      <c r="AF80" s="13">
        <v>6.0199999999999997E-2</v>
      </c>
      <c r="AG80" s="14" t="s">
        <v>48</v>
      </c>
      <c r="AH80" s="14" t="s">
        <v>48</v>
      </c>
      <c r="AI80" s="15" t="s">
        <v>49</v>
      </c>
      <c r="AJ80" s="16" t="s">
        <v>49</v>
      </c>
      <c r="AK80" s="30">
        <f t="shared" si="7"/>
        <v>4</v>
      </c>
      <c r="AL80">
        <f>IF(NOT(ISERROR(FIND(R80,Userdata!$C$6,1)))=TRUE,1,0)</f>
        <v>0</v>
      </c>
      <c r="AM80">
        <f>(IF(NOT(ISERROR(FIND(H80,Userdata!$B$46,1)))=TRUE,1,0.5))*25</f>
        <v>12.5</v>
      </c>
      <c r="AN80">
        <f>(IF(NOT(ISERROR(FIND(U80,Userdata!$C$15,1)))=TRUE,1,0.5))*25</f>
        <v>12.5</v>
      </c>
      <c r="AO80">
        <f>IF(Userdata!$B$26=TRUE,IF(E80="ETF",1,0),IF(E80="ETF",0,1))</f>
        <v>0</v>
      </c>
      <c r="AP80">
        <f>IF(D80&lt;Userdata!$B$28,1,0)</f>
        <v>0</v>
      </c>
      <c r="AQ80">
        <f>IF(D80=Userdata!$B$28,IF(Calculation!AK256&lt;Userdata!C281,1,0),0)</f>
        <v>0</v>
      </c>
      <c r="AR80">
        <f t="shared" si="8"/>
        <v>12.5</v>
      </c>
      <c r="AS80">
        <f>IF(Userdata!$W$4= TRUE,(IF(NOT(ISERROR(FIND(I80,Userdata!$R$5,1)))=TRUE,1,0.5)*25),(IF(NOT(ISERROR(FIND(I80,Userdata!$Q$2,1)))=TRUE,1,0.5)*25))</f>
        <v>12.5</v>
      </c>
      <c r="AT80">
        <f>IF(AND(Userdata!$B$32&lt;=Calculation!J256,Userdata!$B$33&gt;=Calculation!J256),1*Userdata!$D$32,0.5*Userdata!$D$32)*2.5</f>
        <v>1.25</v>
      </c>
      <c r="AU80">
        <f>IF(AND(Userdata!$B$34&lt;=Calculation!Q256,Userdata!$B$35&gt;=Calculation!Q256),1*Userdata!$D$34,0.5*Userdata!$D$34)*2.5</f>
        <v>2.5</v>
      </c>
      <c r="AV80">
        <f>IF(AND(Userdata!$B$36&lt;=Calculation!RH256,Userdata!$B$37&gt;=Calculation!K256),1*Userdata!$D$36,0.5*Userdata!$D$36)*2.5</f>
        <v>2.5</v>
      </c>
      <c r="AW80">
        <f>IF(AND(Userdata!$B$38&lt;=Calculation!P256,Userdata!$B$39&gt;=Calculation!P256),1*Userdata!$D$38,0.5*Userdata!$D$38)*2.5</f>
        <v>2.5</v>
      </c>
      <c r="AX80" s="36">
        <f t="shared" si="9"/>
        <v>70.94</v>
      </c>
      <c r="AY80" s="33">
        <f>ROUND((Userdata!$B$3/Calculation!AX50),0)</f>
        <v>0</v>
      </c>
      <c r="AZ80">
        <f t="shared" si="10"/>
        <v>0</v>
      </c>
      <c r="BA80">
        <f t="shared" si="11"/>
        <v>0</v>
      </c>
    </row>
    <row r="81" spans="1:53" ht="161" x14ac:dyDescent="0.35">
      <c r="A81" s="4" t="s">
        <v>151</v>
      </c>
      <c r="B81" s="5" t="s">
        <v>152</v>
      </c>
      <c r="C81" t="s">
        <v>1386</v>
      </c>
      <c r="D81">
        <v>2006</v>
      </c>
      <c r="E81" s="6" t="s">
        <v>53</v>
      </c>
      <c r="F81" s="6" t="s">
        <v>154</v>
      </c>
      <c r="G81" s="6" t="s">
        <v>155</v>
      </c>
      <c r="H81" s="6" t="s">
        <v>143</v>
      </c>
      <c r="I81" s="6" t="s">
        <v>105</v>
      </c>
      <c r="J81" s="7">
        <v>3.5000000000000001E-3</v>
      </c>
      <c r="K81" s="8">
        <v>0.1</v>
      </c>
      <c r="L81" s="7">
        <v>8.3999999999999995E-3</v>
      </c>
      <c r="M81" s="9">
        <v>119.5</v>
      </c>
      <c r="N81" s="10">
        <v>1.5</v>
      </c>
      <c r="O81" s="34">
        <f t="shared" si="6"/>
        <v>79.67</v>
      </c>
      <c r="P81" s="11">
        <v>13202</v>
      </c>
      <c r="Q81" s="12">
        <v>1.53</v>
      </c>
      <c r="R81" s="6" t="s">
        <v>44</v>
      </c>
      <c r="S81" s="6" t="s">
        <v>74</v>
      </c>
      <c r="T81" s="6" t="s">
        <v>145</v>
      </c>
      <c r="U81" s="6" t="s">
        <v>47</v>
      </c>
      <c r="V81" s="13">
        <v>4.2999999999999997E-2</v>
      </c>
      <c r="W81" s="13">
        <v>0</v>
      </c>
      <c r="X81" s="13">
        <v>0.17330000000000001</v>
      </c>
      <c r="Y81" s="13">
        <v>0.05</v>
      </c>
      <c r="Z81" s="13">
        <v>1.4800000000000001E-2</v>
      </c>
      <c r="AA81" s="13">
        <v>0.15629999999999999</v>
      </c>
      <c r="AB81" s="13">
        <v>0.13739999999999999</v>
      </c>
      <c r="AC81" s="13">
        <v>0.123</v>
      </c>
      <c r="AD81" s="13">
        <v>4.0599999999999997E-2</v>
      </c>
      <c r="AE81" s="13">
        <v>0.25940000000000002</v>
      </c>
      <c r="AF81" s="13">
        <v>0</v>
      </c>
      <c r="AG81" s="14" t="s">
        <v>48</v>
      </c>
      <c r="AH81" s="14" t="s">
        <v>48</v>
      </c>
      <c r="AI81" s="15" t="s">
        <v>49</v>
      </c>
      <c r="AJ81" s="16" t="s">
        <v>49</v>
      </c>
      <c r="AK81" s="30">
        <f t="shared" si="7"/>
        <v>3</v>
      </c>
      <c r="AL81">
        <f>IF(NOT(ISERROR(FIND(R81,Userdata!$C$6,1)))=TRUE,1,0)</f>
        <v>0</v>
      </c>
      <c r="AM81">
        <f>(IF(NOT(ISERROR(FIND(H81,Userdata!$B$46,1)))=TRUE,1,0.5))*25</f>
        <v>12.5</v>
      </c>
      <c r="AN81">
        <f>(IF(NOT(ISERROR(FIND(U81,Userdata!$C$15,1)))=TRUE,1,0.5))*25</f>
        <v>12.5</v>
      </c>
      <c r="AO81">
        <f>IF(Userdata!$B$26=TRUE,IF(E81="ETF",1,0),IF(E81="ETF",0,1))</f>
        <v>0</v>
      </c>
      <c r="AP81">
        <f>IF(D81&lt;Userdata!$B$28,1,0)</f>
        <v>0</v>
      </c>
      <c r="AQ81">
        <f>IF(D81=Userdata!$B$28,IF(Calculation!AK17&lt;Userdata!C42,1,0),0)</f>
        <v>0</v>
      </c>
      <c r="AR81">
        <f t="shared" si="8"/>
        <v>12.5</v>
      </c>
      <c r="AS81">
        <f>IF(Userdata!$W$4= TRUE,(IF(NOT(ISERROR(FIND(I81,Userdata!$R$5,1)))=TRUE,1,0.5)*25),(IF(NOT(ISERROR(FIND(I81,Userdata!$Q$2,1)))=TRUE,1,0.5)*25))</f>
        <v>12.5</v>
      </c>
      <c r="AT81">
        <f>IF(AND(Userdata!$B$32&lt;=Calculation!J17,Userdata!$B$33&gt;=Calculation!J17),1*Userdata!$D$32,0.5*Userdata!$D$32)*2.5</f>
        <v>1.25</v>
      </c>
      <c r="AU81">
        <f>IF(AND(Userdata!$B$34&lt;=Calculation!Q17,Userdata!$B$35&gt;=Calculation!Q17),1*Userdata!$D$34,0.5*Userdata!$D$34)*2.5</f>
        <v>2.5</v>
      </c>
      <c r="AV81">
        <f>IF(AND(Userdata!$B$36&lt;=Calculation!RH17,Userdata!$B$37&gt;=Calculation!K17),1*Userdata!$D$36,0.5*Userdata!$D$36)*2.5</f>
        <v>2.5</v>
      </c>
      <c r="AW81">
        <f>IF(AND(Userdata!$B$38&lt;=Calculation!P17,Userdata!$B$39&gt;=Calculation!P17),1*Userdata!$D$38,0.5*Userdata!$D$38)*2.5</f>
        <v>2.5</v>
      </c>
      <c r="AX81" s="36">
        <f t="shared" si="9"/>
        <v>79.67</v>
      </c>
      <c r="AY81" s="33">
        <f>ROUND((Userdata!$B$3/Calculation!AX51),0)</f>
        <v>0</v>
      </c>
      <c r="AZ81">
        <f t="shared" si="10"/>
        <v>0</v>
      </c>
      <c r="BA81">
        <f t="shared" si="11"/>
        <v>0</v>
      </c>
    </row>
    <row r="82" spans="1:53" ht="69" x14ac:dyDescent="0.35">
      <c r="A82" s="4" t="s">
        <v>333</v>
      </c>
      <c r="B82" s="5" t="s">
        <v>334</v>
      </c>
      <c r="C82" t="s">
        <v>1349</v>
      </c>
      <c r="D82">
        <v>2006</v>
      </c>
      <c r="E82" s="6" t="s">
        <v>53</v>
      </c>
      <c r="F82" s="6" t="s">
        <v>336</v>
      </c>
      <c r="G82" s="6" t="s">
        <v>337</v>
      </c>
      <c r="H82" s="6" t="s">
        <v>72</v>
      </c>
      <c r="I82" s="6" t="s">
        <v>81</v>
      </c>
      <c r="J82" s="7">
        <v>4.7999999999999996E-3</v>
      </c>
      <c r="K82" s="8">
        <v>0.16</v>
      </c>
      <c r="L82" s="7">
        <v>1.14E-2</v>
      </c>
      <c r="M82" s="9">
        <v>165</v>
      </c>
      <c r="N82" s="10">
        <v>3.5</v>
      </c>
      <c r="O82" s="34">
        <f t="shared" si="6"/>
        <v>47.14</v>
      </c>
      <c r="P82" s="11">
        <v>25425</v>
      </c>
      <c r="Q82" s="12">
        <v>1.35</v>
      </c>
      <c r="R82" s="6" t="s">
        <v>44</v>
      </c>
      <c r="S82" s="6" t="s">
        <v>48</v>
      </c>
      <c r="T82" s="6" t="s">
        <v>48</v>
      </c>
      <c r="U82" s="6" t="s">
        <v>47</v>
      </c>
      <c r="V82" s="13">
        <v>0</v>
      </c>
      <c r="W82" s="13">
        <v>0</v>
      </c>
      <c r="X82" s="13">
        <v>0</v>
      </c>
      <c r="Y82" s="13">
        <v>0</v>
      </c>
      <c r="Z82" s="13">
        <v>0</v>
      </c>
      <c r="AA82" s="13">
        <v>0.99750000000000005</v>
      </c>
      <c r="AB82" s="13">
        <v>0</v>
      </c>
      <c r="AC82" s="13">
        <v>0</v>
      </c>
      <c r="AD82" s="13">
        <v>0</v>
      </c>
      <c r="AE82" s="13">
        <v>0</v>
      </c>
      <c r="AF82" s="13">
        <v>0</v>
      </c>
      <c r="AG82" s="14" t="s">
        <v>48</v>
      </c>
      <c r="AH82" s="14" t="s">
        <v>48</v>
      </c>
      <c r="AI82" s="15" t="s">
        <v>49</v>
      </c>
      <c r="AJ82" s="16" t="s">
        <v>49</v>
      </c>
      <c r="AK82" s="30">
        <f t="shared" si="7"/>
        <v>5</v>
      </c>
      <c r="AL82">
        <f>IF(NOT(ISERROR(FIND(R82,Userdata!$C$6,1)))=TRUE,1,0)</f>
        <v>0</v>
      </c>
      <c r="AM82">
        <f>(IF(NOT(ISERROR(FIND(H82,Userdata!$B$46,1)))=TRUE,1,0.5))*25</f>
        <v>12.5</v>
      </c>
      <c r="AN82">
        <f>(IF(NOT(ISERROR(FIND(U82,Userdata!$C$15,1)))=TRUE,1,0.5))*25</f>
        <v>12.5</v>
      </c>
      <c r="AO82">
        <f>IF(Userdata!$B$26=TRUE,IF(E82="ETF",1,0),IF(E82="ETF",0,1))</f>
        <v>0</v>
      </c>
      <c r="AP82">
        <f>IF(D82&lt;Userdata!$B$28,1,0)</f>
        <v>0</v>
      </c>
      <c r="AQ82">
        <f>IF(D82=Userdata!$B$28,IF(Calculation!AK50&lt;Userdata!C75,1,0),0)</f>
        <v>0</v>
      </c>
      <c r="AR82">
        <f t="shared" si="8"/>
        <v>12.5</v>
      </c>
      <c r="AS82">
        <f>IF(Userdata!$W$4= TRUE,(IF(NOT(ISERROR(FIND(I82,Userdata!$R$5,1)))=TRUE,1,0.5)*25),(IF(NOT(ISERROR(FIND(I82,Userdata!$Q$2,1)))=TRUE,1,0.5)*25))</f>
        <v>12.5</v>
      </c>
      <c r="AT82">
        <f>IF(AND(Userdata!$B$32&lt;=Calculation!J50,Userdata!$B$33&gt;=Calculation!J50),1*Userdata!$D$32,0.5*Userdata!$D$32)*2.5</f>
        <v>1.25</v>
      </c>
      <c r="AU82">
        <f>IF(AND(Userdata!$B$34&lt;=Calculation!Q50,Userdata!$B$35&gt;=Calculation!Q50),1*Userdata!$D$34,0.5*Userdata!$D$34)*2.5</f>
        <v>2.5</v>
      </c>
      <c r="AV82">
        <f>IF(AND(Userdata!$B$36&lt;=Calculation!RH50,Userdata!$B$37&gt;=Calculation!K50),1*Userdata!$D$36,0.5*Userdata!$D$36)*2.5</f>
        <v>2.5</v>
      </c>
      <c r="AW82">
        <f>IF(AND(Userdata!$B$38&lt;=Calculation!P50,Userdata!$B$39&gt;=Calculation!P50),1*Userdata!$D$38,0.5*Userdata!$D$38)*2.5</f>
        <v>2.5</v>
      </c>
      <c r="AX82" s="36">
        <f t="shared" si="9"/>
        <v>47.14</v>
      </c>
      <c r="AY82" s="33">
        <f>ROUND((Userdata!$B$3/Calculation!AX52),0)</f>
        <v>0</v>
      </c>
      <c r="AZ82">
        <f t="shared" si="10"/>
        <v>0</v>
      </c>
      <c r="BA82">
        <f t="shared" si="11"/>
        <v>0</v>
      </c>
    </row>
    <row r="83" spans="1:53" ht="218.5" x14ac:dyDescent="0.35">
      <c r="A83" s="4" t="s">
        <v>765</v>
      </c>
      <c r="B83" s="5" t="s">
        <v>766</v>
      </c>
      <c r="C83" t="s">
        <v>1388</v>
      </c>
      <c r="D83">
        <v>2006</v>
      </c>
      <c r="E83" s="6" t="s">
        <v>53</v>
      </c>
      <c r="F83" s="6" t="s">
        <v>768</v>
      </c>
      <c r="G83" s="6" t="s">
        <v>769</v>
      </c>
      <c r="H83" s="6" t="s">
        <v>72</v>
      </c>
      <c r="I83" s="6" t="s">
        <v>73</v>
      </c>
      <c r="J83" s="7">
        <v>6.0000000000000001E-3</v>
      </c>
      <c r="K83" s="8">
        <v>0.62</v>
      </c>
      <c r="L83" s="7">
        <v>0.1537</v>
      </c>
      <c r="M83" s="9">
        <v>489.5</v>
      </c>
      <c r="N83" s="10">
        <v>41.2</v>
      </c>
      <c r="O83" s="34">
        <f t="shared" si="6"/>
        <v>11.88</v>
      </c>
      <c r="P83" s="11">
        <v>279656</v>
      </c>
      <c r="Q83" s="12">
        <v>1.06</v>
      </c>
      <c r="R83" s="6" t="s">
        <v>44</v>
      </c>
      <c r="S83" s="6" t="s">
        <v>74</v>
      </c>
      <c r="T83" s="6" t="s">
        <v>130</v>
      </c>
      <c r="U83" s="6" t="s">
        <v>47</v>
      </c>
      <c r="V83" s="13">
        <v>2.47E-2</v>
      </c>
      <c r="W83" s="13">
        <v>0</v>
      </c>
      <c r="X83" s="13">
        <v>1E-4</v>
      </c>
      <c r="Y83" s="13">
        <v>4.0599999999999997E-2</v>
      </c>
      <c r="Z83" s="13">
        <v>0</v>
      </c>
      <c r="AA83" s="13">
        <v>0.55100000000000005</v>
      </c>
      <c r="AB83" s="13">
        <v>0</v>
      </c>
      <c r="AC83" s="13">
        <v>8.1199999999999994E-2</v>
      </c>
      <c r="AD83" s="13">
        <v>0</v>
      </c>
      <c r="AE83" s="13">
        <v>0</v>
      </c>
      <c r="AF83" s="13">
        <v>0</v>
      </c>
      <c r="AG83" s="14" t="s">
        <v>48</v>
      </c>
      <c r="AH83" s="14" t="s">
        <v>48</v>
      </c>
      <c r="AI83" s="15" t="s">
        <v>49</v>
      </c>
      <c r="AJ83" s="16" t="s">
        <v>49</v>
      </c>
      <c r="AK83" s="30">
        <f t="shared" si="7"/>
        <v>10</v>
      </c>
      <c r="AL83">
        <f>IF(NOT(ISERROR(FIND(R83,Userdata!$C$6,1)))=TRUE,1,0)</f>
        <v>0</v>
      </c>
      <c r="AM83">
        <f>(IF(NOT(ISERROR(FIND(H83,Userdata!$B$46,1)))=TRUE,1,0.5))*25</f>
        <v>12.5</v>
      </c>
      <c r="AN83">
        <f>(IF(NOT(ISERROR(FIND(U83,Userdata!$C$15,1)))=TRUE,1,0.5))*25</f>
        <v>12.5</v>
      </c>
      <c r="AO83">
        <f>IF(Userdata!$B$26=TRUE,IF(E83="ETF",1,0),IF(E83="ETF",0,1))</f>
        <v>0</v>
      </c>
      <c r="AP83">
        <f>IF(D83&lt;Userdata!$B$28,1,0)</f>
        <v>0</v>
      </c>
      <c r="AQ83">
        <f>IF(D83=Userdata!$B$28,IF(Calculation!AK144&lt;Userdata!C169,1,0),0)</f>
        <v>0</v>
      </c>
      <c r="AR83">
        <f t="shared" si="8"/>
        <v>12.5</v>
      </c>
      <c r="AS83">
        <f>IF(Userdata!$W$4= TRUE,(IF(NOT(ISERROR(FIND(I83,Userdata!$R$5,1)))=TRUE,1,0.5)*25),(IF(NOT(ISERROR(FIND(I83,Userdata!$Q$2,1)))=TRUE,1,0.5)*25))</f>
        <v>12.5</v>
      </c>
      <c r="AT83">
        <f>IF(AND(Userdata!$B$32&lt;=Calculation!J144,Userdata!$B$33&gt;=Calculation!J144),1*Userdata!$D$32,0.5*Userdata!$D$32)*2.5</f>
        <v>1.25</v>
      </c>
      <c r="AU83">
        <f>IF(AND(Userdata!$B$34&lt;=Calculation!Q144,Userdata!$B$35&gt;=Calculation!Q144),1*Userdata!$D$34,0.5*Userdata!$D$34)*2.5</f>
        <v>2.5</v>
      </c>
      <c r="AV83">
        <f>IF(AND(Userdata!$B$36&lt;=Calculation!RH144,Userdata!$B$37&gt;=Calculation!K144),1*Userdata!$D$36,0.5*Userdata!$D$36)*2.5</f>
        <v>2.5</v>
      </c>
      <c r="AW83">
        <f>IF(AND(Userdata!$B$38&lt;=Calculation!P144,Userdata!$B$39&gt;=Calculation!P144),1*Userdata!$D$38,0.5*Userdata!$D$38)*2.5</f>
        <v>2.5</v>
      </c>
      <c r="AX83" s="36">
        <f t="shared" si="9"/>
        <v>11.88</v>
      </c>
      <c r="AY83" s="33">
        <f>ROUND((Userdata!$B$3/Calculation!AX53),0)</f>
        <v>0</v>
      </c>
      <c r="AZ83">
        <f t="shared" si="10"/>
        <v>0</v>
      </c>
      <c r="BA83">
        <f t="shared" si="11"/>
        <v>0</v>
      </c>
    </row>
    <row r="84" spans="1:53" ht="149.5" x14ac:dyDescent="0.35">
      <c r="A84" s="4" t="s">
        <v>1263</v>
      </c>
      <c r="B84" s="5" t="s">
        <v>1264</v>
      </c>
      <c r="C84" t="s">
        <v>1385</v>
      </c>
      <c r="D84">
        <v>2006</v>
      </c>
      <c r="E84" s="6" t="s">
        <v>53</v>
      </c>
      <c r="F84" s="6" t="s">
        <v>1266</v>
      </c>
      <c r="G84" s="6" t="s">
        <v>1267</v>
      </c>
      <c r="H84" s="6" t="s">
        <v>213</v>
      </c>
      <c r="I84" s="6" t="s">
        <v>144</v>
      </c>
      <c r="J84" s="7">
        <v>1E-3</v>
      </c>
      <c r="K84" s="8">
        <v>0.44</v>
      </c>
      <c r="L84" s="7">
        <v>2.75E-2</v>
      </c>
      <c r="M84" s="9">
        <v>7246.1</v>
      </c>
      <c r="N84" s="10">
        <v>116.5</v>
      </c>
      <c r="O84" s="34">
        <f t="shared" si="6"/>
        <v>62.2</v>
      </c>
      <c r="P84" s="11">
        <v>507270</v>
      </c>
      <c r="Q84" s="12">
        <v>0.97</v>
      </c>
      <c r="R84" s="6" t="s">
        <v>44</v>
      </c>
      <c r="S84" s="6" t="s">
        <v>45</v>
      </c>
      <c r="T84" s="6" t="s">
        <v>130</v>
      </c>
      <c r="U84" s="6" t="s">
        <v>47</v>
      </c>
      <c r="V84" s="13">
        <v>3.44E-2</v>
      </c>
      <c r="W84" s="13">
        <v>6.0699999999999997E-2</v>
      </c>
      <c r="X84" s="13">
        <v>7.5399999999999995E-2</v>
      </c>
      <c r="Y84" s="13">
        <v>0.15529999999999999</v>
      </c>
      <c r="Z84" s="13">
        <v>0.13159999999999999</v>
      </c>
      <c r="AA84" s="13">
        <v>0.1167</v>
      </c>
      <c r="AB84" s="13">
        <v>0.12130000000000001</v>
      </c>
      <c r="AC84" s="13">
        <v>0.12</v>
      </c>
      <c r="AD84" s="13">
        <v>0</v>
      </c>
      <c r="AE84" s="13">
        <v>9.7500000000000003E-2</v>
      </c>
      <c r="AF84" s="13">
        <v>8.3799999999999999E-2</v>
      </c>
      <c r="AG84" s="14" t="s">
        <v>48</v>
      </c>
      <c r="AH84" s="14" t="s">
        <v>48</v>
      </c>
      <c r="AI84" s="15" t="s">
        <v>49</v>
      </c>
      <c r="AJ84" s="16" t="s">
        <v>49</v>
      </c>
      <c r="AK84" s="30">
        <f t="shared" si="7"/>
        <v>11</v>
      </c>
      <c r="AL84">
        <f>IF(NOT(ISERROR(FIND(R84,Userdata!$C$6,1)))=TRUE,1,0)</f>
        <v>0</v>
      </c>
      <c r="AM84">
        <f>(IF(NOT(ISERROR(FIND(H84,Userdata!$B$46,1)))=TRUE,1,0.5))*25</f>
        <v>12.5</v>
      </c>
      <c r="AN84">
        <f>(IF(NOT(ISERROR(FIND(U84,Userdata!$C$15,1)))=TRUE,1,0.5))*25</f>
        <v>12.5</v>
      </c>
      <c r="AO84">
        <f>IF(Userdata!$B$26=TRUE,IF(E84="ETF",1,0),IF(E84="ETF",0,1))</f>
        <v>0</v>
      </c>
      <c r="AP84">
        <f>IF(D84&lt;Userdata!$B$28,1,0)</f>
        <v>0</v>
      </c>
      <c r="AQ84">
        <f>IF(D84=Userdata!$B$28,IF(Calculation!AK258&lt;Userdata!C283,1,0),0)</f>
        <v>0</v>
      </c>
      <c r="AR84">
        <f t="shared" si="8"/>
        <v>12.5</v>
      </c>
      <c r="AS84">
        <f>IF(Userdata!$W$4= TRUE,(IF(NOT(ISERROR(FIND(I84,Userdata!$R$5,1)))=TRUE,1,0.5)*25),(IF(NOT(ISERROR(FIND(I84,Userdata!$Q$2,1)))=TRUE,1,0.5)*25))</f>
        <v>12.5</v>
      </c>
      <c r="AT84">
        <f>IF(AND(Userdata!$B$32&lt;=Calculation!J258,Userdata!$B$33&gt;=Calculation!J258),1*Userdata!$D$32,0.5*Userdata!$D$32)*2.5</f>
        <v>1.25</v>
      </c>
      <c r="AU84">
        <f>IF(AND(Userdata!$B$34&lt;=Calculation!Q258,Userdata!$B$35&gt;=Calculation!Q258),1*Userdata!$D$34,0.5*Userdata!$D$34)*2.5</f>
        <v>2.5</v>
      </c>
      <c r="AV84">
        <f>IF(AND(Userdata!$B$36&lt;=Calculation!RH258,Userdata!$B$37&gt;=Calculation!K258),1*Userdata!$D$36,0.5*Userdata!$D$36)*2.5</f>
        <v>2.5</v>
      </c>
      <c r="AW84">
        <f>IF(AND(Userdata!$B$38&lt;=Calculation!P258,Userdata!$B$39&gt;=Calculation!P258),1*Userdata!$D$38,0.5*Userdata!$D$38)*2.5</f>
        <v>2.5</v>
      </c>
      <c r="AX84" s="36">
        <f t="shared" si="9"/>
        <v>62.2</v>
      </c>
      <c r="AY84" s="33">
        <f>ROUND((Userdata!$B$3/Calculation!AX54),0)</f>
        <v>0</v>
      </c>
      <c r="AZ84">
        <f t="shared" si="10"/>
        <v>0</v>
      </c>
      <c r="BA84">
        <f t="shared" si="11"/>
        <v>0</v>
      </c>
    </row>
    <row r="85" spans="1:53" ht="172.5" x14ac:dyDescent="0.35">
      <c r="A85" s="4" t="s">
        <v>753</v>
      </c>
      <c r="B85" s="5" t="s">
        <v>754</v>
      </c>
      <c r="C85" t="s">
        <v>1385</v>
      </c>
      <c r="D85">
        <v>2005</v>
      </c>
      <c r="E85" s="6" t="s">
        <v>53</v>
      </c>
      <c r="F85" s="6" t="s">
        <v>755</v>
      </c>
      <c r="G85" s="6" t="s">
        <v>756</v>
      </c>
      <c r="H85" s="6" t="s">
        <v>72</v>
      </c>
      <c r="I85" s="6" t="s">
        <v>57</v>
      </c>
      <c r="J85" s="7">
        <v>3.5000000000000001E-3</v>
      </c>
      <c r="K85" s="8">
        <v>0.25</v>
      </c>
      <c r="L85" s="7">
        <v>2.1000000000000001E-2</v>
      </c>
      <c r="M85" s="9">
        <v>475.7</v>
      </c>
      <c r="N85" s="10">
        <v>7.6</v>
      </c>
      <c r="O85" s="34">
        <f t="shared" si="6"/>
        <v>62.59</v>
      </c>
      <c r="P85" s="11">
        <v>169628</v>
      </c>
      <c r="Q85" s="12">
        <v>1.18</v>
      </c>
      <c r="R85" s="6" t="s">
        <v>44</v>
      </c>
      <c r="S85" s="6" t="s">
        <v>48</v>
      </c>
      <c r="T85" s="6" t="s">
        <v>48</v>
      </c>
      <c r="U85" s="6" t="s">
        <v>47</v>
      </c>
      <c r="V85" s="13">
        <v>0</v>
      </c>
      <c r="W85" s="13">
        <v>0</v>
      </c>
      <c r="X85" s="13">
        <v>0</v>
      </c>
      <c r="Y85" s="13">
        <v>0</v>
      </c>
      <c r="Z85" s="13">
        <v>0</v>
      </c>
      <c r="AA85" s="13">
        <v>0.99419999999999997</v>
      </c>
      <c r="AB85" s="13">
        <v>0</v>
      </c>
      <c r="AC85" s="13">
        <v>0</v>
      </c>
      <c r="AD85" s="13">
        <v>0</v>
      </c>
      <c r="AE85" s="13">
        <v>0</v>
      </c>
      <c r="AF85" s="13">
        <v>0</v>
      </c>
      <c r="AG85" s="14" t="s">
        <v>48</v>
      </c>
      <c r="AH85" s="14" t="s">
        <v>48</v>
      </c>
      <c r="AI85" s="15" t="s">
        <v>49</v>
      </c>
      <c r="AJ85" s="16" t="s">
        <v>49</v>
      </c>
      <c r="AK85" s="30">
        <f t="shared" si="7"/>
        <v>11</v>
      </c>
      <c r="AL85">
        <f>IF(NOT(ISERROR(FIND(R85,Userdata!$C$6,1)))=TRUE,1,0)</f>
        <v>0</v>
      </c>
      <c r="AM85">
        <f>(IF(NOT(ISERROR(FIND(H85,Userdata!$B$46,1)))=TRUE,1,0.5))*25</f>
        <v>12.5</v>
      </c>
      <c r="AN85">
        <f>(IF(NOT(ISERROR(FIND(U85,Userdata!$C$15,1)))=TRUE,1,0.5))*25</f>
        <v>12.5</v>
      </c>
      <c r="AO85">
        <f>IF(Userdata!$B$26=TRUE,IF(E85="ETF",1,0),IF(E85="ETF",0,1))</f>
        <v>0</v>
      </c>
      <c r="AP85">
        <f>IF(D85&lt;Userdata!$B$28,1,0)</f>
        <v>0</v>
      </c>
      <c r="AQ85">
        <f>IF(D85=Userdata!$B$28,IF(Calculation!AK141&lt;Userdata!C166,1,0),0)</f>
        <v>0</v>
      </c>
      <c r="AR85">
        <f t="shared" si="8"/>
        <v>12.5</v>
      </c>
      <c r="AS85">
        <f>IF(Userdata!$W$4= TRUE,(IF(NOT(ISERROR(FIND(I85,Userdata!$R$5,1)))=TRUE,1,0.5)*25),(IF(NOT(ISERROR(FIND(I85,Userdata!$Q$2,1)))=TRUE,1,0.5)*25))</f>
        <v>12.5</v>
      </c>
      <c r="AT85">
        <f>IF(AND(Userdata!$B$32&lt;=Calculation!J141,Userdata!$B$33&gt;=Calculation!J141),1*Userdata!$D$32,0.5*Userdata!$D$32)*2.5</f>
        <v>1.25</v>
      </c>
      <c r="AU85">
        <f>IF(AND(Userdata!$B$34&lt;=Calculation!Q141,Userdata!$B$35&gt;=Calculation!Q141),1*Userdata!$D$34,0.5*Userdata!$D$34)*2.5</f>
        <v>2.5</v>
      </c>
      <c r="AV85">
        <f>IF(AND(Userdata!$B$36&lt;=Calculation!RH141,Userdata!$B$37&gt;=Calculation!K141),1*Userdata!$D$36,0.5*Userdata!$D$36)*2.5</f>
        <v>2.5</v>
      </c>
      <c r="AW85">
        <f>IF(AND(Userdata!$B$38&lt;=Calculation!P141,Userdata!$B$39&gt;=Calculation!P141),1*Userdata!$D$38,0.5*Userdata!$D$38)*2.5</f>
        <v>2.5</v>
      </c>
      <c r="AX85" s="36">
        <f t="shared" si="9"/>
        <v>62.59</v>
      </c>
      <c r="AY85" s="33">
        <f>ROUND((Userdata!$B$3/Calculation!AX55),0)</f>
        <v>0</v>
      </c>
      <c r="AZ85">
        <f t="shared" si="10"/>
        <v>0</v>
      </c>
      <c r="BA85">
        <f t="shared" si="11"/>
        <v>0</v>
      </c>
    </row>
    <row r="86" spans="1:53" ht="253" x14ac:dyDescent="0.35">
      <c r="A86" s="4" t="s">
        <v>391</v>
      </c>
      <c r="B86" s="5" t="s">
        <v>392</v>
      </c>
      <c r="C86" t="s">
        <v>1382</v>
      </c>
      <c r="D86">
        <v>2010</v>
      </c>
      <c r="E86" s="6" t="s">
        <v>53</v>
      </c>
      <c r="F86" s="6" t="s">
        <v>393</v>
      </c>
      <c r="G86" s="6" t="s">
        <v>394</v>
      </c>
      <c r="H86" s="6" t="s">
        <v>289</v>
      </c>
      <c r="I86" s="6" t="s">
        <v>73</v>
      </c>
      <c r="J86" s="7">
        <v>2.8999999999999998E-3</v>
      </c>
      <c r="K86" s="8">
        <v>0.01</v>
      </c>
      <c r="L86" s="7">
        <v>2.9999999999999997E-4</v>
      </c>
      <c r="M86" s="9">
        <v>195.3</v>
      </c>
      <c r="N86" s="10">
        <v>3.6</v>
      </c>
      <c r="O86" s="34">
        <f t="shared" si="6"/>
        <v>54.25</v>
      </c>
      <c r="P86" s="11">
        <v>41828</v>
      </c>
      <c r="Q86" s="12">
        <v>1.75</v>
      </c>
      <c r="R86" s="6" t="s">
        <v>44</v>
      </c>
      <c r="S86" s="6" t="s">
        <v>74</v>
      </c>
      <c r="T86" s="6" t="s">
        <v>46</v>
      </c>
      <c r="U86" s="6" t="s">
        <v>47</v>
      </c>
      <c r="V86" s="13">
        <v>0</v>
      </c>
      <c r="W86" s="13">
        <v>0</v>
      </c>
      <c r="X86" s="13">
        <v>0</v>
      </c>
      <c r="Y86" s="13">
        <v>6.1999999999999998E-3</v>
      </c>
      <c r="Z86" s="13">
        <v>0</v>
      </c>
      <c r="AA86" s="13">
        <v>5.3E-3</v>
      </c>
      <c r="AB86" s="13">
        <v>0.89119999999999999</v>
      </c>
      <c r="AC86" s="13">
        <v>1.24E-2</v>
      </c>
      <c r="AD86" s="13">
        <v>0</v>
      </c>
      <c r="AE86" s="13">
        <v>8.4900000000000003E-2</v>
      </c>
      <c r="AF86" s="13">
        <v>0</v>
      </c>
      <c r="AG86" s="14" t="s">
        <v>48</v>
      </c>
      <c r="AH86" s="14" t="s">
        <v>48</v>
      </c>
      <c r="AI86" s="15" t="s">
        <v>49</v>
      </c>
      <c r="AJ86" s="16" t="s">
        <v>49</v>
      </c>
      <c r="AK86" s="30">
        <f t="shared" si="7"/>
        <v>4</v>
      </c>
      <c r="AL86">
        <f>IF(NOT(ISERROR(FIND(R86,Userdata!$C$6,1)))=TRUE,1,0)</f>
        <v>0</v>
      </c>
      <c r="AM86">
        <f>(IF(NOT(ISERROR(FIND(H86,Userdata!$B$46,1)))=TRUE,1,0.5))*25</f>
        <v>12.5</v>
      </c>
      <c r="AN86">
        <f>(IF(NOT(ISERROR(FIND(U86,Userdata!$C$15,1)))=TRUE,1,0.5))*25</f>
        <v>12.5</v>
      </c>
      <c r="AO86">
        <f>IF(Userdata!$B$26=TRUE,IF(E86="ETF",1,0),IF(E86="ETF",0,1))</f>
        <v>0</v>
      </c>
      <c r="AP86">
        <f>IF(D86&lt;Userdata!$B$28,1,0)</f>
        <v>0</v>
      </c>
      <c r="AQ86">
        <f>IF(D86=Userdata!$B$28,IF(Calculation!AK62&lt;Userdata!C87,1,0),0)</f>
        <v>0</v>
      </c>
      <c r="AR86">
        <f t="shared" si="8"/>
        <v>12.5</v>
      </c>
      <c r="AS86">
        <f>IF(Userdata!$W$4= TRUE,(IF(NOT(ISERROR(FIND(I86,Userdata!$R$5,1)))=TRUE,1,0.5)*25),(IF(NOT(ISERROR(FIND(I86,Userdata!$Q$2,1)))=TRUE,1,0.5)*25))</f>
        <v>12.5</v>
      </c>
      <c r="AT86">
        <f>IF(AND(Userdata!$B$32&lt;=Calculation!J62,Userdata!$B$33&gt;=Calculation!J62),1*Userdata!$D$32,0.5*Userdata!$D$32)*2.5</f>
        <v>1.25</v>
      </c>
      <c r="AU86">
        <f>IF(AND(Userdata!$B$34&lt;=Calculation!Q62,Userdata!$B$35&gt;=Calculation!Q62),1*Userdata!$D$34,0.5*Userdata!$D$34)*2.5</f>
        <v>2.5</v>
      </c>
      <c r="AV86">
        <f>IF(AND(Userdata!$B$36&lt;=Calculation!RH62,Userdata!$B$37&gt;=Calculation!K62),1*Userdata!$D$36,0.5*Userdata!$D$36)*2.5</f>
        <v>2.5</v>
      </c>
      <c r="AW86">
        <f>IF(AND(Userdata!$B$38&lt;=Calculation!P62,Userdata!$B$39&gt;=Calculation!P62),1*Userdata!$D$38,0.5*Userdata!$D$38)*2.5</f>
        <v>2.5</v>
      </c>
      <c r="AX86" s="36">
        <f t="shared" si="9"/>
        <v>54.25</v>
      </c>
      <c r="AY86" s="33">
        <f>ROUND((Userdata!$B$3/Calculation!AX56),0)</f>
        <v>0</v>
      </c>
      <c r="AZ86">
        <f t="shared" si="10"/>
        <v>0</v>
      </c>
      <c r="BA86">
        <f t="shared" si="11"/>
        <v>0</v>
      </c>
    </row>
    <row r="87" spans="1:53" ht="80.5" x14ac:dyDescent="0.35">
      <c r="A87" s="4" t="s">
        <v>1311</v>
      </c>
      <c r="B87" s="5" t="s">
        <v>1312</v>
      </c>
      <c r="C87" t="s">
        <v>1381</v>
      </c>
      <c r="D87">
        <v>2010</v>
      </c>
      <c r="E87" s="6" t="s">
        <v>53</v>
      </c>
      <c r="F87" s="6" t="s">
        <v>1313</v>
      </c>
      <c r="G87" s="6" t="s">
        <v>1314</v>
      </c>
      <c r="H87" s="6" t="s">
        <v>42</v>
      </c>
      <c r="I87" s="6" t="s">
        <v>144</v>
      </c>
      <c r="J87" s="7">
        <v>5.0000000000000001E-4</v>
      </c>
      <c r="K87" s="8">
        <v>0.39</v>
      </c>
      <c r="L87" s="7">
        <v>9.2999999999999992E-3</v>
      </c>
      <c r="M87" s="9">
        <v>14785.7</v>
      </c>
      <c r="N87" s="10">
        <v>87.8</v>
      </c>
      <c r="O87" s="34">
        <f t="shared" si="6"/>
        <v>168.4</v>
      </c>
      <c r="P87" s="11">
        <v>1443067</v>
      </c>
      <c r="Q87" s="12">
        <v>1.06</v>
      </c>
      <c r="R87" s="6" t="s">
        <v>44</v>
      </c>
      <c r="S87" s="6" t="s">
        <v>45</v>
      </c>
      <c r="T87" s="6" t="s">
        <v>46</v>
      </c>
      <c r="U87" s="6" t="s">
        <v>47</v>
      </c>
      <c r="V87" s="13">
        <v>3.2000000000000001E-2</v>
      </c>
      <c r="W87" s="13">
        <v>4.2000000000000003E-2</v>
      </c>
      <c r="X87" s="13">
        <v>0.11219999999999999</v>
      </c>
      <c r="Y87" s="13">
        <v>0.1069</v>
      </c>
      <c r="Z87" s="13">
        <v>0.10829999999999999</v>
      </c>
      <c r="AA87" s="13">
        <v>0.14710000000000001</v>
      </c>
      <c r="AB87" s="13">
        <v>0.1231</v>
      </c>
      <c r="AC87" s="13">
        <v>9.9400000000000002E-2</v>
      </c>
      <c r="AD87" s="13">
        <v>1.9400000000000001E-2</v>
      </c>
      <c r="AE87" s="13">
        <v>0.1699</v>
      </c>
      <c r="AF87" s="13">
        <v>3.4200000000000001E-2</v>
      </c>
      <c r="AG87" s="14" t="s">
        <v>48</v>
      </c>
      <c r="AH87" s="14" t="s">
        <v>48</v>
      </c>
      <c r="AI87" s="15" t="s">
        <v>49</v>
      </c>
      <c r="AJ87" s="16" t="s">
        <v>49</v>
      </c>
      <c r="AK87" s="30">
        <f t="shared" si="7"/>
        <v>9</v>
      </c>
      <c r="AL87">
        <f>IF(NOT(ISERROR(FIND(R87,Userdata!$C$6,1)))=TRUE,1,0)</f>
        <v>0</v>
      </c>
      <c r="AM87">
        <f>(IF(NOT(ISERROR(FIND(H87,Userdata!$B$46,1)))=TRUE,1,0.5))*25</f>
        <v>12.5</v>
      </c>
      <c r="AN87">
        <f>(IF(NOT(ISERROR(FIND(U87,Userdata!$C$15,1)))=TRUE,1,0.5))*25</f>
        <v>12.5</v>
      </c>
      <c r="AO87">
        <f>IF(Userdata!$B$26=TRUE,IF(E87="ETF",1,0),IF(E87="ETF",0,1))</f>
        <v>0</v>
      </c>
      <c r="AP87">
        <f>IF(D87&lt;Userdata!$B$28,1,0)</f>
        <v>0</v>
      </c>
      <c r="AQ87">
        <f>IF(D87=Userdata!$B$28,IF(Calculation!AK270&lt;Userdata!C295,1,0),0)</f>
        <v>0</v>
      </c>
      <c r="AR87">
        <f t="shared" si="8"/>
        <v>12.5</v>
      </c>
      <c r="AS87">
        <f>IF(Userdata!$W$4= TRUE,(IF(NOT(ISERROR(FIND(I87,Userdata!$R$5,1)))=TRUE,1,0.5)*25),(IF(NOT(ISERROR(FIND(I87,Userdata!$Q$2,1)))=TRUE,1,0.5)*25))</f>
        <v>12.5</v>
      </c>
      <c r="AT87">
        <f>IF(AND(Userdata!$B$32&lt;=Calculation!J270,Userdata!$B$33&gt;=Calculation!J270),1*Userdata!$D$32,0.5*Userdata!$D$32)*2.5</f>
        <v>1.25</v>
      </c>
      <c r="AU87">
        <f>IF(AND(Userdata!$B$34&lt;=Calculation!Q270,Userdata!$B$35&gt;=Calculation!Q270),1*Userdata!$D$34,0.5*Userdata!$D$34)*2.5</f>
        <v>2.5</v>
      </c>
      <c r="AV87">
        <f>IF(AND(Userdata!$B$36&lt;=Calculation!RH270,Userdata!$B$37&gt;=Calculation!K270),1*Userdata!$D$36,0.5*Userdata!$D$36)*2.5</f>
        <v>2.5</v>
      </c>
      <c r="AW87">
        <f>IF(AND(Userdata!$B$38&lt;=Calculation!P270,Userdata!$B$39&gt;=Calculation!P270),1*Userdata!$D$38,0.5*Userdata!$D$38)*2.5</f>
        <v>2.5</v>
      </c>
      <c r="AX87" s="36">
        <f t="shared" si="9"/>
        <v>168.4</v>
      </c>
      <c r="AY87" s="33">
        <f>ROUND((Userdata!$B$3/Calculation!AX57),0)</f>
        <v>0</v>
      </c>
      <c r="AZ87">
        <f t="shared" si="10"/>
        <v>0</v>
      </c>
      <c r="BA87">
        <f t="shared" si="11"/>
        <v>0</v>
      </c>
    </row>
    <row r="88" spans="1:53" ht="92" x14ac:dyDescent="0.35">
      <c r="A88" s="4" t="s">
        <v>733</v>
      </c>
      <c r="B88" s="5" t="s">
        <v>734</v>
      </c>
      <c r="C88" t="s">
        <v>1387</v>
      </c>
      <c r="D88">
        <v>2004</v>
      </c>
      <c r="E88" s="6" t="s">
        <v>53</v>
      </c>
      <c r="F88" s="6" t="s">
        <v>735</v>
      </c>
      <c r="G88" s="6" t="s">
        <v>736</v>
      </c>
      <c r="H88" s="6" t="s">
        <v>42</v>
      </c>
      <c r="I88" s="6" t="s">
        <v>81</v>
      </c>
      <c r="J88" s="7">
        <v>2E-3</v>
      </c>
      <c r="K88" s="8">
        <v>0.6</v>
      </c>
      <c r="L88" s="7">
        <v>1.9E-2</v>
      </c>
      <c r="M88" s="9">
        <v>440.8</v>
      </c>
      <c r="N88" s="10">
        <v>4.0999999999999996</v>
      </c>
      <c r="O88" s="34">
        <f t="shared" si="6"/>
        <v>107.51</v>
      </c>
      <c r="P88" s="11">
        <v>11845</v>
      </c>
      <c r="Q88" s="12">
        <v>0.97</v>
      </c>
      <c r="R88" s="6" t="s">
        <v>44</v>
      </c>
      <c r="S88" s="6" t="s">
        <v>45</v>
      </c>
      <c r="T88" s="6" t="s">
        <v>46</v>
      </c>
      <c r="U88" s="6" t="s">
        <v>47</v>
      </c>
      <c r="V88" s="13">
        <v>1.9599999999999999E-2</v>
      </c>
      <c r="W88" s="13">
        <v>9.9000000000000008E-3</v>
      </c>
      <c r="X88" s="13">
        <v>9.4100000000000003E-2</v>
      </c>
      <c r="Y88" s="13">
        <v>0.2029</v>
      </c>
      <c r="Z88" s="13">
        <v>2.9600000000000001E-2</v>
      </c>
      <c r="AA88" s="13">
        <v>0.14680000000000001</v>
      </c>
      <c r="AB88" s="13">
        <v>0.18779999999999999</v>
      </c>
      <c r="AC88" s="13">
        <v>0.1431</v>
      </c>
      <c r="AD88" s="13">
        <v>1.7299999999999999E-2</v>
      </c>
      <c r="AE88" s="13">
        <v>0.1447</v>
      </c>
      <c r="AF88" s="13">
        <v>0</v>
      </c>
      <c r="AG88" s="14" t="s">
        <v>48</v>
      </c>
      <c r="AH88" s="14" t="s">
        <v>48</v>
      </c>
      <c r="AI88" s="15" t="s">
        <v>49</v>
      </c>
      <c r="AJ88" s="16" t="s">
        <v>49</v>
      </c>
      <c r="AK88" s="30">
        <f t="shared" si="7"/>
        <v>6</v>
      </c>
      <c r="AL88">
        <f>IF(NOT(ISERROR(FIND(R88,Userdata!$C$6,1)))=TRUE,1,0)</f>
        <v>0</v>
      </c>
      <c r="AM88">
        <f>(IF(NOT(ISERROR(FIND(H88,Userdata!$B$46,1)))=TRUE,1,0.5))*25</f>
        <v>12.5</v>
      </c>
      <c r="AN88">
        <f>(IF(NOT(ISERROR(FIND(U88,Userdata!$C$15,1)))=TRUE,1,0.5))*25</f>
        <v>12.5</v>
      </c>
      <c r="AO88">
        <f>IF(Userdata!$B$26=TRUE,IF(E88="ETF",1,0),IF(E88="ETF",0,1))</f>
        <v>0</v>
      </c>
      <c r="AP88">
        <f>IF(D88&lt;Userdata!$B$28,1,0)</f>
        <v>0</v>
      </c>
      <c r="AQ88">
        <f>IF(D88=Userdata!$B$28,IF(Calculation!AK136&lt;Userdata!C161,1,0),0)</f>
        <v>0</v>
      </c>
      <c r="AR88">
        <f t="shared" si="8"/>
        <v>12.5</v>
      </c>
      <c r="AS88">
        <f>IF(Userdata!$W$4= TRUE,(IF(NOT(ISERROR(FIND(I88,Userdata!$R$5,1)))=TRUE,1,0.5)*25),(IF(NOT(ISERROR(FIND(I88,Userdata!$Q$2,1)))=TRUE,1,0.5)*25))</f>
        <v>12.5</v>
      </c>
      <c r="AT88">
        <f>IF(AND(Userdata!$B$32&lt;=Calculation!J136,Userdata!$B$33&gt;=Calculation!J136),1*Userdata!$D$32,0.5*Userdata!$D$32)*2.5</f>
        <v>1.25</v>
      </c>
      <c r="AU88">
        <f>IF(AND(Userdata!$B$34&lt;=Calculation!Q136,Userdata!$B$35&gt;=Calculation!Q136),1*Userdata!$D$34,0.5*Userdata!$D$34)*2.5</f>
        <v>2.5</v>
      </c>
      <c r="AV88">
        <f>IF(AND(Userdata!$B$36&lt;=Calculation!RH136,Userdata!$B$37&gt;=Calculation!K136),1*Userdata!$D$36,0.5*Userdata!$D$36)*2.5</f>
        <v>2.5</v>
      </c>
      <c r="AW88">
        <f>IF(AND(Userdata!$B$38&lt;=Calculation!P136,Userdata!$B$39&gt;=Calculation!P136),1*Userdata!$D$38,0.5*Userdata!$D$38)*2.5</f>
        <v>2.5</v>
      </c>
      <c r="AX88" s="36">
        <f t="shared" si="9"/>
        <v>107.51</v>
      </c>
      <c r="AY88" s="33">
        <f>ROUND((Userdata!$B$3/Calculation!AX58),0)</f>
        <v>0</v>
      </c>
      <c r="AZ88">
        <f t="shared" si="10"/>
        <v>0</v>
      </c>
      <c r="BA88">
        <f t="shared" si="11"/>
        <v>0</v>
      </c>
    </row>
    <row r="89" spans="1:53" ht="92" x14ac:dyDescent="0.35">
      <c r="A89" s="4" t="s">
        <v>138</v>
      </c>
      <c r="B89" s="5" t="s">
        <v>139</v>
      </c>
      <c r="C89" t="s">
        <v>1381</v>
      </c>
      <c r="D89">
        <v>2010</v>
      </c>
      <c r="E89" s="6" t="s">
        <v>53</v>
      </c>
      <c r="F89" s="6" t="s">
        <v>141</v>
      </c>
      <c r="G89" s="6" t="s">
        <v>142</v>
      </c>
      <c r="H89" s="6" t="s">
        <v>143</v>
      </c>
      <c r="I89" s="6" t="s">
        <v>144</v>
      </c>
      <c r="J89" s="7">
        <v>2E-3</v>
      </c>
      <c r="K89" s="8">
        <v>0.55000000000000004</v>
      </c>
      <c r="L89" s="7">
        <v>5.5999999999999999E-3</v>
      </c>
      <c r="M89" s="9">
        <v>118</v>
      </c>
      <c r="N89" s="10">
        <v>1.2</v>
      </c>
      <c r="O89" s="34">
        <f t="shared" si="6"/>
        <v>98.33</v>
      </c>
      <c r="P89" s="11">
        <v>14886</v>
      </c>
      <c r="Q89" s="12">
        <v>1.58</v>
      </c>
      <c r="R89" s="6" t="s">
        <v>44</v>
      </c>
      <c r="S89" s="6" t="s">
        <v>74</v>
      </c>
      <c r="T89" s="6" t="s">
        <v>145</v>
      </c>
      <c r="U89" s="6" t="s">
        <v>47</v>
      </c>
      <c r="V89" s="13">
        <v>5.8400000000000001E-2</v>
      </c>
      <c r="W89" s="13">
        <v>1.15E-2</v>
      </c>
      <c r="X89" s="13">
        <v>0.15579999999999999</v>
      </c>
      <c r="Y89" s="13">
        <v>4.9700000000000001E-2</v>
      </c>
      <c r="Z89" s="13">
        <v>4.7500000000000001E-2</v>
      </c>
      <c r="AA89" s="13">
        <v>3.3399999999999999E-2</v>
      </c>
      <c r="AB89" s="13">
        <v>0.18229999999999999</v>
      </c>
      <c r="AC89" s="13">
        <v>0.20549999999999999</v>
      </c>
      <c r="AD89" s="13">
        <v>4.5999999999999999E-2</v>
      </c>
      <c r="AE89" s="13">
        <v>0.2021</v>
      </c>
      <c r="AF89" s="13">
        <v>6.0000000000000001E-3</v>
      </c>
      <c r="AG89" s="14" t="s">
        <v>48</v>
      </c>
      <c r="AH89" s="14" t="s">
        <v>48</v>
      </c>
      <c r="AI89" s="15" t="s">
        <v>49</v>
      </c>
      <c r="AJ89" s="16" t="s">
        <v>49</v>
      </c>
      <c r="AK89" s="30">
        <f t="shared" si="7"/>
        <v>9</v>
      </c>
      <c r="AL89">
        <f>IF(NOT(ISERROR(FIND(R89,Userdata!$C$6,1)))=TRUE,1,0)</f>
        <v>0</v>
      </c>
      <c r="AM89">
        <f>(IF(NOT(ISERROR(FIND(H89,Userdata!$B$46,1)))=TRUE,1,0.5))*25</f>
        <v>12.5</v>
      </c>
      <c r="AN89">
        <f>(IF(NOT(ISERROR(FIND(U89,Userdata!$C$15,1)))=TRUE,1,0.5))*25</f>
        <v>12.5</v>
      </c>
      <c r="AO89">
        <f>IF(Userdata!$B$26=TRUE,IF(E89="ETF",1,0),IF(E89="ETF",0,1))</f>
        <v>0</v>
      </c>
      <c r="AP89">
        <f>IF(D89&lt;Userdata!$B$28,1,0)</f>
        <v>0</v>
      </c>
      <c r="AQ89">
        <f>IF(D89=Userdata!$B$28,IF(Calculation!AK15&lt;Userdata!C40,1,0),0)</f>
        <v>0</v>
      </c>
      <c r="AR89">
        <f t="shared" si="8"/>
        <v>12.5</v>
      </c>
      <c r="AS89">
        <f>IF(Userdata!$W$4= TRUE,(IF(NOT(ISERROR(FIND(I89,Userdata!$R$5,1)))=TRUE,1,0.5)*25),(IF(NOT(ISERROR(FIND(I89,Userdata!$Q$2,1)))=TRUE,1,0.5)*25))</f>
        <v>12.5</v>
      </c>
      <c r="AT89">
        <f>IF(AND(Userdata!$B$32&lt;=Calculation!J15,Userdata!$B$33&gt;=Calculation!J15),1*Userdata!$D$32,0.5*Userdata!$D$32)*2.5</f>
        <v>1.25</v>
      </c>
      <c r="AU89">
        <f>IF(AND(Userdata!$B$34&lt;=Calculation!Q15,Userdata!$B$35&gt;=Calculation!Q15),1*Userdata!$D$34,0.5*Userdata!$D$34)*2.5</f>
        <v>2.5</v>
      </c>
      <c r="AV89">
        <f>IF(AND(Userdata!$B$36&lt;=Calculation!RH15,Userdata!$B$37&gt;=Calculation!K15),1*Userdata!$D$36,0.5*Userdata!$D$36)*2.5</f>
        <v>2.5</v>
      </c>
      <c r="AW89">
        <f>IF(AND(Userdata!$B$38&lt;=Calculation!P15,Userdata!$B$39&gt;=Calculation!P15),1*Userdata!$D$38,0.5*Userdata!$D$38)*2.5</f>
        <v>2.5</v>
      </c>
      <c r="AX89" s="36">
        <f t="shared" si="9"/>
        <v>98.33</v>
      </c>
      <c r="AY89" s="33">
        <f>ROUND((Userdata!$B$3/Calculation!AX59),0)</f>
        <v>0</v>
      </c>
      <c r="AZ89">
        <f t="shared" si="10"/>
        <v>0</v>
      </c>
      <c r="BA89">
        <f t="shared" si="11"/>
        <v>0</v>
      </c>
    </row>
    <row r="90" spans="1:53" ht="57.5" x14ac:dyDescent="0.35">
      <c r="A90" s="4" t="s">
        <v>1113</v>
      </c>
      <c r="B90" s="5" t="s">
        <v>1114</v>
      </c>
      <c r="C90" t="s">
        <v>1385</v>
      </c>
      <c r="D90">
        <v>2005</v>
      </c>
      <c r="E90" s="6" t="s">
        <v>53</v>
      </c>
      <c r="F90" s="6" t="s">
        <v>1115</v>
      </c>
      <c r="G90" s="6" t="s">
        <v>1116</v>
      </c>
      <c r="H90" s="6" t="s">
        <v>72</v>
      </c>
      <c r="I90" s="6" t="s">
        <v>57</v>
      </c>
      <c r="J90" s="7">
        <v>3.5000000000000001E-3</v>
      </c>
      <c r="K90" s="8">
        <v>0.11</v>
      </c>
      <c r="L90" s="7">
        <v>0.02</v>
      </c>
      <c r="M90" s="9">
        <v>2525.5</v>
      </c>
      <c r="N90" s="10">
        <v>76.3</v>
      </c>
      <c r="O90" s="34">
        <f t="shared" si="6"/>
        <v>33.1</v>
      </c>
      <c r="P90" s="11">
        <v>1022845</v>
      </c>
      <c r="Q90" s="12">
        <v>1.55</v>
      </c>
      <c r="R90" s="6" t="s">
        <v>44</v>
      </c>
      <c r="S90" s="6" t="s">
        <v>48</v>
      </c>
      <c r="T90" s="6" t="s">
        <v>48</v>
      </c>
      <c r="U90" s="6" t="s">
        <v>47</v>
      </c>
      <c r="V90" s="13">
        <v>0</v>
      </c>
      <c r="W90" s="13">
        <v>0</v>
      </c>
      <c r="X90" s="13">
        <v>0</v>
      </c>
      <c r="Y90" s="13">
        <v>0</v>
      </c>
      <c r="Z90" s="13">
        <v>0</v>
      </c>
      <c r="AA90" s="13">
        <v>0.99490000000000001</v>
      </c>
      <c r="AB90" s="13">
        <v>0</v>
      </c>
      <c r="AC90" s="13">
        <v>0</v>
      </c>
      <c r="AD90" s="13">
        <v>0</v>
      </c>
      <c r="AE90" s="13">
        <v>0</v>
      </c>
      <c r="AF90" s="13">
        <v>0</v>
      </c>
      <c r="AG90" s="14" t="s">
        <v>48</v>
      </c>
      <c r="AH90" s="14" t="s">
        <v>48</v>
      </c>
      <c r="AI90" s="15" t="s">
        <v>49</v>
      </c>
      <c r="AJ90" s="16" t="s">
        <v>49</v>
      </c>
      <c r="AK90" s="30">
        <f t="shared" si="7"/>
        <v>11</v>
      </c>
      <c r="AL90">
        <f>IF(NOT(ISERROR(FIND(R90,Userdata!$C$6,1)))=TRUE,1,0)</f>
        <v>0</v>
      </c>
      <c r="AM90">
        <f>(IF(NOT(ISERROR(FIND(H90,Userdata!$B$46,1)))=TRUE,1,0.5))*25</f>
        <v>12.5</v>
      </c>
      <c r="AN90">
        <f>(IF(NOT(ISERROR(FIND(U90,Userdata!$C$15,1)))=TRUE,1,0.5))*25</f>
        <v>12.5</v>
      </c>
      <c r="AO90">
        <f>IF(Userdata!$B$26=TRUE,IF(E90="ETF",1,0),IF(E90="ETF",0,1))</f>
        <v>0</v>
      </c>
      <c r="AP90">
        <f>IF(D90&lt;Userdata!$B$28,1,0)</f>
        <v>0</v>
      </c>
      <c r="AQ90">
        <f>IF(D90=Userdata!$B$28,IF(Calculation!AK223&lt;Userdata!C248,1,0),0)</f>
        <v>0</v>
      </c>
      <c r="AR90">
        <f t="shared" si="8"/>
        <v>12.5</v>
      </c>
      <c r="AS90">
        <f>IF(Userdata!$W$4= TRUE,(IF(NOT(ISERROR(FIND(I90,Userdata!$R$5,1)))=TRUE,1,0.5)*25),(IF(NOT(ISERROR(FIND(I90,Userdata!$Q$2,1)))=TRUE,1,0.5)*25))</f>
        <v>12.5</v>
      </c>
      <c r="AT90">
        <f>IF(AND(Userdata!$B$32&lt;=Calculation!J223,Userdata!$B$33&gt;=Calculation!J223),1*Userdata!$D$32,0.5*Userdata!$D$32)*2.5</f>
        <v>1.25</v>
      </c>
      <c r="AU90">
        <f>IF(AND(Userdata!$B$34&lt;=Calculation!Q223,Userdata!$B$35&gt;=Calculation!Q223),1*Userdata!$D$34,0.5*Userdata!$D$34)*2.5</f>
        <v>2.5</v>
      </c>
      <c r="AV90">
        <f>IF(AND(Userdata!$B$36&lt;=Calculation!RH223,Userdata!$B$37&gt;=Calculation!K223),1*Userdata!$D$36,0.5*Userdata!$D$36)*2.5</f>
        <v>2.5</v>
      </c>
      <c r="AW90">
        <f>IF(AND(Userdata!$B$38&lt;=Calculation!P223,Userdata!$B$39&gt;=Calculation!P223),1*Userdata!$D$38,0.5*Userdata!$D$38)*2.5</f>
        <v>2.5</v>
      </c>
      <c r="AX90" s="36">
        <f t="shared" si="9"/>
        <v>33.1</v>
      </c>
      <c r="AY90" s="33">
        <f>ROUND((Userdata!$B$3/Calculation!AX60),0)</f>
        <v>0</v>
      </c>
      <c r="AZ90">
        <f t="shared" si="10"/>
        <v>0</v>
      </c>
      <c r="BA90">
        <f t="shared" si="11"/>
        <v>0</v>
      </c>
    </row>
    <row r="91" spans="1:53" ht="92" x14ac:dyDescent="0.35">
      <c r="A91" s="4" t="s">
        <v>1259</v>
      </c>
      <c r="B91" s="5" t="s">
        <v>1260</v>
      </c>
      <c r="C91" t="s">
        <v>1389</v>
      </c>
      <c r="D91">
        <v>2004</v>
      </c>
      <c r="E91" s="6" t="s">
        <v>53</v>
      </c>
      <c r="F91" s="6" t="s">
        <v>1261</v>
      </c>
      <c r="G91" s="6" t="s">
        <v>1262</v>
      </c>
      <c r="H91" s="6" t="s">
        <v>117</v>
      </c>
      <c r="I91" s="6" t="s">
        <v>144</v>
      </c>
      <c r="J91" s="7">
        <v>1E-3</v>
      </c>
      <c r="K91" s="8">
        <v>1.27</v>
      </c>
      <c r="L91" s="7">
        <v>1.18E-2</v>
      </c>
      <c r="M91" s="9">
        <v>6674</v>
      </c>
      <c r="N91" s="10">
        <v>61.1</v>
      </c>
      <c r="O91" s="34">
        <f t="shared" si="6"/>
        <v>109.23</v>
      </c>
      <c r="P91" s="11">
        <v>262795</v>
      </c>
      <c r="Q91" s="12">
        <v>1.06</v>
      </c>
      <c r="R91" s="6" t="s">
        <v>44</v>
      </c>
      <c r="S91" s="6" t="s">
        <v>118</v>
      </c>
      <c r="T91" s="6" t="s">
        <v>46</v>
      </c>
      <c r="U91" s="6" t="s">
        <v>47</v>
      </c>
      <c r="V91" s="13">
        <v>5.5199999999999999E-2</v>
      </c>
      <c r="W91" s="13">
        <v>2.8199999999999999E-2</v>
      </c>
      <c r="X91" s="13">
        <v>0.16550000000000001</v>
      </c>
      <c r="Y91" s="13">
        <v>7.9299999999999995E-2</v>
      </c>
      <c r="Z91" s="13">
        <v>7.0000000000000007E-2</v>
      </c>
      <c r="AA91" s="13">
        <v>0.1033</v>
      </c>
      <c r="AB91" s="13">
        <v>9.7500000000000003E-2</v>
      </c>
      <c r="AC91" s="13">
        <v>0.13689999999999999</v>
      </c>
      <c r="AD91" s="13">
        <v>5.79E-2</v>
      </c>
      <c r="AE91" s="13">
        <v>0.14649999999999999</v>
      </c>
      <c r="AF91" s="13">
        <v>5.4699999999999999E-2</v>
      </c>
      <c r="AG91" s="14" t="s">
        <v>48</v>
      </c>
      <c r="AH91" s="14" t="s">
        <v>48</v>
      </c>
      <c r="AI91" s="15" t="s">
        <v>49</v>
      </c>
      <c r="AJ91" s="16" t="s">
        <v>49</v>
      </c>
      <c r="AK91" s="30">
        <f t="shared" si="7"/>
        <v>1</v>
      </c>
      <c r="AL91">
        <f>IF(NOT(ISERROR(FIND(R91,Userdata!$C$6,1)))=TRUE,1,0)</f>
        <v>0</v>
      </c>
      <c r="AM91">
        <f>(IF(NOT(ISERROR(FIND(H91,Userdata!$B$46,1)))=TRUE,1,0.5))*25</f>
        <v>12.5</v>
      </c>
      <c r="AN91">
        <f>(IF(NOT(ISERROR(FIND(U91,Userdata!$C$15,1)))=TRUE,1,0.5))*25</f>
        <v>12.5</v>
      </c>
      <c r="AO91">
        <f>IF(Userdata!$B$26=TRUE,IF(E91="ETF",1,0),IF(E91="ETF",0,1))</f>
        <v>0</v>
      </c>
      <c r="AP91">
        <f>IF(D91&lt;Userdata!$B$28,1,0)</f>
        <v>0</v>
      </c>
      <c r="AQ91">
        <f>IF(D91=Userdata!$B$28,IF(Calculation!AK257&lt;Userdata!C282,1,0),0)</f>
        <v>0</v>
      </c>
      <c r="AR91">
        <f t="shared" si="8"/>
        <v>12.5</v>
      </c>
      <c r="AS91">
        <f>IF(Userdata!$W$4= TRUE,(IF(NOT(ISERROR(FIND(I91,Userdata!$R$5,1)))=TRUE,1,0.5)*25),(IF(NOT(ISERROR(FIND(I91,Userdata!$Q$2,1)))=TRUE,1,0.5)*25))</f>
        <v>12.5</v>
      </c>
      <c r="AT91">
        <f>IF(AND(Userdata!$B$32&lt;=Calculation!J257,Userdata!$B$33&gt;=Calculation!J257),1*Userdata!$D$32,0.5*Userdata!$D$32)*2.5</f>
        <v>1.25</v>
      </c>
      <c r="AU91">
        <f>IF(AND(Userdata!$B$34&lt;=Calculation!Q257,Userdata!$B$35&gt;=Calculation!Q257),1*Userdata!$D$34,0.5*Userdata!$D$34)*2.5</f>
        <v>2.5</v>
      </c>
      <c r="AV91">
        <f>IF(AND(Userdata!$B$36&lt;=Calculation!RH257,Userdata!$B$37&gt;=Calculation!K257),1*Userdata!$D$36,0.5*Userdata!$D$36)*2.5</f>
        <v>2.5</v>
      </c>
      <c r="AW91">
        <f>IF(AND(Userdata!$B$38&lt;=Calculation!P257,Userdata!$B$39&gt;=Calculation!P257),1*Userdata!$D$38,0.5*Userdata!$D$38)*2.5</f>
        <v>2.5</v>
      </c>
      <c r="AX91" s="36">
        <f t="shared" si="9"/>
        <v>109.23</v>
      </c>
      <c r="AY91" s="33">
        <f>ROUND((Userdata!$B$3/Calculation!AX61),0)</f>
        <v>0</v>
      </c>
      <c r="AZ91">
        <f t="shared" si="10"/>
        <v>0</v>
      </c>
      <c r="BA91">
        <f t="shared" si="11"/>
        <v>0</v>
      </c>
    </row>
    <row r="92" spans="1:53" ht="230" x14ac:dyDescent="0.35">
      <c r="A92" s="4" t="s">
        <v>1136</v>
      </c>
      <c r="B92" s="5" t="s">
        <v>1137</v>
      </c>
      <c r="C92" t="s">
        <v>1380</v>
      </c>
      <c r="D92">
        <v>2005</v>
      </c>
      <c r="E92" s="6" t="s">
        <v>53</v>
      </c>
      <c r="F92" s="6" t="s">
        <v>1139</v>
      </c>
      <c r="G92" s="6" t="s">
        <v>1140</v>
      </c>
      <c r="H92" s="6" t="s">
        <v>213</v>
      </c>
      <c r="I92" s="6" t="s">
        <v>73</v>
      </c>
      <c r="J92" s="7">
        <v>3.8999999999999998E-3</v>
      </c>
      <c r="K92" s="8">
        <v>0.42</v>
      </c>
      <c r="L92" s="7">
        <v>2.1399999999999999E-2</v>
      </c>
      <c r="M92" s="9">
        <v>2787.1</v>
      </c>
      <c r="N92" s="10">
        <v>33.799999999999997</v>
      </c>
      <c r="O92" s="34">
        <f t="shared" si="6"/>
        <v>82.46</v>
      </c>
      <c r="P92" s="11">
        <v>167430</v>
      </c>
      <c r="Q92" s="12">
        <v>1.01</v>
      </c>
      <c r="R92" s="6" t="s">
        <v>44</v>
      </c>
      <c r="S92" s="6" t="s">
        <v>45</v>
      </c>
      <c r="T92" s="6" t="s">
        <v>130</v>
      </c>
      <c r="U92" s="6" t="s">
        <v>47</v>
      </c>
      <c r="V92" s="13">
        <v>3.2399999999999998E-2</v>
      </c>
      <c r="W92" s="13">
        <v>5.4699999999999999E-2</v>
      </c>
      <c r="X92" s="13">
        <v>0.1072</v>
      </c>
      <c r="Y92" s="13">
        <v>9.5600000000000004E-2</v>
      </c>
      <c r="Z92" s="13">
        <v>0.1183</v>
      </c>
      <c r="AA92" s="13">
        <v>0.1988</v>
      </c>
      <c r="AB92" s="13">
        <v>0.1056</v>
      </c>
      <c r="AC92" s="13">
        <v>0.10589999999999999</v>
      </c>
      <c r="AD92" s="13">
        <v>2.2599999999999999E-2</v>
      </c>
      <c r="AE92" s="13">
        <v>0.11020000000000001</v>
      </c>
      <c r="AF92" s="13">
        <v>4.8300000000000003E-2</v>
      </c>
      <c r="AG92" s="14" t="s">
        <v>48</v>
      </c>
      <c r="AH92" s="14" t="s">
        <v>48</v>
      </c>
      <c r="AI92" s="15" t="s">
        <v>49</v>
      </c>
      <c r="AJ92" s="16" t="s">
        <v>49</v>
      </c>
      <c r="AK92" s="30">
        <f t="shared" si="7"/>
        <v>12</v>
      </c>
      <c r="AL92">
        <f>IF(NOT(ISERROR(FIND(R92,Userdata!$C$6,1)))=TRUE,1,0)</f>
        <v>0</v>
      </c>
      <c r="AM92">
        <f>(IF(NOT(ISERROR(FIND(H92,Userdata!$B$46,1)))=TRUE,1,0.5))*25</f>
        <v>12.5</v>
      </c>
      <c r="AN92">
        <f>(IF(NOT(ISERROR(FIND(U92,Userdata!$C$15,1)))=TRUE,1,0.5))*25</f>
        <v>12.5</v>
      </c>
      <c r="AO92">
        <f>IF(Userdata!$B$26=TRUE,IF(E92="ETF",1,0),IF(E92="ETF",0,1))</f>
        <v>0</v>
      </c>
      <c r="AP92">
        <f>IF(D92&lt;Userdata!$B$28,1,0)</f>
        <v>0</v>
      </c>
      <c r="AQ92">
        <f>IF(D92=Userdata!$B$28,IF(Calculation!AK228&lt;Userdata!C253,1,0),0)</f>
        <v>0</v>
      </c>
      <c r="AR92">
        <f t="shared" si="8"/>
        <v>12.5</v>
      </c>
      <c r="AS92">
        <f>IF(Userdata!$W$4= TRUE,(IF(NOT(ISERROR(FIND(I92,Userdata!$R$5,1)))=TRUE,1,0.5)*25),(IF(NOT(ISERROR(FIND(I92,Userdata!$Q$2,1)))=TRUE,1,0.5)*25))</f>
        <v>12.5</v>
      </c>
      <c r="AT92">
        <f>IF(AND(Userdata!$B$32&lt;=Calculation!J228,Userdata!$B$33&gt;=Calculation!J228),1*Userdata!$D$32,0.5*Userdata!$D$32)*2.5</f>
        <v>1.25</v>
      </c>
      <c r="AU92">
        <f>IF(AND(Userdata!$B$34&lt;=Calculation!Q228,Userdata!$B$35&gt;=Calculation!Q228),1*Userdata!$D$34,0.5*Userdata!$D$34)*2.5</f>
        <v>2.5</v>
      </c>
      <c r="AV92">
        <f>IF(AND(Userdata!$B$36&lt;=Calculation!RH228,Userdata!$B$37&gt;=Calculation!K228),1*Userdata!$D$36,0.5*Userdata!$D$36)*2.5</f>
        <v>2.5</v>
      </c>
      <c r="AW92">
        <f>IF(AND(Userdata!$B$38&lt;=Calculation!P228,Userdata!$B$39&gt;=Calculation!P228),1*Userdata!$D$38,0.5*Userdata!$D$38)*2.5</f>
        <v>2.5</v>
      </c>
      <c r="AX92" s="36">
        <f t="shared" si="9"/>
        <v>82.46</v>
      </c>
      <c r="AY92" s="33">
        <f>ROUND((Userdata!$B$3/Calculation!AX62),0)</f>
        <v>0</v>
      </c>
      <c r="AZ92">
        <f t="shared" si="10"/>
        <v>0</v>
      </c>
      <c r="BA92">
        <f t="shared" si="11"/>
        <v>0</v>
      </c>
    </row>
    <row r="93" spans="1:53" ht="310.5" x14ac:dyDescent="0.35">
      <c r="A93" s="4" t="s">
        <v>836</v>
      </c>
      <c r="B93" s="5" t="s">
        <v>837</v>
      </c>
      <c r="C93" t="s">
        <v>1387</v>
      </c>
      <c r="D93">
        <v>2006</v>
      </c>
      <c r="E93" s="6" t="s">
        <v>53</v>
      </c>
      <c r="F93" s="6" t="s">
        <v>838</v>
      </c>
      <c r="G93" s="6" t="s">
        <v>839</v>
      </c>
      <c r="H93" s="6" t="s">
        <v>190</v>
      </c>
      <c r="I93" s="6" t="s">
        <v>57</v>
      </c>
      <c r="J93" s="7">
        <v>3.5000000000000001E-3</v>
      </c>
      <c r="K93" s="8">
        <v>0.15</v>
      </c>
      <c r="L93" s="7">
        <v>1.8100000000000002E-2</v>
      </c>
      <c r="M93" s="9">
        <v>560.70000000000005</v>
      </c>
      <c r="N93" s="10">
        <v>13.3</v>
      </c>
      <c r="O93" s="34">
        <f t="shared" si="6"/>
        <v>42.16</v>
      </c>
      <c r="P93" s="11">
        <v>2528319</v>
      </c>
      <c r="Q93" s="12">
        <v>2.21</v>
      </c>
      <c r="R93" s="6" t="s">
        <v>44</v>
      </c>
      <c r="S93" s="6" t="s">
        <v>48</v>
      </c>
      <c r="T93" s="6" t="s">
        <v>48</v>
      </c>
      <c r="U93" s="6" t="s">
        <v>47</v>
      </c>
      <c r="V93" s="13">
        <v>0.80959999999999999</v>
      </c>
      <c r="W93" s="13">
        <v>0</v>
      </c>
      <c r="X93" s="13">
        <v>0</v>
      </c>
      <c r="Y93" s="13">
        <v>0</v>
      </c>
      <c r="Z93" s="13">
        <v>1.1900000000000001E-2</v>
      </c>
      <c r="AA93" s="13">
        <v>0</v>
      </c>
      <c r="AB93" s="13">
        <v>0</v>
      </c>
      <c r="AC93" s="13">
        <v>0.1729</v>
      </c>
      <c r="AD93" s="13">
        <v>0</v>
      </c>
      <c r="AE93" s="13">
        <v>0</v>
      </c>
      <c r="AF93" s="13">
        <v>0</v>
      </c>
      <c r="AG93" s="14" t="s">
        <v>48</v>
      </c>
      <c r="AH93" s="14" t="s">
        <v>48</v>
      </c>
      <c r="AI93" s="15" t="s">
        <v>49</v>
      </c>
      <c r="AJ93" s="16" t="s">
        <v>49</v>
      </c>
      <c r="AK93" s="30">
        <f t="shared" si="7"/>
        <v>6</v>
      </c>
      <c r="AL93">
        <f>IF(NOT(ISERROR(FIND(R93,Userdata!$C$6,1)))=TRUE,1,0)</f>
        <v>0</v>
      </c>
      <c r="AM93">
        <f>(IF(NOT(ISERROR(FIND(H93,Userdata!$B$46,1)))=TRUE,1,0.5))*25</f>
        <v>12.5</v>
      </c>
      <c r="AN93">
        <f>(IF(NOT(ISERROR(FIND(U93,Userdata!$C$15,1)))=TRUE,1,0.5))*25</f>
        <v>12.5</v>
      </c>
      <c r="AO93">
        <f>IF(Userdata!$B$26=TRUE,IF(E93="ETF",1,0),IF(E93="ETF",0,1))</f>
        <v>0</v>
      </c>
      <c r="AP93">
        <f>IF(D93&lt;Userdata!$B$28,1,0)</f>
        <v>0</v>
      </c>
      <c r="AQ93">
        <f>IF(D93=Userdata!$B$28,IF(Calculation!AK159&lt;Userdata!C184,1,0),0)</f>
        <v>0</v>
      </c>
      <c r="AR93">
        <f t="shared" si="8"/>
        <v>12.5</v>
      </c>
      <c r="AS93">
        <f>IF(Userdata!$W$4= TRUE,(IF(NOT(ISERROR(FIND(I93,Userdata!$R$5,1)))=TRUE,1,0.5)*25),(IF(NOT(ISERROR(FIND(I93,Userdata!$Q$2,1)))=TRUE,1,0.5)*25))</f>
        <v>12.5</v>
      </c>
      <c r="AT93">
        <f>IF(AND(Userdata!$B$32&lt;=Calculation!J159,Userdata!$B$33&gt;=Calculation!J159),1*Userdata!$D$32,0.5*Userdata!$D$32)*2.5</f>
        <v>1.25</v>
      </c>
      <c r="AU93">
        <f>IF(AND(Userdata!$B$34&lt;=Calculation!Q159,Userdata!$B$35&gt;=Calculation!Q159),1*Userdata!$D$34,0.5*Userdata!$D$34)*2.5</f>
        <v>2.5</v>
      </c>
      <c r="AV93">
        <f>IF(AND(Userdata!$B$36&lt;=Calculation!RH159,Userdata!$B$37&gt;=Calculation!K159),1*Userdata!$D$36,0.5*Userdata!$D$36)*2.5</f>
        <v>2.5</v>
      </c>
      <c r="AW93">
        <f>IF(AND(Userdata!$B$38&lt;=Calculation!P159,Userdata!$B$39&gt;=Calculation!P159),1*Userdata!$D$38,0.5*Userdata!$D$38)*2.5</f>
        <v>2.5</v>
      </c>
      <c r="AX93" s="36">
        <f t="shared" si="9"/>
        <v>42.16</v>
      </c>
      <c r="AY93" s="33">
        <f>ROUND((Userdata!$B$3/Calculation!AX63),0)</f>
        <v>0</v>
      </c>
      <c r="AZ93">
        <f t="shared" si="10"/>
        <v>0</v>
      </c>
      <c r="BA93">
        <f t="shared" si="11"/>
        <v>0</v>
      </c>
    </row>
    <row r="94" spans="1:53" ht="322" x14ac:dyDescent="0.35">
      <c r="A94" s="4" t="s">
        <v>646</v>
      </c>
      <c r="B94" s="5" t="s">
        <v>647</v>
      </c>
      <c r="C94" t="s">
        <v>1381</v>
      </c>
      <c r="D94">
        <v>2010</v>
      </c>
      <c r="E94" s="6" t="s">
        <v>53</v>
      </c>
      <c r="F94" s="6" t="s">
        <v>648</v>
      </c>
      <c r="G94" s="6" t="s">
        <v>649</v>
      </c>
      <c r="H94" s="6" t="s">
        <v>201</v>
      </c>
      <c r="I94" s="6" t="s">
        <v>144</v>
      </c>
      <c r="J94" s="7">
        <v>2.0999999999999999E-3</v>
      </c>
      <c r="K94" s="8">
        <v>0.96</v>
      </c>
      <c r="L94" s="7">
        <v>1.04E-2</v>
      </c>
      <c r="M94" s="9">
        <v>358.7</v>
      </c>
      <c r="N94" s="10">
        <v>3.9</v>
      </c>
      <c r="O94" s="34">
        <f t="shared" si="6"/>
        <v>91.97</v>
      </c>
      <c r="P94" s="11">
        <v>50484</v>
      </c>
      <c r="Q94" s="12">
        <v>1.43</v>
      </c>
      <c r="R94" s="6" t="s">
        <v>44</v>
      </c>
      <c r="S94" s="6" t="s">
        <v>74</v>
      </c>
      <c r="T94" s="6" t="s">
        <v>46</v>
      </c>
      <c r="U94" s="6" t="s">
        <v>47</v>
      </c>
      <c r="V94" s="13">
        <v>5.7599999999999998E-2</v>
      </c>
      <c r="W94" s="13">
        <v>9.1999999999999998E-3</v>
      </c>
      <c r="X94" s="13">
        <v>0.13719999999999999</v>
      </c>
      <c r="Y94" s="13">
        <v>3.85E-2</v>
      </c>
      <c r="Z94" s="13">
        <v>4.9399999999999999E-2</v>
      </c>
      <c r="AA94" s="13">
        <v>0.1386</v>
      </c>
      <c r="AB94" s="13">
        <v>0.1079</v>
      </c>
      <c r="AC94" s="13">
        <v>0.17249999999999999</v>
      </c>
      <c r="AD94" s="13">
        <v>9.3299999999999994E-2</v>
      </c>
      <c r="AE94" s="13">
        <v>0.15809999999999999</v>
      </c>
      <c r="AF94" s="13">
        <v>3.4200000000000001E-2</v>
      </c>
      <c r="AG94" s="14" t="s">
        <v>48</v>
      </c>
      <c r="AH94" s="14" t="s">
        <v>48</v>
      </c>
      <c r="AI94" s="15" t="s">
        <v>49</v>
      </c>
      <c r="AJ94" s="16" t="s">
        <v>49</v>
      </c>
      <c r="AK94" s="30">
        <f t="shared" si="7"/>
        <v>9</v>
      </c>
      <c r="AL94">
        <f>IF(NOT(ISERROR(FIND(R94,Userdata!$C$6,1)))=TRUE,1,0)</f>
        <v>0</v>
      </c>
      <c r="AM94">
        <f>(IF(NOT(ISERROR(FIND(H94,Userdata!$B$46,1)))=TRUE,1,0.5))*25</f>
        <v>12.5</v>
      </c>
      <c r="AN94">
        <f>(IF(NOT(ISERROR(FIND(U94,Userdata!$C$15,1)))=TRUE,1,0.5))*25</f>
        <v>12.5</v>
      </c>
      <c r="AO94">
        <f>IF(Userdata!$B$26=TRUE,IF(E94="ETF",1,0),IF(E94="ETF",0,1))</f>
        <v>0</v>
      </c>
      <c r="AP94">
        <f>IF(D94&lt;Userdata!$B$28,1,0)</f>
        <v>0</v>
      </c>
      <c r="AQ94">
        <f>IF(D94=Userdata!$B$28,IF(Calculation!AK117&lt;Userdata!C142,1,0),0)</f>
        <v>0</v>
      </c>
      <c r="AR94">
        <f t="shared" si="8"/>
        <v>12.5</v>
      </c>
      <c r="AS94">
        <f>IF(Userdata!$W$4= TRUE,(IF(NOT(ISERROR(FIND(I94,Userdata!$R$5,1)))=TRUE,1,0.5)*25),(IF(NOT(ISERROR(FIND(I94,Userdata!$Q$2,1)))=TRUE,1,0.5)*25))</f>
        <v>12.5</v>
      </c>
      <c r="AT94">
        <f>IF(AND(Userdata!$B$32&lt;=Calculation!J117,Userdata!$B$33&gt;=Calculation!J117),1*Userdata!$D$32,0.5*Userdata!$D$32)*2.5</f>
        <v>1.25</v>
      </c>
      <c r="AU94">
        <f>IF(AND(Userdata!$B$34&lt;=Calculation!Q117,Userdata!$B$35&gt;=Calculation!Q117),1*Userdata!$D$34,0.5*Userdata!$D$34)*2.5</f>
        <v>2.5</v>
      </c>
      <c r="AV94">
        <f>IF(AND(Userdata!$B$36&lt;=Calculation!RH117,Userdata!$B$37&gt;=Calculation!K117),1*Userdata!$D$36,0.5*Userdata!$D$36)*2.5</f>
        <v>2.5</v>
      </c>
      <c r="AW94">
        <f>IF(AND(Userdata!$B$38&lt;=Calculation!P117,Userdata!$B$39&gt;=Calculation!P117),1*Userdata!$D$38,0.5*Userdata!$D$38)*2.5</f>
        <v>2.5</v>
      </c>
      <c r="AX94" s="36">
        <f t="shared" si="9"/>
        <v>91.97</v>
      </c>
      <c r="AY94" s="33">
        <f>ROUND((Userdata!$B$3/Calculation!AX64),0)</f>
        <v>0</v>
      </c>
      <c r="AZ94">
        <f t="shared" si="10"/>
        <v>0</v>
      </c>
      <c r="BA94">
        <f t="shared" si="11"/>
        <v>0</v>
      </c>
    </row>
    <row r="95" spans="1:53" ht="149.5" x14ac:dyDescent="0.35">
      <c r="A95" s="4" t="s">
        <v>561</v>
      </c>
      <c r="B95" s="5" t="s">
        <v>562</v>
      </c>
      <c r="C95" t="s">
        <v>1387</v>
      </c>
      <c r="D95">
        <v>2008</v>
      </c>
      <c r="E95" s="6" t="s">
        <v>53</v>
      </c>
      <c r="F95" s="6" t="s">
        <v>564</v>
      </c>
      <c r="G95" s="6" t="s">
        <v>565</v>
      </c>
      <c r="H95" s="6" t="s">
        <v>136</v>
      </c>
      <c r="I95" s="6" t="s">
        <v>73</v>
      </c>
      <c r="J95" s="7">
        <v>6.0000000000000001E-3</v>
      </c>
      <c r="K95" s="8">
        <v>0.02</v>
      </c>
      <c r="L95" s="7">
        <v>2.9999999999999997E-4</v>
      </c>
      <c r="M95" s="9">
        <v>278.7</v>
      </c>
      <c r="N95" s="10">
        <v>4.0999999999999996</v>
      </c>
      <c r="O95" s="34">
        <f t="shared" si="6"/>
        <v>67.98</v>
      </c>
      <c r="P95" s="11">
        <v>70625</v>
      </c>
      <c r="Q95" s="12">
        <v>1.91</v>
      </c>
      <c r="R95" s="6" t="s">
        <v>44</v>
      </c>
      <c r="S95" s="6" t="s">
        <v>48</v>
      </c>
      <c r="T95" s="6" t="s">
        <v>48</v>
      </c>
      <c r="U95" s="6" t="s">
        <v>47</v>
      </c>
      <c r="V95" s="13">
        <v>0</v>
      </c>
      <c r="W95" s="13">
        <v>6.6E-3</v>
      </c>
      <c r="X95" s="13">
        <v>0.35670000000000002</v>
      </c>
      <c r="Y95" s="13">
        <v>8.9999999999999998E-4</v>
      </c>
      <c r="Z95" s="13">
        <v>0</v>
      </c>
      <c r="AA95" s="13">
        <v>2.5000000000000001E-3</v>
      </c>
      <c r="AB95" s="13">
        <v>0</v>
      </c>
      <c r="AC95" s="13">
        <v>2.3199999999999998E-2</v>
      </c>
      <c r="AD95" s="13">
        <v>0</v>
      </c>
      <c r="AE95" s="13">
        <v>0.61009999999999998</v>
      </c>
      <c r="AF95" s="13">
        <v>0</v>
      </c>
      <c r="AG95" s="14" t="s">
        <v>48</v>
      </c>
      <c r="AH95" s="14" t="s">
        <v>48</v>
      </c>
      <c r="AI95" s="15" t="s">
        <v>49</v>
      </c>
      <c r="AJ95" s="16" t="s">
        <v>49</v>
      </c>
      <c r="AK95" s="30">
        <f t="shared" si="7"/>
        <v>6</v>
      </c>
      <c r="AL95">
        <f>IF(NOT(ISERROR(FIND(R95,Userdata!$C$6,1)))=TRUE,1,0)</f>
        <v>0</v>
      </c>
      <c r="AM95">
        <f>(IF(NOT(ISERROR(FIND(H95,Userdata!$B$46,1)))=TRUE,1,0.5))*25</f>
        <v>12.5</v>
      </c>
      <c r="AN95">
        <f>(IF(NOT(ISERROR(FIND(U95,Userdata!$C$15,1)))=TRUE,1,0.5))*25</f>
        <v>12.5</v>
      </c>
      <c r="AO95">
        <f>IF(Userdata!$B$26=TRUE,IF(E95="ETF",1,0),IF(E95="ETF",0,1))</f>
        <v>0</v>
      </c>
      <c r="AP95">
        <f>IF(D95&lt;Userdata!$B$28,1,0)</f>
        <v>0</v>
      </c>
      <c r="AQ95">
        <f>IF(D95=Userdata!$B$28,IF(Calculation!AK99&lt;Userdata!C124,1,0),0)</f>
        <v>0</v>
      </c>
      <c r="AR95">
        <f t="shared" si="8"/>
        <v>12.5</v>
      </c>
      <c r="AS95">
        <f>IF(Userdata!$W$4= TRUE,(IF(NOT(ISERROR(FIND(I95,Userdata!$R$5,1)))=TRUE,1,0.5)*25),(IF(NOT(ISERROR(FIND(I95,Userdata!$Q$2,1)))=TRUE,1,0.5)*25))</f>
        <v>12.5</v>
      </c>
      <c r="AT95">
        <f>IF(AND(Userdata!$B$32&lt;=Calculation!J99,Userdata!$B$33&gt;=Calculation!J99),1*Userdata!$D$32,0.5*Userdata!$D$32)*2.5</f>
        <v>1.25</v>
      </c>
      <c r="AU95">
        <f>IF(AND(Userdata!$B$34&lt;=Calculation!Q99,Userdata!$B$35&gt;=Calculation!Q99),1*Userdata!$D$34,0.5*Userdata!$D$34)*2.5</f>
        <v>2.5</v>
      </c>
      <c r="AV95">
        <f>IF(AND(Userdata!$B$36&lt;=Calculation!RH99,Userdata!$B$37&gt;=Calculation!K99),1*Userdata!$D$36,0.5*Userdata!$D$36)*2.5</f>
        <v>2.5</v>
      </c>
      <c r="AW95">
        <f>IF(AND(Userdata!$B$38&lt;=Calculation!P99,Userdata!$B$39&gt;=Calculation!P99),1*Userdata!$D$38,0.5*Userdata!$D$38)*2.5</f>
        <v>2.5</v>
      </c>
      <c r="AX95" s="36">
        <f t="shared" si="9"/>
        <v>67.98</v>
      </c>
      <c r="AY95" s="33">
        <f>ROUND((Userdata!$B$3/Calculation!AX65),0)</f>
        <v>0</v>
      </c>
      <c r="AZ95">
        <f t="shared" si="10"/>
        <v>0</v>
      </c>
      <c r="BA95">
        <f t="shared" si="11"/>
        <v>0</v>
      </c>
    </row>
    <row r="96" spans="1:53" ht="230" x14ac:dyDescent="0.35">
      <c r="A96" s="4" t="s">
        <v>945</v>
      </c>
      <c r="B96" s="5" t="s">
        <v>946</v>
      </c>
      <c r="C96" t="s">
        <v>1387</v>
      </c>
      <c r="D96">
        <v>2005</v>
      </c>
      <c r="E96" s="6" t="s">
        <v>53</v>
      </c>
      <c r="F96" s="6" t="s">
        <v>947</v>
      </c>
      <c r="G96" s="6" t="s">
        <v>948</v>
      </c>
      <c r="H96" s="6" t="s">
        <v>289</v>
      </c>
      <c r="I96" s="6" t="s">
        <v>73</v>
      </c>
      <c r="J96" s="7">
        <v>6.0000000000000001E-3</v>
      </c>
      <c r="K96" s="8">
        <v>7.0000000000000007E-2</v>
      </c>
      <c r="L96" s="7">
        <v>1.14E-2</v>
      </c>
      <c r="M96" s="9">
        <v>930.1</v>
      </c>
      <c r="N96" s="10">
        <v>17.5</v>
      </c>
      <c r="O96" s="34">
        <f t="shared" si="6"/>
        <v>53.15</v>
      </c>
      <c r="P96" s="11">
        <v>172908</v>
      </c>
      <c r="Q96" s="12">
        <v>1.61</v>
      </c>
      <c r="R96" s="6" t="s">
        <v>44</v>
      </c>
      <c r="S96" s="6" t="s">
        <v>48</v>
      </c>
      <c r="T96" s="6" t="s">
        <v>48</v>
      </c>
      <c r="U96" s="6" t="s">
        <v>47</v>
      </c>
      <c r="V96" s="13">
        <v>0</v>
      </c>
      <c r="W96" s="13">
        <v>0</v>
      </c>
      <c r="X96" s="13">
        <v>0</v>
      </c>
      <c r="Y96" s="13">
        <v>2.7E-2</v>
      </c>
      <c r="Z96" s="13">
        <v>0</v>
      </c>
      <c r="AA96" s="13">
        <v>0</v>
      </c>
      <c r="AB96" s="13">
        <v>0.97289999999999999</v>
      </c>
      <c r="AC96" s="13">
        <v>0</v>
      </c>
      <c r="AD96" s="13">
        <v>0</v>
      </c>
      <c r="AE96" s="13">
        <v>0</v>
      </c>
      <c r="AF96" s="13">
        <v>0</v>
      </c>
      <c r="AG96" s="14" t="s">
        <v>48</v>
      </c>
      <c r="AH96" s="14" t="s">
        <v>48</v>
      </c>
      <c r="AI96" s="15" t="s">
        <v>49</v>
      </c>
      <c r="AJ96" s="16" t="s">
        <v>49</v>
      </c>
      <c r="AK96" s="30">
        <f t="shared" si="7"/>
        <v>6</v>
      </c>
      <c r="AL96">
        <f>IF(NOT(ISERROR(FIND(R96,Userdata!$C$6,1)))=TRUE,1,0)</f>
        <v>0</v>
      </c>
      <c r="AM96">
        <f>(IF(NOT(ISERROR(FIND(H96,Userdata!$B$46,1)))=TRUE,1,0.5))*25</f>
        <v>12.5</v>
      </c>
      <c r="AN96">
        <f>(IF(NOT(ISERROR(FIND(U96,Userdata!$C$15,1)))=TRUE,1,0.5))*25</f>
        <v>12.5</v>
      </c>
      <c r="AO96">
        <f>IF(Userdata!$B$26=TRUE,IF(E96="ETF",1,0),IF(E96="ETF",0,1))</f>
        <v>0</v>
      </c>
      <c r="AP96">
        <f>IF(D96&lt;Userdata!$B$28,1,0)</f>
        <v>0</v>
      </c>
      <c r="AQ96">
        <f>IF(D96=Userdata!$B$28,IF(Calculation!AK185&lt;Userdata!C210,1,0),0)</f>
        <v>0</v>
      </c>
      <c r="AR96">
        <f t="shared" si="8"/>
        <v>12.5</v>
      </c>
      <c r="AS96">
        <f>IF(Userdata!$W$4= TRUE,(IF(NOT(ISERROR(FIND(I96,Userdata!$R$5,1)))=TRUE,1,0.5)*25),(IF(NOT(ISERROR(FIND(I96,Userdata!$Q$2,1)))=TRUE,1,0.5)*25))</f>
        <v>12.5</v>
      </c>
      <c r="AT96">
        <f>IF(AND(Userdata!$B$32&lt;=Calculation!J185,Userdata!$B$33&gt;=Calculation!J185),1*Userdata!$D$32,0.5*Userdata!$D$32)*2.5</f>
        <v>1.25</v>
      </c>
      <c r="AU96">
        <f>IF(AND(Userdata!$B$34&lt;=Calculation!Q185,Userdata!$B$35&gt;=Calculation!Q185),1*Userdata!$D$34,0.5*Userdata!$D$34)*2.5</f>
        <v>2.5</v>
      </c>
      <c r="AV96">
        <f>IF(AND(Userdata!$B$36&lt;=Calculation!RH185,Userdata!$B$37&gt;=Calculation!K185),1*Userdata!$D$36,0.5*Userdata!$D$36)*2.5</f>
        <v>2.5</v>
      </c>
      <c r="AW96">
        <f>IF(AND(Userdata!$B$38&lt;=Calculation!P185,Userdata!$B$39&gt;=Calculation!P185),1*Userdata!$D$38,0.5*Userdata!$D$38)*2.5</f>
        <v>2.5</v>
      </c>
      <c r="AX96" s="36">
        <f t="shared" si="9"/>
        <v>53.15</v>
      </c>
      <c r="AY96" s="33">
        <f>ROUND((Userdata!$B$3/Calculation!AX66),0)</f>
        <v>0</v>
      </c>
      <c r="AZ96">
        <f t="shared" si="10"/>
        <v>0</v>
      </c>
      <c r="BA96">
        <f t="shared" si="11"/>
        <v>0</v>
      </c>
    </row>
    <row r="97" spans="1:53" ht="322" x14ac:dyDescent="0.35">
      <c r="A97" s="4" t="s">
        <v>607</v>
      </c>
      <c r="B97" s="5" t="s">
        <v>608</v>
      </c>
      <c r="C97" t="s">
        <v>1380</v>
      </c>
      <c r="D97">
        <v>2012</v>
      </c>
      <c r="E97" s="6" t="s">
        <v>53</v>
      </c>
      <c r="F97" s="6" t="s">
        <v>610</v>
      </c>
      <c r="G97" s="6" t="s">
        <v>611</v>
      </c>
      <c r="H97" s="6" t="s">
        <v>104</v>
      </c>
      <c r="I97" s="6" t="s">
        <v>612</v>
      </c>
      <c r="J97" s="7">
        <v>3.7000000000000002E-3</v>
      </c>
      <c r="K97" s="8">
        <v>0.2</v>
      </c>
      <c r="L97" s="7">
        <v>1.38E-2</v>
      </c>
      <c r="M97" s="9">
        <v>328</v>
      </c>
      <c r="N97" s="10">
        <v>9.9</v>
      </c>
      <c r="O97" s="34">
        <f t="shared" si="6"/>
        <v>33.130000000000003</v>
      </c>
      <c r="P97" s="11">
        <v>88053</v>
      </c>
      <c r="Q97" s="12">
        <v>0.92</v>
      </c>
      <c r="R97" s="6" t="s">
        <v>44</v>
      </c>
      <c r="S97" s="6" t="s">
        <v>106</v>
      </c>
      <c r="T97" s="6" t="s">
        <v>46</v>
      </c>
      <c r="U97" s="6" t="s">
        <v>47</v>
      </c>
      <c r="V97" s="13">
        <v>4.3499999999999997E-2</v>
      </c>
      <c r="W97" s="13">
        <v>5.6899999999999999E-2</v>
      </c>
      <c r="X97" s="13">
        <v>0.1145</v>
      </c>
      <c r="Y97" s="13">
        <v>8.2699999999999996E-2</v>
      </c>
      <c r="Z97" s="13">
        <v>0.1082</v>
      </c>
      <c r="AA97" s="13">
        <v>0.16239999999999999</v>
      </c>
      <c r="AB97" s="13">
        <v>8.8999999999999996E-2</v>
      </c>
      <c r="AC97" s="13">
        <v>0.1047</v>
      </c>
      <c r="AD97" s="13">
        <v>4.53E-2</v>
      </c>
      <c r="AE97" s="13">
        <v>0.13020000000000001</v>
      </c>
      <c r="AF97" s="13">
        <v>5.7500000000000002E-2</v>
      </c>
      <c r="AG97" s="14" t="s">
        <v>48</v>
      </c>
      <c r="AH97" s="14" t="s">
        <v>48</v>
      </c>
      <c r="AI97" s="15" t="s">
        <v>49</v>
      </c>
      <c r="AJ97" s="16" t="s">
        <v>49</v>
      </c>
      <c r="AK97" s="30">
        <f t="shared" si="7"/>
        <v>12</v>
      </c>
      <c r="AL97">
        <f>IF(NOT(ISERROR(FIND(R97,Userdata!$C$6,1)))=TRUE,1,0)</f>
        <v>0</v>
      </c>
      <c r="AM97">
        <f>(IF(NOT(ISERROR(FIND(H97,Userdata!$B$46,1)))=TRUE,1,0.5))*25</f>
        <v>12.5</v>
      </c>
      <c r="AN97">
        <f>(IF(NOT(ISERROR(FIND(U97,Userdata!$C$15,1)))=TRUE,1,0.5))*25</f>
        <v>12.5</v>
      </c>
      <c r="AO97">
        <f>IF(Userdata!$B$26=TRUE,IF(E97="ETF",1,0),IF(E97="ETF",0,1))</f>
        <v>0</v>
      </c>
      <c r="AP97">
        <f>IF(D97&lt;Userdata!$B$28,1,0)</f>
        <v>0</v>
      </c>
      <c r="AQ97">
        <f>IF(D97=Userdata!$B$28,IF(Calculation!AK109&lt;Userdata!C134,1,0),0)</f>
        <v>0</v>
      </c>
      <c r="AR97">
        <f t="shared" si="8"/>
        <v>12.5</v>
      </c>
      <c r="AS97">
        <f>IF(Userdata!$W$4= TRUE,(IF(NOT(ISERROR(FIND(I97,Userdata!$R$5,1)))=TRUE,1,0.5)*25),(IF(NOT(ISERROR(FIND(I97,Userdata!$Q$2,1)))=TRUE,1,0.5)*25))</f>
        <v>12.5</v>
      </c>
      <c r="AT97">
        <f>IF(AND(Userdata!$B$32&lt;=Calculation!J109,Userdata!$B$33&gt;=Calculation!J109),1*Userdata!$D$32,0.5*Userdata!$D$32)*2.5</f>
        <v>1.25</v>
      </c>
      <c r="AU97">
        <f>IF(AND(Userdata!$B$34&lt;=Calculation!Q109,Userdata!$B$35&gt;=Calculation!Q109),1*Userdata!$D$34,0.5*Userdata!$D$34)*2.5</f>
        <v>2.5</v>
      </c>
      <c r="AV97">
        <f>IF(AND(Userdata!$B$36&lt;=Calculation!RH109,Userdata!$B$37&gt;=Calculation!K109),1*Userdata!$D$36,0.5*Userdata!$D$36)*2.5</f>
        <v>2.5</v>
      </c>
      <c r="AW97">
        <f>IF(AND(Userdata!$B$38&lt;=Calculation!P109,Userdata!$B$39&gt;=Calculation!P109),1*Userdata!$D$38,0.5*Userdata!$D$38)*2.5</f>
        <v>2.5</v>
      </c>
      <c r="AX97" s="36">
        <f t="shared" si="9"/>
        <v>33.130000000000003</v>
      </c>
      <c r="AY97" s="33">
        <f>ROUND((Userdata!$B$3/Calculation!AX67),0)</f>
        <v>0</v>
      </c>
      <c r="AZ97">
        <f t="shared" si="10"/>
        <v>0</v>
      </c>
      <c r="BA97">
        <f t="shared" si="11"/>
        <v>0</v>
      </c>
    </row>
    <row r="98" spans="1:53" ht="69" x14ac:dyDescent="0.35">
      <c r="A98" s="4" t="s">
        <v>377</v>
      </c>
      <c r="B98" s="5" t="s">
        <v>378</v>
      </c>
      <c r="C98" t="s">
        <v>1381</v>
      </c>
      <c r="D98">
        <v>2010</v>
      </c>
      <c r="E98" s="6" t="s">
        <v>53</v>
      </c>
      <c r="F98" s="6" t="s">
        <v>379</v>
      </c>
      <c r="G98" s="6" t="s">
        <v>380</v>
      </c>
      <c r="H98" s="6" t="s">
        <v>381</v>
      </c>
      <c r="I98" s="6" t="s">
        <v>144</v>
      </c>
      <c r="J98" s="7">
        <v>1.5E-3</v>
      </c>
      <c r="K98" s="8">
        <v>0.32</v>
      </c>
      <c r="L98" s="7">
        <v>1.47E-2</v>
      </c>
      <c r="M98" s="9">
        <v>189.1</v>
      </c>
      <c r="N98" s="10">
        <v>2.2000000000000002</v>
      </c>
      <c r="O98" s="34">
        <f t="shared" si="6"/>
        <v>85.95</v>
      </c>
      <c r="P98" s="11">
        <v>11975</v>
      </c>
      <c r="Q98" s="12">
        <v>0.95</v>
      </c>
      <c r="R98" s="6" t="s">
        <v>44</v>
      </c>
      <c r="S98" s="6" t="s">
        <v>45</v>
      </c>
      <c r="T98" s="6" t="s">
        <v>145</v>
      </c>
      <c r="U98" s="6" t="s">
        <v>47</v>
      </c>
      <c r="V98" s="13">
        <v>3.2399999999999998E-2</v>
      </c>
      <c r="W98" s="13">
        <v>3.9E-2</v>
      </c>
      <c r="X98" s="13">
        <v>0.14990000000000001</v>
      </c>
      <c r="Y98" s="13">
        <v>0.11899999999999999</v>
      </c>
      <c r="Z98" s="13">
        <v>6.6000000000000003E-2</v>
      </c>
      <c r="AA98" s="13">
        <v>8.8400000000000006E-2</v>
      </c>
      <c r="AB98" s="13">
        <v>0.1585</v>
      </c>
      <c r="AC98" s="13">
        <v>7.51E-2</v>
      </c>
      <c r="AD98" s="13">
        <v>2.06E-2</v>
      </c>
      <c r="AE98" s="13">
        <v>0.24979999999999999</v>
      </c>
      <c r="AF98" s="13">
        <v>1.2999999999999999E-3</v>
      </c>
      <c r="AG98" s="14" t="s">
        <v>48</v>
      </c>
      <c r="AH98" s="14" t="s">
        <v>48</v>
      </c>
      <c r="AI98" s="15" t="s">
        <v>49</v>
      </c>
      <c r="AJ98" s="16" t="s">
        <v>49</v>
      </c>
      <c r="AK98" s="30">
        <f t="shared" si="7"/>
        <v>9</v>
      </c>
      <c r="AL98">
        <f>IF(NOT(ISERROR(FIND(R98,Userdata!$C$6,1)))=TRUE,1,0)</f>
        <v>0</v>
      </c>
      <c r="AM98">
        <f>(IF(NOT(ISERROR(FIND(H98,Userdata!$B$46,1)))=TRUE,1,0.5))*25</f>
        <v>12.5</v>
      </c>
      <c r="AN98">
        <f>(IF(NOT(ISERROR(FIND(U98,Userdata!$C$15,1)))=TRUE,1,0.5))*25</f>
        <v>12.5</v>
      </c>
      <c r="AO98">
        <f>IF(Userdata!$B$26=TRUE,IF(E98="ETF",1,0),IF(E98="ETF",0,1))</f>
        <v>0</v>
      </c>
      <c r="AP98">
        <f>IF(D98&lt;Userdata!$B$28,1,0)</f>
        <v>0</v>
      </c>
      <c r="AQ98">
        <f>IF(D98=Userdata!$B$28,IF(Calculation!AK59&lt;Userdata!C84,1,0),0)</f>
        <v>0</v>
      </c>
      <c r="AR98">
        <f t="shared" si="8"/>
        <v>12.5</v>
      </c>
      <c r="AS98">
        <f>IF(Userdata!$W$4= TRUE,(IF(NOT(ISERROR(FIND(I98,Userdata!$R$5,1)))=TRUE,1,0.5)*25),(IF(NOT(ISERROR(FIND(I98,Userdata!$Q$2,1)))=TRUE,1,0.5)*25))</f>
        <v>12.5</v>
      </c>
      <c r="AT98">
        <f>IF(AND(Userdata!$B$32&lt;=Calculation!J59,Userdata!$B$33&gt;=Calculation!J59),1*Userdata!$D$32,0.5*Userdata!$D$32)*2.5</f>
        <v>1.25</v>
      </c>
      <c r="AU98">
        <f>IF(AND(Userdata!$B$34&lt;=Calculation!Q59,Userdata!$B$35&gt;=Calculation!Q59),1*Userdata!$D$34,0.5*Userdata!$D$34)*2.5</f>
        <v>2.5</v>
      </c>
      <c r="AV98">
        <f>IF(AND(Userdata!$B$36&lt;=Calculation!RH59,Userdata!$B$37&gt;=Calculation!K59),1*Userdata!$D$36,0.5*Userdata!$D$36)*2.5</f>
        <v>2.5</v>
      </c>
      <c r="AW98">
        <f>IF(AND(Userdata!$B$38&lt;=Calculation!P59,Userdata!$B$39&gt;=Calculation!P59),1*Userdata!$D$38,0.5*Userdata!$D$38)*2.5</f>
        <v>2.5</v>
      </c>
      <c r="AX98" s="36">
        <f t="shared" si="9"/>
        <v>85.95</v>
      </c>
      <c r="AY98" s="33">
        <f>ROUND((Userdata!$B$3/Calculation!AX68),0)</f>
        <v>0</v>
      </c>
      <c r="AZ98">
        <f t="shared" si="10"/>
        <v>0</v>
      </c>
      <c r="BA98">
        <f t="shared" si="11"/>
        <v>0</v>
      </c>
    </row>
    <row r="99" spans="1:53" ht="57.5" x14ac:dyDescent="0.35">
      <c r="A99" s="4" t="s">
        <v>737</v>
      </c>
      <c r="B99" s="5" t="s">
        <v>738</v>
      </c>
      <c r="C99" t="s">
        <v>1385</v>
      </c>
      <c r="D99">
        <v>2009</v>
      </c>
      <c r="E99" s="6" t="s">
        <v>53</v>
      </c>
      <c r="F99" s="6" t="s">
        <v>740</v>
      </c>
      <c r="G99" s="6" t="s">
        <v>741</v>
      </c>
      <c r="H99" s="6" t="s">
        <v>88</v>
      </c>
      <c r="I99" s="6" t="s">
        <v>81</v>
      </c>
      <c r="J99" s="7">
        <v>8.8999999999999999E-3</v>
      </c>
      <c r="K99" s="8">
        <v>0.08</v>
      </c>
      <c r="L99" s="7">
        <v>7.7000000000000002E-3</v>
      </c>
      <c r="M99" s="9">
        <v>447.6</v>
      </c>
      <c r="N99" s="10">
        <v>19.3</v>
      </c>
      <c r="O99" s="34">
        <f t="shared" si="6"/>
        <v>23.19</v>
      </c>
      <c r="P99" s="11">
        <v>162464</v>
      </c>
      <c r="Q99" s="12">
        <v>2.72</v>
      </c>
      <c r="R99" s="6" t="s">
        <v>44</v>
      </c>
      <c r="S99" s="6" t="s">
        <v>58</v>
      </c>
      <c r="T99" s="6" t="s">
        <v>46</v>
      </c>
      <c r="U99" s="6" t="s">
        <v>90</v>
      </c>
      <c r="V99" s="13">
        <v>7.6300000000000007E-2</v>
      </c>
      <c r="W99" s="13">
        <v>1.8599999999999998E-2</v>
      </c>
      <c r="X99" s="13">
        <v>8.3900000000000002E-2</v>
      </c>
      <c r="Y99" s="13">
        <v>0.12640000000000001</v>
      </c>
      <c r="Z99" s="13">
        <v>0.1206</v>
      </c>
      <c r="AA99" s="13">
        <v>0.29409999999999997</v>
      </c>
      <c r="AB99" s="13">
        <v>5.8900000000000001E-2</v>
      </c>
      <c r="AC99" s="13">
        <v>4.7E-2</v>
      </c>
      <c r="AD99" s="13">
        <v>3.7000000000000002E-3</v>
      </c>
      <c r="AE99" s="13">
        <v>0.1237</v>
      </c>
      <c r="AF99" s="13">
        <v>4.0300000000000002E-2</v>
      </c>
      <c r="AG99" s="14" t="s">
        <v>48</v>
      </c>
      <c r="AH99" s="14" t="s">
        <v>48</v>
      </c>
      <c r="AI99" s="15" t="s">
        <v>49</v>
      </c>
      <c r="AJ99" s="16" t="s">
        <v>49</v>
      </c>
      <c r="AK99" s="30">
        <f t="shared" si="7"/>
        <v>11</v>
      </c>
      <c r="AL99">
        <f>IF(NOT(ISERROR(FIND(R99,Userdata!$C$6,1)))=TRUE,1,0)</f>
        <v>0</v>
      </c>
      <c r="AM99">
        <f>(IF(NOT(ISERROR(FIND(H99,Userdata!$B$46,1)))=TRUE,1,0.5))*25</f>
        <v>12.5</v>
      </c>
      <c r="AN99">
        <f>(IF(NOT(ISERROR(FIND(U99,Userdata!$C$15,1)))=TRUE,1,0.5))*25</f>
        <v>12.5</v>
      </c>
      <c r="AO99">
        <f>IF(Userdata!$B$26=TRUE,IF(E99="ETF",1,0),IF(E99="ETF",0,1))</f>
        <v>0</v>
      </c>
      <c r="AP99">
        <f>IF(D99&lt;Userdata!$B$28,1,0)</f>
        <v>0</v>
      </c>
      <c r="AQ99">
        <f>IF(D99=Userdata!$B$28,IF(Calculation!AK137&lt;Userdata!C162,1,0),0)</f>
        <v>0</v>
      </c>
      <c r="AR99">
        <f t="shared" si="8"/>
        <v>12.5</v>
      </c>
      <c r="AS99">
        <f>IF(Userdata!$W$4= TRUE,(IF(NOT(ISERROR(FIND(I99,Userdata!$R$5,1)))=TRUE,1,0.5)*25),(IF(NOT(ISERROR(FIND(I99,Userdata!$Q$2,1)))=TRUE,1,0.5)*25))</f>
        <v>12.5</v>
      </c>
      <c r="AT99">
        <f>IF(AND(Userdata!$B$32&lt;=Calculation!J137,Userdata!$B$33&gt;=Calculation!J137),1*Userdata!$D$32,0.5*Userdata!$D$32)*2.5</f>
        <v>1.25</v>
      </c>
      <c r="AU99">
        <f>IF(AND(Userdata!$B$34&lt;=Calculation!Q137,Userdata!$B$35&gt;=Calculation!Q137),1*Userdata!$D$34,0.5*Userdata!$D$34)*2.5</f>
        <v>2.5</v>
      </c>
      <c r="AV99">
        <f>IF(AND(Userdata!$B$36&lt;=Calculation!RH137,Userdata!$B$37&gt;=Calculation!K137),1*Userdata!$D$36,0.5*Userdata!$D$36)*2.5</f>
        <v>2.5</v>
      </c>
      <c r="AW99">
        <f>IF(AND(Userdata!$B$38&lt;=Calculation!P137,Userdata!$B$39&gt;=Calculation!P137),1*Userdata!$D$38,0.5*Userdata!$D$38)*2.5</f>
        <v>2.5</v>
      </c>
      <c r="AX99" s="36">
        <f t="shared" si="9"/>
        <v>23.19</v>
      </c>
      <c r="AY99" s="33">
        <f>ROUND((Userdata!$B$3/Calculation!AX69),0)</f>
        <v>0</v>
      </c>
      <c r="AZ99">
        <f t="shared" si="10"/>
        <v>0</v>
      </c>
      <c r="BA99">
        <f t="shared" si="11"/>
        <v>0</v>
      </c>
    </row>
    <row r="100" spans="1:53" ht="409.5" x14ac:dyDescent="0.35">
      <c r="A100" s="4" t="s">
        <v>523</v>
      </c>
      <c r="B100" s="5" t="s">
        <v>524</v>
      </c>
      <c r="C100" t="s">
        <v>1389</v>
      </c>
      <c r="D100">
        <v>2008</v>
      </c>
      <c r="E100" s="6" t="s">
        <v>53</v>
      </c>
      <c r="F100" s="6" t="s">
        <v>526</v>
      </c>
      <c r="G100" s="6" t="s">
        <v>527</v>
      </c>
      <c r="H100" s="6" t="s">
        <v>436</v>
      </c>
      <c r="I100" s="6" t="s">
        <v>105</v>
      </c>
      <c r="J100" s="7">
        <v>7.0000000000000001E-3</v>
      </c>
      <c r="K100" s="8">
        <v>0.31</v>
      </c>
      <c r="L100" s="7">
        <v>1.2E-2</v>
      </c>
      <c r="M100" s="9">
        <v>262.10000000000002</v>
      </c>
      <c r="N100" s="10">
        <v>10.1</v>
      </c>
      <c r="O100" s="34">
        <f t="shared" si="6"/>
        <v>25.95</v>
      </c>
      <c r="P100" s="11">
        <v>125170</v>
      </c>
      <c r="Q100" s="12">
        <v>1.84</v>
      </c>
      <c r="R100" s="6" t="s">
        <v>44</v>
      </c>
      <c r="S100" s="6" t="s">
        <v>74</v>
      </c>
      <c r="T100" s="6" t="s">
        <v>46</v>
      </c>
      <c r="U100" s="6" t="s">
        <v>90</v>
      </c>
      <c r="V100" s="13">
        <v>0.1298</v>
      </c>
      <c r="W100" s="13">
        <v>1.14E-2</v>
      </c>
      <c r="X100" s="13">
        <v>0.14249999999999999</v>
      </c>
      <c r="Y100" s="13">
        <v>7.5800000000000006E-2</v>
      </c>
      <c r="Z100" s="13">
        <v>4.8099999999999997E-2</v>
      </c>
      <c r="AA100" s="13">
        <v>2.8000000000000001E-2</v>
      </c>
      <c r="AB100" s="13">
        <v>6.6100000000000006E-2</v>
      </c>
      <c r="AC100" s="13">
        <v>0.18529999999999999</v>
      </c>
      <c r="AD100" s="13">
        <v>0.1232</v>
      </c>
      <c r="AE100" s="13">
        <v>0.13439999999999999</v>
      </c>
      <c r="AF100" s="13">
        <v>5.5399999999999998E-2</v>
      </c>
      <c r="AG100" s="14" t="s">
        <v>48</v>
      </c>
      <c r="AH100" s="14" t="s">
        <v>48</v>
      </c>
      <c r="AI100" s="15" t="s">
        <v>49</v>
      </c>
      <c r="AJ100" s="16" t="s">
        <v>49</v>
      </c>
      <c r="AK100" s="30">
        <f t="shared" si="7"/>
        <v>1</v>
      </c>
      <c r="AL100">
        <f>IF(NOT(ISERROR(FIND(R100,Userdata!$C$6,1)))=TRUE,1,0)</f>
        <v>0</v>
      </c>
      <c r="AM100">
        <f>(IF(NOT(ISERROR(FIND(H100,Userdata!$B$46,1)))=TRUE,1,0.5))*25</f>
        <v>12.5</v>
      </c>
      <c r="AN100">
        <f>(IF(NOT(ISERROR(FIND(U100,Userdata!$C$15,1)))=TRUE,1,0.5))*25</f>
        <v>12.5</v>
      </c>
      <c r="AO100">
        <f>IF(Userdata!$B$26=TRUE,IF(E100="ETF",1,0),IF(E100="ETF",0,1))</f>
        <v>0</v>
      </c>
      <c r="AP100">
        <f>IF(D100&lt;Userdata!$B$28,1,0)</f>
        <v>0</v>
      </c>
      <c r="AQ100">
        <f>IF(D100=Userdata!$B$28,IF(Calculation!AK91&lt;Userdata!C116,1,0),0)</f>
        <v>0</v>
      </c>
      <c r="AR100">
        <f t="shared" si="8"/>
        <v>12.5</v>
      </c>
      <c r="AS100">
        <f>IF(Userdata!$W$4= TRUE,(IF(NOT(ISERROR(FIND(I100,Userdata!$R$5,1)))=TRUE,1,0.5)*25),(IF(NOT(ISERROR(FIND(I100,Userdata!$Q$2,1)))=TRUE,1,0.5)*25))</f>
        <v>12.5</v>
      </c>
      <c r="AT100">
        <f>IF(AND(Userdata!$B$32&lt;=Calculation!J91,Userdata!$B$33&gt;=Calculation!J91),1*Userdata!$D$32,0.5*Userdata!$D$32)*2.5</f>
        <v>1.25</v>
      </c>
      <c r="AU100">
        <f>IF(AND(Userdata!$B$34&lt;=Calculation!Q91,Userdata!$B$35&gt;=Calculation!Q91),1*Userdata!$D$34,0.5*Userdata!$D$34)*2.5</f>
        <v>2.5</v>
      </c>
      <c r="AV100">
        <f>IF(AND(Userdata!$B$36&lt;=Calculation!RH91,Userdata!$B$37&gt;=Calculation!K91),1*Userdata!$D$36,0.5*Userdata!$D$36)*2.5</f>
        <v>2.5</v>
      </c>
      <c r="AW100">
        <f>IF(AND(Userdata!$B$38&lt;=Calculation!P91,Userdata!$B$39&gt;=Calculation!P91),1*Userdata!$D$38,0.5*Userdata!$D$38)*2.5</f>
        <v>2.5</v>
      </c>
      <c r="AX100" s="36">
        <f t="shared" si="9"/>
        <v>25.95</v>
      </c>
      <c r="AY100" s="33">
        <f>ROUND((Userdata!$B$3/Calculation!AX70),0)</f>
        <v>0</v>
      </c>
      <c r="AZ100">
        <f t="shared" si="10"/>
        <v>0</v>
      </c>
      <c r="BA100">
        <f t="shared" si="11"/>
        <v>0</v>
      </c>
    </row>
    <row r="101" spans="1:53" ht="57.5" x14ac:dyDescent="0.35">
      <c r="A101" s="4" t="s">
        <v>804</v>
      </c>
      <c r="B101" s="5" t="s">
        <v>805</v>
      </c>
      <c r="C101" t="s">
        <v>1383</v>
      </c>
      <c r="D101">
        <v>2012</v>
      </c>
      <c r="E101" s="6" t="s">
        <v>53</v>
      </c>
      <c r="F101" s="6" t="s">
        <v>807</v>
      </c>
      <c r="G101" s="6" t="s">
        <v>808</v>
      </c>
      <c r="H101" s="6" t="s">
        <v>88</v>
      </c>
      <c r="I101" s="6" t="s">
        <v>81</v>
      </c>
      <c r="J101" s="7">
        <v>6.4999999999999997E-3</v>
      </c>
      <c r="K101" s="8">
        <v>0.1</v>
      </c>
      <c r="L101" s="7">
        <v>4.0000000000000001E-3</v>
      </c>
      <c r="M101" s="9">
        <v>510.8</v>
      </c>
      <c r="N101" s="10">
        <v>20.9</v>
      </c>
      <c r="O101" s="34">
        <f t="shared" si="6"/>
        <v>24.44</v>
      </c>
      <c r="P101" s="11">
        <v>299023</v>
      </c>
      <c r="Q101" s="12">
        <v>2.4500000000000002</v>
      </c>
      <c r="R101" s="6" t="s">
        <v>44</v>
      </c>
      <c r="S101" s="6" t="s">
        <v>45</v>
      </c>
      <c r="T101" s="6" t="s">
        <v>48</v>
      </c>
      <c r="U101" s="6" t="s">
        <v>90</v>
      </c>
      <c r="V101" s="13">
        <v>7.3499999999999996E-2</v>
      </c>
      <c r="W101" s="13">
        <v>2.29E-2</v>
      </c>
      <c r="X101" s="13">
        <v>5.9700000000000003E-2</v>
      </c>
      <c r="Y101" s="13">
        <v>0.1181</v>
      </c>
      <c r="Z101" s="13">
        <v>0.1158</v>
      </c>
      <c r="AA101" s="13">
        <v>0.2928</v>
      </c>
      <c r="AB101" s="13">
        <v>6.7799999999999999E-2</v>
      </c>
      <c r="AC101" s="13">
        <v>3.7699999999999997E-2</v>
      </c>
      <c r="AD101" s="13">
        <v>5.4000000000000003E-3</v>
      </c>
      <c r="AE101" s="13">
        <v>0.16750000000000001</v>
      </c>
      <c r="AF101" s="13">
        <v>3.5299999999999998E-2</v>
      </c>
      <c r="AG101" s="14" t="s">
        <v>48</v>
      </c>
      <c r="AH101" s="14" t="s">
        <v>48</v>
      </c>
      <c r="AI101" s="15" t="s">
        <v>49</v>
      </c>
      <c r="AJ101" s="16" t="s">
        <v>49</v>
      </c>
      <c r="AK101" s="30">
        <f t="shared" si="7"/>
        <v>2</v>
      </c>
      <c r="AL101">
        <f>IF(NOT(ISERROR(FIND(R101,Userdata!$C$6,1)))=TRUE,1,0)</f>
        <v>0</v>
      </c>
      <c r="AM101">
        <f>(IF(NOT(ISERROR(FIND(H101,Userdata!$B$46,1)))=TRUE,1,0.5))*25</f>
        <v>12.5</v>
      </c>
      <c r="AN101">
        <f>(IF(NOT(ISERROR(FIND(U101,Userdata!$C$15,1)))=TRUE,1,0.5))*25</f>
        <v>12.5</v>
      </c>
      <c r="AO101">
        <f>IF(Userdata!$B$26=TRUE,IF(E101="ETF",1,0),IF(E101="ETF",0,1))</f>
        <v>0</v>
      </c>
      <c r="AP101">
        <f>IF(D101&lt;Userdata!$B$28,1,0)</f>
        <v>0</v>
      </c>
      <c r="AQ101">
        <f>IF(D101=Userdata!$B$28,IF(Calculation!AK152&lt;Userdata!C177,1,0),0)</f>
        <v>0</v>
      </c>
      <c r="AR101">
        <f t="shared" si="8"/>
        <v>12.5</v>
      </c>
      <c r="AS101">
        <f>IF(Userdata!$W$4= TRUE,(IF(NOT(ISERROR(FIND(I101,Userdata!$R$5,1)))=TRUE,1,0.5)*25),(IF(NOT(ISERROR(FIND(I101,Userdata!$Q$2,1)))=TRUE,1,0.5)*25))</f>
        <v>12.5</v>
      </c>
      <c r="AT101">
        <f>IF(AND(Userdata!$B$32&lt;=Calculation!J152,Userdata!$B$33&gt;=Calculation!J152),1*Userdata!$D$32,0.5*Userdata!$D$32)*2.5</f>
        <v>1.25</v>
      </c>
      <c r="AU101">
        <f>IF(AND(Userdata!$B$34&lt;=Calculation!Q152,Userdata!$B$35&gt;=Calculation!Q152),1*Userdata!$D$34,0.5*Userdata!$D$34)*2.5</f>
        <v>2.5</v>
      </c>
      <c r="AV101">
        <f>IF(AND(Userdata!$B$36&lt;=Calculation!RH152,Userdata!$B$37&gt;=Calculation!K152),1*Userdata!$D$36,0.5*Userdata!$D$36)*2.5</f>
        <v>2.5</v>
      </c>
      <c r="AW101">
        <f>IF(AND(Userdata!$B$38&lt;=Calculation!P152,Userdata!$B$39&gt;=Calculation!P152),1*Userdata!$D$38,0.5*Userdata!$D$38)*2.5</f>
        <v>2.5</v>
      </c>
      <c r="AX101" s="36">
        <f t="shared" si="9"/>
        <v>24.44</v>
      </c>
      <c r="AY101" s="33">
        <f>ROUND((Userdata!$B$3/Calculation!AX71),0)</f>
        <v>0</v>
      </c>
      <c r="AZ101">
        <f t="shared" si="10"/>
        <v>0</v>
      </c>
      <c r="BA101">
        <f t="shared" si="11"/>
        <v>0</v>
      </c>
    </row>
    <row r="102" spans="1:53" ht="409.5" x14ac:dyDescent="0.35">
      <c r="A102" s="4" t="s">
        <v>1246</v>
      </c>
      <c r="B102" s="5" t="s">
        <v>1247</v>
      </c>
      <c r="C102" t="s">
        <v>1388</v>
      </c>
      <c r="D102">
        <v>2002</v>
      </c>
      <c r="E102" s="6" t="s">
        <v>53</v>
      </c>
      <c r="F102" s="6" t="s">
        <v>1248</v>
      </c>
      <c r="G102" s="6" t="s">
        <v>1249</v>
      </c>
      <c r="H102" s="6" t="s">
        <v>178</v>
      </c>
      <c r="I102" s="6" t="s">
        <v>57</v>
      </c>
      <c r="J102" s="7">
        <v>2.8999999999999998E-3</v>
      </c>
      <c r="K102" s="8">
        <v>0.19</v>
      </c>
      <c r="L102" s="7">
        <v>3.1699999999999999E-2</v>
      </c>
      <c r="M102" s="9">
        <v>4910.7</v>
      </c>
      <c r="N102" s="10">
        <v>117.2</v>
      </c>
      <c r="O102" s="34">
        <f t="shared" si="6"/>
        <v>41.9</v>
      </c>
      <c r="P102" s="11">
        <v>1865980</v>
      </c>
      <c r="Q102" s="12">
        <v>1.49</v>
      </c>
      <c r="R102" s="6" t="s">
        <v>44</v>
      </c>
      <c r="S102" s="6" t="s">
        <v>58</v>
      </c>
      <c r="T102" s="6" t="s">
        <v>48</v>
      </c>
      <c r="U102" s="6" t="s">
        <v>179</v>
      </c>
      <c r="V102" s="13">
        <v>7.8100000000000003E-2</v>
      </c>
      <c r="W102" s="13">
        <v>6.0699999999999997E-2</v>
      </c>
      <c r="X102" s="13">
        <v>8.8300000000000003E-2</v>
      </c>
      <c r="Y102" s="13">
        <v>0.1079</v>
      </c>
      <c r="Z102" s="13">
        <v>8.6099999999999996E-2</v>
      </c>
      <c r="AA102" s="13">
        <v>0.2298</v>
      </c>
      <c r="AB102" s="13">
        <v>0.1118</v>
      </c>
      <c r="AC102" s="13">
        <v>7.0999999999999994E-2</v>
      </c>
      <c r="AD102" s="13">
        <v>1.0500000000000001E-2</v>
      </c>
      <c r="AE102" s="13">
        <v>3.2899999999999999E-2</v>
      </c>
      <c r="AF102" s="13">
        <v>5.9299999999999999E-2</v>
      </c>
      <c r="AG102" s="14" t="s">
        <v>48</v>
      </c>
      <c r="AH102" s="14" t="s">
        <v>48</v>
      </c>
      <c r="AI102" s="15" t="s">
        <v>49</v>
      </c>
      <c r="AJ102" s="16" t="s">
        <v>49</v>
      </c>
      <c r="AK102" s="30">
        <f t="shared" si="7"/>
        <v>10</v>
      </c>
      <c r="AL102">
        <f>IF(NOT(ISERROR(FIND(R102,Userdata!$C$6,1)))=TRUE,1,0)</f>
        <v>0</v>
      </c>
      <c r="AM102">
        <f>(IF(NOT(ISERROR(FIND(H102,Userdata!$B$46,1)))=TRUE,1,0.5))*25</f>
        <v>12.5</v>
      </c>
      <c r="AN102">
        <f>(IF(NOT(ISERROR(FIND(U102,Userdata!$C$15,1)))=TRUE,1,0.5))*25</f>
        <v>12.5</v>
      </c>
      <c r="AO102">
        <f>IF(Userdata!$B$26=TRUE,IF(E102="ETF",1,0),IF(E102="ETF",0,1))</f>
        <v>0</v>
      </c>
      <c r="AP102">
        <f>IF(D102&lt;Userdata!$B$28,1,0)</f>
        <v>0</v>
      </c>
      <c r="AQ102">
        <f>IF(D102=Userdata!$B$28,IF(Calculation!AK254&lt;Userdata!C279,1,0),0)</f>
        <v>0</v>
      </c>
      <c r="AR102">
        <f t="shared" si="8"/>
        <v>12.5</v>
      </c>
      <c r="AS102">
        <f>IF(Userdata!$W$4= TRUE,(IF(NOT(ISERROR(FIND(I102,Userdata!$R$5,1)))=TRUE,1,0.5)*25),(IF(NOT(ISERROR(FIND(I102,Userdata!$Q$2,1)))=TRUE,1,0.5)*25))</f>
        <v>12.5</v>
      </c>
      <c r="AT102">
        <f>IF(AND(Userdata!$B$32&lt;=Calculation!J254,Userdata!$B$33&gt;=Calculation!J254),1*Userdata!$D$32,0.5*Userdata!$D$32)*2.5</f>
        <v>1.25</v>
      </c>
      <c r="AU102">
        <f>IF(AND(Userdata!$B$34&lt;=Calculation!Q254,Userdata!$B$35&gt;=Calculation!Q254),1*Userdata!$D$34,0.5*Userdata!$D$34)*2.5</f>
        <v>2.5</v>
      </c>
      <c r="AV102">
        <f>IF(AND(Userdata!$B$36&lt;=Calculation!RH254,Userdata!$B$37&gt;=Calculation!K254),1*Userdata!$D$36,0.5*Userdata!$D$36)*2.5</f>
        <v>2.5</v>
      </c>
      <c r="AW102">
        <f>IF(AND(Userdata!$B$38&lt;=Calculation!P254,Userdata!$B$39&gt;=Calculation!P254),1*Userdata!$D$38,0.5*Userdata!$D$38)*2.5</f>
        <v>2.5</v>
      </c>
      <c r="AX102" s="36">
        <f t="shared" si="9"/>
        <v>41.9</v>
      </c>
      <c r="AY102" s="33">
        <f>ROUND((Userdata!$B$3/Calculation!AX72),0)</f>
        <v>0</v>
      </c>
      <c r="AZ102">
        <f t="shared" si="10"/>
        <v>0</v>
      </c>
      <c r="BA102">
        <f t="shared" si="11"/>
        <v>0</v>
      </c>
    </row>
    <row r="103" spans="1:53" ht="310.5" x14ac:dyDescent="0.35">
      <c r="A103" s="4" t="s">
        <v>701</v>
      </c>
      <c r="B103" s="5" t="s">
        <v>702</v>
      </c>
      <c r="C103" t="s">
        <v>1383</v>
      </c>
      <c r="D103">
        <v>2007</v>
      </c>
      <c r="E103" s="6" t="s">
        <v>53</v>
      </c>
      <c r="F103" s="6" t="s">
        <v>704</v>
      </c>
      <c r="G103" s="6" t="s">
        <v>705</v>
      </c>
      <c r="H103" s="6" t="s">
        <v>311</v>
      </c>
      <c r="I103" s="6" t="s">
        <v>162</v>
      </c>
      <c r="J103" s="7">
        <v>3.8E-3</v>
      </c>
      <c r="K103" s="8">
        <v>0.15</v>
      </c>
      <c r="L103" s="7">
        <v>1.24E-2</v>
      </c>
      <c r="M103" s="9">
        <v>395.2</v>
      </c>
      <c r="N103" s="10">
        <v>4.9000000000000004</v>
      </c>
      <c r="O103" s="34">
        <f t="shared" si="6"/>
        <v>80.650000000000006</v>
      </c>
      <c r="P103" s="11">
        <v>39755</v>
      </c>
      <c r="Q103" s="12">
        <v>1.5</v>
      </c>
      <c r="R103" s="6" t="s">
        <v>44</v>
      </c>
      <c r="S103" s="6" t="s">
        <v>74</v>
      </c>
      <c r="T103" s="6" t="s">
        <v>130</v>
      </c>
      <c r="U103" s="6" t="s">
        <v>47</v>
      </c>
      <c r="V103" s="13">
        <v>6.5500000000000003E-2</v>
      </c>
      <c r="W103" s="13">
        <v>1.6400000000000001E-2</v>
      </c>
      <c r="X103" s="13">
        <v>0.19919999999999999</v>
      </c>
      <c r="Y103" s="13">
        <v>6.3299999999999995E-2</v>
      </c>
      <c r="Z103" s="13">
        <v>3.8300000000000001E-2</v>
      </c>
      <c r="AA103" s="13">
        <v>0.2205</v>
      </c>
      <c r="AB103" s="13">
        <v>5.2200000000000003E-2</v>
      </c>
      <c r="AC103" s="13">
        <v>0.17449999999999999</v>
      </c>
      <c r="AD103" s="13">
        <v>1.4200000000000001E-2</v>
      </c>
      <c r="AE103" s="13">
        <v>0.14280000000000001</v>
      </c>
      <c r="AF103" s="13">
        <v>1.32E-2</v>
      </c>
      <c r="AG103" s="14" t="s">
        <v>48</v>
      </c>
      <c r="AH103" s="14" t="s">
        <v>48</v>
      </c>
      <c r="AI103" s="15" t="s">
        <v>49</v>
      </c>
      <c r="AJ103" s="16" t="s">
        <v>49</v>
      </c>
      <c r="AK103" s="30">
        <f t="shared" si="7"/>
        <v>2</v>
      </c>
      <c r="AL103">
        <f>IF(NOT(ISERROR(FIND(R103,Userdata!$C$6,1)))=TRUE,1,0)</f>
        <v>0</v>
      </c>
      <c r="AM103">
        <f>(IF(NOT(ISERROR(FIND(H103,Userdata!$B$46,1)))=TRUE,1,0.5))*25</f>
        <v>12.5</v>
      </c>
      <c r="AN103">
        <f>(IF(NOT(ISERROR(FIND(U103,Userdata!$C$15,1)))=TRUE,1,0.5))*25</f>
        <v>12.5</v>
      </c>
      <c r="AO103">
        <f>IF(Userdata!$B$26=TRUE,IF(E103="ETF",1,0),IF(E103="ETF",0,1))</f>
        <v>0</v>
      </c>
      <c r="AP103">
        <f>IF(D103&lt;Userdata!$B$28,1,0)</f>
        <v>0</v>
      </c>
      <c r="AQ103">
        <f>IF(D103=Userdata!$B$28,IF(Calculation!AK129&lt;Userdata!C154,1,0),0)</f>
        <v>0</v>
      </c>
      <c r="AR103">
        <f t="shared" si="8"/>
        <v>12.5</v>
      </c>
      <c r="AS103">
        <f>IF(Userdata!$W$4= TRUE,(IF(NOT(ISERROR(FIND(I103,Userdata!$R$5,1)))=TRUE,1,0.5)*25),(IF(NOT(ISERROR(FIND(I103,Userdata!$Q$2,1)))=TRUE,1,0.5)*25))</f>
        <v>12.5</v>
      </c>
      <c r="AT103">
        <f>IF(AND(Userdata!$B$32&lt;=Calculation!J129,Userdata!$B$33&gt;=Calculation!J129),1*Userdata!$D$32,0.5*Userdata!$D$32)*2.5</f>
        <v>1.25</v>
      </c>
      <c r="AU103">
        <f>IF(AND(Userdata!$B$34&lt;=Calculation!Q129,Userdata!$B$35&gt;=Calculation!Q129),1*Userdata!$D$34,0.5*Userdata!$D$34)*2.5</f>
        <v>2.5</v>
      </c>
      <c r="AV103">
        <f>IF(AND(Userdata!$B$36&lt;=Calculation!RH129,Userdata!$B$37&gt;=Calculation!K129),1*Userdata!$D$36,0.5*Userdata!$D$36)*2.5</f>
        <v>2.5</v>
      </c>
      <c r="AW103">
        <f>IF(AND(Userdata!$B$38&lt;=Calculation!P129,Userdata!$B$39&gt;=Calculation!P129),1*Userdata!$D$38,0.5*Userdata!$D$38)*2.5</f>
        <v>2.5</v>
      </c>
      <c r="AX103" s="36">
        <f t="shared" si="9"/>
        <v>80.650000000000006</v>
      </c>
      <c r="AY103" s="33">
        <f>ROUND((Userdata!$B$3/Calculation!AX73),0)</f>
        <v>0</v>
      </c>
      <c r="AZ103">
        <f t="shared" si="10"/>
        <v>0</v>
      </c>
      <c r="BA103">
        <f t="shared" si="11"/>
        <v>0</v>
      </c>
    </row>
    <row r="104" spans="1:53" ht="161" x14ac:dyDescent="0.35">
      <c r="A104" s="4" t="s">
        <v>1335</v>
      </c>
      <c r="B104" s="5" t="s">
        <v>1336</v>
      </c>
      <c r="C104" t="s">
        <v>1349</v>
      </c>
      <c r="D104">
        <v>2001</v>
      </c>
      <c r="E104" s="6" t="s">
        <v>53</v>
      </c>
      <c r="F104" s="6" t="s">
        <v>1338</v>
      </c>
      <c r="G104" s="6" t="s">
        <v>1339</v>
      </c>
      <c r="H104" s="6" t="s">
        <v>104</v>
      </c>
      <c r="I104" s="6" t="s">
        <v>144</v>
      </c>
      <c r="J104" s="7">
        <v>5.0000000000000001E-4</v>
      </c>
      <c r="K104" s="8">
        <v>0.43</v>
      </c>
      <c r="L104" s="7">
        <v>1.7999999999999999E-2</v>
      </c>
      <c r="M104" s="9">
        <v>38812.5</v>
      </c>
      <c r="N104" s="10">
        <v>406.3</v>
      </c>
      <c r="O104" s="34">
        <f t="shared" si="6"/>
        <v>95.53</v>
      </c>
      <c r="P104" s="11">
        <v>2770025</v>
      </c>
      <c r="Q104" s="12">
        <v>1</v>
      </c>
      <c r="R104" s="6" t="s">
        <v>44</v>
      </c>
      <c r="S104" s="6" t="s">
        <v>106</v>
      </c>
      <c r="T104" s="6" t="s">
        <v>46</v>
      </c>
      <c r="U104" s="6" t="s">
        <v>47</v>
      </c>
      <c r="V104" s="13">
        <v>3.5799999999999998E-2</v>
      </c>
      <c r="W104" s="13">
        <v>3.9100000000000003E-2</v>
      </c>
      <c r="X104" s="13">
        <v>0.11940000000000001</v>
      </c>
      <c r="Y104" s="13">
        <v>9.4200000000000006E-2</v>
      </c>
      <c r="Z104" s="13">
        <v>0.10009999999999999</v>
      </c>
      <c r="AA104" s="13">
        <v>0.13730000000000001</v>
      </c>
      <c r="AB104" s="13">
        <v>0.1196</v>
      </c>
      <c r="AC104" s="13">
        <v>0.1129</v>
      </c>
      <c r="AD104" s="13">
        <v>3.5799999999999998E-2</v>
      </c>
      <c r="AE104" s="13">
        <v>0.16800000000000001</v>
      </c>
      <c r="AF104" s="13">
        <v>3.3799999999999997E-2</v>
      </c>
      <c r="AG104" s="14" t="s">
        <v>48</v>
      </c>
      <c r="AH104" s="14" t="s">
        <v>48</v>
      </c>
      <c r="AI104" s="15" t="s">
        <v>49</v>
      </c>
      <c r="AJ104" s="16" t="s">
        <v>49</v>
      </c>
      <c r="AK104" s="30">
        <f t="shared" si="7"/>
        <v>5</v>
      </c>
      <c r="AL104">
        <f>IF(NOT(ISERROR(FIND(R104,Userdata!$C$6,1)))=TRUE,1,0)</f>
        <v>0</v>
      </c>
      <c r="AM104">
        <f>(IF(NOT(ISERROR(FIND(H104,Userdata!$B$46,1)))=TRUE,1,0.5))*25</f>
        <v>12.5</v>
      </c>
      <c r="AN104">
        <f>(IF(NOT(ISERROR(FIND(U104,Userdata!$C$15,1)))=TRUE,1,0.5))*25</f>
        <v>12.5</v>
      </c>
      <c r="AO104">
        <f>IF(Userdata!$B$26=TRUE,IF(E104="ETF",1,0),IF(E104="ETF",0,1))</f>
        <v>0</v>
      </c>
      <c r="AP104">
        <f>IF(D104&lt;Userdata!$B$28,1,0)</f>
        <v>0</v>
      </c>
      <c r="AQ104">
        <f>IF(D104=Userdata!$B$28,IF(Calculation!AK276&lt;Userdata!C301,1,0),0)</f>
        <v>0</v>
      </c>
      <c r="AR104">
        <f t="shared" si="8"/>
        <v>12.5</v>
      </c>
      <c r="AS104">
        <f>IF(Userdata!$W$4= TRUE,(IF(NOT(ISERROR(FIND(I104,Userdata!$R$5,1)))=TRUE,1,0.5)*25),(IF(NOT(ISERROR(FIND(I104,Userdata!$Q$2,1)))=TRUE,1,0.5)*25))</f>
        <v>12.5</v>
      </c>
      <c r="AT104">
        <f>IF(AND(Userdata!$B$32&lt;=Calculation!J276,Userdata!$B$33&gt;=Calculation!J276),1*Userdata!$D$32,0.5*Userdata!$D$32)*2.5</f>
        <v>1.25</v>
      </c>
      <c r="AU104">
        <f>IF(AND(Userdata!$B$34&lt;=Calculation!Q276,Userdata!$B$35&gt;=Calculation!Q276),1*Userdata!$D$34,0.5*Userdata!$D$34)*2.5</f>
        <v>2.5</v>
      </c>
      <c r="AV104">
        <f>IF(AND(Userdata!$B$36&lt;=Calculation!RH276,Userdata!$B$37&gt;=Calculation!K276),1*Userdata!$D$36,0.5*Userdata!$D$36)*2.5</f>
        <v>2.5</v>
      </c>
      <c r="AW104">
        <f>IF(AND(Userdata!$B$38&lt;=Calculation!P276,Userdata!$B$39&gt;=Calculation!P276),1*Userdata!$D$38,0.5*Userdata!$D$38)*2.5</f>
        <v>2.5</v>
      </c>
      <c r="AX104" s="36">
        <f t="shared" si="9"/>
        <v>95.53</v>
      </c>
      <c r="AY104" s="33">
        <f>ROUND((Userdata!$B$3/Calculation!AX74),0)</f>
        <v>0</v>
      </c>
      <c r="AZ104">
        <f t="shared" si="10"/>
        <v>0</v>
      </c>
      <c r="BA104">
        <f t="shared" si="11"/>
        <v>0</v>
      </c>
    </row>
    <row r="105" spans="1:53" ht="69" x14ac:dyDescent="0.35">
      <c r="A105" s="4" t="s">
        <v>1145</v>
      </c>
      <c r="B105" s="5" t="s">
        <v>1146</v>
      </c>
      <c r="C105" t="s">
        <v>1387</v>
      </c>
      <c r="D105">
        <v>2006</v>
      </c>
      <c r="E105" s="6" t="s">
        <v>53</v>
      </c>
      <c r="F105" s="6" t="s">
        <v>1147</v>
      </c>
      <c r="G105" s="6" t="s">
        <v>1148</v>
      </c>
      <c r="H105" s="6" t="s">
        <v>72</v>
      </c>
      <c r="I105" s="6" t="s">
        <v>57</v>
      </c>
      <c r="J105" s="7">
        <v>3.5000000000000001E-3</v>
      </c>
      <c r="K105" s="8">
        <v>0.16</v>
      </c>
      <c r="L105" s="7">
        <v>1.9300000000000001E-2</v>
      </c>
      <c r="M105" s="9">
        <v>2904.5</v>
      </c>
      <c r="N105" s="10">
        <v>71.5</v>
      </c>
      <c r="O105" s="34">
        <f t="shared" si="6"/>
        <v>40.619999999999997</v>
      </c>
      <c r="P105" s="11">
        <v>2580869</v>
      </c>
      <c r="Q105" s="12">
        <v>1.81</v>
      </c>
      <c r="R105" s="6" t="s">
        <v>44</v>
      </c>
      <c r="S105" s="6" t="s">
        <v>48</v>
      </c>
      <c r="T105" s="6" t="s">
        <v>48</v>
      </c>
      <c r="U105" s="6" t="s">
        <v>47</v>
      </c>
      <c r="V105" s="13">
        <v>0</v>
      </c>
      <c r="W105" s="13">
        <v>0</v>
      </c>
      <c r="X105" s="13">
        <v>0</v>
      </c>
      <c r="Y105" s="13">
        <v>0</v>
      </c>
      <c r="Z105" s="13">
        <v>0</v>
      </c>
      <c r="AA105" s="13">
        <v>0.99570000000000003</v>
      </c>
      <c r="AB105" s="13">
        <v>0</v>
      </c>
      <c r="AC105" s="13">
        <v>0</v>
      </c>
      <c r="AD105" s="13">
        <v>0</v>
      </c>
      <c r="AE105" s="13">
        <v>0</v>
      </c>
      <c r="AF105" s="13">
        <v>0</v>
      </c>
      <c r="AG105" s="14" t="s">
        <v>48</v>
      </c>
      <c r="AH105" s="14" t="s">
        <v>48</v>
      </c>
      <c r="AI105" s="15" t="s">
        <v>49</v>
      </c>
      <c r="AJ105" s="16" t="s">
        <v>49</v>
      </c>
      <c r="AK105" s="30">
        <f t="shared" si="7"/>
        <v>6</v>
      </c>
      <c r="AL105">
        <f>IF(NOT(ISERROR(FIND(R105,Userdata!$C$6,1)))=TRUE,1,0)</f>
        <v>0</v>
      </c>
      <c r="AM105">
        <f>(IF(NOT(ISERROR(FIND(H105,Userdata!$B$46,1)))=TRUE,1,0.5))*25</f>
        <v>12.5</v>
      </c>
      <c r="AN105">
        <f>(IF(NOT(ISERROR(FIND(U105,Userdata!$C$15,1)))=TRUE,1,0.5))*25</f>
        <v>12.5</v>
      </c>
      <c r="AO105">
        <f>IF(Userdata!$B$26=TRUE,IF(E105="ETF",1,0),IF(E105="ETF",0,1))</f>
        <v>0</v>
      </c>
      <c r="AP105">
        <f>IF(D105&lt;Userdata!$B$28,1,0)</f>
        <v>0</v>
      </c>
      <c r="AQ105">
        <f>IF(D105=Userdata!$B$28,IF(Calculation!AK230&lt;Userdata!C255,1,0),0)</f>
        <v>0</v>
      </c>
      <c r="AR105">
        <f t="shared" si="8"/>
        <v>12.5</v>
      </c>
      <c r="AS105">
        <f>IF(Userdata!$W$4= TRUE,(IF(NOT(ISERROR(FIND(I105,Userdata!$R$5,1)))=TRUE,1,0.5)*25),(IF(NOT(ISERROR(FIND(I105,Userdata!$Q$2,1)))=TRUE,1,0.5)*25))</f>
        <v>12.5</v>
      </c>
      <c r="AT105">
        <f>IF(AND(Userdata!$B$32&lt;=Calculation!J230,Userdata!$B$33&gt;=Calculation!J230),1*Userdata!$D$32,0.5*Userdata!$D$32)*2.5</f>
        <v>1.25</v>
      </c>
      <c r="AU105">
        <f>IF(AND(Userdata!$B$34&lt;=Calculation!Q230,Userdata!$B$35&gt;=Calculation!Q230),1*Userdata!$D$34,0.5*Userdata!$D$34)*2.5</f>
        <v>2.5</v>
      </c>
      <c r="AV105">
        <f>IF(AND(Userdata!$B$36&lt;=Calculation!RH230,Userdata!$B$37&gt;=Calculation!K230),1*Userdata!$D$36,0.5*Userdata!$D$36)*2.5</f>
        <v>2.5</v>
      </c>
      <c r="AW105">
        <f>IF(AND(Userdata!$B$38&lt;=Calculation!P230,Userdata!$B$39&gt;=Calculation!P230),1*Userdata!$D$38,0.5*Userdata!$D$38)*2.5</f>
        <v>2.5</v>
      </c>
      <c r="AX105" s="36">
        <f t="shared" si="9"/>
        <v>40.619999999999997</v>
      </c>
      <c r="AY105" s="33">
        <f>ROUND((Userdata!$B$3/Calculation!AX75),0)</f>
        <v>0</v>
      </c>
      <c r="AZ105">
        <f t="shared" si="10"/>
        <v>0</v>
      </c>
      <c r="BA105">
        <f t="shared" si="11"/>
        <v>0</v>
      </c>
    </row>
    <row r="106" spans="1:53" ht="92" x14ac:dyDescent="0.35">
      <c r="A106" s="4" t="s">
        <v>466</v>
      </c>
      <c r="B106" s="5" t="s">
        <v>467</v>
      </c>
      <c r="C106" t="s">
        <v>1381</v>
      </c>
      <c r="D106">
        <v>2010</v>
      </c>
      <c r="E106" s="6" t="s">
        <v>53</v>
      </c>
      <c r="F106" s="6" t="s">
        <v>468</v>
      </c>
      <c r="G106" s="6" t="s">
        <v>469</v>
      </c>
      <c r="H106" s="6" t="s">
        <v>381</v>
      </c>
      <c r="I106" s="6" t="s">
        <v>144</v>
      </c>
      <c r="J106" s="7">
        <v>1.5E-3</v>
      </c>
      <c r="K106" s="8">
        <v>0.28999999999999998</v>
      </c>
      <c r="L106" s="7">
        <v>1.41E-2</v>
      </c>
      <c r="M106" s="9">
        <v>230.6</v>
      </c>
      <c r="N106" s="10">
        <v>2.6</v>
      </c>
      <c r="O106" s="34">
        <f t="shared" si="6"/>
        <v>88.69</v>
      </c>
      <c r="P106" s="11">
        <v>16086</v>
      </c>
      <c r="Q106" s="12">
        <v>1</v>
      </c>
      <c r="R106" s="6" t="s">
        <v>44</v>
      </c>
      <c r="S106" s="6" t="s">
        <v>45</v>
      </c>
      <c r="T106" s="6" t="s">
        <v>145</v>
      </c>
      <c r="U106" s="6" t="s">
        <v>47</v>
      </c>
      <c r="V106" s="13">
        <v>3.8100000000000002E-2</v>
      </c>
      <c r="W106" s="13">
        <v>4.4499999999999998E-2</v>
      </c>
      <c r="X106" s="13">
        <v>0.16520000000000001</v>
      </c>
      <c r="Y106" s="13">
        <v>0.1211</v>
      </c>
      <c r="Z106" s="13">
        <v>4.3200000000000002E-2</v>
      </c>
      <c r="AA106" s="13">
        <v>4.5699999999999998E-2</v>
      </c>
      <c r="AB106" s="13">
        <v>0.12609999999999999</v>
      </c>
      <c r="AC106" s="13">
        <v>0.1321</v>
      </c>
      <c r="AD106" s="13">
        <v>1.7899999999999999E-2</v>
      </c>
      <c r="AE106" s="13">
        <v>0.26500000000000001</v>
      </c>
      <c r="AF106" s="13">
        <v>8.0000000000000004E-4</v>
      </c>
      <c r="AG106" s="14" t="s">
        <v>48</v>
      </c>
      <c r="AH106" s="14" t="s">
        <v>48</v>
      </c>
      <c r="AI106" s="15" t="s">
        <v>49</v>
      </c>
      <c r="AJ106" s="16" t="s">
        <v>49</v>
      </c>
      <c r="AK106" s="30">
        <f t="shared" si="7"/>
        <v>9</v>
      </c>
      <c r="AL106">
        <f>IF(NOT(ISERROR(FIND(R106,Userdata!$C$6,1)))=TRUE,1,0)</f>
        <v>0</v>
      </c>
      <c r="AM106">
        <f>(IF(NOT(ISERROR(FIND(H106,Userdata!$B$46,1)))=TRUE,1,0.5))*25</f>
        <v>12.5</v>
      </c>
      <c r="AN106">
        <f>(IF(NOT(ISERROR(FIND(U106,Userdata!$C$15,1)))=TRUE,1,0.5))*25</f>
        <v>12.5</v>
      </c>
      <c r="AO106">
        <f>IF(Userdata!$B$26=TRUE,IF(E106="ETF",1,0),IF(E106="ETF",0,1))</f>
        <v>0</v>
      </c>
      <c r="AP106">
        <f>IF(D106&lt;Userdata!$B$28,1,0)</f>
        <v>0</v>
      </c>
      <c r="AQ106">
        <f>IF(D106=Userdata!$B$28,IF(Calculation!AK78&lt;Userdata!C103,1,0),0)</f>
        <v>0</v>
      </c>
      <c r="AR106">
        <f t="shared" si="8"/>
        <v>12.5</v>
      </c>
      <c r="AS106">
        <f>IF(Userdata!$W$4= TRUE,(IF(NOT(ISERROR(FIND(I106,Userdata!$R$5,1)))=TRUE,1,0.5)*25),(IF(NOT(ISERROR(FIND(I106,Userdata!$Q$2,1)))=TRUE,1,0.5)*25))</f>
        <v>12.5</v>
      </c>
      <c r="AT106">
        <f>IF(AND(Userdata!$B$32&lt;=Calculation!J78,Userdata!$B$33&gt;=Calculation!J78),1*Userdata!$D$32,0.5*Userdata!$D$32)*2.5</f>
        <v>1.25</v>
      </c>
      <c r="AU106">
        <f>IF(AND(Userdata!$B$34&lt;=Calculation!Q78,Userdata!$B$35&gt;=Calculation!Q78),1*Userdata!$D$34,0.5*Userdata!$D$34)*2.5</f>
        <v>2.5</v>
      </c>
      <c r="AV106">
        <f>IF(AND(Userdata!$B$36&lt;=Calculation!RH78,Userdata!$B$37&gt;=Calculation!K78),1*Userdata!$D$36,0.5*Userdata!$D$36)*2.5</f>
        <v>2.5</v>
      </c>
      <c r="AW106">
        <f>IF(AND(Userdata!$B$38&lt;=Calculation!P78,Userdata!$B$39&gt;=Calculation!P78),1*Userdata!$D$38,0.5*Userdata!$D$38)*2.5</f>
        <v>2.5</v>
      </c>
      <c r="AX106" s="36">
        <f t="shared" si="9"/>
        <v>88.69</v>
      </c>
      <c r="AY106" s="33">
        <f>ROUND((Userdata!$B$3/Calculation!AX76),0)</f>
        <v>0</v>
      </c>
      <c r="AZ106">
        <f t="shared" si="10"/>
        <v>0</v>
      </c>
      <c r="BA106">
        <f t="shared" si="11"/>
        <v>0</v>
      </c>
    </row>
    <row r="107" spans="1:53" ht="103.5" x14ac:dyDescent="0.35">
      <c r="A107" s="4" t="s">
        <v>1227</v>
      </c>
      <c r="B107" s="5" t="s">
        <v>1228</v>
      </c>
      <c r="C107" t="s">
        <v>1383</v>
      </c>
      <c r="D107">
        <v>2001</v>
      </c>
      <c r="E107" s="6" t="s">
        <v>53</v>
      </c>
      <c r="F107" s="6" t="s">
        <v>1230</v>
      </c>
      <c r="G107" s="6" t="s">
        <v>1231</v>
      </c>
      <c r="H107" s="6" t="s">
        <v>289</v>
      </c>
      <c r="I107" s="6" t="s">
        <v>81</v>
      </c>
      <c r="J107" s="7">
        <v>4.7999999999999996E-3</v>
      </c>
      <c r="K107" s="8">
        <v>7.0000000000000007E-2</v>
      </c>
      <c r="L107" s="7">
        <v>8.0000000000000004E-4</v>
      </c>
      <c r="M107" s="9">
        <v>4450.8</v>
      </c>
      <c r="N107" s="10">
        <v>19.600000000000001</v>
      </c>
      <c r="O107" s="34">
        <f t="shared" si="6"/>
        <v>227.08</v>
      </c>
      <c r="P107" s="11">
        <v>978666</v>
      </c>
      <c r="Q107" s="12">
        <v>2.12</v>
      </c>
      <c r="R107" s="6" t="s">
        <v>44</v>
      </c>
      <c r="S107" s="6" t="s">
        <v>48</v>
      </c>
      <c r="T107" s="6" t="s">
        <v>48</v>
      </c>
      <c r="U107" s="6" t="s">
        <v>47</v>
      </c>
      <c r="V107" s="13">
        <v>0</v>
      </c>
      <c r="W107" s="13">
        <v>0</v>
      </c>
      <c r="X107" s="13">
        <v>0</v>
      </c>
      <c r="Y107" s="13">
        <v>0</v>
      </c>
      <c r="Z107" s="13">
        <v>0</v>
      </c>
      <c r="AA107" s="13">
        <v>0</v>
      </c>
      <c r="AB107" s="13">
        <v>0.99839999999999995</v>
      </c>
      <c r="AC107" s="13">
        <v>1.1000000000000001E-3</v>
      </c>
      <c r="AD107" s="13">
        <v>0</v>
      </c>
      <c r="AE107" s="13">
        <v>0</v>
      </c>
      <c r="AF107" s="13">
        <v>0</v>
      </c>
      <c r="AG107" s="14" t="s">
        <v>48</v>
      </c>
      <c r="AH107" s="14" t="s">
        <v>48</v>
      </c>
      <c r="AI107" s="15" t="s">
        <v>49</v>
      </c>
      <c r="AJ107" s="16" t="s">
        <v>49</v>
      </c>
      <c r="AK107" s="30">
        <f t="shared" si="7"/>
        <v>2</v>
      </c>
      <c r="AL107">
        <f>IF(NOT(ISERROR(FIND(R107,Userdata!$C$6,1)))=TRUE,1,0)</f>
        <v>0</v>
      </c>
      <c r="AM107">
        <f>(IF(NOT(ISERROR(FIND(H107,Userdata!$B$46,1)))=TRUE,1,0.5))*25</f>
        <v>12.5</v>
      </c>
      <c r="AN107">
        <f>(IF(NOT(ISERROR(FIND(U107,Userdata!$C$15,1)))=TRUE,1,0.5))*25</f>
        <v>12.5</v>
      </c>
      <c r="AO107">
        <f>IF(Userdata!$B$26=TRUE,IF(E107="ETF",1,0),IF(E107="ETF",0,1))</f>
        <v>0</v>
      </c>
      <c r="AP107">
        <f>IF(D107&lt;Userdata!$B$28,1,0)</f>
        <v>0</v>
      </c>
      <c r="AQ107">
        <f>IF(D107=Userdata!$B$28,IF(Calculation!AK250&lt;Userdata!C275,1,0),0)</f>
        <v>0</v>
      </c>
      <c r="AR107">
        <f t="shared" si="8"/>
        <v>12.5</v>
      </c>
      <c r="AS107">
        <f>IF(Userdata!$W$4= TRUE,(IF(NOT(ISERROR(FIND(I107,Userdata!$R$5,1)))=TRUE,1,0.5)*25),(IF(NOT(ISERROR(FIND(I107,Userdata!$Q$2,1)))=TRUE,1,0.5)*25))</f>
        <v>12.5</v>
      </c>
      <c r="AT107">
        <f>IF(AND(Userdata!$B$32&lt;=Calculation!J250,Userdata!$B$33&gt;=Calculation!J250),1*Userdata!$D$32,0.5*Userdata!$D$32)*2.5</f>
        <v>1.25</v>
      </c>
      <c r="AU107">
        <f>IF(AND(Userdata!$B$34&lt;=Calculation!Q250,Userdata!$B$35&gt;=Calculation!Q250),1*Userdata!$D$34,0.5*Userdata!$D$34)*2.5</f>
        <v>2.5</v>
      </c>
      <c r="AV107">
        <f>IF(AND(Userdata!$B$36&lt;=Calculation!RH250,Userdata!$B$37&gt;=Calculation!K250),1*Userdata!$D$36,0.5*Userdata!$D$36)*2.5</f>
        <v>2.5</v>
      </c>
      <c r="AW107">
        <f>IF(AND(Userdata!$B$38&lt;=Calculation!P250,Userdata!$B$39&gt;=Calculation!P250),1*Userdata!$D$38,0.5*Userdata!$D$38)*2.5</f>
        <v>2.5</v>
      </c>
      <c r="AX107" s="36">
        <f t="shared" si="9"/>
        <v>227.08</v>
      </c>
      <c r="AY107" s="33">
        <f>ROUND((Userdata!$B$3/Calculation!AX77),0)</f>
        <v>0</v>
      </c>
      <c r="AZ107">
        <f t="shared" si="10"/>
        <v>0</v>
      </c>
      <c r="BA107">
        <f t="shared" si="11"/>
        <v>0</v>
      </c>
    </row>
    <row r="108" spans="1:53" ht="264.5" x14ac:dyDescent="0.35">
      <c r="A108" s="4" t="s">
        <v>1108</v>
      </c>
      <c r="B108" s="5" t="s">
        <v>1109</v>
      </c>
      <c r="C108" t="s">
        <v>1380</v>
      </c>
      <c r="D108">
        <v>2006</v>
      </c>
      <c r="E108" s="6" t="s">
        <v>53</v>
      </c>
      <c r="F108" s="6" t="s">
        <v>1111</v>
      </c>
      <c r="G108" s="6" t="s">
        <v>1112</v>
      </c>
      <c r="H108" s="6" t="s">
        <v>104</v>
      </c>
      <c r="I108" s="6" t="s">
        <v>73</v>
      </c>
      <c r="J108" s="7">
        <v>6.0000000000000001E-3</v>
      </c>
      <c r="K108" s="8">
        <v>0.1</v>
      </c>
      <c r="L108" s="7">
        <v>1.0699999999999999E-2</v>
      </c>
      <c r="M108" s="9">
        <v>2478.5</v>
      </c>
      <c r="N108" s="10">
        <v>58</v>
      </c>
      <c r="O108" s="34">
        <f t="shared" si="6"/>
        <v>42.73</v>
      </c>
      <c r="P108" s="11">
        <v>646431</v>
      </c>
      <c r="Q108" s="12">
        <v>1.1299999999999999</v>
      </c>
      <c r="R108" s="6" t="s">
        <v>44</v>
      </c>
      <c r="S108" s="6" t="s">
        <v>45</v>
      </c>
      <c r="T108" s="6" t="s">
        <v>130</v>
      </c>
      <c r="U108" s="6" t="s">
        <v>47</v>
      </c>
      <c r="V108" s="13">
        <v>3.0999999999999999E-3</v>
      </c>
      <c r="W108" s="13">
        <v>6.1100000000000002E-2</v>
      </c>
      <c r="X108" s="13">
        <v>0.27410000000000001</v>
      </c>
      <c r="Y108" s="13">
        <v>4.9500000000000002E-2</v>
      </c>
      <c r="Z108" s="13">
        <v>4.9500000000000002E-2</v>
      </c>
      <c r="AA108" s="13">
        <v>0.1953</v>
      </c>
      <c r="AB108" s="13">
        <v>0.1215</v>
      </c>
      <c r="AC108" s="13">
        <v>8.4400000000000003E-2</v>
      </c>
      <c r="AD108" s="13">
        <v>1.4E-3</v>
      </c>
      <c r="AE108" s="13">
        <v>0.15989999999999999</v>
      </c>
      <c r="AF108" s="13">
        <v>0</v>
      </c>
      <c r="AG108" s="14" t="s">
        <v>48</v>
      </c>
      <c r="AH108" s="14" t="s">
        <v>48</v>
      </c>
      <c r="AI108" s="15" t="s">
        <v>49</v>
      </c>
      <c r="AJ108" s="16" t="s">
        <v>49</v>
      </c>
      <c r="AK108" s="30">
        <f t="shared" si="7"/>
        <v>12</v>
      </c>
      <c r="AL108">
        <f>IF(NOT(ISERROR(FIND(R108,Userdata!$C$6,1)))=TRUE,1,0)</f>
        <v>0</v>
      </c>
      <c r="AM108">
        <f>(IF(NOT(ISERROR(FIND(H108,Userdata!$B$46,1)))=TRUE,1,0.5))*25</f>
        <v>12.5</v>
      </c>
      <c r="AN108">
        <f>(IF(NOT(ISERROR(FIND(U108,Userdata!$C$15,1)))=TRUE,1,0.5))*25</f>
        <v>12.5</v>
      </c>
      <c r="AO108">
        <f>IF(Userdata!$B$26=TRUE,IF(E108="ETF",1,0),IF(E108="ETF",0,1))</f>
        <v>0</v>
      </c>
      <c r="AP108">
        <f>IF(D108&lt;Userdata!$B$28,1,0)</f>
        <v>0</v>
      </c>
      <c r="AQ108">
        <f>IF(D108=Userdata!$B$28,IF(Calculation!AK222&lt;Userdata!C247,1,0),0)</f>
        <v>0</v>
      </c>
      <c r="AR108">
        <f t="shared" si="8"/>
        <v>12.5</v>
      </c>
      <c r="AS108">
        <f>IF(Userdata!$W$4= TRUE,(IF(NOT(ISERROR(FIND(I108,Userdata!$R$5,1)))=TRUE,1,0.5)*25),(IF(NOT(ISERROR(FIND(I108,Userdata!$Q$2,1)))=TRUE,1,0.5)*25))</f>
        <v>12.5</v>
      </c>
      <c r="AT108">
        <f>IF(AND(Userdata!$B$32&lt;=Calculation!J222,Userdata!$B$33&gt;=Calculation!J222),1*Userdata!$D$32,0.5*Userdata!$D$32)*2.5</f>
        <v>1.25</v>
      </c>
      <c r="AU108">
        <f>IF(AND(Userdata!$B$34&lt;=Calculation!Q222,Userdata!$B$35&gt;=Calculation!Q222),1*Userdata!$D$34,0.5*Userdata!$D$34)*2.5</f>
        <v>2.5</v>
      </c>
      <c r="AV108">
        <f>IF(AND(Userdata!$B$36&lt;=Calculation!RH222,Userdata!$B$37&gt;=Calculation!K222),1*Userdata!$D$36,0.5*Userdata!$D$36)*2.5</f>
        <v>2.5</v>
      </c>
      <c r="AW108">
        <f>IF(AND(Userdata!$B$38&lt;=Calculation!P222,Userdata!$B$39&gt;=Calculation!P222),1*Userdata!$D$38,0.5*Userdata!$D$38)*2.5</f>
        <v>2.5</v>
      </c>
      <c r="AX108" s="36">
        <f t="shared" si="9"/>
        <v>42.73</v>
      </c>
      <c r="AY108" s="33">
        <f>ROUND((Userdata!$B$3/Calculation!AX78),0)</f>
        <v>0</v>
      </c>
      <c r="AZ108">
        <f t="shared" si="10"/>
        <v>0</v>
      </c>
      <c r="BA108">
        <f t="shared" si="11"/>
        <v>0</v>
      </c>
    </row>
    <row r="109" spans="1:53" ht="184" x14ac:dyDescent="0.35">
      <c r="A109" s="4" t="s">
        <v>240</v>
      </c>
      <c r="B109" s="5" t="s">
        <v>241</v>
      </c>
      <c r="C109" t="s">
        <v>1381</v>
      </c>
      <c r="D109">
        <v>2010</v>
      </c>
      <c r="E109" s="6" t="s">
        <v>53</v>
      </c>
      <c r="F109" s="6" t="s">
        <v>243</v>
      </c>
      <c r="G109" s="6" t="s">
        <v>244</v>
      </c>
      <c r="H109" s="6" t="s">
        <v>245</v>
      </c>
      <c r="I109" s="6" t="s">
        <v>81</v>
      </c>
      <c r="J109" s="7">
        <v>5.1000000000000004E-3</v>
      </c>
      <c r="K109" s="8">
        <v>0.76</v>
      </c>
      <c r="L109" s="7">
        <v>3.95E-2</v>
      </c>
      <c r="M109" s="9">
        <v>136.4</v>
      </c>
      <c r="N109" s="10">
        <v>3.7</v>
      </c>
      <c r="O109" s="34">
        <f t="shared" si="6"/>
        <v>36.86</v>
      </c>
      <c r="P109" s="11">
        <v>29691</v>
      </c>
      <c r="Q109" s="12">
        <v>-1.44</v>
      </c>
      <c r="R109" s="6" t="s">
        <v>44</v>
      </c>
      <c r="S109" s="6" t="s">
        <v>45</v>
      </c>
      <c r="T109" s="6" t="s">
        <v>48</v>
      </c>
      <c r="U109" s="6" t="s">
        <v>208</v>
      </c>
      <c r="V109" s="13">
        <v>0.17299999999999999</v>
      </c>
      <c r="W109" s="13">
        <v>0.14760000000000001</v>
      </c>
      <c r="X109" s="13">
        <v>7.6100000000000001E-2</v>
      </c>
      <c r="Y109" s="13">
        <v>0</v>
      </c>
      <c r="Z109" s="13">
        <v>1.4E-2</v>
      </c>
      <c r="AA109" s="13">
        <v>0</v>
      </c>
      <c r="AB109" s="13">
        <v>0.1241</v>
      </c>
      <c r="AC109" s="13">
        <v>0.1585</v>
      </c>
      <c r="AD109" s="13">
        <v>9.6299999999999997E-2</v>
      </c>
      <c r="AE109" s="13">
        <v>9.2399999999999996E-2</v>
      </c>
      <c r="AF109" s="13">
        <v>8.5099999999999995E-2</v>
      </c>
      <c r="AG109" s="14" t="s">
        <v>48</v>
      </c>
      <c r="AH109" s="14" t="s">
        <v>48</v>
      </c>
      <c r="AI109" s="15" t="s">
        <v>49</v>
      </c>
      <c r="AJ109" s="16" t="s">
        <v>49</v>
      </c>
      <c r="AK109" s="30">
        <f t="shared" si="7"/>
        <v>9</v>
      </c>
      <c r="AL109">
        <f>IF(NOT(ISERROR(FIND(R109,Userdata!$C$6,1)))=TRUE,1,0)</f>
        <v>0</v>
      </c>
      <c r="AM109">
        <f>(IF(NOT(ISERROR(FIND(H109,Userdata!$B$46,1)))=TRUE,1,0.5))*25</f>
        <v>12.5</v>
      </c>
      <c r="AN109">
        <f>(IF(NOT(ISERROR(FIND(U109,Userdata!$C$15,1)))=TRUE,1,0.5))*25</f>
        <v>12.5</v>
      </c>
      <c r="AO109">
        <f>IF(Userdata!$B$26=TRUE,IF(E109="ETF",1,0),IF(E109="ETF",0,1))</f>
        <v>0</v>
      </c>
      <c r="AP109">
        <f>IF(D109&lt;Userdata!$B$28,1,0)</f>
        <v>0</v>
      </c>
      <c r="AQ109">
        <f>IF(D109=Userdata!$B$28,IF(Calculation!AK33&lt;Userdata!C58,1,0),0)</f>
        <v>0</v>
      </c>
      <c r="AR109">
        <f t="shared" si="8"/>
        <v>12.5</v>
      </c>
      <c r="AS109">
        <f>IF(Userdata!$W$4= TRUE,(IF(NOT(ISERROR(FIND(I109,Userdata!$R$5,1)))=TRUE,1,0.5)*25),(IF(NOT(ISERROR(FIND(I109,Userdata!$Q$2,1)))=TRUE,1,0.5)*25))</f>
        <v>12.5</v>
      </c>
      <c r="AT109">
        <f>IF(AND(Userdata!$B$32&lt;=Calculation!J33,Userdata!$B$33&gt;=Calculation!J33),1*Userdata!$D$32,0.5*Userdata!$D$32)*2.5</f>
        <v>1.25</v>
      </c>
      <c r="AU109">
        <f>IF(AND(Userdata!$B$34&lt;=Calculation!Q33,Userdata!$B$35&gt;=Calculation!Q33),1*Userdata!$D$34,0.5*Userdata!$D$34)*2.5</f>
        <v>2.5</v>
      </c>
      <c r="AV109">
        <f>IF(AND(Userdata!$B$36&lt;=Calculation!RH33,Userdata!$B$37&gt;=Calculation!K33),1*Userdata!$D$36,0.5*Userdata!$D$36)*2.5</f>
        <v>2.5</v>
      </c>
      <c r="AW109">
        <f>IF(AND(Userdata!$B$38&lt;=Calculation!P33,Userdata!$B$39&gt;=Calculation!P33),1*Userdata!$D$38,0.5*Userdata!$D$38)*2.5</f>
        <v>1.25</v>
      </c>
      <c r="AX109" s="36">
        <f t="shared" si="9"/>
        <v>36.86</v>
      </c>
      <c r="AY109" s="33">
        <f>ROUND((Userdata!$B$3/Calculation!AX79),0)</f>
        <v>0</v>
      </c>
      <c r="AZ109">
        <f t="shared" si="10"/>
        <v>0</v>
      </c>
      <c r="BA109">
        <f t="shared" si="11"/>
        <v>0</v>
      </c>
    </row>
    <row r="110" spans="1:53" ht="409.5" x14ac:dyDescent="0.35">
      <c r="A110" s="4" t="s">
        <v>897</v>
      </c>
      <c r="B110" s="5" t="s">
        <v>898</v>
      </c>
      <c r="C110" t="s">
        <v>1380</v>
      </c>
      <c r="D110">
        <v>2006</v>
      </c>
      <c r="E110" s="6" t="s">
        <v>53</v>
      </c>
      <c r="F110" s="6" t="s">
        <v>899</v>
      </c>
      <c r="G110" s="6" t="s">
        <v>900</v>
      </c>
      <c r="H110" s="6" t="s">
        <v>104</v>
      </c>
      <c r="I110" s="6" t="s">
        <v>105</v>
      </c>
      <c r="J110" s="7">
        <v>6.0000000000000001E-3</v>
      </c>
      <c r="K110" s="8">
        <v>0.08</v>
      </c>
      <c r="L110" s="7">
        <v>1.6999999999999999E-3</v>
      </c>
      <c r="M110" s="9">
        <v>708.7</v>
      </c>
      <c r="N110" s="10">
        <v>15.9</v>
      </c>
      <c r="O110" s="34">
        <f t="shared" si="6"/>
        <v>44.57</v>
      </c>
      <c r="P110" s="11">
        <v>269402</v>
      </c>
      <c r="Q110" s="12">
        <v>1.84</v>
      </c>
      <c r="R110" s="6" t="s">
        <v>44</v>
      </c>
      <c r="S110" s="6" t="s">
        <v>118</v>
      </c>
      <c r="T110" s="6" t="s">
        <v>46</v>
      </c>
      <c r="U110" s="6" t="s">
        <v>47</v>
      </c>
      <c r="V110" s="13">
        <v>5.9200000000000003E-2</v>
      </c>
      <c r="W110" s="13">
        <v>9.5399999999999999E-2</v>
      </c>
      <c r="X110" s="13">
        <v>0.1812</v>
      </c>
      <c r="Y110" s="13">
        <v>9.1800000000000007E-2</v>
      </c>
      <c r="Z110" s="13">
        <v>0.2137</v>
      </c>
      <c r="AA110" s="13">
        <v>0</v>
      </c>
      <c r="AB110" s="13">
        <v>0</v>
      </c>
      <c r="AC110" s="13">
        <v>0.1883</v>
      </c>
      <c r="AD110" s="13">
        <v>4.4900000000000002E-2</v>
      </c>
      <c r="AE110" s="13">
        <v>0.12559999999999999</v>
      </c>
      <c r="AF110" s="13">
        <v>0</v>
      </c>
      <c r="AG110" s="14" t="s">
        <v>48</v>
      </c>
      <c r="AH110" s="14" t="s">
        <v>48</v>
      </c>
      <c r="AI110" s="15" t="s">
        <v>49</v>
      </c>
      <c r="AJ110" s="16" t="s">
        <v>49</v>
      </c>
      <c r="AK110" s="30">
        <f t="shared" si="7"/>
        <v>12</v>
      </c>
      <c r="AL110">
        <f>IF(NOT(ISERROR(FIND(R110,Userdata!$C$6,1)))=TRUE,1,0)</f>
        <v>0</v>
      </c>
      <c r="AM110">
        <f>(IF(NOT(ISERROR(FIND(H110,Userdata!$B$46,1)))=TRUE,1,0.5))*25</f>
        <v>12.5</v>
      </c>
      <c r="AN110">
        <f>(IF(NOT(ISERROR(FIND(U110,Userdata!$C$15,1)))=TRUE,1,0.5))*25</f>
        <v>12.5</v>
      </c>
      <c r="AO110">
        <f>IF(Userdata!$B$26=TRUE,IF(E110="ETF",1,0),IF(E110="ETF",0,1))</f>
        <v>0</v>
      </c>
      <c r="AP110">
        <f>IF(D110&lt;Userdata!$B$28,1,0)</f>
        <v>0</v>
      </c>
      <c r="AQ110">
        <f>IF(D110=Userdata!$B$28,IF(Calculation!AK173&lt;Userdata!C198,1,0),0)</f>
        <v>0</v>
      </c>
      <c r="AR110">
        <f t="shared" si="8"/>
        <v>12.5</v>
      </c>
      <c r="AS110">
        <f>IF(Userdata!$W$4= TRUE,(IF(NOT(ISERROR(FIND(I110,Userdata!$R$5,1)))=TRUE,1,0.5)*25),(IF(NOT(ISERROR(FIND(I110,Userdata!$Q$2,1)))=TRUE,1,0.5)*25))</f>
        <v>12.5</v>
      </c>
      <c r="AT110">
        <f>IF(AND(Userdata!$B$32&lt;=Calculation!J173,Userdata!$B$33&gt;=Calculation!J173),1*Userdata!$D$32,0.5*Userdata!$D$32)*2.5</f>
        <v>1.25</v>
      </c>
      <c r="AU110">
        <f>IF(AND(Userdata!$B$34&lt;=Calculation!Q173,Userdata!$B$35&gt;=Calculation!Q173),1*Userdata!$D$34,0.5*Userdata!$D$34)*2.5</f>
        <v>2.5</v>
      </c>
      <c r="AV110">
        <f>IF(AND(Userdata!$B$36&lt;=Calculation!RH173,Userdata!$B$37&gt;=Calculation!K173),1*Userdata!$D$36,0.5*Userdata!$D$36)*2.5</f>
        <v>2.5</v>
      </c>
      <c r="AW110">
        <f>IF(AND(Userdata!$B$38&lt;=Calculation!P173,Userdata!$B$39&gt;=Calculation!P173),1*Userdata!$D$38,0.5*Userdata!$D$38)*2.5</f>
        <v>2.5</v>
      </c>
      <c r="AX110" s="36">
        <f t="shared" si="9"/>
        <v>44.57</v>
      </c>
      <c r="AY110" s="33">
        <f>ROUND((Userdata!$B$3/Calculation!AX80),0)</f>
        <v>0</v>
      </c>
      <c r="AZ110">
        <f t="shared" si="10"/>
        <v>0</v>
      </c>
      <c r="BA110">
        <f t="shared" si="11"/>
        <v>0</v>
      </c>
    </row>
    <row r="111" spans="1:53" ht="80.5" x14ac:dyDescent="0.35">
      <c r="A111" s="4" t="s">
        <v>483</v>
      </c>
      <c r="B111" s="5" t="s">
        <v>484</v>
      </c>
      <c r="C111" t="s">
        <v>1349</v>
      </c>
      <c r="D111">
        <v>2006</v>
      </c>
      <c r="E111" s="6" t="s">
        <v>53</v>
      </c>
      <c r="F111" s="6" t="s">
        <v>486</v>
      </c>
      <c r="G111" s="6" t="s">
        <v>487</v>
      </c>
      <c r="H111" s="6" t="s">
        <v>104</v>
      </c>
      <c r="I111" s="6" t="s">
        <v>105</v>
      </c>
      <c r="J111" s="7">
        <v>7.4999999999999997E-3</v>
      </c>
      <c r="K111" s="8">
        <v>0.08</v>
      </c>
      <c r="L111" s="7">
        <v>2.3999999999999998E-3</v>
      </c>
      <c r="M111" s="9">
        <v>245.7</v>
      </c>
      <c r="N111" s="10">
        <v>7.4</v>
      </c>
      <c r="O111" s="34">
        <f t="shared" si="6"/>
        <v>33.200000000000003</v>
      </c>
      <c r="P111" s="11">
        <v>64881</v>
      </c>
      <c r="Q111" s="12">
        <v>1.2</v>
      </c>
      <c r="R111" s="6" t="s">
        <v>44</v>
      </c>
      <c r="S111" s="6" t="s">
        <v>106</v>
      </c>
      <c r="T111" s="6" t="s">
        <v>46</v>
      </c>
      <c r="U111" s="6" t="s">
        <v>47</v>
      </c>
      <c r="V111" s="13">
        <v>3.09E-2</v>
      </c>
      <c r="W111" s="13">
        <v>3.9100000000000003E-2</v>
      </c>
      <c r="X111" s="13">
        <v>0.1948</v>
      </c>
      <c r="Y111" s="13">
        <v>2.2700000000000001E-2</v>
      </c>
      <c r="Z111" s="13">
        <v>3.7699999999999997E-2</v>
      </c>
      <c r="AA111" s="13">
        <v>0.2535</v>
      </c>
      <c r="AB111" s="13">
        <v>6.7799999999999999E-2</v>
      </c>
      <c r="AC111" s="13">
        <v>0.12039999999999999</v>
      </c>
      <c r="AD111" s="13">
        <v>5.4300000000000001E-2</v>
      </c>
      <c r="AE111" s="13">
        <v>0.17879999999999999</v>
      </c>
      <c r="AF111" s="13">
        <v>0</v>
      </c>
      <c r="AG111" s="14" t="s">
        <v>48</v>
      </c>
      <c r="AH111" s="14" t="s">
        <v>48</v>
      </c>
      <c r="AI111" s="15" t="s">
        <v>49</v>
      </c>
      <c r="AJ111" s="16" t="s">
        <v>49</v>
      </c>
      <c r="AK111" s="30">
        <f t="shared" si="7"/>
        <v>5</v>
      </c>
      <c r="AL111">
        <f>IF(NOT(ISERROR(FIND(R111,Userdata!$C$6,1)))=TRUE,1,0)</f>
        <v>0</v>
      </c>
      <c r="AM111">
        <f>(IF(NOT(ISERROR(FIND(H111,Userdata!$B$46,1)))=TRUE,1,0.5))*25</f>
        <v>12.5</v>
      </c>
      <c r="AN111">
        <f>(IF(NOT(ISERROR(FIND(U111,Userdata!$C$15,1)))=TRUE,1,0.5))*25</f>
        <v>12.5</v>
      </c>
      <c r="AO111">
        <f>IF(Userdata!$B$26=TRUE,IF(E111="ETF",1,0),IF(E111="ETF",0,1))</f>
        <v>0</v>
      </c>
      <c r="AP111">
        <f>IF(D111&lt;Userdata!$B$28,1,0)</f>
        <v>0</v>
      </c>
      <c r="AQ111">
        <f>IF(D111=Userdata!$B$28,IF(Calculation!AK82&lt;Userdata!C107,1,0),0)</f>
        <v>0</v>
      </c>
      <c r="AR111">
        <f t="shared" si="8"/>
        <v>12.5</v>
      </c>
      <c r="AS111">
        <f>IF(Userdata!$W$4= TRUE,(IF(NOT(ISERROR(FIND(I111,Userdata!$R$5,1)))=TRUE,1,0.5)*25),(IF(NOT(ISERROR(FIND(I111,Userdata!$Q$2,1)))=TRUE,1,0.5)*25))</f>
        <v>12.5</v>
      </c>
      <c r="AT111">
        <f>IF(AND(Userdata!$B$32&lt;=Calculation!J82,Userdata!$B$33&gt;=Calculation!J82),1*Userdata!$D$32,0.5*Userdata!$D$32)*2.5</f>
        <v>1.25</v>
      </c>
      <c r="AU111">
        <f>IF(AND(Userdata!$B$34&lt;=Calculation!Q82,Userdata!$B$35&gt;=Calculation!Q82),1*Userdata!$D$34,0.5*Userdata!$D$34)*2.5</f>
        <v>2.5</v>
      </c>
      <c r="AV111">
        <f>IF(AND(Userdata!$B$36&lt;=Calculation!RH82,Userdata!$B$37&gt;=Calculation!K82),1*Userdata!$D$36,0.5*Userdata!$D$36)*2.5</f>
        <v>2.5</v>
      </c>
      <c r="AW111">
        <f>IF(AND(Userdata!$B$38&lt;=Calculation!P82,Userdata!$B$39&gt;=Calculation!P82),1*Userdata!$D$38,0.5*Userdata!$D$38)*2.5</f>
        <v>2.5</v>
      </c>
      <c r="AX111" s="36">
        <f t="shared" si="9"/>
        <v>33.200000000000003</v>
      </c>
      <c r="AY111" s="33">
        <f>ROUND((Userdata!$B$3/Calculation!AX81),0)</f>
        <v>0</v>
      </c>
      <c r="AZ111">
        <f t="shared" si="10"/>
        <v>0</v>
      </c>
      <c r="BA111">
        <f t="shared" si="11"/>
        <v>0</v>
      </c>
    </row>
    <row r="112" spans="1:53" ht="69" x14ac:dyDescent="0.35">
      <c r="A112" s="4" t="s">
        <v>879</v>
      </c>
      <c r="B112" s="5" t="s">
        <v>880</v>
      </c>
      <c r="C112" t="s">
        <v>1380</v>
      </c>
      <c r="D112">
        <v>2007</v>
      </c>
      <c r="E112" s="6" t="s">
        <v>53</v>
      </c>
      <c r="F112" s="6" t="s">
        <v>881</v>
      </c>
      <c r="G112" s="6" t="s">
        <v>882</v>
      </c>
      <c r="H112" s="6" t="s">
        <v>42</v>
      </c>
      <c r="I112" s="6" t="s">
        <v>144</v>
      </c>
      <c r="J112" s="7">
        <v>1.1999999999999999E-3</v>
      </c>
      <c r="K112" s="8">
        <v>0.3</v>
      </c>
      <c r="L112" s="7">
        <v>1.9E-2</v>
      </c>
      <c r="M112" s="9">
        <v>666.7</v>
      </c>
      <c r="N112" s="10">
        <v>10.6</v>
      </c>
      <c r="O112" s="34">
        <f t="shared" si="6"/>
        <v>62.9</v>
      </c>
      <c r="P112" s="11">
        <v>44664</v>
      </c>
      <c r="Q112" s="12">
        <v>0.98</v>
      </c>
      <c r="R112" s="6" t="s">
        <v>44</v>
      </c>
      <c r="S112" s="6" t="s">
        <v>58</v>
      </c>
      <c r="T112" s="6" t="s">
        <v>46</v>
      </c>
      <c r="U112" s="6" t="s">
        <v>47</v>
      </c>
      <c r="V112" s="13">
        <v>2.8299999999999999E-2</v>
      </c>
      <c r="W112" s="13">
        <v>4.5400000000000003E-2</v>
      </c>
      <c r="X112" s="13">
        <v>0.10150000000000001</v>
      </c>
      <c r="Y112" s="13">
        <v>0.10730000000000001</v>
      </c>
      <c r="Z112" s="13">
        <v>0.1163</v>
      </c>
      <c r="AA112" s="13">
        <v>0.15190000000000001</v>
      </c>
      <c r="AB112" s="13">
        <v>0.12770000000000001</v>
      </c>
      <c r="AC112" s="13">
        <v>9.6699999999999994E-2</v>
      </c>
      <c r="AD112" s="13">
        <v>1.83E-2</v>
      </c>
      <c r="AE112" s="13">
        <v>0.17710000000000001</v>
      </c>
      <c r="AF112" s="13">
        <v>2.9399999999999999E-2</v>
      </c>
      <c r="AG112" s="14" t="s">
        <v>48</v>
      </c>
      <c r="AH112" s="14" t="s">
        <v>48</v>
      </c>
      <c r="AI112" s="15" t="s">
        <v>49</v>
      </c>
      <c r="AJ112" s="16" t="s">
        <v>49</v>
      </c>
      <c r="AK112" s="30">
        <f t="shared" si="7"/>
        <v>12</v>
      </c>
      <c r="AL112">
        <f>IF(NOT(ISERROR(FIND(R112,Userdata!$C$6,1)))=TRUE,1,0)</f>
        <v>0</v>
      </c>
      <c r="AM112">
        <f>(IF(NOT(ISERROR(FIND(H112,Userdata!$B$46,1)))=TRUE,1,0.5))*25</f>
        <v>12.5</v>
      </c>
      <c r="AN112">
        <f>(IF(NOT(ISERROR(FIND(U112,Userdata!$C$15,1)))=TRUE,1,0.5))*25</f>
        <v>12.5</v>
      </c>
      <c r="AO112">
        <f>IF(Userdata!$B$26=TRUE,IF(E112="ETF",1,0),IF(E112="ETF",0,1))</f>
        <v>0</v>
      </c>
      <c r="AP112">
        <f>IF(D112&lt;Userdata!$B$28,1,0)</f>
        <v>0</v>
      </c>
      <c r="AQ112">
        <f>IF(D112=Userdata!$B$28,IF(Calculation!AK169&lt;Userdata!C194,1,0),0)</f>
        <v>0</v>
      </c>
      <c r="AR112">
        <f t="shared" si="8"/>
        <v>12.5</v>
      </c>
      <c r="AS112">
        <f>IF(Userdata!$W$4= TRUE,(IF(NOT(ISERROR(FIND(I112,Userdata!$R$5,1)))=TRUE,1,0.5)*25),(IF(NOT(ISERROR(FIND(I112,Userdata!$Q$2,1)))=TRUE,1,0.5)*25))</f>
        <v>12.5</v>
      </c>
      <c r="AT112">
        <f>IF(AND(Userdata!$B$32&lt;=Calculation!J169,Userdata!$B$33&gt;=Calculation!J169),1*Userdata!$D$32,0.5*Userdata!$D$32)*2.5</f>
        <v>1.25</v>
      </c>
      <c r="AU112">
        <f>IF(AND(Userdata!$B$34&lt;=Calculation!Q169,Userdata!$B$35&gt;=Calculation!Q169),1*Userdata!$D$34,0.5*Userdata!$D$34)*2.5</f>
        <v>2.5</v>
      </c>
      <c r="AV112">
        <f>IF(AND(Userdata!$B$36&lt;=Calculation!RH169,Userdata!$B$37&gt;=Calculation!K169),1*Userdata!$D$36,0.5*Userdata!$D$36)*2.5</f>
        <v>2.5</v>
      </c>
      <c r="AW112">
        <f>IF(AND(Userdata!$B$38&lt;=Calculation!P169,Userdata!$B$39&gt;=Calculation!P169),1*Userdata!$D$38,0.5*Userdata!$D$38)*2.5</f>
        <v>2.5</v>
      </c>
      <c r="AX112" s="36">
        <f t="shared" si="9"/>
        <v>62.9</v>
      </c>
      <c r="AY112" s="33">
        <f>ROUND((Userdata!$B$3/Calculation!AX82),0)</f>
        <v>0</v>
      </c>
      <c r="AZ112">
        <f t="shared" si="10"/>
        <v>0</v>
      </c>
      <c r="BA112">
        <f t="shared" si="11"/>
        <v>0</v>
      </c>
    </row>
    <row r="113" spans="1:53" ht="276" x14ac:dyDescent="0.35">
      <c r="A113" s="4" t="s">
        <v>893</v>
      </c>
      <c r="B113" s="5" t="s">
        <v>894</v>
      </c>
      <c r="C113" t="s">
        <v>1387</v>
      </c>
      <c r="D113">
        <v>2006</v>
      </c>
      <c r="E113" s="6" t="s">
        <v>53</v>
      </c>
      <c r="F113" s="6" t="s">
        <v>895</v>
      </c>
      <c r="G113" s="6" t="s">
        <v>896</v>
      </c>
      <c r="H113" s="6" t="s">
        <v>289</v>
      </c>
      <c r="I113" s="6" t="s">
        <v>57</v>
      </c>
      <c r="J113" s="7">
        <v>3.5000000000000001E-3</v>
      </c>
      <c r="K113" s="8">
        <v>0.12</v>
      </c>
      <c r="L113" s="7">
        <v>7.1999999999999998E-3</v>
      </c>
      <c r="M113" s="9">
        <v>703.9</v>
      </c>
      <c r="N113" s="10">
        <v>8.1</v>
      </c>
      <c r="O113" s="34">
        <f t="shared" si="6"/>
        <v>86.9</v>
      </c>
      <c r="P113" s="11">
        <v>126648</v>
      </c>
      <c r="Q113" s="12">
        <v>1.82</v>
      </c>
      <c r="R113" s="6" t="s">
        <v>44</v>
      </c>
      <c r="S113" s="6" t="s">
        <v>48</v>
      </c>
      <c r="T113" s="6" t="s">
        <v>48</v>
      </c>
      <c r="U113" s="6" t="s">
        <v>47</v>
      </c>
      <c r="V113" s="13">
        <v>0</v>
      </c>
      <c r="W113" s="13">
        <v>0</v>
      </c>
      <c r="X113" s="13">
        <v>0</v>
      </c>
      <c r="Y113" s="13">
        <v>0</v>
      </c>
      <c r="Z113" s="13">
        <v>0</v>
      </c>
      <c r="AA113" s="13">
        <v>0</v>
      </c>
      <c r="AB113" s="13">
        <v>0.99629999999999996</v>
      </c>
      <c r="AC113" s="13">
        <v>0</v>
      </c>
      <c r="AD113" s="13">
        <v>0</v>
      </c>
      <c r="AE113" s="13">
        <v>0</v>
      </c>
      <c r="AF113" s="13">
        <v>0</v>
      </c>
      <c r="AG113" s="14" t="s">
        <v>48</v>
      </c>
      <c r="AH113" s="14" t="s">
        <v>48</v>
      </c>
      <c r="AI113" s="15" t="s">
        <v>49</v>
      </c>
      <c r="AJ113" s="16" t="s">
        <v>49</v>
      </c>
      <c r="AK113" s="30">
        <f t="shared" si="7"/>
        <v>6</v>
      </c>
      <c r="AL113">
        <f>IF(NOT(ISERROR(FIND(R113,Userdata!$C$6,1)))=TRUE,1,0)</f>
        <v>0</v>
      </c>
      <c r="AM113">
        <f>(IF(NOT(ISERROR(FIND(H113,Userdata!$B$46,1)))=TRUE,1,0.5))*25</f>
        <v>12.5</v>
      </c>
      <c r="AN113">
        <f>(IF(NOT(ISERROR(FIND(U113,Userdata!$C$15,1)))=TRUE,1,0.5))*25</f>
        <v>12.5</v>
      </c>
      <c r="AO113">
        <f>IF(Userdata!$B$26=TRUE,IF(E113="ETF",1,0),IF(E113="ETF",0,1))</f>
        <v>0</v>
      </c>
      <c r="AP113">
        <f>IF(D113&lt;Userdata!$B$28,1,0)</f>
        <v>0</v>
      </c>
      <c r="AQ113">
        <f>IF(D113=Userdata!$B$28,IF(Calculation!AK172&lt;Userdata!C197,1,0),0)</f>
        <v>0</v>
      </c>
      <c r="AR113">
        <f t="shared" si="8"/>
        <v>12.5</v>
      </c>
      <c r="AS113">
        <f>IF(Userdata!$W$4= TRUE,(IF(NOT(ISERROR(FIND(I113,Userdata!$R$5,1)))=TRUE,1,0.5)*25),(IF(NOT(ISERROR(FIND(I113,Userdata!$Q$2,1)))=TRUE,1,0.5)*25))</f>
        <v>12.5</v>
      </c>
      <c r="AT113">
        <f>IF(AND(Userdata!$B$32&lt;=Calculation!J172,Userdata!$B$33&gt;=Calculation!J172),1*Userdata!$D$32,0.5*Userdata!$D$32)*2.5</f>
        <v>1.25</v>
      </c>
      <c r="AU113">
        <f>IF(AND(Userdata!$B$34&lt;=Calculation!Q172,Userdata!$B$35&gt;=Calculation!Q172),1*Userdata!$D$34,0.5*Userdata!$D$34)*2.5</f>
        <v>2.5</v>
      </c>
      <c r="AV113">
        <f>IF(AND(Userdata!$B$36&lt;=Calculation!RH172,Userdata!$B$37&gt;=Calculation!K172),1*Userdata!$D$36,0.5*Userdata!$D$36)*2.5</f>
        <v>2.5</v>
      </c>
      <c r="AW113">
        <f>IF(AND(Userdata!$B$38&lt;=Calculation!P172,Userdata!$B$39&gt;=Calculation!P172),1*Userdata!$D$38,0.5*Userdata!$D$38)*2.5</f>
        <v>2.5</v>
      </c>
      <c r="AX113" s="36">
        <f t="shared" si="9"/>
        <v>86.9</v>
      </c>
      <c r="AY113" s="33">
        <f>ROUND((Userdata!$B$3/Calculation!AX83),0)</f>
        <v>0</v>
      </c>
      <c r="AZ113">
        <f t="shared" si="10"/>
        <v>0</v>
      </c>
      <c r="BA113">
        <f t="shared" si="11"/>
        <v>0</v>
      </c>
    </row>
    <row r="114" spans="1:53" ht="161" x14ac:dyDescent="0.35">
      <c r="A114" s="4" t="s">
        <v>917</v>
      </c>
      <c r="B114" s="5" t="s">
        <v>918</v>
      </c>
      <c r="C114" t="s">
        <v>1386</v>
      </c>
      <c r="D114">
        <v>2006</v>
      </c>
      <c r="E114" s="6" t="s">
        <v>53</v>
      </c>
      <c r="F114" s="6" t="s">
        <v>919</v>
      </c>
      <c r="G114" s="6" t="s">
        <v>920</v>
      </c>
      <c r="H114" s="6" t="s">
        <v>295</v>
      </c>
      <c r="I114" s="6" t="s">
        <v>105</v>
      </c>
      <c r="J114" s="7">
        <v>3.5000000000000001E-3</v>
      </c>
      <c r="K114" s="8">
        <v>0.18</v>
      </c>
      <c r="L114" s="7">
        <v>1.01E-2</v>
      </c>
      <c r="M114" s="9">
        <v>800.3</v>
      </c>
      <c r="N114" s="10">
        <v>6.6</v>
      </c>
      <c r="O114" s="34">
        <f t="shared" si="6"/>
        <v>121.26</v>
      </c>
      <c r="P114" s="11">
        <v>26903</v>
      </c>
      <c r="Q114" s="12">
        <v>1.32</v>
      </c>
      <c r="R114" s="6" t="s">
        <v>44</v>
      </c>
      <c r="S114" s="6" t="s">
        <v>118</v>
      </c>
      <c r="T114" s="6" t="s">
        <v>145</v>
      </c>
      <c r="U114" s="6" t="s">
        <v>47</v>
      </c>
      <c r="V114" s="13">
        <v>3.39E-2</v>
      </c>
      <c r="W114" s="13">
        <v>3.5299999999999998E-2</v>
      </c>
      <c r="X114" s="13">
        <v>0.28960000000000002</v>
      </c>
      <c r="Y114" s="13">
        <v>1.34E-2</v>
      </c>
      <c r="Z114" s="13">
        <v>1.8800000000000001E-2</v>
      </c>
      <c r="AA114" s="13">
        <v>0.1321</v>
      </c>
      <c r="AB114" s="13">
        <v>6.9900000000000004E-2</v>
      </c>
      <c r="AC114" s="13">
        <v>0.22189999999999999</v>
      </c>
      <c r="AD114" s="13">
        <v>1.2800000000000001E-2</v>
      </c>
      <c r="AE114" s="13">
        <v>0.16889999999999999</v>
      </c>
      <c r="AF114" s="13">
        <v>0</v>
      </c>
      <c r="AG114" s="14" t="s">
        <v>48</v>
      </c>
      <c r="AH114" s="14" t="s">
        <v>48</v>
      </c>
      <c r="AI114" s="15" t="s">
        <v>49</v>
      </c>
      <c r="AJ114" s="16" t="s">
        <v>49</v>
      </c>
      <c r="AK114" s="30">
        <f t="shared" si="7"/>
        <v>3</v>
      </c>
      <c r="AL114">
        <f>IF(NOT(ISERROR(FIND(R114,Userdata!$C$6,1)))=TRUE,1,0)</f>
        <v>0</v>
      </c>
      <c r="AM114">
        <f>(IF(NOT(ISERROR(FIND(H114,Userdata!$B$46,1)))=TRUE,1,0.5))*25</f>
        <v>12.5</v>
      </c>
      <c r="AN114">
        <f>(IF(NOT(ISERROR(FIND(U114,Userdata!$C$15,1)))=TRUE,1,0.5))*25</f>
        <v>12.5</v>
      </c>
      <c r="AO114">
        <f>IF(Userdata!$B$26=TRUE,IF(E114="ETF",1,0),IF(E114="ETF",0,1))</f>
        <v>0</v>
      </c>
      <c r="AP114">
        <f>IF(D114&lt;Userdata!$B$28,1,0)</f>
        <v>0</v>
      </c>
      <c r="AQ114">
        <f>IF(D114=Userdata!$B$28,IF(Calculation!AK178&lt;Userdata!C203,1,0),0)</f>
        <v>0</v>
      </c>
      <c r="AR114">
        <f t="shared" si="8"/>
        <v>12.5</v>
      </c>
      <c r="AS114">
        <f>IF(Userdata!$W$4= TRUE,(IF(NOT(ISERROR(FIND(I114,Userdata!$R$5,1)))=TRUE,1,0.5)*25),(IF(NOT(ISERROR(FIND(I114,Userdata!$Q$2,1)))=TRUE,1,0.5)*25))</f>
        <v>12.5</v>
      </c>
      <c r="AT114">
        <f>IF(AND(Userdata!$B$32&lt;=Calculation!J178,Userdata!$B$33&gt;=Calculation!J178),1*Userdata!$D$32,0.5*Userdata!$D$32)*2.5</f>
        <v>1.25</v>
      </c>
      <c r="AU114">
        <f>IF(AND(Userdata!$B$34&lt;=Calculation!Q178,Userdata!$B$35&gt;=Calculation!Q178),1*Userdata!$D$34,0.5*Userdata!$D$34)*2.5</f>
        <v>2.5</v>
      </c>
      <c r="AV114">
        <f>IF(AND(Userdata!$B$36&lt;=Calculation!RH178,Userdata!$B$37&gt;=Calculation!K178),1*Userdata!$D$36,0.5*Userdata!$D$36)*2.5</f>
        <v>2.5</v>
      </c>
      <c r="AW114">
        <f>IF(AND(Userdata!$B$38&lt;=Calculation!P178,Userdata!$B$39&gt;=Calculation!P178),1*Userdata!$D$38,0.5*Userdata!$D$38)*2.5</f>
        <v>2.5</v>
      </c>
      <c r="AX114" s="36">
        <f t="shared" si="9"/>
        <v>121.26</v>
      </c>
      <c r="AY114" s="33">
        <f>ROUND((Userdata!$B$3/Calculation!AX84),0)</f>
        <v>0</v>
      </c>
      <c r="AZ114">
        <f t="shared" si="10"/>
        <v>0</v>
      </c>
      <c r="BA114">
        <f t="shared" si="11"/>
        <v>0</v>
      </c>
    </row>
    <row r="115" spans="1:53" ht="138" x14ac:dyDescent="0.35">
      <c r="A115" s="4" t="s">
        <v>1179</v>
      </c>
      <c r="B115" s="5" t="s">
        <v>1180</v>
      </c>
      <c r="C115" t="s">
        <v>1386</v>
      </c>
      <c r="D115">
        <v>2011</v>
      </c>
      <c r="E115" s="6" t="s">
        <v>53</v>
      </c>
      <c r="F115" s="6" t="s">
        <v>1181</v>
      </c>
      <c r="G115" s="6" t="s">
        <v>1182</v>
      </c>
      <c r="H115" s="6" t="s">
        <v>213</v>
      </c>
      <c r="I115" s="6" t="s">
        <v>81</v>
      </c>
      <c r="J115" s="7">
        <v>4.0000000000000001E-3</v>
      </c>
      <c r="K115" s="8">
        <v>0.57999999999999996</v>
      </c>
      <c r="L115" s="7">
        <v>3.1800000000000002E-2</v>
      </c>
      <c r="M115" s="9">
        <v>3247</v>
      </c>
      <c r="N115" s="10">
        <v>46.3</v>
      </c>
      <c r="O115" s="34">
        <f t="shared" si="6"/>
        <v>70.13</v>
      </c>
      <c r="P115" s="11">
        <v>307028</v>
      </c>
      <c r="Q115" s="12">
        <v>0.89</v>
      </c>
      <c r="R115" s="6" t="s">
        <v>44</v>
      </c>
      <c r="S115" s="6" t="s">
        <v>45</v>
      </c>
      <c r="T115" s="6" t="s">
        <v>130</v>
      </c>
      <c r="U115" s="6" t="s">
        <v>47</v>
      </c>
      <c r="V115" s="13">
        <v>2.9399999999999999E-2</v>
      </c>
      <c r="W115" s="13">
        <v>0.13650000000000001</v>
      </c>
      <c r="X115" s="13">
        <v>4.5699999999999998E-2</v>
      </c>
      <c r="Y115" s="13">
        <v>0.17749999999999999</v>
      </c>
      <c r="Z115" s="13">
        <v>7.7299999999999994E-2</v>
      </c>
      <c r="AA115" s="13">
        <v>1.34E-2</v>
      </c>
      <c r="AB115" s="13">
        <v>0.2084</v>
      </c>
      <c r="AC115" s="13">
        <v>3.7499999999999999E-2</v>
      </c>
      <c r="AD115" s="13">
        <v>0</v>
      </c>
      <c r="AE115" s="13">
        <v>0.1288</v>
      </c>
      <c r="AF115" s="13">
        <v>0.1363</v>
      </c>
      <c r="AG115" s="14" t="s">
        <v>48</v>
      </c>
      <c r="AH115" s="14" t="s">
        <v>48</v>
      </c>
      <c r="AI115" s="15" t="s">
        <v>49</v>
      </c>
      <c r="AJ115" s="16" t="s">
        <v>49</v>
      </c>
      <c r="AK115" s="30">
        <f t="shared" si="7"/>
        <v>3</v>
      </c>
      <c r="AL115">
        <f>IF(NOT(ISERROR(FIND(R115,Userdata!$C$6,1)))=TRUE,1,0)</f>
        <v>0</v>
      </c>
      <c r="AM115">
        <f>(IF(NOT(ISERROR(FIND(H115,Userdata!$B$46,1)))=TRUE,1,0.5))*25</f>
        <v>12.5</v>
      </c>
      <c r="AN115">
        <f>(IF(NOT(ISERROR(FIND(U115,Userdata!$C$15,1)))=TRUE,1,0.5))*25</f>
        <v>12.5</v>
      </c>
      <c r="AO115">
        <f>IF(Userdata!$B$26=TRUE,IF(E115="ETF",1,0),IF(E115="ETF",0,1))</f>
        <v>0</v>
      </c>
      <c r="AP115">
        <f>IF(D115&lt;Userdata!$B$28,1,0)</f>
        <v>0</v>
      </c>
      <c r="AQ115">
        <f>IF(D115=Userdata!$B$28,IF(Calculation!AK238&lt;Userdata!C263,1,0),0)</f>
        <v>0</v>
      </c>
      <c r="AR115">
        <f t="shared" si="8"/>
        <v>12.5</v>
      </c>
      <c r="AS115">
        <f>IF(Userdata!$W$4= TRUE,(IF(NOT(ISERROR(FIND(I115,Userdata!$R$5,1)))=TRUE,1,0.5)*25),(IF(NOT(ISERROR(FIND(I115,Userdata!$Q$2,1)))=TRUE,1,0.5)*25))</f>
        <v>12.5</v>
      </c>
      <c r="AT115">
        <f>IF(AND(Userdata!$B$32&lt;=Calculation!J238,Userdata!$B$33&gt;=Calculation!J238),1*Userdata!$D$32,0.5*Userdata!$D$32)*2.5</f>
        <v>1.25</v>
      </c>
      <c r="AU115">
        <f>IF(AND(Userdata!$B$34&lt;=Calculation!Q238,Userdata!$B$35&gt;=Calculation!Q238),1*Userdata!$D$34,0.5*Userdata!$D$34)*2.5</f>
        <v>2.5</v>
      </c>
      <c r="AV115">
        <f>IF(AND(Userdata!$B$36&lt;=Calculation!RH238,Userdata!$B$37&gt;=Calculation!K238),1*Userdata!$D$36,0.5*Userdata!$D$36)*2.5</f>
        <v>2.5</v>
      </c>
      <c r="AW115">
        <f>IF(AND(Userdata!$B$38&lt;=Calculation!P238,Userdata!$B$39&gt;=Calculation!P238),1*Userdata!$D$38,0.5*Userdata!$D$38)*2.5</f>
        <v>2.5</v>
      </c>
      <c r="AX115" s="36">
        <f t="shared" si="9"/>
        <v>70.13</v>
      </c>
      <c r="AY115" s="33">
        <f>ROUND((Userdata!$B$3/Calculation!AX85),0)</f>
        <v>0</v>
      </c>
      <c r="AZ115">
        <f t="shared" si="10"/>
        <v>0</v>
      </c>
      <c r="BA115">
        <f t="shared" si="11"/>
        <v>0</v>
      </c>
    </row>
    <row r="116" spans="1:53" ht="80.5" x14ac:dyDescent="0.35">
      <c r="A116" s="4" t="s">
        <v>775</v>
      </c>
      <c r="B116" s="5" t="s">
        <v>776</v>
      </c>
      <c r="C116" t="s">
        <v>1349</v>
      </c>
      <c r="D116">
        <v>2006</v>
      </c>
      <c r="E116" s="6" t="s">
        <v>53</v>
      </c>
      <c r="F116" s="6" t="s">
        <v>777</v>
      </c>
      <c r="G116" s="6" t="s">
        <v>778</v>
      </c>
      <c r="H116" s="6" t="s">
        <v>72</v>
      </c>
      <c r="I116" s="6" t="s">
        <v>81</v>
      </c>
      <c r="J116" s="7">
        <v>4.7999999999999996E-3</v>
      </c>
      <c r="K116" s="8">
        <v>0.19</v>
      </c>
      <c r="L116" s="7">
        <v>1.5599999999999999E-2</v>
      </c>
      <c r="M116" s="9">
        <v>493.9</v>
      </c>
      <c r="N116" s="10">
        <v>15</v>
      </c>
      <c r="O116" s="34">
        <f t="shared" si="6"/>
        <v>32.93</v>
      </c>
      <c r="P116" s="11">
        <v>149814</v>
      </c>
      <c r="Q116" s="12">
        <v>1.46</v>
      </c>
      <c r="R116" s="6" t="s">
        <v>44</v>
      </c>
      <c r="S116" s="6" t="s">
        <v>48</v>
      </c>
      <c r="T116" s="6" t="s">
        <v>48</v>
      </c>
      <c r="U116" s="6" t="s">
        <v>47</v>
      </c>
      <c r="V116" s="13">
        <v>0</v>
      </c>
      <c r="W116" s="13">
        <v>0</v>
      </c>
      <c r="X116" s="13">
        <v>0</v>
      </c>
      <c r="Y116" s="13">
        <v>0</v>
      </c>
      <c r="Z116" s="13">
        <v>0</v>
      </c>
      <c r="AA116" s="13">
        <v>0.99819999999999998</v>
      </c>
      <c r="AB116" s="13">
        <v>0</v>
      </c>
      <c r="AC116" s="13">
        <v>0</v>
      </c>
      <c r="AD116" s="13">
        <v>0</v>
      </c>
      <c r="AE116" s="13">
        <v>0</v>
      </c>
      <c r="AF116" s="13">
        <v>0</v>
      </c>
      <c r="AG116" s="14" t="s">
        <v>48</v>
      </c>
      <c r="AH116" s="14" t="s">
        <v>48</v>
      </c>
      <c r="AI116" s="15" t="s">
        <v>49</v>
      </c>
      <c r="AJ116" s="16" t="s">
        <v>49</v>
      </c>
      <c r="AK116" s="30">
        <f t="shared" si="7"/>
        <v>5</v>
      </c>
      <c r="AL116">
        <f>IF(NOT(ISERROR(FIND(R116,Userdata!$C$6,1)))=TRUE,1,0)</f>
        <v>0</v>
      </c>
      <c r="AM116">
        <f>(IF(NOT(ISERROR(FIND(H116,Userdata!$B$46,1)))=TRUE,1,0.5))*25</f>
        <v>12.5</v>
      </c>
      <c r="AN116">
        <f>(IF(NOT(ISERROR(FIND(U116,Userdata!$C$15,1)))=TRUE,1,0.5))*25</f>
        <v>12.5</v>
      </c>
      <c r="AO116">
        <f>IF(Userdata!$B$26=TRUE,IF(E116="ETF",1,0),IF(E116="ETF",0,1))</f>
        <v>0</v>
      </c>
      <c r="AP116">
        <f>IF(D116&lt;Userdata!$B$28,1,0)</f>
        <v>0</v>
      </c>
      <c r="AQ116">
        <f>IF(D116=Userdata!$B$28,IF(Calculation!AK146&lt;Userdata!C171,1,0),0)</f>
        <v>0</v>
      </c>
      <c r="AR116">
        <f t="shared" si="8"/>
        <v>12.5</v>
      </c>
      <c r="AS116">
        <f>IF(Userdata!$W$4= TRUE,(IF(NOT(ISERROR(FIND(I116,Userdata!$R$5,1)))=TRUE,1,0.5)*25),(IF(NOT(ISERROR(FIND(I116,Userdata!$Q$2,1)))=TRUE,1,0.5)*25))</f>
        <v>12.5</v>
      </c>
      <c r="AT116">
        <f>IF(AND(Userdata!$B$32&lt;=Calculation!J146,Userdata!$B$33&gt;=Calculation!J146),1*Userdata!$D$32,0.5*Userdata!$D$32)*2.5</f>
        <v>1.25</v>
      </c>
      <c r="AU116">
        <f>IF(AND(Userdata!$B$34&lt;=Calculation!Q146,Userdata!$B$35&gt;=Calculation!Q146),1*Userdata!$D$34,0.5*Userdata!$D$34)*2.5</f>
        <v>2.5</v>
      </c>
      <c r="AV116">
        <f>IF(AND(Userdata!$B$36&lt;=Calculation!RH146,Userdata!$B$37&gt;=Calculation!K146),1*Userdata!$D$36,0.5*Userdata!$D$36)*2.5</f>
        <v>2.5</v>
      </c>
      <c r="AW116">
        <f>IF(AND(Userdata!$B$38&lt;=Calculation!P146,Userdata!$B$39&gt;=Calculation!P146),1*Userdata!$D$38,0.5*Userdata!$D$38)*2.5</f>
        <v>2.5</v>
      </c>
      <c r="AX116" s="36">
        <f t="shared" si="9"/>
        <v>32.93</v>
      </c>
      <c r="AY116" s="33">
        <f>ROUND((Userdata!$B$3/Calculation!AX86),0)</f>
        <v>0</v>
      </c>
      <c r="AZ116">
        <f t="shared" si="10"/>
        <v>0</v>
      </c>
      <c r="BA116">
        <f t="shared" si="11"/>
        <v>0</v>
      </c>
    </row>
    <row r="117" spans="1:53" ht="276" x14ac:dyDescent="0.35">
      <c r="A117" s="4" t="s">
        <v>457</v>
      </c>
      <c r="B117" s="5" t="s">
        <v>458</v>
      </c>
      <c r="C117" t="s">
        <v>1380</v>
      </c>
      <c r="D117">
        <v>2010</v>
      </c>
      <c r="E117" s="6" t="s">
        <v>53</v>
      </c>
      <c r="F117" s="6" t="s">
        <v>460</v>
      </c>
      <c r="G117" s="6" t="s">
        <v>461</v>
      </c>
      <c r="H117" s="6" t="s">
        <v>72</v>
      </c>
      <c r="I117" s="6" t="s">
        <v>73</v>
      </c>
      <c r="J117" s="7">
        <v>3.5000000000000001E-3</v>
      </c>
      <c r="K117" s="8">
        <v>0.15</v>
      </c>
      <c r="L117" s="7">
        <v>7.6999999999999999E-2</v>
      </c>
      <c r="M117" s="9">
        <v>229.1</v>
      </c>
      <c r="N117" s="10">
        <v>9.1</v>
      </c>
      <c r="O117" s="34">
        <f t="shared" si="6"/>
        <v>25.18</v>
      </c>
      <c r="P117" s="11">
        <v>42002</v>
      </c>
      <c r="Q117" s="12">
        <v>1.1100000000000001</v>
      </c>
      <c r="R117" s="6" t="s">
        <v>44</v>
      </c>
      <c r="S117" s="6" t="s">
        <v>48</v>
      </c>
      <c r="T117" s="6" t="s">
        <v>48</v>
      </c>
      <c r="U117" s="6" t="s">
        <v>47</v>
      </c>
      <c r="V117" s="13">
        <v>0</v>
      </c>
      <c r="W117" s="13">
        <v>0</v>
      </c>
      <c r="X117" s="13">
        <v>0</v>
      </c>
      <c r="Y117" s="13">
        <v>0</v>
      </c>
      <c r="Z117" s="13">
        <v>0</v>
      </c>
      <c r="AA117" s="13">
        <v>0.59050000000000002</v>
      </c>
      <c r="AB117" s="13">
        <v>0</v>
      </c>
      <c r="AC117" s="13">
        <v>1.5800000000000002E-2</v>
      </c>
      <c r="AD117" s="13">
        <v>0.3957</v>
      </c>
      <c r="AE117" s="13">
        <v>0</v>
      </c>
      <c r="AF117" s="13">
        <v>0</v>
      </c>
      <c r="AG117" s="14" t="s">
        <v>48</v>
      </c>
      <c r="AH117" s="14" t="s">
        <v>48</v>
      </c>
      <c r="AI117" s="15" t="s">
        <v>49</v>
      </c>
      <c r="AJ117" s="16" t="s">
        <v>49</v>
      </c>
      <c r="AK117" s="30">
        <f t="shared" si="7"/>
        <v>12</v>
      </c>
      <c r="AL117">
        <f>IF(NOT(ISERROR(FIND(R117,Userdata!$C$6,1)))=TRUE,1,0)</f>
        <v>0</v>
      </c>
      <c r="AM117">
        <f>(IF(NOT(ISERROR(FIND(H117,Userdata!$B$46,1)))=TRUE,1,0.5))*25</f>
        <v>12.5</v>
      </c>
      <c r="AN117">
        <f>(IF(NOT(ISERROR(FIND(U117,Userdata!$C$15,1)))=TRUE,1,0.5))*25</f>
        <v>12.5</v>
      </c>
      <c r="AO117">
        <f>IF(Userdata!$B$26=TRUE,IF(E117="ETF",1,0),IF(E117="ETF",0,1))</f>
        <v>0</v>
      </c>
      <c r="AP117">
        <f>IF(D117&lt;Userdata!$B$28,1,0)</f>
        <v>0</v>
      </c>
      <c r="AQ117">
        <f>IF(D117=Userdata!$B$28,IF(Calculation!AK76&lt;Userdata!C101,1,0),0)</f>
        <v>0</v>
      </c>
      <c r="AR117">
        <f t="shared" si="8"/>
        <v>12.5</v>
      </c>
      <c r="AS117">
        <f>IF(Userdata!$W$4= TRUE,(IF(NOT(ISERROR(FIND(I117,Userdata!$R$5,1)))=TRUE,1,0.5)*25),(IF(NOT(ISERROR(FIND(I117,Userdata!$Q$2,1)))=TRUE,1,0.5)*25))</f>
        <v>12.5</v>
      </c>
      <c r="AT117">
        <f>IF(AND(Userdata!$B$32&lt;=Calculation!J76,Userdata!$B$33&gt;=Calculation!J76),1*Userdata!$D$32,0.5*Userdata!$D$32)*2.5</f>
        <v>1.25</v>
      </c>
      <c r="AU117">
        <f>IF(AND(Userdata!$B$34&lt;=Calculation!Q76,Userdata!$B$35&gt;=Calculation!Q76),1*Userdata!$D$34,0.5*Userdata!$D$34)*2.5</f>
        <v>2.5</v>
      </c>
      <c r="AV117">
        <f>IF(AND(Userdata!$B$36&lt;=Calculation!RH76,Userdata!$B$37&gt;=Calculation!K76),1*Userdata!$D$36,0.5*Userdata!$D$36)*2.5</f>
        <v>2.5</v>
      </c>
      <c r="AW117">
        <f>IF(AND(Userdata!$B$38&lt;=Calculation!P76,Userdata!$B$39&gt;=Calculation!P76),1*Userdata!$D$38,0.5*Userdata!$D$38)*2.5</f>
        <v>2.5</v>
      </c>
      <c r="AX117" s="36">
        <f t="shared" si="9"/>
        <v>25.18</v>
      </c>
      <c r="AY117" s="33">
        <f>ROUND((Userdata!$B$3/Calculation!AX87),0)</f>
        <v>0</v>
      </c>
      <c r="AZ117">
        <f t="shared" si="10"/>
        <v>0</v>
      </c>
      <c r="BA117">
        <f t="shared" si="11"/>
        <v>0</v>
      </c>
    </row>
    <row r="118" spans="1:53" ht="92" x14ac:dyDescent="0.35">
      <c r="A118" s="4" t="s">
        <v>328</v>
      </c>
      <c r="B118" s="5" t="s">
        <v>329</v>
      </c>
      <c r="C118" t="s">
        <v>1387</v>
      </c>
      <c r="D118">
        <v>2004</v>
      </c>
      <c r="E118" s="6" t="s">
        <v>53</v>
      </c>
      <c r="F118" s="6" t="s">
        <v>330</v>
      </c>
      <c r="G118" s="6" t="s">
        <v>331</v>
      </c>
      <c r="H118" s="6" t="s">
        <v>332</v>
      </c>
      <c r="I118" s="6" t="s">
        <v>81</v>
      </c>
      <c r="J118" s="7">
        <v>3.0000000000000001E-3</v>
      </c>
      <c r="K118" s="8">
        <v>0.69</v>
      </c>
      <c r="L118" s="7">
        <v>1.8800000000000001E-2</v>
      </c>
      <c r="M118" s="9">
        <v>164.8</v>
      </c>
      <c r="N118" s="10">
        <v>1.5</v>
      </c>
      <c r="O118" s="34">
        <f t="shared" si="6"/>
        <v>109.87</v>
      </c>
      <c r="P118" s="11">
        <v>7716</v>
      </c>
      <c r="Q118" s="12">
        <v>1.08</v>
      </c>
      <c r="R118" s="6" t="s">
        <v>44</v>
      </c>
      <c r="S118" s="6" t="s">
        <v>118</v>
      </c>
      <c r="T118" s="6" t="s">
        <v>130</v>
      </c>
      <c r="U118" s="6" t="s">
        <v>47</v>
      </c>
      <c r="V118" s="13">
        <v>6.9599999999999995E-2</v>
      </c>
      <c r="W118" s="13">
        <v>1.06E-2</v>
      </c>
      <c r="X118" s="13">
        <v>0.1067</v>
      </c>
      <c r="Y118" s="13">
        <v>7.3200000000000001E-2</v>
      </c>
      <c r="Z118" s="13">
        <v>5.3900000000000003E-2</v>
      </c>
      <c r="AA118" s="13">
        <v>0.2175</v>
      </c>
      <c r="AB118" s="13">
        <v>6.9699999999999998E-2</v>
      </c>
      <c r="AC118" s="13">
        <v>9.0800000000000006E-2</v>
      </c>
      <c r="AD118" s="13">
        <v>5.3100000000000001E-2</v>
      </c>
      <c r="AE118" s="13">
        <v>0.1094</v>
      </c>
      <c r="AF118" s="13">
        <v>0.1426</v>
      </c>
      <c r="AG118" s="14" t="s">
        <v>48</v>
      </c>
      <c r="AH118" s="14" t="s">
        <v>48</v>
      </c>
      <c r="AI118" s="15" t="s">
        <v>49</v>
      </c>
      <c r="AJ118" s="16" t="s">
        <v>49</v>
      </c>
      <c r="AK118" s="30">
        <f t="shared" si="7"/>
        <v>6</v>
      </c>
      <c r="AL118">
        <f>IF(NOT(ISERROR(FIND(R118,Userdata!$C$6,1)))=TRUE,1,0)</f>
        <v>0</v>
      </c>
      <c r="AM118">
        <f>(IF(NOT(ISERROR(FIND(H118,Userdata!$B$46,1)))=TRUE,1,0.5))*25</f>
        <v>12.5</v>
      </c>
      <c r="AN118">
        <f>(IF(NOT(ISERROR(FIND(U118,Userdata!$C$15,1)))=TRUE,1,0.5))*25</f>
        <v>12.5</v>
      </c>
      <c r="AO118">
        <f>IF(Userdata!$B$26=TRUE,IF(E118="ETF",1,0),IF(E118="ETF",0,1))</f>
        <v>0</v>
      </c>
      <c r="AP118">
        <f>IF(D118&lt;Userdata!$B$28,1,0)</f>
        <v>0</v>
      </c>
      <c r="AQ118">
        <f>IF(D118=Userdata!$B$28,IF(Calculation!AK49&lt;Userdata!C74,1,0),0)</f>
        <v>0</v>
      </c>
      <c r="AR118">
        <f t="shared" si="8"/>
        <v>12.5</v>
      </c>
      <c r="AS118">
        <f>IF(Userdata!$W$4= TRUE,(IF(NOT(ISERROR(FIND(I118,Userdata!$R$5,1)))=TRUE,1,0.5)*25),(IF(NOT(ISERROR(FIND(I118,Userdata!$Q$2,1)))=TRUE,1,0.5)*25))</f>
        <v>12.5</v>
      </c>
      <c r="AT118">
        <f>IF(AND(Userdata!$B$32&lt;=Calculation!J49,Userdata!$B$33&gt;=Calculation!J49),1*Userdata!$D$32,0.5*Userdata!$D$32)*2.5</f>
        <v>1.25</v>
      </c>
      <c r="AU118">
        <f>IF(AND(Userdata!$B$34&lt;=Calculation!Q49,Userdata!$B$35&gt;=Calculation!Q49),1*Userdata!$D$34,0.5*Userdata!$D$34)*2.5</f>
        <v>2.5</v>
      </c>
      <c r="AV118">
        <f>IF(AND(Userdata!$B$36&lt;=Calculation!RH49,Userdata!$B$37&gt;=Calculation!K49),1*Userdata!$D$36,0.5*Userdata!$D$36)*2.5</f>
        <v>2.5</v>
      </c>
      <c r="AW118">
        <f>IF(AND(Userdata!$B$38&lt;=Calculation!P49,Userdata!$B$39&gt;=Calculation!P49),1*Userdata!$D$38,0.5*Userdata!$D$38)*2.5</f>
        <v>2.5</v>
      </c>
      <c r="AX118" s="36">
        <f t="shared" si="9"/>
        <v>109.87</v>
      </c>
      <c r="AY118" s="33">
        <f>ROUND((Userdata!$B$3/Calculation!AX88),0)</f>
        <v>0</v>
      </c>
      <c r="AZ118">
        <f t="shared" si="10"/>
        <v>0</v>
      </c>
      <c r="BA118">
        <f t="shared" si="11"/>
        <v>0</v>
      </c>
    </row>
    <row r="119" spans="1:53" ht="310.5" x14ac:dyDescent="0.35">
      <c r="A119" s="4" t="s">
        <v>462</v>
      </c>
      <c r="B119" s="5" t="s">
        <v>463</v>
      </c>
      <c r="C119" t="s">
        <v>1382</v>
      </c>
      <c r="D119">
        <v>2010</v>
      </c>
      <c r="E119" s="6" t="s">
        <v>53</v>
      </c>
      <c r="F119" s="6" t="s">
        <v>464</v>
      </c>
      <c r="G119" s="6" t="s">
        <v>465</v>
      </c>
      <c r="H119" s="6" t="s">
        <v>136</v>
      </c>
      <c r="I119" s="6" t="s">
        <v>73</v>
      </c>
      <c r="J119" s="7">
        <v>2.8999999999999998E-3</v>
      </c>
      <c r="K119" s="8">
        <v>0.06</v>
      </c>
      <c r="L119" s="7">
        <v>2.0999999999999999E-3</v>
      </c>
      <c r="M119" s="9">
        <v>230.2</v>
      </c>
      <c r="N119" s="10">
        <v>5.2</v>
      </c>
      <c r="O119" s="34">
        <f t="shared" si="6"/>
        <v>44.27</v>
      </c>
      <c r="P119" s="11">
        <v>33281</v>
      </c>
      <c r="Q119" s="12">
        <v>1.46</v>
      </c>
      <c r="R119" s="6" t="s">
        <v>44</v>
      </c>
      <c r="S119" s="6" t="s">
        <v>74</v>
      </c>
      <c r="T119" s="6" t="s">
        <v>46</v>
      </c>
      <c r="U119" s="6" t="s">
        <v>47</v>
      </c>
      <c r="V119" s="13">
        <v>0</v>
      </c>
      <c r="W119" s="13">
        <v>0</v>
      </c>
      <c r="X119" s="13">
        <v>1.7500000000000002E-2</v>
      </c>
      <c r="Y119" s="13">
        <v>0</v>
      </c>
      <c r="Z119" s="13">
        <v>0</v>
      </c>
      <c r="AA119" s="13">
        <v>0</v>
      </c>
      <c r="AB119" s="13">
        <v>0</v>
      </c>
      <c r="AC119" s="13">
        <v>0.111</v>
      </c>
      <c r="AD119" s="13">
        <v>0</v>
      </c>
      <c r="AE119" s="13">
        <v>0.87129999999999996</v>
      </c>
      <c r="AF119" s="13">
        <v>0</v>
      </c>
      <c r="AG119" s="14" t="s">
        <v>48</v>
      </c>
      <c r="AH119" s="14" t="s">
        <v>48</v>
      </c>
      <c r="AI119" s="15" t="s">
        <v>49</v>
      </c>
      <c r="AJ119" s="16" t="s">
        <v>49</v>
      </c>
      <c r="AK119" s="30">
        <f t="shared" si="7"/>
        <v>4</v>
      </c>
      <c r="AL119">
        <f>IF(NOT(ISERROR(FIND(R119,Userdata!$C$6,1)))=TRUE,1,0)</f>
        <v>0</v>
      </c>
      <c r="AM119">
        <f>(IF(NOT(ISERROR(FIND(H119,Userdata!$B$46,1)))=TRUE,1,0.5))*25</f>
        <v>12.5</v>
      </c>
      <c r="AN119">
        <f>(IF(NOT(ISERROR(FIND(U119,Userdata!$C$15,1)))=TRUE,1,0.5))*25</f>
        <v>12.5</v>
      </c>
      <c r="AO119">
        <f>IF(Userdata!$B$26=TRUE,IF(E119="ETF",1,0),IF(E119="ETF",0,1))</f>
        <v>0</v>
      </c>
      <c r="AP119">
        <f>IF(D119&lt;Userdata!$B$28,1,0)</f>
        <v>0</v>
      </c>
      <c r="AQ119">
        <f>IF(D119=Userdata!$B$28,IF(Calculation!AK77&lt;Userdata!C102,1,0),0)</f>
        <v>0</v>
      </c>
      <c r="AR119">
        <f t="shared" si="8"/>
        <v>12.5</v>
      </c>
      <c r="AS119">
        <f>IF(Userdata!$W$4= TRUE,(IF(NOT(ISERROR(FIND(I119,Userdata!$R$5,1)))=TRUE,1,0.5)*25),(IF(NOT(ISERROR(FIND(I119,Userdata!$Q$2,1)))=TRUE,1,0.5)*25))</f>
        <v>12.5</v>
      </c>
      <c r="AT119">
        <f>IF(AND(Userdata!$B$32&lt;=Calculation!J77,Userdata!$B$33&gt;=Calculation!J77),1*Userdata!$D$32,0.5*Userdata!$D$32)*2.5</f>
        <v>1.25</v>
      </c>
      <c r="AU119">
        <f>IF(AND(Userdata!$B$34&lt;=Calculation!Q77,Userdata!$B$35&gt;=Calculation!Q77),1*Userdata!$D$34,0.5*Userdata!$D$34)*2.5</f>
        <v>2.5</v>
      </c>
      <c r="AV119">
        <f>IF(AND(Userdata!$B$36&lt;=Calculation!RH77,Userdata!$B$37&gt;=Calculation!K77),1*Userdata!$D$36,0.5*Userdata!$D$36)*2.5</f>
        <v>2.5</v>
      </c>
      <c r="AW119">
        <f>IF(AND(Userdata!$B$38&lt;=Calculation!P77,Userdata!$B$39&gt;=Calculation!P77),1*Userdata!$D$38,0.5*Userdata!$D$38)*2.5</f>
        <v>2.5</v>
      </c>
      <c r="AX119" s="36">
        <f t="shared" si="9"/>
        <v>44.27</v>
      </c>
      <c r="AY119" s="33">
        <f>ROUND((Userdata!$B$3/Calculation!AX89),0)</f>
        <v>0</v>
      </c>
      <c r="AZ119">
        <f t="shared" si="10"/>
        <v>0</v>
      </c>
      <c r="BA119">
        <f t="shared" si="11"/>
        <v>0</v>
      </c>
    </row>
    <row r="120" spans="1:53" ht="207" x14ac:dyDescent="0.35">
      <c r="A120" s="4" t="s">
        <v>1283</v>
      </c>
      <c r="B120" s="5" t="s">
        <v>1284</v>
      </c>
      <c r="C120" t="s">
        <v>1389</v>
      </c>
      <c r="D120">
        <v>2004</v>
      </c>
      <c r="E120" s="6" t="s">
        <v>53</v>
      </c>
      <c r="F120" s="6" t="s">
        <v>1285</v>
      </c>
      <c r="G120" s="6" t="s">
        <v>1286</v>
      </c>
      <c r="H120" s="6" t="s">
        <v>213</v>
      </c>
      <c r="I120" s="6" t="s">
        <v>144</v>
      </c>
      <c r="J120" s="7">
        <v>1E-3</v>
      </c>
      <c r="K120" s="8">
        <v>0.42</v>
      </c>
      <c r="L120" s="7">
        <v>2.2200000000000001E-2</v>
      </c>
      <c r="M120" s="9">
        <v>12385.2</v>
      </c>
      <c r="N120" s="10">
        <v>162.69999999999999</v>
      </c>
      <c r="O120" s="34">
        <f t="shared" si="6"/>
        <v>76.12</v>
      </c>
      <c r="P120" s="11">
        <v>534259</v>
      </c>
      <c r="Q120" s="12">
        <v>1.05</v>
      </c>
      <c r="R120" s="6" t="s">
        <v>44</v>
      </c>
      <c r="S120" s="6" t="s">
        <v>45</v>
      </c>
      <c r="T120" s="6" t="s">
        <v>130</v>
      </c>
      <c r="U120" s="6" t="s">
        <v>47</v>
      </c>
      <c r="V120" s="13">
        <v>3.73E-2</v>
      </c>
      <c r="W120" s="13">
        <v>5.0599999999999999E-2</v>
      </c>
      <c r="X120" s="13">
        <v>4.7399999999999998E-2</v>
      </c>
      <c r="Y120" s="13">
        <v>8.5500000000000007E-2</v>
      </c>
      <c r="Z120" s="13">
        <v>0.1537</v>
      </c>
      <c r="AA120" s="13">
        <v>0.21049999999999999</v>
      </c>
      <c r="AB120" s="13">
        <v>0.1298</v>
      </c>
      <c r="AC120" s="13">
        <v>8.7999999999999995E-2</v>
      </c>
      <c r="AD120" s="13">
        <v>3.8800000000000001E-2</v>
      </c>
      <c r="AE120" s="13">
        <v>8.9499999999999996E-2</v>
      </c>
      <c r="AF120" s="13">
        <v>6.5699999999999995E-2</v>
      </c>
      <c r="AG120" s="14" t="s">
        <v>48</v>
      </c>
      <c r="AH120" s="14" t="s">
        <v>48</v>
      </c>
      <c r="AI120" s="15" t="s">
        <v>49</v>
      </c>
      <c r="AJ120" s="16" t="s">
        <v>49</v>
      </c>
      <c r="AK120" s="30">
        <f t="shared" si="7"/>
        <v>1</v>
      </c>
      <c r="AL120">
        <f>IF(NOT(ISERROR(FIND(R120,Userdata!$C$6,1)))=TRUE,1,0)</f>
        <v>0</v>
      </c>
      <c r="AM120">
        <f>(IF(NOT(ISERROR(FIND(H120,Userdata!$B$46,1)))=TRUE,1,0.5))*25</f>
        <v>12.5</v>
      </c>
      <c r="AN120">
        <f>(IF(NOT(ISERROR(FIND(U120,Userdata!$C$15,1)))=TRUE,1,0.5))*25</f>
        <v>12.5</v>
      </c>
      <c r="AO120">
        <f>IF(Userdata!$B$26=TRUE,IF(E120="ETF",1,0),IF(E120="ETF",0,1))</f>
        <v>0</v>
      </c>
      <c r="AP120">
        <f>IF(D120&lt;Userdata!$B$28,1,0)</f>
        <v>0</v>
      </c>
      <c r="AQ120">
        <f>IF(D120=Userdata!$B$28,IF(Calculation!AK263&lt;Userdata!C288,1,0),0)</f>
        <v>0</v>
      </c>
      <c r="AR120">
        <f t="shared" si="8"/>
        <v>12.5</v>
      </c>
      <c r="AS120">
        <f>IF(Userdata!$W$4= TRUE,(IF(NOT(ISERROR(FIND(I120,Userdata!$R$5,1)))=TRUE,1,0.5)*25),(IF(NOT(ISERROR(FIND(I120,Userdata!$Q$2,1)))=TRUE,1,0.5)*25))</f>
        <v>12.5</v>
      </c>
      <c r="AT120">
        <f>IF(AND(Userdata!$B$32&lt;=Calculation!J263,Userdata!$B$33&gt;=Calculation!J263),1*Userdata!$D$32,0.5*Userdata!$D$32)*2.5</f>
        <v>1.25</v>
      </c>
      <c r="AU120">
        <f>IF(AND(Userdata!$B$34&lt;=Calculation!Q263,Userdata!$B$35&gt;=Calculation!Q263),1*Userdata!$D$34,0.5*Userdata!$D$34)*2.5</f>
        <v>2.5</v>
      </c>
      <c r="AV120">
        <f>IF(AND(Userdata!$B$36&lt;=Calculation!RH263,Userdata!$B$37&gt;=Calculation!K263),1*Userdata!$D$36,0.5*Userdata!$D$36)*2.5</f>
        <v>2.5</v>
      </c>
      <c r="AW120">
        <f>IF(AND(Userdata!$B$38&lt;=Calculation!P263,Userdata!$B$39&gt;=Calculation!P263),1*Userdata!$D$38,0.5*Userdata!$D$38)*2.5</f>
        <v>2.5</v>
      </c>
      <c r="AX120" s="36">
        <f t="shared" si="9"/>
        <v>76.12</v>
      </c>
      <c r="AY120" s="33">
        <f>ROUND((Userdata!$B$3/Calculation!AX90),0)</f>
        <v>0</v>
      </c>
      <c r="AZ120">
        <f t="shared" si="10"/>
        <v>0</v>
      </c>
      <c r="BA120">
        <f t="shared" si="11"/>
        <v>0</v>
      </c>
    </row>
    <row r="121" spans="1:53" ht="75" x14ac:dyDescent="0.35">
      <c r="A121" s="4" t="s">
        <v>631</v>
      </c>
      <c r="B121" s="5" t="s">
        <v>632</v>
      </c>
      <c r="C121" t="s">
        <v>1381</v>
      </c>
      <c r="D121">
        <v>2000</v>
      </c>
      <c r="E121" s="6" t="s">
        <v>53</v>
      </c>
      <c r="F121" s="6" t="s">
        <v>633</v>
      </c>
      <c r="G121" s="6" t="s">
        <v>634</v>
      </c>
      <c r="H121" s="6" t="s">
        <v>143</v>
      </c>
      <c r="I121" s="6" t="s">
        <v>57</v>
      </c>
      <c r="J121" s="7">
        <v>2.5000000000000001E-3</v>
      </c>
      <c r="K121" s="8">
        <v>0.33</v>
      </c>
      <c r="L121" s="7">
        <v>1.0999999999999999E-2</v>
      </c>
      <c r="M121" s="9">
        <v>348.7</v>
      </c>
      <c r="N121" s="10">
        <v>2</v>
      </c>
      <c r="O121" s="34">
        <f t="shared" si="6"/>
        <v>174.35</v>
      </c>
      <c r="P121" s="11">
        <v>10827</v>
      </c>
      <c r="Q121" s="12">
        <v>1.46</v>
      </c>
      <c r="R121" s="6" t="s">
        <v>44</v>
      </c>
      <c r="S121" s="6" t="s">
        <v>74</v>
      </c>
      <c r="T121" s="6" t="s">
        <v>145</v>
      </c>
      <c r="U121" s="6" t="s">
        <v>47</v>
      </c>
      <c r="V121" s="13">
        <v>5.28E-2</v>
      </c>
      <c r="W121" s="13">
        <v>3.8E-3</v>
      </c>
      <c r="X121" s="13">
        <v>0.1759</v>
      </c>
      <c r="Y121" s="13">
        <v>4.02E-2</v>
      </c>
      <c r="Z121" s="13">
        <v>3.2199999999999999E-2</v>
      </c>
      <c r="AA121" s="13">
        <v>0.1111</v>
      </c>
      <c r="AB121" s="13">
        <v>0.14169999999999999</v>
      </c>
      <c r="AC121" s="13">
        <v>0.1517</v>
      </c>
      <c r="AD121" s="13">
        <v>7.1300000000000002E-2</v>
      </c>
      <c r="AE121" s="13">
        <v>0.21640000000000001</v>
      </c>
      <c r="AF121" s="13">
        <v>2E-3</v>
      </c>
      <c r="AG121" s="14" t="s">
        <v>48</v>
      </c>
      <c r="AH121" s="14" t="s">
        <v>48</v>
      </c>
      <c r="AI121" s="15" t="s">
        <v>49</v>
      </c>
      <c r="AJ121" s="16" t="s">
        <v>49</v>
      </c>
      <c r="AK121" s="30">
        <f t="shared" si="7"/>
        <v>9</v>
      </c>
      <c r="AL121">
        <f>IF(NOT(ISERROR(FIND(R121,Userdata!$C$6,1)))=TRUE,1,0)</f>
        <v>0</v>
      </c>
      <c r="AM121">
        <f>(IF(NOT(ISERROR(FIND(H121,Userdata!$B$46,1)))=TRUE,1,0.5))*25</f>
        <v>12.5</v>
      </c>
      <c r="AN121">
        <f>(IF(NOT(ISERROR(FIND(U121,Userdata!$C$15,1)))=TRUE,1,0.5))*25</f>
        <v>12.5</v>
      </c>
      <c r="AO121">
        <f>IF(Userdata!$B$26=TRUE,IF(E121="ETF",1,0),IF(E121="ETF",0,1))</f>
        <v>0</v>
      </c>
      <c r="AP121">
        <f>IF(D121&lt;Userdata!$B$28,1,0)</f>
        <v>0</v>
      </c>
      <c r="AQ121">
        <f>IF(D121=Userdata!$B$28,IF(Calculation!AK114&lt;Userdata!C139,1,0),0)</f>
        <v>0</v>
      </c>
      <c r="AR121">
        <f t="shared" si="8"/>
        <v>12.5</v>
      </c>
      <c r="AS121">
        <f>IF(Userdata!$W$4= TRUE,(IF(NOT(ISERROR(FIND(I121,Userdata!$R$5,1)))=TRUE,1,0.5)*25),(IF(NOT(ISERROR(FIND(I121,Userdata!$Q$2,1)))=TRUE,1,0.5)*25))</f>
        <v>12.5</v>
      </c>
      <c r="AT121">
        <f>IF(AND(Userdata!$B$32&lt;=Calculation!J114,Userdata!$B$33&gt;=Calculation!J114),1*Userdata!$D$32,0.5*Userdata!$D$32)*2.5</f>
        <v>1.25</v>
      </c>
      <c r="AU121">
        <f>IF(AND(Userdata!$B$34&lt;=Calculation!Q114,Userdata!$B$35&gt;=Calculation!Q114),1*Userdata!$D$34,0.5*Userdata!$D$34)*2.5</f>
        <v>2.5</v>
      </c>
      <c r="AV121">
        <f>IF(AND(Userdata!$B$36&lt;=Calculation!RH114,Userdata!$B$37&gt;=Calculation!K114),1*Userdata!$D$36,0.5*Userdata!$D$36)*2.5</f>
        <v>2.5</v>
      </c>
      <c r="AW121">
        <f>IF(AND(Userdata!$B$38&lt;=Calculation!P114,Userdata!$B$39&gt;=Calculation!P114),1*Userdata!$D$38,0.5*Userdata!$D$38)*2.5</f>
        <v>2.5</v>
      </c>
      <c r="AX121" s="36">
        <f t="shared" si="9"/>
        <v>174.35</v>
      </c>
      <c r="AY121" s="33">
        <f>ROUND((Userdata!$B$3/Calculation!AX91),0)</f>
        <v>0</v>
      </c>
      <c r="AZ121">
        <f t="shared" si="10"/>
        <v>0</v>
      </c>
      <c r="BA121">
        <f t="shared" si="11"/>
        <v>0</v>
      </c>
    </row>
    <row r="122" spans="1:53" ht="207" x14ac:dyDescent="0.35">
      <c r="A122" s="4" t="s">
        <v>963</v>
      </c>
      <c r="B122" s="5" t="s">
        <v>964</v>
      </c>
      <c r="C122" t="s">
        <v>1387</v>
      </c>
      <c r="D122">
        <v>2006</v>
      </c>
      <c r="E122" s="6" t="s">
        <v>53</v>
      </c>
      <c r="F122" s="6" t="s">
        <v>965</v>
      </c>
      <c r="G122" s="6" t="s">
        <v>966</v>
      </c>
      <c r="H122" s="6" t="s">
        <v>289</v>
      </c>
      <c r="I122" s="6" t="s">
        <v>129</v>
      </c>
      <c r="J122" s="7">
        <v>6.0000000000000001E-3</v>
      </c>
      <c r="K122" s="8">
        <v>0.27</v>
      </c>
      <c r="L122" s="7"/>
      <c r="M122" s="9">
        <v>959.4</v>
      </c>
      <c r="N122" s="10">
        <v>13.8</v>
      </c>
      <c r="O122" s="34">
        <f t="shared" si="6"/>
        <v>69.52</v>
      </c>
      <c r="P122" s="11">
        <v>106241</v>
      </c>
      <c r="Q122" s="12">
        <v>2.1</v>
      </c>
      <c r="R122" s="6" t="s">
        <v>44</v>
      </c>
      <c r="S122" s="6" t="s">
        <v>48</v>
      </c>
      <c r="T122" s="6" t="s">
        <v>48</v>
      </c>
      <c r="U122" s="6" t="s">
        <v>47</v>
      </c>
      <c r="V122" s="13">
        <v>0</v>
      </c>
      <c r="W122" s="13">
        <v>0</v>
      </c>
      <c r="X122" s="13">
        <v>0</v>
      </c>
      <c r="Y122" s="13">
        <v>0</v>
      </c>
      <c r="Z122" s="13">
        <v>0</v>
      </c>
      <c r="AA122" s="13">
        <v>0</v>
      </c>
      <c r="AB122" s="13">
        <v>1</v>
      </c>
      <c r="AC122" s="13">
        <v>0</v>
      </c>
      <c r="AD122" s="13">
        <v>0</v>
      </c>
      <c r="AE122" s="13">
        <v>0</v>
      </c>
      <c r="AF122" s="13">
        <v>0</v>
      </c>
      <c r="AG122" s="14" t="s">
        <v>48</v>
      </c>
      <c r="AH122" s="14" t="s">
        <v>48</v>
      </c>
      <c r="AI122" s="15" t="s">
        <v>49</v>
      </c>
      <c r="AJ122" s="16" t="s">
        <v>49</v>
      </c>
      <c r="AK122" s="30">
        <f t="shared" si="7"/>
        <v>6</v>
      </c>
      <c r="AL122">
        <f>IF(NOT(ISERROR(FIND(R122,Userdata!$C$6,1)))=TRUE,1,0)</f>
        <v>0</v>
      </c>
      <c r="AM122">
        <f>(IF(NOT(ISERROR(FIND(H122,Userdata!$B$46,1)))=TRUE,1,0.5))*25</f>
        <v>12.5</v>
      </c>
      <c r="AN122">
        <f>(IF(NOT(ISERROR(FIND(U122,Userdata!$C$15,1)))=TRUE,1,0.5))*25</f>
        <v>12.5</v>
      </c>
      <c r="AO122">
        <f>IF(Userdata!$B$26=TRUE,IF(E122="ETF",1,0),IF(E122="ETF",0,1))</f>
        <v>0</v>
      </c>
      <c r="AP122">
        <f>IF(D122&lt;Userdata!$B$28,1,0)</f>
        <v>0</v>
      </c>
      <c r="AQ122">
        <f>IF(D122=Userdata!$B$28,IF(Calculation!AK189&lt;Userdata!C214,1,0),0)</f>
        <v>0</v>
      </c>
      <c r="AR122">
        <f t="shared" si="8"/>
        <v>12.5</v>
      </c>
      <c r="AS122">
        <f>IF(Userdata!$W$4= TRUE,(IF(NOT(ISERROR(FIND(I122,Userdata!$R$5,1)))=TRUE,1,0.5)*25),(IF(NOT(ISERROR(FIND(I122,Userdata!$Q$2,1)))=TRUE,1,0.5)*25))</f>
        <v>12.5</v>
      </c>
      <c r="AT122">
        <f>IF(AND(Userdata!$B$32&lt;=Calculation!J189,Userdata!$B$33&gt;=Calculation!J189),1*Userdata!$D$32,0.5*Userdata!$D$32)*2.5</f>
        <v>1.25</v>
      </c>
      <c r="AU122">
        <f>IF(AND(Userdata!$B$34&lt;=Calculation!Q189,Userdata!$B$35&gt;=Calculation!Q189),1*Userdata!$D$34,0.5*Userdata!$D$34)*2.5</f>
        <v>2.5</v>
      </c>
      <c r="AV122">
        <f>IF(AND(Userdata!$B$36&lt;=Calculation!RH189,Userdata!$B$37&gt;=Calculation!K189),1*Userdata!$D$36,0.5*Userdata!$D$36)*2.5</f>
        <v>2.5</v>
      </c>
      <c r="AW122">
        <f>IF(AND(Userdata!$B$38&lt;=Calculation!P189,Userdata!$B$39&gt;=Calculation!P189),1*Userdata!$D$38,0.5*Userdata!$D$38)*2.5</f>
        <v>2.5</v>
      </c>
      <c r="AX122" s="36">
        <f t="shared" si="9"/>
        <v>69.52</v>
      </c>
      <c r="AY122" s="33">
        <f>ROUND((Userdata!$B$3/Calculation!AX92),0)</f>
        <v>0</v>
      </c>
      <c r="AZ122">
        <f t="shared" si="10"/>
        <v>0</v>
      </c>
      <c r="BA122">
        <f t="shared" si="11"/>
        <v>0</v>
      </c>
    </row>
    <row r="123" spans="1:53" ht="195.5" x14ac:dyDescent="0.35">
      <c r="A123" s="4" t="s">
        <v>1275</v>
      </c>
      <c r="B123" s="5" t="s">
        <v>1276</v>
      </c>
      <c r="C123" t="s">
        <v>1380</v>
      </c>
      <c r="D123">
        <v>1998</v>
      </c>
      <c r="E123" s="6" t="s">
        <v>53</v>
      </c>
      <c r="F123" s="6" t="s">
        <v>1277</v>
      </c>
      <c r="G123" s="6" t="s">
        <v>1278</v>
      </c>
      <c r="H123" s="6" t="s">
        <v>289</v>
      </c>
      <c r="I123" s="6" t="s">
        <v>57</v>
      </c>
      <c r="J123" s="7">
        <v>1.8E-3</v>
      </c>
      <c r="K123" s="8">
        <v>0.23</v>
      </c>
      <c r="L123" s="7">
        <v>1.9199999999999998E-2</v>
      </c>
      <c r="M123" s="9">
        <v>8422.2999999999993</v>
      </c>
      <c r="N123" s="10">
        <v>152.19999999999999</v>
      </c>
      <c r="O123" s="34">
        <f t="shared" si="6"/>
        <v>55.34</v>
      </c>
      <c r="P123" s="11">
        <v>5667641</v>
      </c>
      <c r="Q123" s="12">
        <v>1.24</v>
      </c>
      <c r="R123" s="6" t="s">
        <v>44</v>
      </c>
      <c r="S123" s="6" t="s">
        <v>48</v>
      </c>
      <c r="T123" s="6" t="s">
        <v>48</v>
      </c>
      <c r="U123" s="6" t="s">
        <v>47</v>
      </c>
      <c r="V123" s="13">
        <v>0</v>
      </c>
      <c r="W123" s="13">
        <v>0</v>
      </c>
      <c r="X123" s="13">
        <v>0</v>
      </c>
      <c r="Y123" s="13">
        <v>0</v>
      </c>
      <c r="Z123" s="13">
        <v>0</v>
      </c>
      <c r="AA123" s="13">
        <v>0</v>
      </c>
      <c r="AB123" s="13">
        <v>0.9879</v>
      </c>
      <c r="AC123" s="13">
        <v>0</v>
      </c>
      <c r="AD123" s="13">
        <v>0</v>
      </c>
      <c r="AE123" s="13">
        <v>7.7000000000000002E-3</v>
      </c>
      <c r="AF123" s="13">
        <v>0</v>
      </c>
      <c r="AG123" s="14" t="s">
        <v>48</v>
      </c>
      <c r="AH123" s="14" t="s">
        <v>48</v>
      </c>
      <c r="AI123" s="15" t="s">
        <v>49</v>
      </c>
      <c r="AJ123" s="16" t="s">
        <v>49</v>
      </c>
      <c r="AK123" s="30">
        <f t="shared" si="7"/>
        <v>12</v>
      </c>
      <c r="AL123">
        <f>IF(NOT(ISERROR(FIND(R123,Userdata!$C$6,1)))=TRUE,1,0)</f>
        <v>0</v>
      </c>
      <c r="AM123">
        <f>(IF(NOT(ISERROR(FIND(H123,Userdata!$B$46,1)))=TRUE,1,0.5))*25</f>
        <v>12.5</v>
      </c>
      <c r="AN123">
        <f>(IF(NOT(ISERROR(FIND(U123,Userdata!$C$15,1)))=TRUE,1,0.5))*25</f>
        <v>12.5</v>
      </c>
      <c r="AO123">
        <f>IF(Userdata!$B$26=TRUE,IF(E123="ETF",1,0),IF(E123="ETF",0,1))</f>
        <v>0</v>
      </c>
      <c r="AP123">
        <f>IF(D123&lt;Userdata!$B$28,1,0)</f>
        <v>0</v>
      </c>
      <c r="AQ123">
        <f>IF(D123=Userdata!$B$28,IF(Calculation!AK261&lt;Userdata!C286,1,0),0)</f>
        <v>0</v>
      </c>
      <c r="AR123">
        <f t="shared" si="8"/>
        <v>12.5</v>
      </c>
      <c r="AS123">
        <f>IF(Userdata!$W$4= TRUE,(IF(NOT(ISERROR(FIND(I123,Userdata!$R$5,1)))=TRUE,1,0.5)*25),(IF(NOT(ISERROR(FIND(I123,Userdata!$Q$2,1)))=TRUE,1,0.5)*25))</f>
        <v>12.5</v>
      </c>
      <c r="AT123">
        <f>IF(AND(Userdata!$B$32&lt;=Calculation!J261,Userdata!$B$33&gt;=Calculation!J261),1*Userdata!$D$32,0.5*Userdata!$D$32)*2.5</f>
        <v>1.25</v>
      </c>
      <c r="AU123">
        <f>IF(AND(Userdata!$B$34&lt;=Calculation!Q261,Userdata!$B$35&gt;=Calculation!Q261),1*Userdata!$D$34,0.5*Userdata!$D$34)*2.5</f>
        <v>2.5</v>
      </c>
      <c r="AV123">
        <f>IF(AND(Userdata!$B$36&lt;=Calculation!RH261,Userdata!$B$37&gt;=Calculation!K261),1*Userdata!$D$36,0.5*Userdata!$D$36)*2.5</f>
        <v>2.5</v>
      </c>
      <c r="AW123">
        <f>IF(AND(Userdata!$B$38&lt;=Calculation!P261,Userdata!$B$39&gt;=Calculation!P261),1*Userdata!$D$38,0.5*Userdata!$D$38)*2.5</f>
        <v>2.5</v>
      </c>
      <c r="AX123" s="36">
        <f t="shared" si="9"/>
        <v>55.34</v>
      </c>
      <c r="AY123" s="33">
        <f>ROUND((Userdata!$B$3/Calculation!AX93),0)</f>
        <v>0</v>
      </c>
      <c r="AZ123">
        <f t="shared" si="10"/>
        <v>0</v>
      </c>
      <c r="BA123">
        <f t="shared" si="11"/>
        <v>0</v>
      </c>
    </row>
    <row r="124" spans="1:53" ht="80.5" x14ac:dyDescent="0.35">
      <c r="A124" s="4" t="s">
        <v>1272</v>
      </c>
      <c r="B124" s="5" t="s">
        <v>1273</v>
      </c>
      <c r="C124" t="s">
        <v>1389</v>
      </c>
      <c r="D124">
        <v>2004</v>
      </c>
      <c r="E124" s="6" t="s">
        <v>53</v>
      </c>
      <c r="F124" s="6" t="s">
        <v>48</v>
      </c>
      <c r="G124" s="6" t="s">
        <v>1274</v>
      </c>
      <c r="H124" s="6" t="s">
        <v>201</v>
      </c>
      <c r="I124" s="6" t="s">
        <v>144</v>
      </c>
      <c r="J124" s="7">
        <v>1E-3</v>
      </c>
      <c r="K124" s="8">
        <v>1.42</v>
      </c>
      <c r="L124" s="7">
        <v>1.3100000000000001E-2</v>
      </c>
      <c r="M124" s="9">
        <v>8175.9</v>
      </c>
      <c r="N124" s="10">
        <v>74.599999999999994</v>
      </c>
      <c r="O124" s="34">
        <f t="shared" si="6"/>
        <v>109.6</v>
      </c>
      <c r="P124" s="11">
        <v>385706</v>
      </c>
      <c r="Q124" s="12">
        <v>1.24</v>
      </c>
      <c r="R124" s="6" t="s">
        <v>44</v>
      </c>
      <c r="S124" s="6" t="s">
        <v>74</v>
      </c>
      <c r="T124" s="6" t="s">
        <v>46</v>
      </c>
      <c r="U124" s="6" t="s">
        <v>47</v>
      </c>
      <c r="V124" s="13">
        <v>5.5300000000000002E-2</v>
      </c>
      <c r="W124" s="13">
        <v>1.2699999999999999E-2</v>
      </c>
      <c r="X124" s="13">
        <v>0.1502</v>
      </c>
      <c r="Y124" s="13">
        <v>3.6900000000000002E-2</v>
      </c>
      <c r="Z124" s="13">
        <v>4.7899999999999998E-2</v>
      </c>
      <c r="AA124" s="13">
        <v>0.1231</v>
      </c>
      <c r="AB124" s="13">
        <v>9.5799999999999996E-2</v>
      </c>
      <c r="AC124" s="13">
        <v>0.18090000000000001</v>
      </c>
      <c r="AD124" s="13">
        <v>0.10929999999999999</v>
      </c>
      <c r="AE124" s="13">
        <v>0.1389</v>
      </c>
      <c r="AF124" s="13">
        <v>4.0899999999999999E-2</v>
      </c>
      <c r="AG124" s="14" t="s">
        <v>48</v>
      </c>
      <c r="AH124" s="14" t="s">
        <v>48</v>
      </c>
      <c r="AI124" s="15" t="s">
        <v>49</v>
      </c>
      <c r="AJ124" s="16" t="s">
        <v>49</v>
      </c>
      <c r="AK124" s="30">
        <f t="shared" si="7"/>
        <v>1</v>
      </c>
      <c r="AL124">
        <f>IF(NOT(ISERROR(FIND(R124,Userdata!$C$6,1)))=TRUE,1,0)</f>
        <v>0</v>
      </c>
      <c r="AM124">
        <f>(IF(NOT(ISERROR(FIND(H124,Userdata!$B$46,1)))=TRUE,1,0.5))*25</f>
        <v>12.5</v>
      </c>
      <c r="AN124">
        <f>(IF(NOT(ISERROR(FIND(U124,Userdata!$C$15,1)))=TRUE,1,0.5))*25</f>
        <v>12.5</v>
      </c>
      <c r="AO124">
        <f>IF(Userdata!$B$26=TRUE,IF(E124="ETF",1,0),IF(E124="ETF",0,1))</f>
        <v>0</v>
      </c>
      <c r="AP124">
        <f>IF(D124&lt;Userdata!$B$28,1,0)</f>
        <v>0</v>
      </c>
      <c r="AQ124">
        <f>IF(D124=Userdata!$B$28,IF(Calculation!AK260&lt;Userdata!C285,1,0),0)</f>
        <v>0</v>
      </c>
      <c r="AR124">
        <f t="shared" si="8"/>
        <v>12.5</v>
      </c>
      <c r="AS124">
        <f>IF(Userdata!$W$4= TRUE,(IF(NOT(ISERROR(FIND(I124,Userdata!$R$5,1)))=TRUE,1,0.5)*25),(IF(NOT(ISERROR(FIND(I124,Userdata!$Q$2,1)))=TRUE,1,0.5)*25))</f>
        <v>12.5</v>
      </c>
      <c r="AT124">
        <f>IF(AND(Userdata!$B$32&lt;=Calculation!J260,Userdata!$B$33&gt;=Calculation!J260),1*Userdata!$D$32,0.5*Userdata!$D$32)*2.5</f>
        <v>1.25</v>
      </c>
      <c r="AU124">
        <f>IF(AND(Userdata!$B$34&lt;=Calculation!Q260,Userdata!$B$35&gt;=Calculation!Q260),1*Userdata!$D$34,0.5*Userdata!$D$34)*2.5</f>
        <v>2.5</v>
      </c>
      <c r="AV124">
        <f>IF(AND(Userdata!$B$36&lt;=Calculation!RH260,Userdata!$B$37&gt;=Calculation!K260),1*Userdata!$D$36,0.5*Userdata!$D$36)*2.5</f>
        <v>2.5</v>
      </c>
      <c r="AW124">
        <f>IF(AND(Userdata!$B$38&lt;=Calculation!P260,Userdata!$B$39&gt;=Calculation!P260),1*Userdata!$D$38,0.5*Userdata!$D$38)*2.5</f>
        <v>2.5</v>
      </c>
      <c r="AX124" s="36">
        <f t="shared" si="9"/>
        <v>109.6</v>
      </c>
      <c r="AY124" s="33">
        <f>ROUND((Userdata!$B$3/Calculation!AX94),0)</f>
        <v>0</v>
      </c>
      <c r="AZ124">
        <f t="shared" si="10"/>
        <v>0</v>
      </c>
      <c r="BA124">
        <f t="shared" si="11"/>
        <v>0</v>
      </c>
    </row>
    <row r="125" spans="1:53" ht="126.5" x14ac:dyDescent="0.35">
      <c r="A125" s="4" t="s">
        <v>1218</v>
      </c>
      <c r="B125" s="5" t="s">
        <v>1219</v>
      </c>
      <c r="C125" t="s">
        <v>1388</v>
      </c>
      <c r="D125">
        <v>2000</v>
      </c>
      <c r="E125" s="6" t="s">
        <v>53</v>
      </c>
      <c r="F125" s="6" t="s">
        <v>1221</v>
      </c>
      <c r="G125" s="6" t="s">
        <v>1222</v>
      </c>
      <c r="H125" s="6" t="s">
        <v>42</v>
      </c>
      <c r="I125" s="6" t="s">
        <v>81</v>
      </c>
      <c r="J125" s="7">
        <v>2E-3</v>
      </c>
      <c r="K125" s="8">
        <v>0.46</v>
      </c>
      <c r="L125" s="7">
        <v>1.9599999999999999E-2</v>
      </c>
      <c r="M125" s="9">
        <v>4239.8999999999996</v>
      </c>
      <c r="N125" s="10">
        <v>51.7</v>
      </c>
      <c r="O125" s="34">
        <f t="shared" si="6"/>
        <v>82.01</v>
      </c>
      <c r="P125" s="11">
        <v>876980</v>
      </c>
      <c r="Q125" s="12">
        <v>0.95</v>
      </c>
      <c r="R125" s="6" t="s">
        <v>44</v>
      </c>
      <c r="S125" s="6" t="s">
        <v>58</v>
      </c>
      <c r="T125" s="6" t="s">
        <v>46</v>
      </c>
      <c r="U125" s="6" t="s">
        <v>47</v>
      </c>
      <c r="V125" s="13">
        <v>1.8800000000000001E-2</v>
      </c>
      <c r="W125" s="13">
        <v>4.9500000000000002E-2</v>
      </c>
      <c r="X125" s="13">
        <v>0.1062</v>
      </c>
      <c r="Y125" s="13">
        <v>0.1119</v>
      </c>
      <c r="Z125" s="13">
        <v>0.1179</v>
      </c>
      <c r="AA125" s="13">
        <v>0.1658</v>
      </c>
      <c r="AB125" s="13">
        <v>0.1246</v>
      </c>
      <c r="AC125" s="13">
        <v>9.3100000000000002E-2</v>
      </c>
      <c r="AD125" s="13">
        <v>5.4999999999999997E-3</v>
      </c>
      <c r="AE125" s="13">
        <v>0.1958</v>
      </c>
      <c r="AF125" s="13">
        <v>9.5999999999999992E-3</v>
      </c>
      <c r="AG125" s="14" t="s">
        <v>48</v>
      </c>
      <c r="AH125" s="14" t="s">
        <v>48</v>
      </c>
      <c r="AI125" s="15" t="s">
        <v>49</v>
      </c>
      <c r="AJ125" s="16" t="s">
        <v>49</v>
      </c>
      <c r="AK125" s="30">
        <f t="shared" si="7"/>
        <v>10</v>
      </c>
      <c r="AL125">
        <f>IF(NOT(ISERROR(FIND(R125,Userdata!$C$6,1)))=TRUE,1,0)</f>
        <v>0</v>
      </c>
      <c r="AM125">
        <f>(IF(NOT(ISERROR(FIND(H125,Userdata!$B$46,1)))=TRUE,1,0.5))*25</f>
        <v>12.5</v>
      </c>
      <c r="AN125">
        <f>(IF(NOT(ISERROR(FIND(U125,Userdata!$C$15,1)))=TRUE,1,0.5))*25</f>
        <v>12.5</v>
      </c>
      <c r="AO125">
        <f>IF(Userdata!$B$26=TRUE,IF(E125="ETF",1,0),IF(E125="ETF",0,1))</f>
        <v>0</v>
      </c>
      <c r="AP125">
        <f>IF(D125&lt;Userdata!$B$28,1,0)</f>
        <v>0</v>
      </c>
      <c r="AQ125">
        <f>IF(D125=Userdata!$B$28,IF(Calculation!AK248&lt;Userdata!C273,1,0),0)</f>
        <v>0</v>
      </c>
      <c r="AR125">
        <f t="shared" si="8"/>
        <v>12.5</v>
      </c>
      <c r="AS125">
        <f>IF(Userdata!$W$4= TRUE,(IF(NOT(ISERROR(FIND(I125,Userdata!$R$5,1)))=TRUE,1,0.5)*25),(IF(NOT(ISERROR(FIND(I125,Userdata!$Q$2,1)))=TRUE,1,0.5)*25))</f>
        <v>12.5</v>
      </c>
      <c r="AT125">
        <f>IF(AND(Userdata!$B$32&lt;=Calculation!J248,Userdata!$B$33&gt;=Calculation!J248),1*Userdata!$D$32,0.5*Userdata!$D$32)*2.5</f>
        <v>1.25</v>
      </c>
      <c r="AU125">
        <f>IF(AND(Userdata!$B$34&lt;=Calculation!Q248,Userdata!$B$35&gt;=Calculation!Q248),1*Userdata!$D$34,0.5*Userdata!$D$34)*2.5</f>
        <v>2.5</v>
      </c>
      <c r="AV125">
        <f>IF(AND(Userdata!$B$36&lt;=Calculation!RH248,Userdata!$B$37&gt;=Calculation!K248),1*Userdata!$D$36,0.5*Userdata!$D$36)*2.5</f>
        <v>2.5</v>
      </c>
      <c r="AW125">
        <f>IF(AND(Userdata!$B$38&lt;=Calculation!P248,Userdata!$B$39&gt;=Calculation!P248),1*Userdata!$D$38,0.5*Userdata!$D$38)*2.5</f>
        <v>2.5</v>
      </c>
      <c r="AX125" s="36">
        <f t="shared" si="9"/>
        <v>82.01</v>
      </c>
      <c r="AY125" s="33">
        <f>ROUND((Userdata!$B$3/Calculation!AX95),0)</f>
        <v>0</v>
      </c>
      <c r="AZ125">
        <f t="shared" si="10"/>
        <v>0</v>
      </c>
      <c r="BA125">
        <f t="shared" si="11"/>
        <v>0</v>
      </c>
    </row>
    <row r="126" spans="1:53" ht="92" x14ac:dyDescent="0.35">
      <c r="A126" s="4" t="s">
        <v>1189</v>
      </c>
      <c r="B126" s="5" t="s">
        <v>1190</v>
      </c>
      <c r="C126" t="s">
        <v>1356</v>
      </c>
      <c r="D126">
        <v>2000</v>
      </c>
      <c r="E126" s="6" t="s">
        <v>53</v>
      </c>
      <c r="F126" s="6" t="s">
        <v>1191</v>
      </c>
      <c r="G126" s="6" t="s">
        <v>1192</v>
      </c>
      <c r="H126" s="6" t="s">
        <v>332</v>
      </c>
      <c r="I126" s="6" t="s">
        <v>81</v>
      </c>
      <c r="J126" s="7">
        <v>2.5000000000000001E-3</v>
      </c>
      <c r="K126" s="8">
        <v>0.52</v>
      </c>
      <c r="L126" s="7">
        <v>1.4800000000000001E-2</v>
      </c>
      <c r="M126" s="9">
        <v>3550.2</v>
      </c>
      <c r="N126" s="10">
        <v>30.7</v>
      </c>
      <c r="O126" s="34">
        <f t="shared" si="6"/>
        <v>115.64</v>
      </c>
      <c r="P126" s="11">
        <v>111673</v>
      </c>
      <c r="Q126" s="12">
        <v>1.1499999999999999</v>
      </c>
      <c r="R126" s="6" t="s">
        <v>44</v>
      </c>
      <c r="S126" s="6" t="s">
        <v>118</v>
      </c>
      <c r="T126" s="6" t="s">
        <v>130</v>
      </c>
      <c r="U126" s="6" t="s">
        <v>47</v>
      </c>
      <c r="V126" s="13">
        <v>5.0900000000000001E-2</v>
      </c>
      <c r="W126" s="13">
        <v>3.7000000000000002E-3</v>
      </c>
      <c r="X126" s="13">
        <v>8.9800000000000005E-2</v>
      </c>
      <c r="Y126" s="13">
        <v>6.0400000000000002E-2</v>
      </c>
      <c r="Z126" s="13">
        <v>6.6600000000000006E-2</v>
      </c>
      <c r="AA126" s="13">
        <v>0.16739999999999999</v>
      </c>
      <c r="AB126" s="13">
        <v>8.2900000000000001E-2</v>
      </c>
      <c r="AC126" s="13">
        <v>0.17749999999999999</v>
      </c>
      <c r="AD126" s="13">
        <v>0.1086</v>
      </c>
      <c r="AE126" s="13">
        <v>9.9099999999999994E-2</v>
      </c>
      <c r="AF126" s="13">
        <v>9.0499999999999997E-2</v>
      </c>
      <c r="AG126" s="14" t="s">
        <v>48</v>
      </c>
      <c r="AH126" s="14" t="s">
        <v>48</v>
      </c>
      <c r="AI126" s="15" t="s">
        <v>49</v>
      </c>
      <c r="AJ126" s="16" t="s">
        <v>49</v>
      </c>
      <c r="AK126" s="30">
        <f t="shared" si="7"/>
        <v>7</v>
      </c>
      <c r="AL126">
        <f>IF(NOT(ISERROR(FIND(R126,Userdata!$C$6,1)))=TRUE,1,0)</f>
        <v>0</v>
      </c>
      <c r="AM126">
        <f>(IF(NOT(ISERROR(FIND(H126,Userdata!$B$46,1)))=TRUE,1,0.5))*25</f>
        <v>12.5</v>
      </c>
      <c r="AN126">
        <f>(IF(NOT(ISERROR(FIND(U126,Userdata!$C$15,1)))=TRUE,1,0.5))*25</f>
        <v>12.5</v>
      </c>
      <c r="AO126">
        <f>IF(Userdata!$B$26=TRUE,IF(E126="ETF",1,0),IF(E126="ETF",0,1))</f>
        <v>0</v>
      </c>
      <c r="AP126">
        <f>IF(D126&lt;Userdata!$B$28,1,0)</f>
        <v>0</v>
      </c>
      <c r="AQ126">
        <f>IF(D126=Userdata!$B$28,IF(Calculation!AK241&lt;Userdata!C266,1,0),0)</f>
        <v>0</v>
      </c>
      <c r="AR126">
        <f t="shared" si="8"/>
        <v>12.5</v>
      </c>
      <c r="AS126">
        <f>IF(Userdata!$W$4= TRUE,(IF(NOT(ISERROR(FIND(I126,Userdata!$R$5,1)))=TRUE,1,0.5)*25),(IF(NOT(ISERROR(FIND(I126,Userdata!$Q$2,1)))=TRUE,1,0.5)*25))</f>
        <v>12.5</v>
      </c>
      <c r="AT126">
        <f>IF(AND(Userdata!$B$32&lt;=Calculation!J241,Userdata!$B$33&gt;=Calculation!J241),1*Userdata!$D$32,0.5*Userdata!$D$32)*2.5</f>
        <v>1.25</v>
      </c>
      <c r="AU126">
        <f>IF(AND(Userdata!$B$34&lt;=Calculation!Q241,Userdata!$B$35&gt;=Calculation!Q241),1*Userdata!$D$34,0.5*Userdata!$D$34)*2.5</f>
        <v>2.5</v>
      </c>
      <c r="AV126">
        <f>IF(AND(Userdata!$B$36&lt;=Calculation!RH241,Userdata!$B$37&gt;=Calculation!K241),1*Userdata!$D$36,0.5*Userdata!$D$36)*2.5</f>
        <v>2.5</v>
      </c>
      <c r="AW126">
        <f>IF(AND(Userdata!$B$38&lt;=Calculation!P241,Userdata!$B$39&gt;=Calculation!P241),1*Userdata!$D$38,0.5*Userdata!$D$38)*2.5</f>
        <v>2.5</v>
      </c>
      <c r="AX126" s="36">
        <f t="shared" si="9"/>
        <v>115.64</v>
      </c>
      <c r="AY126" s="33">
        <f>ROUND((Userdata!$B$3/Calculation!AX96),0)</f>
        <v>0</v>
      </c>
      <c r="AZ126">
        <f t="shared" si="10"/>
        <v>0</v>
      </c>
      <c r="BA126">
        <f t="shared" si="11"/>
        <v>0</v>
      </c>
    </row>
    <row r="127" spans="1:53" ht="241.5" x14ac:dyDescent="0.35">
      <c r="A127" s="4" t="s">
        <v>406</v>
      </c>
      <c r="B127" s="5" t="s">
        <v>407</v>
      </c>
      <c r="C127" t="s">
        <v>1387</v>
      </c>
      <c r="D127">
        <v>2013</v>
      </c>
      <c r="E127" s="6" t="s">
        <v>53</v>
      </c>
      <c r="F127" s="6" t="s">
        <v>409</v>
      </c>
      <c r="G127" s="6" t="s">
        <v>410</v>
      </c>
      <c r="H127" s="6" t="s">
        <v>104</v>
      </c>
      <c r="I127" s="6" t="s">
        <v>66</v>
      </c>
      <c r="J127" s="7">
        <v>6.4999999999999997E-3</v>
      </c>
      <c r="K127" s="8"/>
      <c r="L127" s="7"/>
      <c r="M127" s="9">
        <v>202.2</v>
      </c>
      <c r="N127" s="10">
        <v>6.8</v>
      </c>
      <c r="O127" s="34">
        <f t="shared" si="6"/>
        <v>29.74</v>
      </c>
      <c r="P127" s="11">
        <v>86334</v>
      </c>
      <c r="Q127" s="12">
        <v>1.32</v>
      </c>
      <c r="R127" s="6" t="s">
        <v>44</v>
      </c>
      <c r="S127" s="6" t="s">
        <v>106</v>
      </c>
      <c r="T127" s="6" t="s">
        <v>130</v>
      </c>
      <c r="U127" s="6" t="s">
        <v>47</v>
      </c>
      <c r="V127" s="13" t="s">
        <v>48</v>
      </c>
      <c r="W127" s="13" t="s">
        <v>48</v>
      </c>
      <c r="X127" s="13" t="s">
        <v>48</v>
      </c>
      <c r="Y127" s="13" t="s">
        <v>48</v>
      </c>
      <c r="Z127" s="13" t="s">
        <v>48</v>
      </c>
      <c r="AA127" s="13" t="s">
        <v>48</v>
      </c>
      <c r="AB127" s="13" t="s">
        <v>48</v>
      </c>
      <c r="AC127" s="13" t="s">
        <v>48</v>
      </c>
      <c r="AD127" s="13" t="s">
        <v>48</v>
      </c>
      <c r="AE127" s="13" t="s">
        <v>48</v>
      </c>
      <c r="AF127" s="13" t="s">
        <v>48</v>
      </c>
      <c r="AG127" s="14" t="s">
        <v>48</v>
      </c>
      <c r="AH127" s="14" t="s">
        <v>48</v>
      </c>
      <c r="AI127" s="15" t="s">
        <v>49</v>
      </c>
      <c r="AJ127" s="16" t="s">
        <v>49</v>
      </c>
      <c r="AK127" s="30">
        <f t="shared" si="7"/>
        <v>6</v>
      </c>
      <c r="AL127">
        <f>IF(NOT(ISERROR(FIND(R127,Userdata!$C$6,1)))=TRUE,1,0)</f>
        <v>0</v>
      </c>
      <c r="AM127">
        <f>(IF(NOT(ISERROR(FIND(H127,Userdata!$B$46,1)))=TRUE,1,0.5))*25</f>
        <v>12.5</v>
      </c>
      <c r="AN127">
        <f>(IF(NOT(ISERROR(FIND(U127,Userdata!$C$15,1)))=TRUE,1,0.5))*25</f>
        <v>12.5</v>
      </c>
      <c r="AO127">
        <f>IF(Userdata!$B$26=TRUE,IF(E127="ETF",1,0),IF(E127="ETF",0,1))</f>
        <v>0</v>
      </c>
      <c r="AP127">
        <f>IF(D127&lt;Userdata!$B$28,1,0)</f>
        <v>0</v>
      </c>
      <c r="AQ127">
        <f>IF(D127=Userdata!$B$28,IF(Calculation!AK65&lt;Userdata!C90,1,0),0)</f>
        <v>0</v>
      </c>
      <c r="AR127">
        <f t="shared" si="8"/>
        <v>12.5</v>
      </c>
      <c r="AS127">
        <f>IF(Userdata!$W$4= TRUE,(IF(NOT(ISERROR(FIND(I127,Userdata!$R$5,1)))=TRUE,1,0.5)*25),(IF(NOT(ISERROR(FIND(I127,Userdata!$Q$2,1)))=TRUE,1,0.5)*25))</f>
        <v>12.5</v>
      </c>
      <c r="AT127">
        <f>IF(AND(Userdata!$B$32&lt;=Calculation!J65,Userdata!$B$33&gt;=Calculation!J65),1*Userdata!$D$32,0.5*Userdata!$D$32)*2.5</f>
        <v>1.25</v>
      </c>
      <c r="AU127">
        <f>IF(AND(Userdata!$B$34&lt;=Calculation!Q65,Userdata!$B$35&gt;=Calculation!Q65),1*Userdata!$D$34,0.5*Userdata!$D$34)*2.5</f>
        <v>2.5</v>
      </c>
      <c r="AV127">
        <f>IF(AND(Userdata!$B$36&lt;=Calculation!RH65,Userdata!$B$37&gt;=Calculation!K65),1*Userdata!$D$36,0.5*Userdata!$D$36)*2.5</f>
        <v>2.5</v>
      </c>
      <c r="AW127">
        <f>IF(AND(Userdata!$B$38&lt;=Calculation!P65,Userdata!$B$39&gt;=Calculation!P65),1*Userdata!$D$38,0.5*Userdata!$D$38)*2.5</f>
        <v>2.5</v>
      </c>
      <c r="AX127" s="36">
        <f t="shared" si="9"/>
        <v>29.74</v>
      </c>
      <c r="AY127" s="33">
        <f>ROUND((Userdata!$B$3/Calculation!AX97),0)</f>
        <v>0</v>
      </c>
      <c r="AZ127">
        <f t="shared" si="10"/>
        <v>0</v>
      </c>
      <c r="BA127">
        <f t="shared" si="11"/>
        <v>0</v>
      </c>
    </row>
    <row r="128" spans="1:53" ht="161" x14ac:dyDescent="0.35">
      <c r="A128" s="4" t="s">
        <v>1213</v>
      </c>
      <c r="B128" s="5" t="s">
        <v>1214</v>
      </c>
      <c r="C128" t="s">
        <v>1380</v>
      </c>
      <c r="D128">
        <v>1998</v>
      </c>
      <c r="E128" s="6" t="s">
        <v>53</v>
      </c>
      <c r="F128" s="6" t="s">
        <v>1216</v>
      </c>
      <c r="G128" s="6" t="s">
        <v>1217</v>
      </c>
      <c r="H128" s="6" t="s">
        <v>725</v>
      </c>
      <c r="I128" s="6" t="s">
        <v>57</v>
      </c>
      <c r="J128" s="7">
        <v>1.8E-3</v>
      </c>
      <c r="K128" s="8">
        <v>0.28000000000000003</v>
      </c>
      <c r="L128" s="7">
        <v>2.8000000000000001E-2</v>
      </c>
      <c r="M128" s="9">
        <v>4225.7</v>
      </c>
      <c r="N128" s="10">
        <v>91.8</v>
      </c>
      <c r="O128" s="34">
        <f t="shared" si="6"/>
        <v>46.03</v>
      </c>
      <c r="P128" s="11">
        <v>4998369</v>
      </c>
      <c r="Q128" s="12">
        <v>1.25</v>
      </c>
      <c r="R128" s="6" t="s">
        <v>44</v>
      </c>
      <c r="S128" s="6" t="s">
        <v>48</v>
      </c>
      <c r="T128" s="6" t="s">
        <v>48</v>
      </c>
      <c r="U128" s="6" t="s">
        <v>47</v>
      </c>
      <c r="V128" s="13">
        <v>0.88519999999999999</v>
      </c>
      <c r="W128" s="13">
        <v>0</v>
      </c>
      <c r="X128" s="13">
        <v>9.8900000000000002E-2</v>
      </c>
      <c r="Y128" s="13">
        <v>0</v>
      </c>
      <c r="Z128" s="13">
        <v>0</v>
      </c>
      <c r="AA128" s="13">
        <v>0</v>
      </c>
      <c r="AB128" s="13">
        <v>0</v>
      </c>
      <c r="AC128" s="13">
        <v>6.4000000000000003E-3</v>
      </c>
      <c r="AD128" s="13">
        <v>0</v>
      </c>
      <c r="AE128" s="13">
        <v>0</v>
      </c>
      <c r="AF128" s="13">
        <v>0</v>
      </c>
      <c r="AG128" s="14" t="s">
        <v>48</v>
      </c>
      <c r="AH128" s="14" t="s">
        <v>48</v>
      </c>
      <c r="AI128" s="15" t="s">
        <v>49</v>
      </c>
      <c r="AJ128" s="16" t="s">
        <v>49</v>
      </c>
      <c r="AK128" s="30">
        <f t="shared" si="7"/>
        <v>12</v>
      </c>
      <c r="AL128">
        <f>IF(NOT(ISERROR(FIND(R128,Userdata!$C$6,1)))=TRUE,1,0)</f>
        <v>0</v>
      </c>
      <c r="AM128">
        <f>(IF(NOT(ISERROR(FIND(H128,Userdata!$B$46,1)))=TRUE,1,0.5))*25</f>
        <v>12.5</v>
      </c>
      <c r="AN128">
        <f>(IF(NOT(ISERROR(FIND(U128,Userdata!$C$15,1)))=TRUE,1,0.5))*25</f>
        <v>12.5</v>
      </c>
      <c r="AO128">
        <f>IF(Userdata!$B$26=TRUE,IF(E128="ETF",1,0),IF(E128="ETF",0,1))</f>
        <v>0</v>
      </c>
      <c r="AP128">
        <f>IF(D128&lt;Userdata!$B$28,1,0)</f>
        <v>0</v>
      </c>
      <c r="AQ128">
        <f>IF(D128=Userdata!$B$28,IF(Calculation!AK247&lt;Userdata!C272,1,0),0)</f>
        <v>0</v>
      </c>
      <c r="AR128">
        <f t="shared" si="8"/>
        <v>12.5</v>
      </c>
      <c r="AS128">
        <f>IF(Userdata!$W$4= TRUE,(IF(NOT(ISERROR(FIND(I128,Userdata!$R$5,1)))=TRUE,1,0.5)*25),(IF(NOT(ISERROR(FIND(I128,Userdata!$Q$2,1)))=TRUE,1,0.5)*25))</f>
        <v>12.5</v>
      </c>
      <c r="AT128">
        <f>IF(AND(Userdata!$B$32&lt;=Calculation!J247,Userdata!$B$33&gt;=Calculation!J247),1*Userdata!$D$32,0.5*Userdata!$D$32)*2.5</f>
        <v>1.25</v>
      </c>
      <c r="AU128">
        <f>IF(AND(Userdata!$B$34&lt;=Calculation!Q247,Userdata!$B$35&gt;=Calculation!Q247),1*Userdata!$D$34,0.5*Userdata!$D$34)*2.5</f>
        <v>2.5</v>
      </c>
      <c r="AV128">
        <f>IF(AND(Userdata!$B$36&lt;=Calculation!RH247,Userdata!$B$37&gt;=Calculation!K247),1*Userdata!$D$36,0.5*Userdata!$D$36)*2.5</f>
        <v>2.5</v>
      </c>
      <c r="AW128">
        <f>IF(AND(Userdata!$B$38&lt;=Calculation!P247,Userdata!$B$39&gt;=Calculation!P247),1*Userdata!$D$38,0.5*Userdata!$D$38)*2.5</f>
        <v>2.5</v>
      </c>
      <c r="AX128" s="36">
        <f t="shared" si="9"/>
        <v>46.03</v>
      </c>
      <c r="AY128" s="33">
        <f>ROUND((Userdata!$B$3/Calculation!AX98),0)</f>
        <v>0</v>
      </c>
      <c r="AZ128">
        <f t="shared" si="10"/>
        <v>0</v>
      </c>
      <c r="BA128">
        <f t="shared" si="11"/>
        <v>0</v>
      </c>
    </row>
    <row r="129" spans="1:53" ht="138" x14ac:dyDescent="0.35">
      <c r="A129" s="4" t="s">
        <v>827</v>
      </c>
      <c r="B129" s="5" t="s">
        <v>828</v>
      </c>
      <c r="C129" t="s">
        <v>1386</v>
      </c>
      <c r="D129">
        <v>2006</v>
      </c>
      <c r="E129" s="6" t="s">
        <v>53</v>
      </c>
      <c r="F129" s="6" t="s">
        <v>829</v>
      </c>
      <c r="G129" s="6" t="s">
        <v>830</v>
      </c>
      <c r="H129" s="6" t="s">
        <v>213</v>
      </c>
      <c r="I129" s="6" t="s">
        <v>105</v>
      </c>
      <c r="J129" s="7">
        <v>3.5000000000000001E-3</v>
      </c>
      <c r="K129" s="8">
        <v>0.11</v>
      </c>
      <c r="L129" s="7">
        <v>1.43E-2</v>
      </c>
      <c r="M129" s="9">
        <v>537.20000000000005</v>
      </c>
      <c r="N129" s="10">
        <v>10.9</v>
      </c>
      <c r="O129" s="34">
        <f t="shared" si="6"/>
        <v>49.28</v>
      </c>
      <c r="P129" s="11">
        <v>132042</v>
      </c>
      <c r="Q129" s="12">
        <v>1.19</v>
      </c>
      <c r="R129" s="6" t="s">
        <v>44</v>
      </c>
      <c r="S129" s="6" t="s">
        <v>45</v>
      </c>
      <c r="T129" s="6" t="s">
        <v>130</v>
      </c>
      <c r="U129" s="6" t="s">
        <v>47</v>
      </c>
      <c r="V129" s="13">
        <v>3.5700000000000003E-2</v>
      </c>
      <c r="W129" s="13">
        <v>3.0999999999999999E-3</v>
      </c>
      <c r="X129" s="13">
        <v>6.3899999999999998E-2</v>
      </c>
      <c r="Y129" s="13">
        <v>0.11550000000000001</v>
      </c>
      <c r="Z129" s="13">
        <v>0.11840000000000001</v>
      </c>
      <c r="AA129" s="13">
        <v>0.3377</v>
      </c>
      <c r="AB129" s="13">
        <v>0.1115</v>
      </c>
      <c r="AC129" s="13">
        <v>7.6100000000000001E-2</v>
      </c>
      <c r="AD129" s="13">
        <v>0</v>
      </c>
      <c r="AE129" s="13">
        <v>9.2299999999999993E-2</v>
      </c>
      <c r="AF129" s="13">
        <v>4.1599999999999998E-2</v>
      </c>
      <c r="AG129" s="14" t="s">
        <v>48</v>
      </c>
      <c r="AH129" s="14" t="s">
        <v>48</v>
      </c>
      <c r="AI129" s="15" t="s">
        <v>49</v>
      </c>
      <c r="AJ129" s="16" t="s">
        <v>49</v>
      </c>
      <c r="AK129" s="30">
        <f t="shared" si="7"/>
        <v>3</v>
      </c>
      <c r="AL129">
        <f>IF(NOT(ISERROR(FIND(R129,Userdata!$C$6,1)))=TRUE,1,0)</f>
        <v>0</v>
      </c>
      <c r="AM129">
        <f>(IF(NOT(ISERROR(FIND(H129,Userdata!$B$46,1)))=TRUE,1,0.5))*25</f>
        <v>12.5</v>
      </c>
      <c r="AN129">
        <f>(IF(NOT(ISERROR(FIND(U129,Userdata!$C$15,1)))=TRUE,1,0.5))*25</f>
        <v>12.5</v>
      </c>
      <c r="AO129">
        <f>IF(Userdata!$B$26=TRUE,IF(E129="ETF",1,0),IF(E129="ETF",0,1))</f>
        <v>0</v>
      </c>
      <c r="AP129">
        <f>IF(D129&lt;Userdata!$B$28,1,0)</f>
        <v>0</v>
      </c>
      <c r="AQ129">
        <f>IF(D129=Userdata!$B$28,IF(Calculation!AK157&lt;Userdata!C182,1,0),0)</f>
        <v>0</v>
      </c>
      <c r="AR129">
        <f t="shared" si="8"/>
        <v>12.5</v>
      </c>
      <c r="AS129">
        <f>IF(Userdata!$W$4= TRUE,(IF(NOT(ISERROR(FIND(I129,Userdata!$R$5,1)))=TRUE,1,0.5)*25),(IF(NOT(ISERROR(FIND(I129,Userdata!$Q$2,1)))=TRUE,1,0.5)*25))</f>
        <v>12.5</v>
      </c>
      <c r="AT129">
        <f>IF(AND(Userdata!$B$32&lt;=Calculation!J157,Userdata!$B$33&gt;=Calculation!J157),1*Userdata!$D$32,0.5*Userdata!$D$32)*2.5</f>
        <v>1.25</v>
      </c>
      <c r="AU129">
        <f>IF(AND(Userdata!$B$34&lt;=Calculation!Q157,Userdata!$B$35&gt;=Calculation!Q157),1*Userdata!$D$34,0.5*Userdata!$D$34)*2.5</f>
        <v>2.5</v>
      </c>
      <c r="AV129">
        <f>IF(AND(Userdata!$B$36&lt;=Calculation!RH157,Userdata!$B$37&gt;=Calculation!K157),1*Userdata!$D$36,0.5*Userdata!$D$36)*2.5</f>
        <v>2.5</v>
      </c>
      <c r="AW129">
        <f>IF(AND(Userdata!$B$38&lt;=Calculation!P157,Userdata!$B$39&gt;=Calculation!P157),1*Userdata!$D$38,0.5*Userdata!$D$38)*2.5</f>
        <v>2.5</v>
      </c>
      <c r="AX129" s="36">
        <f t="shared" si="9"/>
        <v>49.28</v>
      </c>
      <c r="AY129" s="33">
        <f>ROUND((Userdata!$B$3/Calculation!AX99),0)</f>
        <v>0</v>
      </c>
      <c r="AZ129">
        <f t="shared" si="10"/>
        <v>0</v>
      </c>
      <c r="BA129">
        <f t="shared" si="11"/>
        <v>0</v>
      </c>
    </row>
    <row r="130" spans="1:53" ht="92" x14ac:dyDescent="0.35">
      <c r="A130" s="4" t="s">
        <v>1175</v>
      </c>
      <c r="B130" s="5" t="s">
        <v>1176</v>
      </c>
      <c r="C130" t="s">
        <v>1388</v>
      </c>
      <c r="D130">
        <v>2001</v>
      </c>
      <c r="E130" s="6" t="s">
        <v>53</v>
      </c>
      <c r="F130" s="6" t="s">
        <v>1177</v>
      </c>
      <c r="G130" s="6" t="s">
        <v>1178</v>
      </c>
      <c r="H130" s="6" t="s">
        <v>245</v>
      </c>
      <c r="I130" s="6" t="s">
        <v>81</v>
      </c>
      <c r="J130" s="7">
        <v>5.0000000000000001E-3</v>
      </c>
      <c r="K130" s="8">
        <v>0.88</v>
      </c>
      <c r="L130" s="7">
        <v>3.95E-2</v>
      </c>
      <c r="M130" s="9">
        <v>3217.6</v>
      </c>
      <c r="N130" s="10">
        <v>69.599999999999994</v>
      </c>
      <c r="O130" s="34">
        <f t="shared" ref="O130:O193" si="12">ROUND(M130/N130,2)</f>
        <v>46.23</v>
      </c>
      <c r="P130" s="11">
        <v>710128</v>
      </c>
      <c r="Q130" s="12">
        <v>-1.24</v>
      </c>
      <c r="R130" s="6" t="s">
        <v>44</v>
      </c>
      <c r="S130" s="6" t="s">
        <v>48</v>
      </c>
      <c r="T130" s="6" t="s">
        <v>48</v>
      </c>
      <c r="U130" s="6" t="s">
        <v>208</v>
      </c>
      <c r="V130" s="13">
        <v>0.1062</v>
      </c>
      <c r="W130" s="13">
        <v>3.5999999999999997E-2</v>
      </c>
      <c r="X130" s="13">
        <v>7.17E-2</v>
      </c>
      <c r="Y130" s="13">
        <v>6.7400000000000002E-2</v>
      </c>
      <c r="Z130" s="13">
        <v>3.7100000000000001E-2</v>
      </c>
      <c r="AA130" s="13">
        <v>0.38379999999999997</v>
      </c>
      <c r="AB130" s="13">
        <v>2.81E-2</v>
      </c>
      <c r="AC130" s="13">
        <v>7.3400000000000007E-2</v>
      </c>
      <c r="AD130" s="13">
        <v>0.14480000000000001</v>
      </c>
      <c r="AE130" s="13">
        <v>9.4000000000000004E-3</v>
      </c>
      <c r="AF130" s="13">
        <v>4.1399999999999999E-2</v>
      </c>
      <c r="AG130" s="14" t="s">
        <v>48</v>
      </c>
      <c r="AH130" s="14" t="s">
        <v>48</v>
      </c>
      <c r="AI130" s="15" t="s">
        <v>49</v>
      </c>
      <c r="AJ130" s="16" t="s">
        <v>49</v>
      </c>
      <c r="AK130" s="30">
        <f t="shared" ref="AK130:AK193" si="13">MONTH(1&amp;LEFT(C130,3))</f>
        <v>10</v>
      </c>
      <c r="AL130">
        <f>IF(NOT(ISERROR(FIND(R130,Userdata!$C$6,1)))=TRUE,1,0)</f>
        <v>0</v>
      </c>
      <c r="AM130">
        <f>(IF(NOT(ISERROR(FIND(H130,Userdata!$B$46,1)))=TRUE,1,0.5))*25</f>
        <v>12.5</v>
      </c>
      <c r="AN130">
        <f>(IF(NOT(ISERROR(FIND(U130,Userdata!$C$15,1)))=TRUE,1,0.5))*25</f>
        <v>12.5</v>
      </c>
      <c r="AO130">
        <f>IF(Userdata!$B$26=TRUE,IF(E130="ETF",1,0),IF(E130="ETF",0,1))</f>
        <v>0</v>
      </c>
      <c r="AP130">
        <f>IF(D130&lt;Userdata!$B$28,1,0)</f>
        <v>0</v>
      </c>
      <c r="AQ130">
        <f>IF(D130=Userdata!$B$28,IF(Calculation!AK237&lt;Userdata!C262,1,0),0)</f>
        <v>0</v>
      </c>
      <c r="AR130">
        <f t="shared" ref="AR130:AR193" si="14">IF(OR(AP130:AQ130)=TRUE,1,0.5)*25</f>
        <v>12.5</v>
      </c>
      <c r="AS130">
        <f>IF(Userdata!$W$4= TRUE,(IF(NOT(ISERROR(FIND(I130,Userdata!$R$5,1)))=TRUE,1,0.5)*25),(IF(NOT(ISERROR(FIND(I130,Userdata!$Q$2,1)))=TRUE,1,0.5)*25))</f>
        <v>12.5</v>
      </c>
      <c r="AT130">
        <f>IF(AND(Userdata!$B$32&lt;=Calculation!J237,Userdata!$B$33&gt;=Calculation!J237),1*Userdata!$D$32,0.5*Userdata!$D$32)*2.5</f>
        <v>1.25</v>
      </c>
      <c r="AU130">
        <f>IF(AND(Userdata!$B$34&lt;=Calculation!Q237,Userdata!$B$35&gt;=Calculation!Q237),1*Userdata!$D$34,0.5*Userdata!$D$34)*2.5</f>
        <v>2.5</v>
      </c>
      <c r="AV130">
        <f>IF(AND(Userdata!$B$36&lt;=Calculation!RH237,Userdata!$B$37&gt;=Calculation!K237),1*Userdata!$D$36,0.5*Userdata!$D$36)*2.5</f>
        <v>2.5</v>
      </c>
      <c r="AW130">
        <f>IF(AND(Userdata!$B$38&lt;=Calculation!P237,Userdata!$B$39&gt;=Calculation!P237),1*Userdata!$D$38,0.5*Userdata!$D$38)*2.5</f>
        <v>2.5</v>
      </c>
      <c r="AX130" s="36">
        <f t="shared" ref="AX130:AX193" si="15">O130</f>
        <v>46.23</v>
      </c>
      <c r="AY130" s="33">
        <f>ROUND((Userdata!$B$3/Calculation!AX100),0)</f>
        <v>0</v>
      </c>
      <c r="AZ130">
        <f t="shared" ref="AZ130:AZ193" si="16">IF(AY130&gt;=1,1,0)</f>
        <v>0</v>
      </c>
      <c r="BA130">
        <f t="shared" ref="BA130:BA193" si="17">(SUM(AM130:AN130,AR130:AW130)/2)*AO130*AL130*AZ130</f>
        <v>0</v>
      </c>
    </row>
    <row r="131" spans="1:53" ht="207" x14ac:dyDescent="0.35">
      <c r="A131" s="4" t="s">
        <v>1141</v>
      </c>
      <c r="B131" s="5" t="s">
        <v>1142</v>
      </c>
      <c r="C131" t="s">
        <v>1385</v>
      </c>
      <c r="D131">
        <v>2009</v>
      </c>
      <c r="E131" s="6" t="s">
        <v>53</v>
      </c>
      <c r="F131" s="6" t="s">
        <v>1143</v>
      </c>
      <c r="G131" s="6" t="s">
        <v>1144</v>
      </c>
      <c r="H131" s="6" t="s">
        <v>104</v>
      </c>
      <c r="I131" s="6" t="s">
        <v>789</v>
      </c>
      <c r="J131" s="7">
        <v>4.0000000000000002E-4</v>
      </c>
      <c r="K131" s="8">
        <v>0.2</v>
      </c>
      <c r="L131" s="7">
        <v>1.6400000000000001E-2</v>
      </c>
      <c r="M131" s="9">
        <v>2865</v>
      </c>
      <c r="N131" s="10">
        <v>64</v>
      </c>
      <c r="O131" s="34">
        <f t="shared" si="12"/>
        <v>44.77</v>
      </c>
      <c r="P131" s="11">
        <v>406991</v>
      </c>
      <c r="Q131" s="12">
        <v>1.02</v>
      </c>
      <c r="R131" s="6" t="s">
        <v>44</v>
      </c>
      <c r="S131" s="6" t="s">
        <v>106</v>
      </c>
      <c r="T131" s="6" t="s">
        <v>48</v>
      </c>
      <c r="U131" s="6" t="s">
        <v>47</v>
      </c>
      <c r="V131" s="13">
        <v>3.3300000000000003E-2</v>
      </c>
      <c r="W131" s="13">
        <v>3.8600000000000002E-2</v>
      </c>
      <c r="X131" s="13">
        <v>0.12479999999999999</v>
      </c>
      <c r="Y131" s="13">
        <v>9.1399999999999995E-2</v>
      </c>
      <c r="Z131" s="13">
        <v>9.7199999999999995E-2</v>
      </c>
      <c r="AA131" s="13">
        <v>0.14940000000000001</v>
      </c>
      <c r="AB131" s="13">
        <v>0.12130000000000001</v>
      </c>
      <c r="AC131" s="13">
        <v>0.11269999999999999</v>
      </c>
      <c r="AD131" s="13">
        <v>3.6400000000000002E-2</v>
      </c>
      <c r="AE131" s="13">
        <v>0.16159999999999999</v>
      </c>
      <c r="AF131" s="13">
        <v>3.3000000000000002E-2</v>
      </c>
      <c r="AG131" s="14" t="s">
        <v>48</v>
      </c>
      <c r="AH131" s="14" t="s">
        <v>48</v>
      </c>
      <c r="AI131" s="15" t="s">
        <v>49</v>
      </c>
      <c r="AJ131" s="16" t="s">
        <v>49</v>
      </c>
      <c r="AK131" s="30">
        <f t="shared" si="13"/>
        <v>11</v>
      </c>
      <c r="AL131">
        <f>IF(NOT(ISERROR(FIND(R131,Userdata!$C$6,1)))=TRUE,1,0)</f>
        <v>0</v>
      </c>
      <c r="AM131">
        <f>(IF(NOT(ISERROR(FIND(H131,Userdata!$B$46,1)))=TRUE,1,0.5))*25</f>
        <v>12.5</v>
      </c>
      <c r="AN131">
        <f>(IF(NOT(ISERROR(FIND(U131,Userdata!$C$15,1)))=TRUE,1,0.5))*25</f>
        <v>12.5</v>
      </c>
      <c r="AO131">
        <f>IF(Userdata!$B$26=TRUE,IF(E131="ETF",1,0),IF(E131="ETF",0,1))</f>
        <v>0</v>
      </c>
      <c r="AP131">
        <f>IF(D131&lt;Userdata!$B$28,1,0)</f>
        <v>0</v>
      </c>
      <c r="AQ131">
        <f>IF(D131=Userdata!$B$28,IF(Calculation!AK229&lt;Userdata!C254,1,0),0)</f>
        <v>0</v>
      </c>
      <c r="AR131">
        <f t="shared" si="14"/>
        <v>12.5</v>
      </c>
      <c r="AS131">
        <f>IF(Userdata!$W$4= TRUE,(IF(NOT(ISERROR(FIND(I131,Userdata!$R$5,1)))=TRUE,1,0.5)*25),(IF(NOT(ISERROR(FIND(I131,Userdata!$Q$2,1)))=TRUE,1,0.5)*25))</f>
        <v>12.5</v>
      </c>
      <c r="AT131">
        <f>IF(AND(Userdata!$B$32&lt;=Calculation!J229,Userdata!$B$33&gt;=Calculation!J229),1*Userdata!$D$32,0.5*Userdata!$D$32)*2.5</f>
        <v>1.25</v>
      </c>
      <c r="AU131">
        <f>IF(AND(Userdata!$B$34&lt;=Calculation!Q229,Userdata!$B$35&gt;=Calculation!Q229),1*Userdata!$D$34,0.5*Userdata!$D$34)*2.5</f>
        <v>2.5</v>
      </c>
      <c r="AV131">
        <f>IF(AND(Userdata!$B$36&lt;=Calculation!RH229,Userdata!$B$37&gt;=Calculation!K229),1*Userdata!$D$36,0.5*Userdata!$D$36)*2.5</f>
        <v>2.5</v>
      </c>
      <c r="AW131">
        <f>IF(AND(Userdata!$B$38&lt;=Calculation!P229,Userdata!$B$39&gt;=Calculation!P229),1*Userdata!$D$38,0.5*Userdata!$D$38)*2.5</f>
        <v>2.5</v>
      </c>
      <c r="AX131" s="36">
        <f t="shared" si="15"/>
        <v>44.77</v>
      </c>
      <c r="AY131" s="33">
        <f>ROUND((Userdata!$B$3/Calculation!AX101),0)</f>
        <v>0</v>
      </c>
      <c r="AZ131">
        <f t="shared" si="16"/>
        <v>0</v>
      </c>
      <c r="BA131">
        <f t="shared" si="17"/>
        <v>0</v>
      </c>
    </row>
    <row r="132" spans="1:53" ht="184" x14ac:dyDescent="0.35">
      <c r="A132" s="4" t="s">
        <v>1201</v>
      </c>
      <c r="B132" s="5" t="s">
        <v>1202</v>
      </c>
      <c r="C132" t="s">
        <v>1389</v>
      </c>
      <c r="D132">
        <v>2004</v>
      </c>
      <c r="E132" s="6" t="s">
        <v>53</v>
      </c>
      <c r="F132" s="6" t="s">
        <v>1203</v>
      </c>
      <c r="G132" s="6" t="s">
        <v>1204</v>
      </c>
      <c r="H132" s="6" t="s">
        <v>311</v>
      </c>
      <c r="I132" s="6" t="s">
        <v>144</v>
      </c>
      <c r="J132" s="7">
        <v>2.0999999999999999E-3</v>
      </c>
      <c r="K132" s="8">
        <v>1.8</v>
      </c>
      <c r="L132" s="7">
        <v>1.8800000000000001E-2</v>
      </c>
      <c r="M132" s="9">
        <v>3873.9</v>
      </c>
      <c r="N132" s="10">
        <v>40</v>
      </c>
      <c r="O132" s="34">
        <f t="shared" si="12"/>
        <v>96.85</v>
      </c>
      <c r="P132" s="11">
        <v>117181</v>
      </c>
      <c r="Q132" s="12">
        <v>1.17</v>
      </c>
      <c r="R132" s="6" t="s">
        <v>44</v>
      </c>
      <c r="S132" s="6" t="s">
        <v>74</v>
      </c>
      <c r="T132" s="6" t="s">
        <v>130</v>
      </c>
      <c r="U132" s="6" t="s">
        <v>47</v>
      </c>
      <c r="V132" s="13">
        <v>5.5399999999999998E-2</v>
      </c>
      <c r="W132" s="13">
        <v>7.1000000000000004E-3</v>
      </c>
      <c r="X132" s="13">
        <v>8.8300000000000003E-2</v>
      </c>
      <c r="Y132" s="13">
        <v>0.03</v>
      </c>
      <c r="Z132" s="13">
        <v>3.15E-2</v>
      </c>
      <c r="AA132" s="13">
        <v>0.21390000000000001</v>
      </c>
      <c r="AB132" s="13">
        <v>4.5400000000000003E-2</v>
      </c>
      <c r="AC132" s="13">
        <v>0.14649999999999999</v>
      </c>
      <c r="AD132" s="13">
        <v>0.16650000000000001</v>
      </c>
      <c r="AE132" s="13">
        <v>0.105</v>
      </c>
      <c r="AF132" s="13">
        <v>6.6299999999999998E-2</v>
      </c>
      <c r="AG132" s="14" t="s">
        <v>48</v>
      </c>
      <c r="AH132" s="14" t="s">
        <v>48</v>
      </c>
      <c r="AI132" s="15" t="s">
        <v>49</v>
      </c>
      <c r="AJ132" s="16" t="s">
        <v>49</v>
      </c>
      <c r="AK132" s="30">
        <f t="shared" si="13"/>
        <v>1</v>
      </c>
      <c r="AL132">
        <f>IF(NOT(ISERROR(FIND(R132,Userdata!$C$6,1)))=TRUE,1,0)</f>
        <v>0</v>
      </c>
      <c r="AM132">
        <f>(IF(NOT(ISERROR(FIND(H132,Userdata!$B$46,1)))=TRUE,1,0.5))*25</f>
        <v>12.5</v>
      </c>
      <c r="AN132">
        <f>(IF(NOT(ISERROR(FIND(U132,Userdata!$C$15,1)))=TRUE,1,0.5))*25</f>
        <v>12.5</v>
      </c>
      <c r="AO132">
        <f>IF(Userdata!$B$26=TRUE,IF(E132="ETF",1,0),IF(E132="ETF",0,1))</f>
        <v>0</v>
      </c>
      <c r="AP132">
        <f>IF(D132&lt;Userdata!$B$28,1,0)</f>
        <v>0</v>
      </c>
      <c r="AQ132">
        <f>IF(D132=Userdata!$B$28,IF(Calculation!AK244&lt;Userdata!C269,1,0),0)</f>
        <v>0</v>
      </c>
      <c r="AR132">
        <f t="shared" si="14"/>
        <v>12.5</v>
      </c>
      <c r="AS132">
        <f>IF(Userdata!$W$4= TRUE,(IF(NOT(ISERROR(FIND(I132,Userdata!$R$5,1)))=TRUE,1,0.5)*25),(IF(NOT(ISERROR(FIND(I132,Userdata!$Q$2,1)))=TRUE,1,0.5)*25))</f>
        <v>12.5</v>
      </c>
      <c r="AT132">
        <f>IF(AND(Userdata!$B$32&lt;=Calculation!J244,Userdata!$B$33&gt;=Calculation!J244),1*Userdata!$D$32,0.5*Userdata!$D$32)*2.5</f>
        <v>1.25</v>
      </c>
      <c r="AU132">
        <f>IF(AND(Userdata!$B$34&lt;=Calculation!Q244,Userdata!$B$35&gt;=Calculation!Q244),1*Userdata!$D$34,0.5*Userdata!$D$34)*2.5</f>
        <v>2.5</v>
      </c>
      <c r="AV132">
        <f>IF(AND(Userdata!$B$36&lt;=Calculation!RH244,Userdata!$B$37&gt;=Calculation!K244),1*Userdata!$D$36,0.5*Userdata!$D$36)*2.5</f>
        <v>2.5</v>
      </c>
      <c r="AW132">
        <f>IF(AND(Userdata!$B$38&lt;=Calculation!P244,Userdata!$B$39&gt;=Calculation!P244),1*Userdata!$D$38,0.5*Userdata!$D$38)*2.5</f>
        <v>2.5</v>
      </c>
      <c r="AX132" s="36">
        <f t="shared" si="15"/>
        <v>96.85</v>
      </c>
      <c r="AY132" s="33">
        <f>ROUND((Userdata!$B$3/Calculation!AX102),0)</f>
        <v>0</v>
      </c>
      <c r="AZ132">
        <f t="shared" si="16"/>
        <v>0</v>
      </c>
      <c r="BA132">
        <f t="shared" si="17"/>
        <v>0</v>
      </c>
    </row>
    <row r="133" spans="1:53" ht="80.5" x14ac:dyDescent="0.35">
      <c r="A133" s="4" t="s">
        <v>1162</v>
      </c>
      <c r="B133" s="5" t="s">
        <v>1163</v>
      </c>
      <c r="C133" t="s">
        <v>1380</v>
      </c>
      <c r="D133">
        <v>2001</v>
      </c>
      <c r="E133" s="6" t="s">
        <v>53</v>
      </c>
      <c r="F133" s="6" t="s">
        <v>1165</v>
      </c>
      <c r="G133" s="6" t="s">
        <v>1166</v>
      </c>
      <c r="H133" s="6" t="s">
        <v>117</v>
      </c>
      <c r="I133" s="6" t="s">
        <v>144</v>
      </c>
      <c r="J133" s="7">
        <v>1.4E-3</v>
      </c>
      <c r="K133" s="8">
        <v>0.92</v>
      </c>
      <c r="L133" s="7">
        <v>1.14E-2</v>
      </c>
      <c r="M133" s="9">
        <v>3073.7</v>
      </c>
      <c r="N133" s="10">
        <v>37.299999999999997</v>
      </c>
      <c r="O133" s="34">
        <f t="shared" si="12"/>
        <v>82.4</v>
      </c>
      <c r="P133" s="11">
        <v>236766</v>
      </c>
      <c r="Q133" s="12">
        <v>1.23</v>
      </c>
      <c r="R133" s="6" t="s">
        <v>44</v>
      </c>
      <c r="S133" s="6" t="s">
        <v>118</v>
      </c>
      <c r="T133" s="6" t="s">
        <v>46</v>
      </c>
      <c r="U133" s="6" t="s">
        <v>47</v>
      </c>
      <c r="V133" s="13">
        <v>5.3100000000000001E-2</v>
      </c>
      <c r="W133" s="13">
        <v>2.24E-2</v>
      </c>
      <c r="X133" s="13">
        <v>0.14799999999999999</v>
      </c>
      <c r="Y133" s="13">
        <v>3.6999999999999998E-2</v>
      </c>
      <c r="Z133" s="13">
        <v>5.7599999999999998E-2</v>
      </c>
      <c r="AA133" s="13">
        <v>0.124</v>
      </c>
      <c r="AB133" s="13">
        <v>0.1008</v>
      </c>
      <c r="AC133" s="13">
        <v>0.1719</v>
      </c>
      <c r="AD133" s="13">
        <v>9.8900000000000002E-2</v>
      </c>
      <c r="AE133" s="13">
        <v>0.1424</v>
      </c>
      <c r="AF133" s="13">
        <v>3.5200000000000002E-2</v>
      </c>
      <c r="AG133" s="14" t="s">
        <v>48</v>
      </c>
      <c r="AH133" s="14" t="s">
        <v>48</v>
      </c>
      <c r="AI133" s="15" t="s">
        <v>49</v>
      </c>
      <c r="AJ133" s="16" t="s">
        <v>49</v>
      </c>
      <c r="AK133" s="30">
        <f t="shared" si="13"/>
        <v>12</v>
      </c>
      <c r="AL133">
        <f>IF(NOT(ISERROR(FIND(R133,Userdata!$C$6,1)))=TRUE,1,0)</f>
        <v>0</v>
      </c>
      <c r="AM133">
        <f>(IF(NOT(ISERROR(FIND(H133,Userdata!$B$46,1)))=TRUE,1,0.5))*25</f>
        <v>12.5</v>
      </c>
      <c r="AN133">
        <f>(IF(NOT(ISERROR(FIND(U133,Userdata!$C$15,1)))=TRUE,1,0.5))*25</f>
        <v>12.5</v>
      </c>
      <c r="AO133">
        <f>IF(Userdata!$B$26=TRUE,IF(E133="ETF",1,0),IF(E133="ETF",0,1))</f>
        <v>0</v>
      </c>
      <c r="AP133">
        <f>IF(D133&lt;Userdata!$B$28,1,0)</f>
        <v>0</v>
      </c>
      <c r="AQ133">
        <f>IF(D133=Userdata!$B$28,IF(Calculation!AK234&lt;Userdata!C259,1,0),0)</f>
        <v>0</v>
      </c>
      <c r="AR133">
        <f t="shared" si="14"/>
        <v>12.5</v>
      </c>
      <c r="AS133">
        <f>IF(Userdata!$W$4= TRUE,(IF(NOT(ISERROR(FIND(I133,Userdata!$R$5,1)))=TRUE,1,0.5)*25),(IF(NOT(ISERROR(FIND(I133,Userdata!$Q$2,1)))=TRUE,1,0.5)*25))</f>
        <v>12.5</v>
      </c>
      <c r="AT133">
        <f>IF(AND(Userdata!$B$32&lt;=Calculation!J234,Userdata!$B$33&gt;=Calculation!J234),1*Userdata!$D$32,0.5*Userdata!$D$32)*2.5</f>
        <v>1.25</v>
      </c>
      <c r="AU133">
        <f>IF(AND(Userdata!$B$34&lt;=Calculation!Q234,Userdata!$B$35&gt;=Calculation!Q234),1*Userdata!$D$34,0.5*Userdata!$D$34)*2.5</f>
        <v>2.5</v>
      </c>
      <c r="AV133">
        <f>IF(AND(Userdata!$B$36&lt;=Calculation!RH234,Userdata!$B$37&gt;=Calculation!K234),1*Userdata!$D$36,0.5*Userdata!$D$36)*2.5</f>
        <v>2.5</v>
      </c>
      <c r="AW133">
        <f>IF(AND(Userdata!$B$38&lt;=Calculation!P234,Userdata!$B$39&gt;=Calculation!P234),1*Userdata!$D$38,0.5*Userdata!$D$38)*2.5</f>
        <v>2.5</v>
      </c>
      <c r="AX133" s="36">
        <f t="shared" si="15"/>
        <v>82.4</v>
      </c>
      <c r="AY133" s="33">
        <f>ROUND((Userdata!$B$3/Calculation!AX103),0)</f>
        <v>0</v>
      </c>
      <c r="AZ133">
        <f t="shared" si="16"/>
        <v>0</v>
      </c>
      <c r="BA133">
        <f t="shared" si="17"/>
        <v>0</v>
      </c>
    </row>
    <row r="134" spans="1:53" ht="276" x14ac:dyDescent="0.35">
      <c r="A134" s="4" t="s">
        <v>924</v>
      </c>
      <c r="B134" s="5" t="s">
        <v>925</v>
      </c>
      <c r="C134" t="s">
        <v>1389</v>
      </c>
      <c r="D134">
        <v>2011</v>
      </c>
      <c r="E134" s="6" t="s">
        <v>53</v>
      </c>
      <c r="F134" s="6" t="s">
        <v>926</v>
      </c>
      <c r="G134" s="6" t="s">
        <v>927</v>
      </c>
      <c r="H134" s="6" t="s">
        <v>117</v>
      </c>
      <c r="I134" s="6" t="s">
        <v>789</v>
      </c>
      <c r="J134" s="7">
        <v>6.9999999999999999E-4</v>
      </c>
      <c r="K134" s="8">
        <v>0.12</v>
      </c>
      <c r="L134" s="7">
        <v>1.2800000000000001E-2</v>
      </c>
      <c r="M134" s="9">
        <v>852.8</v>
      </c>
      <c r="N134" s="10">
        <v>22.9</v>
      </c>
      <c r="O134" s="34">
        <f t="shared" si="12"/>
        <v>37.24</v>
      </c>
      <c r="P134" s="11">
        <v>175130</v>
      </c>
      <c r="Q134" s="12">
        <v>1.1200000000000001</v>
      </c>
      <c r="R134" s="6" t="s">
        <v>44</v>
      </c>
      <c r="S134" s="6" t="s">
        <v>118</v>
      </c>
      <c r="T134" s="6" t="s">
        <v>46</v>
      </c>
      <c r="U134" s="6" t="s">
        <v>47</v>
      </c>
      <c r="V134" s="13">
        <v>5.2999999999999999E-2</v>
      </c>
      <c r="W134" s="13">
        <v>1.6500000000000001E-2</v>
      </c>
      <c r="X134" s="13">
        <v>0.1767</v>
      </c>
      <c r="Y134" s="13">
        <v>4.1200000000000001E-2</v>
      </c>
      <c r="Z134" s="13">
        <v>6.3299999999999995E-2</v>
      </c>
      <c r="AA134" s="13">
        <v>0.12180000000000001</v>
      </c>
      <c r="AB134" s="13">
        <v>8.2600000000000007E-2</v>
      </c>
      <c r="AC134" s="13">
        <v>0.18010000000000001</v>
      </c>
      <c r="AD134" s="13">
        <v>9.4799999999999995E-2</v>
      </c>
      <c r="AE134" s="13">
        <v>0.1139</v>
      </c>
      <c r="AF134" s="13">
        <v>5.5599999999999997E-2</v>
      </c>
      <c r="AG134" s="14" t="s">
        <v>48</v>
      </c>
      <c r="AH134" s="14" t="s">
        <v>48</v>
      </c>
      <c r="AI134" s="15" t="s">
        <v>49</v>
      </c>
      <c r="AJ134" s="16" t="s">
        <v>49</v>
      </c>
      <c r="AK134" s="30">
        <f t="shared" si="13"/>
        <v>1</v>
      </c>
      <c r="AL134">
        <f>IF(NOT(ISERROR(FIND(R134,Userdata!$C$6,1)))=TRUE,1,0)</f>
        <v>0</v>
      </c>
      <c r="AM134">
        <f>(IF(NOT(ISERROR(FIND(H134,Userdata!$B$46,1)))=TRUE,1,0.5))*25</f>
        <v>12.5</v>
      </c>
      <c r="AN134">
        <f>(IF(NOT(ISERROR(FIND(U134,Userdata!$C$15,1)))=TRUE,1,0.5))*25</f>
        <v>12.5</v>
      </c>
      <c r="AO134">
        <f>IF(Userdata!$B$26=TRUE,IF(E134="ETF",1,0),IF(E134="ETF",0,1))</f>
        <v>0</v>
      </c>
      <c r="AP134">
        <f>IF(D134&lt;Userdata!$B$28,1,0)</f>
        <v>0</v>
      </c>
      <c r="AQ134">
        <f>IF(D134=Userdata!$B$28,IF(Calculation!AK180&lt;Userdata!C205,1,0),0)</f>
        <v>0</v>
      </c>
      <c r="AR134">
        <f t="shared" si="14"/>
        <v>12.5</v>
      </c>
      <c r="AS134">
        <f>IF(Userdata!$W$4= TRUE,(IF(NOT(ISERROR(FIND(I134,Userdata!$R$5,1)))=TRUE,1,0.5)*25),(IF(NOT(ISERROR(FIND(I134,Userdata!$Q$2,1)))=TRUE,1,0.5)*25))</f>
        <v>12.5</v>
      </c>
      <c r="AT134">
        <f>IF(AND(Userdata!$B$32&lt;=Calculation!J180,Userdata!$B$33&gt;=Calculation!J180),1*Userdata!$D$32,0.5*Userdata!$D$32)*2.5</f>
        <v>1.25</v>
      </c>
      <c r="AU134">
        <f>IF(AND(Userdata!$B$34&lt;=Calculation!Q180,Userdata!$B$35&gt;=Calculation!Q180),1*Userdata!$D$34,0.5*Userdata!$D$34)*2.5</f>
        <v>2.5</v>
      </c>
      <c r="AV134">
        <f>IF(AND(Userdata!$B$36&lt;=Calculation!RH180,Userdata!$B$37&gt;=Calculation!K180),1*Userdata!$D$36,0.5*Userdata!$D$36)*2.5</f>
        <v>2.5</v>
      </c>
      <c r="AW134">
        <f>IF(AND(Userdata!$B$38&lt;=Calculation!P180,Userdata!$B$39&gt;=Calculation!P180),1*Userdata!$D$38,0.5*Userdata!$D$38)*2.5</f>
        <v>2.5</v>
      </c>
      <c r="AX134" s="36">
        <f t="shared" si="15"/>
        <v>37.24</v>
      </c>
      <c r="AY134" s="33">
        <f>ROUND((Userdata!$B$3/Calculation!AX104),0)</f>
        <v>0</v>
      </c>
      <c r="AZ134">
        <f t="shared" si="16"/>
        <v>0</v>
      </c>
      <c r="BA134">
        <f t="shared" si="17"/>
        <v>0</v>
      </c>
    </row>
    <row r="135" spans="1:53" ht="409.5" x14ac:dyDescent="0.35">
      <c r="A135" s="4" t="s">
        <v>1223</v>
      </c>
      <c r="B135" s="5" t="s">
        <v>1224</v>
      </c>
      <c r="C135" t="s">
        <v>1389</v>
      </c>
      <c r="D135">
        <v>2004</v>
      </c>
      <c r="E135" s="6" t="s">
        <v>53</v>
      </c>
      <c r="F135" s="6" t="s">
        <v>1225</v>
      </c>
      <c r="G135" s="6" t="s">
        <v>1226</v>
      </c>
      <c r="H135" s="6" t="s">
        <v>136</v>
      </c>
      <c r="I135" s="6" t="s">
        <v>144</v>
      </c>
      <c r="J135" s="7">
        <v>1.4E-3</v>
      </c>
      <c r="K135" s="8">
        <v>0.94</v>
      </c>
      <c r="L135" s="7">
        <v>0.02</v>
      </c>
      <c r="M135" s="9">
        <v>4406.3</v>
      </c>
      <c r="N135" s="10">
        <v>49.5</v>
      </c>
      <c r="O135" s="34">
        <f t="shared" si="12"/>
        <v>89.02</v>
      </c>
      <c r="P135" s="11">
        <v>268800</v>
      </c>
      <c r="Q135" s="12">
        <v>1.05</v>
      </c>
      <c r="R135" s="6" t="s">
        <v>44</v>
      </c>
      <c r="S135" s="6" t="s">
        <v>48</v>
      </c>
      <c r="T135" s="6" t="s">
        <v>48</v>
      </c>
      <c r="U135" s="6" t="s">
        <v>47</v>
      </c>
      <c r="V135" s="13">
        <v>0</v>
      </c>
      <c r="W135" s="13">
        <v>2.3E-3</v>
      </c>
      <c r="X135" s="13">
        <v>2.3400000000000001E-2</v>
      </c>
      <c r="Y135" s="13">
        <v>1E-4</v>
      </c>
      <c r="Z135" s="13">
        <v>0</v>
      </c>
      <c r="AA135" s="13">
        <v>5.1799999999999999E-2</v>
      </c>
      <c r="AB135" s="13">
        <v>0</v>
      </c>
      <c r="AC135" s="13">
        <v>4.4900000000000002E-2</v>
      </c>
      <c r="AD135" s="13">
        <v>1E-3</v>
      </c>
      <c r="AE135" s="13">
        <v>0.87560000000000004</v>
      </c>
      <c r="AF135" s="13">
        <v>0</v>
      </c>
      <c r="AG135" s="14" t="s">
        <v>48</v>
      </c>
      <c r="AH135" s="14" t="s">
        <v>48</v>
      </c>
      <c r="AI135" s="15" t="s">
        <v>49</v>
      </c>
      <c r="AJ135" s="16" t="s">
        <v>49</v>
      </c>
      <c r="AK135" s="30">
        <f t="shared" si="13"/>
        <v>1</v>
      </c>
      <c r="AL135">
        <f>IF(NOT(ISERROR(FIND(R135,Userdata!$C$6,1)))=TRUE,1,0)</f>
        <v>0</v>
      </c>
      <c r="AM135">
        <f>(IF(NOT(ISERROR(FIND(H135,Userdata!$B$46,1)))=TRUE,1,0.5))*25</f>
        <v>12.5</v>
      </c>
      <c r="AN135">
        <f>(IF(NOT(ISERROR(FIND(U135,Userdata!$C$15,1)))=TRUE,1,0.5))*25</f>
        <v>12.5</v>
      </c>
      <c r="AO135">
        <f>IF(Userdata!$B$26=TRUE,IF(E135="ETF",1,0),IF(E135="ETF",0,1))</f>
        <v>0</v>
      </c>
      <c r="AP135">
        <f>IF(D135&lt;Userdata!$B$28,1,0)</f>
        <v>0</v>
      </c>
      <c r="AQ135">
        <f>IF(D135=Userdata!$B$28,IF(Calculation!AK249&lt;Userdata!C274,1,0),0)</f>
        <v>0</v>
      </c>
      <c r="AR135">
        <f t="shared" si="14"/>
        <v>12.5</v>
      </c>
      <c r="AS135">
        <f>IF(Userdata!$W$4= TRUE,(IF(NOT(ISERROR(FIND(I135,Userdata!$R$5,1)))=TRUE,1,0.5)*25),(IF(NOT(ISERROR(FIND(I135,Userdata!$Q$2,1)))=TRUE,1,0.5)*25))</f>
        <v>12.5</v>
      </c>
      <c r="AT135">
        <f>IF(AND(Userdata!$B$32&lt;=Calculation!J249,Userdata!$B$33&gt;=Calculation!J249),1*Userdata!$D$32,0.5*Userdata!$D$32)*2.5</f>
        <v>1.25</v>
      </c>
      <c r="AU135">
        <f>IF(AND(Userdata!$B$34&lt;=Calculation!Q249,Userdata!$B$35&gt;=Calculation!Q249),1*Userdata!$D$34,0.5*Userdata!$D$34)*2.5</f>
        <v>2.5</v>
      </c>
      <c r="AV135">
        <f>IF(AND(Userdata!$B$36&lt;=Calculation!RH249,Userdata!$B$37&gt;=Calculation!K249),1*Userdata!$D$36,0.5*Userdata!$D$36)*2.5</f>
        <v>2.5</v>
      </c>
      <c r="AW135">
        <f>IF(AND(Userdata!$B$38&lt;=Calculation!P249,Userdata!$B$39&gt;=Calculation!P249),1*Userdata!$D$38,0.5*Userdata!$D$38)*2.5</f>
        <v>2.5</v>
      </c>
      <c r="AX135" s="36">
        <f t="shared" si="15"/>
        <v>89.02</v>
      </c>
      <c r="AY135" s="33">
        <f>ROUND((Userdata!$B$3/Calculation!AX105),0)</f>
        <v>0</v>
      </c>
      <c r="AZ135">
        <f t="shared" si="16"/>
        <v>0</v>
      </c>
      <c r="BA135">
        <f t="shared" si="17"/>
        <v>0</v>
      </c>
    </row>
    <row r="136" spans="1:53" ht="409.5" x14ac:dyDescent="0.35">
      <c r="A136" s="4" t="s">
        <v>984</v>
      </c>
      <c r="B136" s="5" t="s">
        <v>985</v>
      </c>
      <c r="C136" t="s">
        <v>1387</v>
      </c>
      <c r="D136">
        <v>2006</v>
      </c>
      <c r="E136" s="6" t="s">
        <v>53</v>
      </c>
      <c r="F136" s="6" t="s">
        <v>986</v>
      </c>
      <c r="G136" s="6" t="s">
        <v>987</v>
      </c>
      <c r="H136" s="6" t="s">
        <v>311</v>
      </c>
      <c r="I136" s="6" t="s">
        <v>162</v>
      </c>
      <c r="J136" s="7">
        <v>3.8E-3</v>
      </c>
      <c r="K136" s="8">
        <v>0.14000000000000001</v>
      </c>
      <c r="L136" s="7">
        <v>2.4400000000000002E-2</v>
      </c>
      <c r="M136" s="9">
        <v>1044</v>
      </c>
      <c r="N136" s="10">
        <v>15.4</v>
      </c>
      <c r="O136" s="34">
        <f t="shared" si="12"/>
        <v>67.790000000000006</v>
      </c>
      <c r="P136" s="11">
        <v>64944</v>
      </c>
      <c r="Q136" s="12">
        <v>1.31</v>
      </c>
      <c r="R136" s="6" t="s">
        <v>44</v>
      </c>
      <c r="S136" s="6" t="s">
        <v>74</v>
      </c>
      <c r="T136" s="6" t="s">
        <v>130</v>
      </c>
      <c r="U136" s="6" t="s">
        <v>47</v>
      </c>
      <c r="V136" s="13">
        <v>7.3400000000000007E-2</v>
      </c>
      <c r="W136" s="13">
        <v>2.4E-2</v>
      </c>
      <c r="X136" s="13">
        <v>0.14080000000000001</v>
      </c>
      <c r="Y136" s="13">
        <v>6.3299999999999995E-2</v>
      </c>
      <c r="Z136" s="13">
        <v>1.7299999999999999E-2</v>
      </c>
      <c r="AA136" s="13">
        <v>0.1482</v>
      </c>
      <c r="AB136" s="13">
        <v>4.1599999999999998E-2</v>
      </c>
      <c r="AC136" s="13">
        <v>0.18809999999999999</v>
      </c>
      <c r="AD136" s="13">
        <v>9.9099999999999994E-2</v>
      </c>
      <c r="AE136" s="13">
        <v>9.6000000000000002E-2</v>
      </c>
      <c r="AF136" s="13">
        <v>0.10829999999999999</v>
      </c>
      <c r="AG136" s="14" t="s">
        <v>48</v>
      </c>
      <c r="AH136" s="14" t="s">
        <v>48</v>
      </c>
      <c r="AI136" s="15" t="s">
        <v>49</v>
      </c>
      <c r="AJ136" s="16" t="s">
        <v>49</v>
      </c>
      <c r="AK136" s="30">
        <f t="shared" si="13"/>
        <v>6</v>
      </c>
      <c r="AL136">
        <f>IF(NOT(ISERROR(FIND(R136,Userdata!$C$6,1)))=TRUE,1,0)</f>
        <v>0</v>
      </c>
      <c r="AM136">
        <f>(IF(NOT(ISERROR(FIND(H136,Userdata!$B$46,1)))=TRUE,1,0.5))*25</f>
        <v>12.5</v>
      </c>
      <c r="AN136">
        <f>(IF(NOT(ISERROR(FIND(U136,Userdata!$C$15,1)))=TRUE,1,0.5))*25</f>
        <v>12.5</v>
      </c>
      <c r="AO136">
        <f>IF(Userdata!$B$26=TRUE,IF(E136="ETF",1,0),IF(E136="ETF",0,1))</f>
        <v>0</v>
      </c>
      <c r="AP136">
        <f>IF(D136&lt;Userdata!$B$28,1,0)</f>
        <v>0</v>
      </c>
      <c r="AQ136">
        <f>IF(D136=Userdata!$B$28,IF(Calculation!AK194&lt;Userdata!C219,1,0),0)</f>
        <v>0</v>
      </c>
      <c r="AR136">
        <f t="shared" si="14"/>
        <v>12.5</v>
      </c>
      <c r="AS136">
        <f>IF(Userdata!$W$4= TRUE,(IF(NOT(ISERROR(FIND(I136,Userdata!$R$5,1)))=TRUE,1,0.5)*25),(IF(NOT(ISERROR(FIND(I136,Userdata!$Q$2,1)))=TRUE,1,0.5)*25))</f>
        <v>12.5</v>
      </c>
      <c r="AT136">
        <f>IF(AND(Userdata!$B$32&lt;=Calculation!J194,Userdata!$B$33&gt;=Calculation!J194),1*Userdata!$D$32,0.5*Userdata!$D$32)*2.5</f>
        <v>1.25</v>
      </c>
      <c r="AU136">
        <f>IF(AND(Userdata!$B$34&lt;=Calculation!Q194,Userdata!$B$35&gt;=Calculation!Q194),1*Userdata!$D$34,0.5*Userdata!$D$34)*2.5</f>
        <v>2.5</v>
      </c>
      <c r="AV136">
        <f>IF(AND(Userdata!$B$36&lt;=Calculation!RH194,Userdata!$B$37&gt;=Calculation!K194),1*Userdata!$D$36,0.5*Userdata!$D$36)*2.5</f>
        <v>2.5</v>
      </c>
      <c r="AW136">
        <f>IF(AND(Userdata!$B$38&lt;=Calculation!P194,Userdata!$B$39&gt;=Calculation!P194),1*Userdata!$D$38,0.5*Userdata!$D$38)*2.5</f>
        <v>2.5</v>
      </c>
      <c r="AX136" s="36">
        <f t="shared" si="15"/>
        <v>67.790000000000006</v>
      </c>
      <c r="AY136" s="33">
        <f>ROUND((Userdata!$B$3/Calculation!AX106),0)</f>
        <v>0</v>
      </c>
      <c r="AZ136">
        <f t="shared" si="16"/>
        <v>0</v>
      </c>
      <c r="BA136">
        <f t="shared" si="17"/>
        <v>0</v>
      </c>
    </row>
    <row r="137" spans="1:53" ht="276" x14ac:dyDescent="0.35">
      <c r="A137" s="4" t="s">
        <v>697</v>
      </c>
      <c r="B137" s="5" t="s">
        <v>698</v>
      </c>
      <c r="C137" t="s">
        <v>1387</v>
      </c>
      <c r="D137">
        <v>2006</v>
      </c>
      <c r="E137" s="6" t="s">
        <v>53</v>
      </c>
      <c r="F137" s="6" t="s">
        <v>699</v>
      </c>
      <c r="G137" s="6" t="s">
        <v>700</v>
      </c>
      <c r="H137" s="6" t="s">
        <v>213</v>
      </c>
      <c r="I137" s="6" t="s">
        <v>162</v>
      </c>
      <c r="J137" s="7">
        <v>2.8E-3</v>
      </c>
      <c r="K137" s="8">
        <v>0.14000000000000001</v>
      </c>
      <c r="L137" s="7">
        <v>2.2499999999999999E-2</v>
      </c>
      <c r="M137" s="9">
        <v>391.3</v>
      </c>
      <c r="N137" s="10">
        <v>5.9</v>
      </c>
      <c r="O137" s="34">
        <f t="shared" si="12"/>
        <v>66.319999999999993</v>
      </c>
      <c r="P137" s="11">
        <v>24931</v>
      </c>
      <c r="Q137" s="12">
        <v>0.92</v>
      </c>
      <c r="R137" s="6" t="s">
        <v>44</v>
      </c>
      <c r="S137" s="6" t="s">
        <v>45</v>
      </c>
      <c r="T137" s="6" t="s">
        <v>130</v>
      </c>
      <c r="U137" s="6" t="s">
        <v>47</v>
      </c>
      <c r="V137" s="13">
        <v>3.5700000000000003E-2</v>
      </c>
      <c r="W137" s="13">
        <v>6.3899999999999998E-2</v>
      </c>
      <c r="X137" s="13">
        <v>9.7799999999999998E-2</v>
      </c>
      <c r="Y137" s="13">
        <v>0.12470000000000001</v>
      </c>
      <c r="Z137" s="13">
        <v>9.4E-2</v>
      </c>
      <c r="AA137" s="13">
        <v>0.1255</v>
      </c>
      <c r="AB137" s="13">
        <v>0.1042</v>
      </c>
      <c r="AC137" s="13">
        <v>0.1094</v>
      </c>
      <c r="AD137" s="13">
        <v>5.3699999999999998E-2</v>
      </c>
      <c r="AE137" s="13">
        <v>0.12559999999999999</v>
      </c>
      <c r="AF137" s="13">
        <v>6.5500000000000003E-2</v>
      </c>
      <c r="AG137" s="14" t="s">
        <v>48</v>
      </c>
      <c r="AH137" s="14" t="s">
        <v>48</v>
      </c>
      <c r="AI137" s="15" t="s">
        <v>49</v>
      </c>
      <c r="AJ137" s="16" t="s">
        <v>49</v>
      </c>
      <c r="AK137" s="30">
        <f t="shared" si="13"/>
        <v>6</v>
      </c>
      <c r="AL137">
        <f>IF(NOT(ISERROR(FIND(R137,Userdata!$C$6,1)))=TRUE,1,0)</f>
        <v>0</v>
      </c>
      <c r="AM137">
        <f>(IF(NOT(ISERROR(FIND(H137,Userdata!$B$46,1)))=TRUE,1,0.5))*25</f>
        <v>12.5</v>
      </c>
      <c r="AN137">
        <f>(IF(NOT(ISERROR(FIND(U137,Userdata!$C$15,1)))=TRUE,1,0.5))*25</f>
        <v>12.5</v>
      </c>
      <c r="AO137">
        <f>IF(Userdata!$B$26=TRUE,IF(E137="ETF",1,0),IF(E137="ETF",0,1))</f>
        <v>0</v>
      </c>
      <c r="AP137">
        <f>IF(D137&lt;Userdata!$B$28,1,0)</f>
        <v>0</v>
      </c>
      <c r="AQ137">
        <f>IF(D137=Userdata!$B$28,IF(Calculation!AK128&lt;Userdata!C153,1,0),0)</f>
        <v>0</v>
      </c>
      <c r="AR137">
        <f t="shared" si="14"/>
        <v>12.5</v>
      </c>
      <c r="AS137">
        <f>IF(Userdata!$W$4= TRUE,(IF(NOT(ISERROR(FIND(I137,Userdata!$R$5,1)))=TRUE,1,0.5)*25),(IF(NOT(ISERROR(FIND(I137,Userdata!$Q$2,1)))=TRUE,1,0.5)*25))</f>
        <v>12.5</v>
      </c>
      <c r="AT137">
        <f>IF(AND(Userdata!$B$32&lt;=Calculation!J128,Userdata!$B$33&gt;=Calculation!J128),1*Userdata!$D$32,0.5*Userdata!$D$32)*2.5</f>
        <v>1.25</v>
      </c>
      <c r="AU137">
        <f>IF(AND(Userdata!$B$34&lt;=Calculation!Q128,Userdata!$B$35&gt;=Calculation!Q128),1*Userdata!$D$34,0.5*Userdata!$D$34)*2.5</f>
        <v>2.5</v>
      </c>
      <c r="AV137">
        <f>IF(AND(Userdata!$B$36&lt;=Calculation!RH128,Userdata!$B$37&gt;=Calculation!K128),1*Userdata!$D$36,0.5*Userdata!$D$36)*2.5</f>
        <v>2.5</v>
      </c>
      <c r="AW137">
        <f>IF(AND(Userdata!$B$38&lt;=Calculation!P128,Userdata!$B$39&gt;=Calculation!P128),1*Userdata!$D$38,0.5*Userdata!$D$38)*2.5</f>
        <v>2.5</v>
      </c>
      <c r="AX137" s="36">
        <f t="shared" si="15"/>
        <v>66.319999999999993</v>
      </c>
      <c r="AY137" s="33">
        <f>ROUND((Userdata!$B$3/Calculation!AX107),0)</f>
        <v>0</v>
      </c>
      <c r="AZ137">
        <f t="shared" si="16"/>
        <v>0</v>
      </c>
      <c r="BA137">
        <f t="shared" si="17"/>
        <v>0</v>
      </c>
    </row>
    <row r="138" spans="1:53" ht="276" x14ac:dyDescent="0.35">
      <c r="A138" s="4" t="s">
        <v>442</v>
      </c>
      <c r="B138" s="5" t="s">
        <v>443</v>
      </c>
      <c r="C138" t="s">
        <v>1356</v>
      </c>
      <c r="D138">
        <v>2013</v>
      </c>
      <c r="E138" s="6" t="s">
        <v>53</v>
      </c>
      <c r="F138" s="6" t="s">
        <v>445</v>
      </c>
      <c r="G138" s="6" t="s">
        <v>446</v>
      </c>
      <c r="H138" s="6" t="s">
        <v>104</v>
      </c>
      <c r="I138" s="6" t="s">
        <v>81</v>
      </c>
      <c r="J138" s="7">
        <v>1.5E-3</v>
      </c>
      <c r="K138" s="8">
        <v>0.19</v>
      </c>
      <c r="L138" s="7">
        <v>6.3E-3</v>
      </c>
      <c r="M138" s="9">
        <v>222.3</v>
      </c>
      <c r="N138" s="10">
        <v>4</v>
      </c>
      <c r="O138" s="34">
        <f t="shared" si="12"/>
        <v>55.58</v>
      </c>
      <c r="P138" s="11">
        <v>49872</v>
      </c>
      <c r="Q138" s="12">
        <v>0.93</v>
      </c>
      <c r="R138" s="6" t="s">
        <v>44</v>
      </c>
      <c r="S138" s="6" t="s">
        <v>106</v>
      </c>
      <c r="T138" s="6" t="s">
        <v>46</v>
      </c>
      <c r="U138" s="6" t="s">
        <v>47</v>
      </c>
      <c r="V138" s="13" t="s">
        <v>48</v>
      </c>
      <c r="W138" s="13" t="s">
        <v>48</v>
      </c>
      <c r="X138" s="13" t="s">
        <v>48</v>
      </c>
      <c r="Y138" s="13" t="s">
        <v>48</v>
      </c>
      <c r="Z138" s="13" t="s">
        <v>48</v>
      </c>
      <c r="AA138" s="13" t="s">
        <v>48</v>
      </c>
      <c r="AB138" s="13" t="s">
        <v>48</v>
      </c>
      <c r="AC138" s="13" t="s">
        <v>48</v>
      </c>
      <c r="AD138" s="13" t="s">
        <v>48</v>
      </c>
      <c r="AE138" s="13" t="s">
        <v>48</v>
      </c>
      <c r="AF138" s="13" t="s">
        <v>48</v>
      </c>
      <c r="AG138" s="14" t="s">
        <v>48</v>
      </c>
      <c r="AH138" s="14" t="s">
        <v>48</v>
      </c>
      <c r="AI138" s="15" t="s">
        <v>49</v>
      </c>
      <c r="AJ138" s="16" t="s">
        <v>49</v>
      </c>
      <c r="AK138" s="30">
        <f t="shared" si="13"/>
        <v>7</v>
      </c>
      <c r="AL138">
        <f>IF(NOT(ISERROR(FIND(R138,Userdata!$C$6,1)))=TRUE,1,0)</f>
        <v>0</v>
      </c>
      <c r="AM138">
        <f>(IF(NOT(ISERROR(FIND(H138,Userdata!$B$46,1)))=TRUE,1,0.5))*25</f>
        <v>12.5</v>
      </c>
      <c r="AN138">
        <f>(IF(NOT(ISERROR(FIND(U138,Userdata!$C$15,1)))=TRUE,1,0.5))*25</f>
        <v>12.5</v>
      </c>
      <c r="AO138">
        <f>IF(Userdata!$B$26=TRUE,IF(E138="ETF",1,0),IF(E138="ETF",0,1))</f>
        <v>0</v>
      </c>
      <c r="AP138">
        <f>IF(D138&lt;Userdata!$B$28,1,0)</f>
        <v>0</v>
      </c>
      <c r="AQ138">
        <f>IF(D138=Userdata!$B$28,IF(Calculation!AK73&lt;Userdata!C98,1,0),0)</f>
        <v>0</v>
      </c>
      <c r="AR138">
        <f t="shared" si="14"/>
        <v>12.5</v>
      </c>
      <c r="AS138">
        <f>IF(Userdata!$W$4= TRUE,(IF(NOT(ISERROR(FIND(I138,Userdata!$R$5,1)))=TRUE,1,0.5)*25),(IF(NOT(ISERROR(FIND(I138,Userdata!$Q$2,1)))=TRUE,1,0.5)*25))</f>
        <v>12.5</v>
      </c>
      <c r="AT138">
        <f>IF(AND(Userdata!$B$32&lt;=Calculation!J73,Userdata!$B$33&gt;=Calculation!J73),1*Userdata!$D$32,0.5*Userdata!$D$32)*2.5</f>
        <v>1.25</v>
      </c>
      <c r="AU138">
        <f>IF(AND(Userdata!$B$34&lt;=Calculation!Q73,Userdata!$B$35&gt;=Calculation!Q73),1*Userdata!$D$34,0.5*Userdata!$D$34)*2.5</f>
        <v>2.5</v>
      </c>
      <c r="AV138">
        <f>IF(AND(Userdata!$B$36&lt;=Calculation!RH73,Userdata!$B$37&gt;=Calculation!K73),1*Userdata!$D$36,0.5*Userdata!$D$36)*2.5</f>
        <v>2.5</v>
      </c>
      <c r="AW138">
        <f>IF(AND(Userdata!$B$38&lt;=Calculation!P73,Userdata!$B$39&gt;=Calculation!P73),1*Userdata!$D$38,0.5*Userdata!$D$38)*2.5</f>
        <v>2.5</v>
      </c>
      <c r="AX138" s="36">
        <f t="shared" si="15"/>
        <v>55.58</v>
      </c>
      <c r="AY138" s="33">
        <f>ROUND((Userdata!$B$3/Calculation!AX108),0)</f>
        <v>0</v>
      </c>
      <c r="AZ138">
        <f t="shared" si="16"/>
        <v>0</v>
      </c>
      <c r="BA138">
        <f t="shared" si="17"/>
        <v>0</v>
      </c>
    </row>
    <row r="139" spans="1:53" ht="172.5" x14ac:dyDescent="0.35">
      <c r="A139" s="4" t="s">
        <v>1065</v>
      </c>
      <c r="B139" s="5" t="s">
        <v>1066</v>
      </c>
      <c r="C139" t="s">
        <v>1384</v>
      </c>
      <c r="D139">
        <v>2006</v>
      </c>
      <c r="E139" s="6" t="s">
        <v>53</v>
      </c>
      <c r="F139" s="6" t="s">
        <v>1068</v>
      </c>
      <c r="G139" s="6" t="s">
        <v>1069</v>
      </c>
      <c r="H139" s="6" t="s">
        <v>295</v>
      </c>
      <c r="I139" s="6" t="s">
        <v>144</v>
      </c>
      <c r="J139" s="7">
        <v>1E-3</v>
      </c>
      <c r="K139" s="8">
        <v>0.54</v>
      </c>
      <c r="L139" s="7">
        <v>6.1999999999999998E-3</v>
      </c>
      <c r="M139" s="9">
        <v>1874.8</v>
      </c>
      <c r="N139" s="10">
        <v>20.9</v>
      </c>
      <c r="O139" s="34">
        <f t="shared" si="12"/>
        <v>89.7</v>
      </c>
      <c r="P139" s="11">
        <v>99863</v>
      </c>
      <c r="Q139" s="12">
        <v>1.1000000000000001</v>
      </c>
      <c r="R139" s="6" t="s">
        <v>44</v>
      </c>
      <c r="S139" s="6" t="s">
        <v>118</v>
      </c>
      <c r="T139" s="6" t="s">
        <v>145</v>
      </c>
      <c r="U139" s="6" t="s">
        <v>47</v>
      </c>
      <c r="V139" s="13">
        <v>5.1700000000000003E-2</v>
      </c>
      <c r="W139" s="13">
        <v>2.24E-2</v>
      </c>
      <c r="X139" s="13">
        <v>0.21310000000000001</v>
      </c>
      <c r="Y139" s="13">
        <v>4.5499999999999999E-2</v>
      </c>
      <c r="Z139" s="13">
        <v>9.4100000000000003E-2</v>
      </c>
      <c r="AA139" s="13">
        <v>5.3199999999999997E-2</v>
      </c>
      <c r="AB139" s="13">
        <v>0.13270000000000001</v>
      </c>
      <c r="AC139" s="13">
        <v>0.16159999999999999</v>
      </c>
      <c r="AD139" s="13">
        <v>2.0500000000000001E-2</v>
      </c>
      <c r="AE139" s="13">
        <v>0.19819999999999999</v>
      </c>
      <c r="AF139" s="13">
        <v>5.5999999999999999E-3</v>
      </c>
      <c r="AG139" s="14" t="s">
        <v>48</v>
      </c>
      <c r="AH139" s="14" t="s">
        <v>48</v>
      </c>
      <c r="AI139" s="15" t="s">
        <v>49</v>
      </c>
      <c r="AJ139" s="16" t="s">
        <v>49</v>
      </c>
      <c r="AK139" s="30">
        <f t="shared" si="13"/>
        <v>8</v>
      </c>
      <c r="AL139">
        <f>IF(NOT(ISERROR(FIND(R139,Userdata!$C$6,1)))=TRUE,1,0)</f>
        <v>0</v>
      </c>
      <c r="AM139">
        <f>(IF(NOT(ISERROR(FIND(H139,Userdata!$B$46,1)))=TRUE,1,0.5))*25</f>
        <v>12.5</v>
      </c>
      <c r="AN139">
        <f>(IF(NOT(ISERROR(FIND(U139,Userdata!$C$15,1)))=TRUE,1,0.5))*25</f>
        <v>12.5</v>
      </c>
      <c r="AO139">
        <f>IF(Userdata!$B$26=TRUE,IF(E139="ETF",1,0),IF(E139="ETF",0,1))</f>
        <v>0</v>
      </c>
      <c r="AP139">
        <f>IF(D139&lt;Userdata!$B$28,1,0)</f>
        <v>0</v>
      </c>
      <c r="AQ139">
        <f>IF(D139=Userdata!$B$28,IF(Calculation!AK212&lt;Userdata!C237,1,0),0)</f>
        <v>0</v>
      </c>
      <c r="AR139">
        <f t="shared" si="14"/>
        <v>12.5</v>
      </c>
      <c r="AS139">
        <f>IF(Userdata!$W$4= TRUE,(IF(NOT(ISERROR(FIND(I139,Userdata!$R$5,1)))=TRUE,1,0.5)*25),(IF(NOT(ISERROR(FIND(I139,Userdata!$Q$2,1)))=TRUE,1,0.5)*25))</f>
        <v>12.5</v>
      </c>
      <c r="AT139">
        <f>IF(AND(Userdata!$B$32&lt;=Calculation!J212,Userdata!$B$33&gt;=Calculation!J212),1*Userdata!$D$32,0.5*Userdata!$D$32)*2.5</f>
        <v>1.25</v>
      </c>
      <c r="AU139">
        <f>IF(AND(Userdata!$B$34&lt;=Calculation!Q212,Userdata!$B$35&gt;=Calculation!Q212),1*Userdata!$D$34,0.5*Userdata!$D$34)*2.5</f>
        <v>2.5</v>
      </c>
      <c r="AV139">
        <f>IF(AND(Userdata!$B$36&lt;=Calculation!RH212,Userdata!$B$37&gt;=Calculation!K212),1*Userdata!$D$36,0.5*Userdata!$D$36)*2.5</f>
        <v>2.5</v>
      </c>
      <c r="AW139">
        <f>IF(AND(Userdata!$B$38&lt;=Calculation!P212,Userdata!$B$39&gt;=Calculation!P212),1*Userdata!$D$38,0.5*Userdata!$D$38)*2.5</f>
        <v>2.5</v>
      </c>
      <c r="AX139" s="36">
        <f t="shared" si="15"/>
        <v>89.7</v>
      </c>
      <c r="AY139" s="33">
        <f>ROUND((Userdata!$B$3/Calculation!AX109),0)</f>
        <v>0</v>
      </c>
      <c r="AZ139">
        <f t="shared" si="16"/>
        <v>0</v>
      </c>
      <c r="BA139">
        <f t="shared" si="17"/>
        <v>0</v>
      </c>
    </row>
    <row r="140" spans="1:53" ht="345" x14ac:dyDescent="0.35">
      <c r="A140" s="4" t="s">
        <v>284</v>
      </c>
      <c r="B140" s="5" t="s">
        <v>285</v>
      </c>
      <c r="C140" t="s">
        <v>1385</v>
      </c>
      <c r="D140">
        <v>2006</v>
      </c>
      <c r="E140" s="6" t="s">
        <v>53</v>
      </c>
      <c r="F140" s="6" t="s">
        <v>287</v>
      </c>
      <c r="G140" s="6" t="s">
        <v>288</v>
      </c>
      <c r="H140" s="6" t="s">
        <v>289</v>
      </c>
      <c r="I140" s="6" t="s">
        <v>105</v>
      </c>
      <c r="J140" s="7">
        <v>5.0000000000000001E-3</v>
      </c>
      <c r="K140" s="8">
        <v>0.15</v>
      </c>
      <c r="L140" s="7">
        <v>6.1000000000000004E-3</v>
      </c>
      <c r="M140" s="9">
        <v>143</v>
      </c>
      <c r="N140" s="10">
        <v>1.3</v>
      </c>
      <c r="O140" s="34">
        <f t="shared" si="12"/>
        <v>110</v>
      </c>
      <c r="P140" s="11">
        <v>25398</v>
      </c>
      <c r="Q140" s="12">
        <v>1.17</v>
      </c>
      <c r="R140" s="6" t="s">
        <v>44</v>
      </c>
      <c r="S140" s="6" t="s">
        <v>48</v>
      </c>
      <c r="T140" s="6" t="s">
        <v>48</v>
      </c>
      <c r="U140" s="6" t="s">
        <v>47</v>
      </c>
      <c r="V140" s="13">
        <v>0</v>
      </c>
      <c r="W140" s="13">
        <v>0</v>
      </c>
      <c r="X140" s="13">
        <v>0</v>
      </c>
      <c r="Y140" s="13">
        <v>0</v>
      </c>
      <c r="Z140" s="13">
        <v>0</v>
      </c>
      <c r="AA140" s="13">
        <v>0</v>
      </c>
      <c r="AB140" s="13">
        <v>0.98170000000000002</v>
      </c>
      <c r="AC140" s="13">
        <v>0</v>
      </c>
      <c r="AD140" s="13">
        <v>0</v>
      </c>
      <c r="AE140" s="13">
        <v>1.83E-2</v>
      </c>
      <c r="AF140" s="13">
        <v>0</v>
      </c>
      <c r="AG140" s="14" t="s">
        <v>48</v>
      </c>
      <c r="AH140" s="14" t="s">
        <v>48</v>
      </c>
      <c r="AI140" s="15" t="s">
        <v>49</v>
      </c>
      <c r="AJ140" s="16" t="s">
        <v>49</v>
      </c>
      <c r="AK140" s="30">
        <f t="shared" si="13"/>
        <v>11</v>
      </c>
      <c r="AL140">
        <f>IF(NOT(ISERROR(FIND(R140,Userdata!$C$6,1)))=TRUE,1,0)</f>
        <v>0</v>
      </c>
      <c r="AM140">
        <f>(IF(NOT(ISERROR(FIND(H140,Userdata!$B$46,1)))=TRUE,1,0.5))*25</f>
        <v>12.5</v>
      </c>
      <c r="AN140">
        <f>(IF(NOT(ISERROR(FIND(U140,Userdata!$C$15,1)))=TRUE,1,0.5))*25</f>
        <v>12.5</v>
      </c>
      <c r="AO140">
        <f>IF(Userdata!$B$26=TRUE,IF(E140="ETF",1,0),IF(E140="ETF",0,1))</f>
        <v>0</v>
      </c>
      <c r="AP140">
        <f>IF(D140&lt;Userdata!$B$28,1,0)</f>
        <v>0</v>
      </c>
      <c r="AQ140">
        <f>IF(D140=Userdata!$B$28,IF(Calculation!AK41&lt;Userdata!C66,1,0),0)</f>
        <v>0</v>
      </c>
      <c r="AR140">
        <f t="shared" si="14"/>
        <v>12.5</v>
      </c>
      <c r="AS140">
        <f>IF(Userdata!$W$4= TRUE,(IF(NOT(ISERROR(FIND(I140,Userdata!$R$5,1)))=TRUE,1,0.5)*25),(IF(NOT(ISERROR(FIND(I140,Userdata!$Q$2,1)))=TRUE,1,0.5)*25))</f>
        <v>12.5</v>
      </c>
      <c r="AT140">
        <f>IF(AND(Userdata!$B$32&lt;=Calculation!J41,Userdata!$B$33&gt;=Calculation!J41),1*Userdata!$D$32,0.5*Userdata!$D$32)*2.5</f>
        <v>1.25</v>
      </c>
      <c r="AU140">
        <f>IF(AND(Userdata!$B$34&lt;=Calculation!Q41,Userdata!$B$35&gt;=Calculation!Q41),1*Userdata!$D$34,0.5*Userdata!$D$34)*2.5</f>
        <v>2.5</v>
      </c>
      <c r="AV140">
        <f>IF(AND(Userdata!$B$36&lt;=Calculation!RH41,Userdata!$B$37&gt;=Calculation!K41),1*Userdata!$D$36,0.5*Userdata!$D$36)*2.5</f>
        <v>2.5</v>
      </c>
      <c r="AW140">
        <f>IF(AND(Userdata!$B$38&lt;=Calculation!P41,Userdata!$B$39&gt;=Calculation!P41),1*Userdata!$D$38,0.5*Userdata!$D$38)*2.5</f>
        <v>2.5</v>
      </c>
      <c r="AX140" s="36">
        <f t="shared" si="15"/>
        <v>110</v>
      </c>
      <c r="AY140" s="33">
        <f>ROUND((Userdata!$B$3/Calculation!AX110),0)</f>
        <v>0</v>
      </c>
      <c r="AZ140">
        <f t="shared" si="16"/>
        <v>0</v>
      </c>
      <c r="BA140">
        <f t="shared" si="17"/>
        <v>0</v>
      </c>
    </row>
    <row r="141" spans="1:53" ht="80.5" x14ac:dyDescent="0.35">
      <c r="A141" s="4" t="s">
        <v>543</v>
      </c>
      <c r="B141" s="5" t="s">
        <v>544</v>
      </c>
      <c r="C141" t="s">
        <v>1382</v>
      </c>
      <c r="D141">
        <v>2006</v>
      </c>
      <c r="E141" s="6" t="s">
        <v>53</v>
      </c>
      <c r="F141" s="6" t="s">
        <v>545</v>
      </c>
      <c r="G141" s="6" t="s">
        <v>546</v>
      </c>
      <c r="H141" s="6" t="s">
        <v>381</v>
      </c>
      <c r="I141" s="6" t="s">
        <v>129</v>
      </c>
      <c r="J141" s="7">
        <v>6.0000000000000001E-3</v>
      </c>
      <c r="K141" s="8">
        <v>0.08</v>
      </c>
      <c r="L141" s="7">
        <v>4.5999999999999999E-3</v>
      </c>
      <c r="M141" s="9">
        <v>274.60000000000002</v>
      </c>
      <c r="N141" s="10">
        <v>7.6</v>
      </c>
      <c r="O141" s="34">
        <f t="shared" si="12"/>
        <v>36.130000000000003</v>
      </c>
      <c r="P141" s="11">
        <v>182808</v>
      </c>
      <c r="Q141" s="12">
        <v>1.1299999999999999</v>
      </c>
      <c r="R141" s="6" t="s">
        <v>44</v>
      </c>
      <c r="S141" s="6" t="s">
        <v>45</v>
      </c>
      <c r="T141" s="6" t="s">
        <v>145</v>
      </c>
      <c r="U141" s="6" t="s">
        <v>47</v>
      </c>
      <c r="V141" s="13">
        <v>1.9E-2</v>
      </c>
      <c r="W141" s="13">
        <v>5.9799999999999999E-2</v>
      </c>
      <c r="X141" s="13">
        <v>0.16969999999999999</v>
      </c>
      <c r="Y141" s="13">
        <v>6.2399999999999997E-2</v>
      </c>
      <c r="Z141" s="13">
        <v>0</v>
      </c>
      <c r="AA141" s="13">
        <v>0</v>
      </c>
      <c r="AB141" s="13">
        <v>0.1605</v>
      </c>
      <c r="AC141" s="13">
        <v>8.7499999999999994E-2</v>
      </c>
      <c r="AD141" s="13">
        <v>0</v>
      </c>
      <c r="AE141" s="13">
        <v>0.44109999999999999</v>
      </c>
      <c r="AF141" s="13">
        <v>0</v>
      </c>
      <c r="AG141" s="14" t="s">
        <v>48</v>
      </c>
      <c r="AH141" s="14" t="s">
        <v>48</v>
      </c>
      <c r="AI141" s="15" t="s">
        <v>49</v>
      </c>
      <c r="AJ141" s="16" t="s">
        <v>49</v>
      </c>
      <c r="AK141" s="30">
        <f t="shared" si="13"/>
        <v>4</v>
      </c>
      <c r="AL141">
        <f>IF(NOT(ISERROR(FIND(R141,Userdata!$C$6,1)))=TRUE,1,0)</f>
        <v>0</v>
      </c>
      <c r="AM141">
        <f>(IF(NOT(ISERROR(FIND(H141,Userdata!$B$46,1)))=TRUE,1,0.5))*25</f>
        <v>12.5</v>
      </c>
      <c r="AN141">
        <f>(IF(NOT(ISERROR(FIND(U141,Userdata!$C$15,1)))=TRUE,1,0.5))*25</f>
        <v>12.5</v>
      </c>
      <c r="AO141">
        <f>IF(Userdata!$B$26=TRUE,IF(E141="ETF",1,0),IF(E141="ETF",0,1))</f>
        <v>0</v>
      </c>
      <c r="AP141">
        <f>IF(D141&lt;Userdata!$B$28,1,0)</f>
        <v>0</v>
      </c>
      <c r="AQ141">
        <f>IF(D141=Userdata!$B$28,IF(Calculation!AK95&lt;Userdata!C120,1,0),0)</f>
        <v>0</v>
      </c>
      <c r="AR141">
        <f t="shared" si="14"/>
        <v>12.5</v>
      </c>
      <c r="AS141">
        <f>IF(Userdata!$W$4= TRUE,(IF(NOT(ISERROR(FIND(I141,Userdata!$R$5,1)))=TRUE,1,0.5)*25),(IF(NOT(ISERROR(FIND(I141,Userdata!$Q$2,1)))=TRUE,1,0.5)*25))</f>
        <v>12.5</v>
      </c>
      <c r="AT141">
        <f>IF(AND(Userdata!$B$32&lt;=Calculation!J95,Userdata!$B$33&gt;=Calculation!J95),1*Userdata!$D$32,0.5*Userdata!$D$32)*2.5</f>
        <v>1.25</v>
      </c>
      <c r="AU141">
        <f>IF(AND(Userdata!$B$34&lt;=Calculation!Q95,Userdata!$B$35&gt;=Calculation!Q95),1*Userdata!$D$34,0.5*Userdata!$D$34)*2.5</f>
        <v>2.5</v>
      </c>
      <c r="AV141">
        <f>IF(AND(Userdata!$B$36&lt;=Calculation!RH95,Userdata!$B$37&gt;=Calculation!K95),1*Userdata!$D$36,0.5*Userdata!$D$36)*2.5</f>
        <v>2.5</v>
      </c>
      <c r="AW141">
        <f>IF(AND(Userdata!$B$38&lt;=Calculation!P95,Userdata!$B$39&gt;=Calculation!P95),1*Userdata!$D$38,0.5*Userdata!$D$38)*2.5</f>
        <v>2.5</v>
      </c>
      <c r="AX141" s="36">
        <f t="shared" si="15"/>
        <v>36.130000000000003</v>
      </c>
      <c r="AY141" s="33">
        <f>ROUND((Userdata!$B$3/Calculation!AX111),0)</f>
        <v>0</v>
      </c>
      <c r="AZ141">
        <f t="shared" si="16"/>
        <v>0</v>
      </c>
      <c r="BA141">
        <f t="shared" si="17"/>
        <v>0</v>
      </c>
    </row>
    <row r="142" spans="1:53" ht="75" x14ac:dyDescent="0.35">
      <c r="A142" s="4" t="s">
        <v>496</v>
      </c>
      <c r="B142" s="5" t="s">
        <v>497</v>
      </c>
      <c r="C142" t="s">
        <v>1381</v>
      </c>
      <c r="D142">
        <v>2000</v>
      </c>
      <c r="E142" s="6" t="s">
        <v>53</v>
      </c>
      <c r="F142" s="6" t="s">
        <v>498</v>
      </c>
      <c r="G142" s="6" t="s">
        <v>499</v>
      </c>
      <c r="H142" s="6" t="s">
        <v>311</v>
      </c>
      <c r="I142" s="6" t="s">
        <v>57</v>
      </c>
      <c r="J142" s="7">
        <v>2.5000000000000001E-3</v>
      </c>
      <c r="K142" s="8">
        <v>0.28000000000000003</v>
      </c>
      <c r="L142" s="7">
        <v>1.35E-2</v>
      </c>
      <c r="M142" s="9">
        <v>249.8</v>
      </c>
      <c r="N142" s="10">
        <v>2.4</v>
      </c>
      <c r="O142" s="34">
        <f t="shared" si="12"/>
        <v>104.08</v>
      </c>
      <c r="P142" s="11">
        <v>10067</v>
      </c>
      <c r="Q142" s="12">
        <v>1.32</v>
      </c>
      <c r="R142" s="6" t="s">
        <v>44</v>
      </c>
      <c r="S142" s="6" t="s">
        <v>74</v>
      </c>
      <c r="T142" s="6" t="s">
        <v>130</v>
      </c>
      <c r="U142" s="6" t="s">
        <v>47</v>
      </c>
      <c r="V142" s="13">
        <v>6.8000000000000005E-2</v>
      </c>
      <c r="W142" s="13">
        <v>3.5000000000000001E-3</v>
      </c>
      <c r="X142" s="13">
        <v>0.15609999999999999</v>
      </c>
      <c r="Y142" s="13">
        <v>5.0900000000000001E-2</v>
      </c>
      <c r="Z142" s="13">
        <v>4.1399999999999999E-2</v>
      </c>
      <c r="AA142" s="13">
        <v>0.14499999999999999</v>
      </c>
      <c r="AB142" s="13">
        <v>5.9700000000000003E-2</v>
      </c>
      <c r="AC142" s="13">
        <v>0.18609999999999999</v>
      </c>
      <c r="AD142" s="13">
        <v>7.9699999999999993E-2</v>
      </c>
      <c r="AE142" s="13">
        <v>0.13569999999999999</v>
      </c>
      <c r="AF142" s="13">
        <v>7.1199999999999999E-2</v>
      </c>
      <c r="AG142" s="14" t="s">
        <v>48</v>
      </c>
      <c r="AH142" s="14" t="s">
        <v>48</v>
      </c>
      <c r="AI142" s="15" t="s">
        <v>49</v>
      </c>
      <c r="AJ142" s="16" t="s">
        <v>49</v>
      </c>
      <c r="AK142" s="30">
        <f t="shared" si="13"/>
        <v>9</v>
      </c>
      <c r="AL142">
        <f>IF(NOT(ISERROR(FIND(R142,Userdata!$C$6,1)))=TRUE,1,0)</f>
        <v>0</v>
      </c>
      <c r="AM142">
        <f>(IF(NOT(ISERROR(FIND(H142,Userdata!$B$46,1)))=TRUE,1,0.5))*25</f>
        <v>12.5</v>
      </c>
      <c r="AN142">
        <f>(IF(NOT(ISERROR(FIND(U142,Userdata!$C$15,1)))=TRUE,1,0.5))*25</f>
        <v>12.5</v>
      </c>
      <c r="AO142">
        <f>IF(Userdata!$B$26=TRUE,IF(E142="ETF",1,0),IF(E142="ETF",0,1))</f>
        <v>0</v>
      </c>
      <c r="AP142">
        <f>IF(D142&lt;Userdata!$B$28,1,0)</f>
        <v>0</v>
      </c>
      <c r="AQ142">
        <f>IF(D142=Userdata!$B$28,IF(Calculation!AK85&lt;Userdata!C110,1,0),0)</f>
        <v>0</v>
      </c>
      <c r="AR142">
        <f t="shared" si="14"/>
        <v>12.5</v>
      </c>
      <c r="AS142">
        <f>IF(Userdata!$W$4= TRUE,(IF(NOT(ISERROR(FIND(I142,Userdata!$R$5,1)))=TRUE,1,0.5)*25),(IF(NOT(ISERROR(FIND(I142,Userdata!$Q$2,1)))=TRUE,1,0.5)*25))</f>
        <v>12.5</v>
      </c>
      <c r="AT142">
        <f>IF(AND(Userdata!$B$32&lt;=Calculation!J85,Userdata!$B$33&gt;=Calculation!J85),1*Userdata!$D$32,0.5*Userdata!$D$32)*2.5</f>
        <v>1.25</v>
      </c>
      <c r="AU142">
        <f>IF(AND(Userdata!$B$34&lt;=Calculation!Q85,Userdata!$B$35&gt;=Calculation!Q85),1*Userdata!$D$34,0.5*Userdata!$D$34)*2.5</f>
        <v>2.5</v>
      </c>
      <c r="AV142">
        <f>IF(AND(Userdata!$B$36&lt;=Calculation!RH85,Userdata!$B$37&gt;=Calculation!K85),1*Userdata!$D$36,0.5*Userdata!$D$36)*2.5</f>
        <v>2.5</v>
      </c>
      <c r="AW142">
        <f>IF(AND(Userdata!$B$38&lt;=Calculation!P85,Userdata!$B$39&gt;=Calculation!P85),1*Userdata!$D$38,0.5*Userdata!$D$38)*2.5</f>
        <v>2.5</v>
      </c>
      <c r="AX142" s="36">
        <f t="shared" si="15"/>
        <v>104.08</v>
      </c>
      <c r="AY142" s="33">
        <f>ROUND((Userdata!$B$3/Calculation!AX112),0)</f>
        <v>0</v>
      </c>
      <c r="AZ142">
        <f t="shared" si="16"/>
        <v>0</v>
      </c>
      <c r="BA142">
        <f t="shared" si="17"/>
        <v>0</v>
      </c>
    </row>
    <row r="143" spans="1:53" ht="115" x14ac:dyDescent="0.35">
      <c r="A143" s="4" t="s">
        <v>602</v>
      </c>
      <c r="B143" s="5" t="s">
        <v>603</v>
      </c>
      <c r="C143" t="s">
        <v>1380</v>
      </c>
      <c r="D143">
        <v>2004</v>
      </c>
      <c r="E143" s="6" t="s">
        <v>53</v>
      </c>
      <c r="F143" s="6" t="s">
        <v>605</v>
      </c>
      <c r="G143" s="6" t="s">
        <v>606</v>
      </c>
      <c r="H143" s="6" t="s">
        <v>436</v>
      </c>
      <c r="I143" s="6" t="s">
        <v>73</v>
      </c>
      <c r="J143" s="7">
        <v>6.0000000000000001E-3</v>
      </c>
      <c r="K143" s="8">
        <v>0.14000000000000001</v>
      </c>
      <c r="L143" s="7">
        <v>1.29E-2</v>
      </c>
      <c r="M143" s="9">
        <v>320.89999999999998</v>
      </c>
      <c r="N143" s="10">
        <v>10.7</v>
      </c>
      <c r="O143" s="34">
        <f t="shared" si="12"/>
        <v>29.99</v>
      </c>
      <c r="P143" s="11">
        <v>181098</v>
      </c>
      <c r="Q143" s="12">
        <v>2.52</v>
      </c>
      <c r="R143" s="6" t="s">
        <v>44</v>
      </c>
      <c r="S143" s="6" t="s">
        <v>48</v>
      </c>
      <c r="T143" s="6" t="s">
        <v>48</v>
      </c>
      <c r="U143" s="6" t="s">
        <v>90</v>
      </c>
      <c r="V143" s="13">
        <v>1.7999999999999999E-2</v>
      </c>
      <c r="W143" s="13">
        <v>9.1899999999999996E-2</v>
      </c>
      <c r="X143" s="13">
        <v>0.1202</v>
      </c>
      <c r="Y143" s="13">
        <v>5.67E-2</v>
      </c>
      <c r="Z143" s="13">
        <v>7.1199999999999999E-2</v>
      </c>
      <c r="AA143" s="13">
        <v>1.32E-2</v>
      </c>
      <c r="AB143" s="13">
        <v>8.5000000000000006E-2</v>
      </c>
      <c r="AC143" s="13">
        <v>4.2099999999999999E-2</v>
      </c>
      <c r="AD143" s="13">
        <v>1.1900000000000001E-2</v>
      </c>
      <c r="AE143" s="13">
        <v>0.4884</v>
      </c>
      <c r="AF143" s="13">
        <v>4.7999999999999996E-3</v>
      </c>
      <c r="AG143" s="14" t="s">
        <v>48</v>
      </c>
      <c r="AH143" s="14" t="s">
        <v>48</v>
      </c>
      <c r="AI143" s="15" t="s">
        <v>49</v>
      </c>
      <c r="AJ143" s="16" t="s">
        <v>49</v>
      </c>
      <c r="AK143" s="30">
        <f t="shared" si="13"/>
        <v>12</v>
      </c>
      <c r="AL143">
        <f>IF(NOT(ISERROR(FIND(R143,Userdata!$C$6,1)))=TRUE,1,0)</f>
        <v>0</v>
      </c>
      <c r="AM143">
        <f>(IF(NOT(ISERROR(FIND(H143,Userdata!$B$46,1)))=TRUE,1,0.5))*25</f>
        <v>12.5</v>
      </c>
      <c r="AN143">
        <f>(IF(NOT(ISERROR(FIND(U143,Userdata!$C$15,1)))=TRUE,1,0.5))*25</f>
        <v>12.5</v>
      </c>
      <c r="AO143">
        <f>IF(Userdata!$B$26=TRUE,IF(E143="ETF",1,0),IF(E143="ETF",0,1))</f>
        <v>0</v>
      </c>
      <c r="AP143">
        <f>IF(D143&lt;Userdata!$B$28,1,0)</f>
        <v>0</v>
      </c>
      <c r="AQ143">
        <f>IF(D143=Userdata!$B$28,IF(Calculation!AK108&lt;Userdata!C133,1,0),0)</f>
        <v>0</v>
      </c>
      <c r="AR143">
        <f t="shared" si="14"/>
        <v>12.5</v>
      </c>
      <c r="AS143">
        <f>IF(Userdata!$W$4= TRUE,(IF(NOT(ISERROR(FIND(I143,Userdata!$R$5,1)))=TRUE,1,0.5)*25),(IF(NOT(ISERROR(FIND(I143,Userdata!$Q$2,1)))=TRUE,1,0.5)*25))</f>
        <v>12.5</v>
      </c>
      <c r="AT143">
        <f>IF(AND(Userdata!$B$32&lt;=Calculation!J108,Userdata!$B$33&gt;=Calculation!J108),1*Userdata!$D$32,0.5*Userdata!$D$32)*2.5</f>
        <v>1.25</v>
      </c>
      <c r="AU143">
        <f>IF(AND(Userdata!$B$34&lt;=Calculation!Q108,Userdata!$B$35&gt;=Calculation!Q108),1*Userdata!$D$34,0.5*Userdata!$D$34)*2.5</f>
        <v>2.5</v>
      </c>
      <c r="AV143">
        <f>IF(AND(Userdata!$B$36&lt;=Calculation!RH108,Userdata!$B$37&gt;=Calculation!K108),1*Userdata!$D$36,0.5*Userdata!$D$36)*2.5</f>
        <v>2.5</v>
      </c>
      <c r="AW143">
        <f>IF(AND(Userdata!$B$38&lt;=Calculation!P108,Userdata!$B$39&gt;=Calculation!P108),1*Userdata!$D$38,0.5*Userdata!$D$38)*2.5</f>
        <v>2.5</v>
      </c>
      <c r="AX143" s="36">
        <f t="shared" si="15"/>
        <v>29.99</v>
      </c>
      <c r="AY143" s="33">
        <f>ROUND((Userdata!$B$3/Calculation!AX113),0)</f>
        <v>0</v>
      </c>
      <c r="AZ143">
        <f t="shared" si="16"/>
        <v>0</v>
      </c>
      <c r="BA143">
        <f t="shared" si="17"/>
        <v>0</v>
      </c>
    </row>
    <row r="144" spans="1:53" ht="276" x14ac:dyDescent="0.35">
      <c r="A144" s="4" t="s">
        <v>849</v>
      </c>
      <c r="B144" s="5" t="s">
        <v>850</v>
      </c>
      <c r="C144" t="s">
        <v>1381</v>
      </c>
      <c r="D144">
        <v>2004</v>
      </c>
      <c r="E144" s="6" t="s">
        <v>53</v>
      </c>
      <c r="F144" s="6" t="s">
        <v>852</v>
      </c>
      <c r="G144" s="6" t="s">
        <v>853</v>
      </c>
      <c r="H144" s="6" t="s">
        <v>233</v>
      </c>
      <c r="I144" s="6" t="s">
        <v>144</v>
      </c>
      <c r="J144" s="7">
        <v>1.4E-3</v>
      </c>
      <c r="K144" s="8">
        <v>3.24</v>
      </c>
      <c r="L144" s="7">
        <v>6.8199999999999997E-2</v>
      </c>
      <c r="M144" s="9">
        <v>570.1</v>
      </c>
      <c r="N144" s="10">
        <v>6.8</v>
      </c>
      <c r="O144" s="34">
        <f t="shared" si="12"/>
        <v>83.84</v>
      </c>
      <c r="P144" s="11">
        <v>58178</v>
      </c>
      <c r="Q144" s="12">
        <v>1.1299999999999999</v>
      </c>
      <c r="R144" s="6" t="s">
        <v>44</v>
      </c>
      <c r="S144" s="6" t="s">
        <v>48</v>
      </c>
      <c r="T144" s="6" t="s">
        <v>48</v>
      </c>
      <c r="U144" s="6" t="s">
        <v>47</v>
      </c>
      <c r="V144" s="13">
        <v>0</v>
      </c>
      <c r="W144" s="13">
        <v>0.96560000000000001</v>
      </c>
      <c r="X144" s="13">
        <v>0</v>
      </c>
      <c r="Y144" s="13">
        <v>0</v>
      </c>
      <c r="Z144" s="13">
        <v>0</v>
      </c>
      <c r="AA144" s="13">
        <v>0</v>
      </c>
      <c r="AB144" s="13">
        <v>0</v>
      </c>
      <c r="AC144" s="13">
        <v>0</v>
      </c>
      <c r="AD144" s="13">
        <v>0</v>
      </c>
      <c r="AE144" s="13">
        <v>3.4299999999999997E-2</v>
      </c>
      <c r="AF144" s="13">
        <v>0</v>
      </c>
      <c r="AG144" s="14" t="s">
        <v>48</v>
      </c>
      <c r="AH144" s="14" t="s">
        <v>48</v>
      </c>
      <c r="AI144" s="15" t="s">
        <v>49</v>
      </c>
      <c r="AJ144" s="16" t="s">
        <v>49</v>
      </c>
      <c r="AK144" s="30">
        <f t="shared" si="13"/>
        <v>9</v>
      </c>
      <c r="AL144">
        <f>IF(NOT(ISERROR(FIND(R144,Userdata!$C$6,1)))=TRUE,1,0)</f>
        <v>0</v>
      </c>
      <c r="AM144">
        <f>(IF(NOT(ISERROR(FIND(H144,Userdata!$B$46,1)))=TRUE,1,0.5))*25</f>
        <v>12.5</v>
      </c>
      <c r="AN144">
        <f>(IF(NOT(ISERROR(FIND(U144,Userdata!$C$15,1)))=TRUE,1,0.5))*25</f>
        <v>12.5</v>
      </c>
      <c r="AO144">
        <f>IF(Userdata!$B$26=TRUE,IF(E144="ETF",1,0),IF(E144="ETF",0,1))</f>
        <v>0</v>
      </c>
      <c r="AP144">
        <f>IF(D144&lt;Userdata!$B$28,1,0)</f>
        <v>0</v>
      </c>
      <c r="AQ144">
        <f>IF(D144=Userdata!$B$28,IF(Calculation!AK162&lt;Userdata!C187,1,0),0)</f>
        <v>0</v>
      </c>
      <c r="AR144">
        <f t="shared" si="14"/>
        <v>12.5</v>
      </c>
      <c r="AS144">
        <f>IF(Userdata!$W$4= TRUE,(IF(NOT(ISERROR(FIND(I144,Userdata!$R$5,1)))=TRUE,1,0.5)*25),(IF(NOT(ISERROR(FIND(I144,Userdata!$Q$2,1)))=TRUE,1,0.5)*25))</f>
        <v>12.5</v>
      </c>
      <c r="AT144">
        <f>IF(AND(Userdata!$B$32&lt;=Calculation!J162,Userdata!$B$33&gt;=Calculation!J162),1*Userdata!$D$32,0.5*Userdata!$D$32)*2.5</f>
        <v>1.25</v>
      </c>
      <c r="AU144">
        <f>IF(AND(Userdata!$B$34&lt;=Calculation!Q162,Userdata!$B$35&gt;=Calculation!Q162),1*Userdata!$D$34,0.5*Userdata!$D$34)*2.5</f>
        <v>2.5</v>
      </c>
      <c r="AV144">
        <f>IF(AND(Userdata!$B$36&lt;=Calculation!RH162,Userdata!$B$37&gt;=Calculation!K162),1*Userdata!$D$36,0.5*Userdata!$D$36)*2.5</f>
        <v>2.5</v>
      </c>
      <c r="AW144">
        <f>IF(AND(Userdata!$B$38&lt;=Calculation!P162,Userdata!$B$39&gt;=Calculation!P162),1*Userdata!$D$38,0.5*Userdata!$D$38)*2.5</f>
        <v>2.5</v>
      </c>
      <c r="AX144" s="36">
        <f t="shared" si="15"/>
        <v>83.84</v>
      </c>
      <c r="AY144" s="33">
        <f>ROUND((Userdata!$B$3/Calculation!AX114),0)</f>
        <v>0</v>
      </c>
      <c r="AZ144">
        <f t="shared" si="16"/>
        <v>0</v>
      </c>
      <c r="BA144">
        <f t="shared" si="17"/>
        <v>0</v>
      </c>
    </row>
    <row r="145" spans="1:53" ht="138" x14ac:dyDescent="0.35">
      <c r="A145" s="4" t="s">
        <v>359</v>
      </c>
      <c r="B145" s="5" t="s">
        <v>360</v>
      </c>
      <c r="C145" t="s">
        <v>1389</v>
      </c>
      <c r="D145">
        <v>2009</v>
      </c>
      <c r="E145" s="6" t="s">
        <v>53</v>
      </c>
      <c r="F145" s="6" t="s">
        <v>362</v>
      </c>
      <c r="G145" s="6" t="s">
        <v>363</v>
      </c>
      <c r="H145" s="6" t="s">
        <v>88</v>
      </c>
      <c r="I145" s="6" t="s">
        <v>89</v>
      </c>
      <c r="J145" s="7">
        <v>5.7000000000000002E-3</v>
      </c>
      <c r="K145" s="8">
        <v>0.72</v>
      </c>
      <c r="L145" s="7">
        <v>3.5000000000000003E-2</v>
      </c>
      <c r="M145" s="9">
        <v>179.6</v>
      </c>
      <c r="N145" s="10">
        <v>8.8000000000000007</v>
      </c>
      <c r="O145" s="34">
        <f t="shared" si="12"/>
        <v>20.41</v>
      </c>
      <c r="P145" s="11">
        <v>197981</v>
      </c>
      <c r="Q145" s="12">
        <v>-2.15</v>
      </c>
      <c r="R145" s="6" t="s">
        <v>44</v>
      </c>
      <c r="S145" s="6" t="s">
        <v>48</v>
      </c>
      <c r="T145" s="6" t="s">
        <v>48</v>
      </c>
      <c r="U145" s="6" t="s">
        <v>90</v>
      </c>
      <c r="V145" s="13">
        <v>0.1666</v>
      </c>
      <c r="W145" s="13">
        <v>8.8700000000000001E-2</v>
      </c>
      <c r="X145" s="13">
        <v>0.1182</v>
      </c>
      <c r="Y145" s="13">
        <v>0.16900000000000001</v>
      </c>
      <c r="Z145" s="13">
        <v>2.5000000000000001E-3</v>
      </c>
      <c r="AA145" s="13">
        <v>0.28410000000000002</v>
      </c>
      <c r="AB145" s="13">
        <v>2.98E-2</v>
      </c>
      <c r="AC145" s="13">
        <v>3.8800000000000001E-2</v>
      </c>
      <c r="AD145" s="13">
        <v>4.9000000000000002E-2</v>
      </c>
      <c r="AE145" s="13">
        <v>0</v>
      </c>
      <c r="AF145" s="13">
        <v>5.91E-2</v>
      </c>
      <c r="AG145" s="14" t="s">
        <v>48</v>
      </c>
      <c r="AH145" s="14" t="s">
        <v>48</v>
      </c>
      <c r="AI145" s="15" t="s">
        <v>49</v>
      </c>
      <c r="AJ145" s="16" t="s">
        <v>49</v>
      </c>
      <c r="AK145" s="30">
        <f t="shared" si="13"/>
        <v>1</v>
      </c>
      <c r="AL145">
        <f>IF(NOT(ISERROR(FIND(R145,Userdata!$C$6,1)))=TRUE,1,0)</f>
        <v>0</v>
      </c>
      <c r="AM145">
        <f>(IF(NOT(ISERROR(FIND(H145,Userdata!$B$46,1)))=TRUE,1,0.5))*25</f>
        <v>12.5</v>
      </c>
      <c r="AN145">
        <f>(IF(NOT(ISERROR(FIND(U145,Userdata!$C$15,1)))=TRUE,1,0.5))*25</f>
        <v>12.5</v>
      </c>
      <c r="AO145">
        <f>IF(Userdata!$B$26=TRUE,IF(E145="ETF",1,0),IF(E145="ETF",0,1))</f>
        <v>0</v>
      </c>
      <c r="AP145">
        <f>IF(D145&lt;Userdata!$B$28,1,0)</f>
        <v>0</v>
      </c>
      <c r="AQ145">
        <f>IF(D145=Userdata!$B$28,IF(Calculation!AK55&lt;Userdata!C80,1,0),0)</f>
        <v>0</v>
      </c>
      <c r="AR145">
        <f t="shared" si="14"/>
        <v>12.5</v>
      </c>
      <c r="AS145">
        <f>IF(Userdata!$W$4= TRUE,(IF(NOT(ISERROR(FIND(I145,Userdata!$R$5,1)))=TRUE,1,0.5)*25),(IF(NOT(ISERROR(FIND(I145,Userdata!$Q$2,1)))=TRUE,1,0.5)*25))</f>
        <v>12.5</v>
      </c>
      <c r="AT145">
        <f>IF(AND(Userdata!$B$32&lt;=Calculation!J55,Userdata!$B$33&gt;=Calculation!J55),1*Userdata!$D$32,0.5*Userdata!$D$32)*2.5</f>
        <v>1.25</v>
      </c>
      <c r="AU145">
        <f>IF(AND(Userdata!$B$34&lt;=Calculation!Q55,Userdata!$B$35&gt;=Calculation!Q55),1*Userdata!$D$34,0.5*Userdata!$D$34)*2.5</f>
        <v>2.5</v>
      </c>
      <c r="AV145">
        <f>IF(AND(Userdata!$B$36&lt;=Calculation!RH55,Userdata!$B$37&gt;=Calculation!K55),1*Userdata!$D$36,0.5*Userdata!$D$36)*2.5</f>
        <v>2.5</v>
      </c>
      <c r="AW145">
        <f>IF(AND(Userdata!$B$38&lt;=Calculation!P55,Userdata!$B$39&gt;=Calculation!P55),1*Userdata!$D$38,0.5*Userdata!$D$38)*2.5</f>
        <v>2.5</v>
      </c>
      <c r="AX145" s="36">
        <f t="shared" si="15"/>
        <v>20.41</v>
      </c>
      <c r="AY145" s="33">
        <f>ROUND((Userdata!$B$3/Calculation!AX115),0)</f>
        <v>0</v>
      </c>
      <c r="AZ145">
        <f t="shared" si="16"/>
        <v>0</v>
      </c>
      <c r="BA145">
        <f t="shared" si="17"/>
        <v>0</v>
      </c>
    </row>
    <row r="146" spans="1:53" ht="149.5" x14ac:dyDescent="0.35">
      <c r="A146" s="4" t="s">
        <v>622</v>
      </c>
      <c r="B146" s="5" t="s">
        <v>623</v>
      </c>
      <c r="C146" t="s">
        <v>1387</v>
      </c>
      <c r="D146">
        <v>2011</v>
      </c>
      <c r="E146" s="6" t="s">
        <v>53</v>
      </c>
      <c r="F146" s="6" t="s">
        <v>625</v>
      </c>
      <c r="G146" s="6" t="s">
        <v>626</v>
      </c>
      <c r="H146" s="6" t="s">
        <v>207</v>
      </c>
      <c r="I146" s="6" t="s">
        <v>437</v>
      </c>
      <c r="J146" s="7">
        <v>5.1000000000000004E-3</v>
      </c>
      <c r="K146" s="8">
        <v>0.09</v>
      </c>
      <c r="L146" s="7">
        <v>1.8700000000000001E-2</v>
      </c>
      <c r="M146" s="9">
        <v>347.5</v>
      </c>
      <c r="N146" s="10">
        <v>9.1999999999999993</v>
      </c>
      <c r="O146" s="34">
        <f t="shared" si="12"/>
        <v>37.770000000000003</v>
      </c>
      <c r="P146" s="11">
        <v>132205</v>
      </c>
      <c r="Q146" s="12">
        <v>2.04</v>
      </c>
      <c r="R146" s="6" t="s">
        <v>44</v>
      </c>
      <c r="S146" s="6" t="s">
        <v>48</v>
      </c>
      <c r="T146" s="6" t="s">
        <v>48</v>
      </c>
      <c r="U146" s="6" t="s">
        <v>208</v>
      </c>
      <c r="V146" s="13">
        <v>7.5300000000000006E-2</v>
      </c>
      <c r="W146" s="13">
        <v>4.6100000000000002E-2</v>
      </c>
      <c r="X146" s="13">
        <v>0.20330000000000001</v>
      </c>
      <c r="Y146" s="13">
        <v>6.2100000000000002E-2</v>
      </c>
      <c r="Z146" s="13">
        <v>1.1299999999999999E-2</v>
      </c>
      <c r="AA146" s="13">
        <v>0.14879999999999999</v>
      </c>
      <c r="AB146" s="13">
        <v>5.9400000000000001E-2</v>
      </c>
      <c r="AC146" s="13">
        <v>0.18079999999999999</v>
      </c>
      <c r="AD146" s="13">
        <v>4.6800000000000001E-2</v>
      </c>
      <c r="AE146" s="13">
        <v>0.1178</v>
      </c>
      <c r="AF146" s="13">
        <v>2.9700000000000001E-2</v>
      </c>
      <c r="AG146" s="14" t="s">
        <v>48</v>
      </c>
      <c r="AH146" s="14" t="s">
        <v>48</v>
      </c>
      <c r="AI146" s="15" t="s">
        <v>49</v>
      </c>
      <c r="AJ146" s="16" t="s">
        <v>49</v>
      </c>
      <c r="AK146" s="30">
        <f t="shared" si="13"/>
        <v>6</v>
      </c>
      <c r="AL146">
        <f>IF(NOT(ISERROR(FIND(R146,Userdata!$C$6,1)))=TRUE,1,0)</f>
        <v>0</v>
      </c>
      <c r="AM146">
        <f>(IF(NOT(ISERROR(FIND(H146,Userdata!$B$46,1)))=TRUE,1,0.5))*25</f>
        <v>12.5</v>
      </c>
      <c r="AN146">
        <f>(IF(NOT(ISERROR(FIND(U146,Userdata!$C$15,1)))=TRUE,1,0.5))*25</f>
        <v>12.5</v>
      </c>
      <c r="AO146">
        <f>IF(Userdata!$B$26=TRUE,IF(E146="ETF",1,0),IF(E146="ETF",0,1))</f>
        <v>0</v>
      </c>
      <c r="AP146">
        <f>IF(D146&lt;Userdata!$B$28,1,0)</f>
        <v>0</v>
      </c>
      <c r="AQ146">
        <f>IF(D146=Userdata!$B$28,IF(Calculation!AK112&lt;Userdata!C137,1,0),0)</f>
        <v>0</v>
      </c>
      <c r="AR146">
        <f t="shared" si="14"/>
        <v>12.5</v>
      </c>
      <c r="AS146">
        <f>IF(Userdata!$W$4= TRUE,(IF(NOT(ISERROR(FIND(I146,Userdata!$R$5,1)))=TRUE,1,0.5)*25),(IF(NOT(ISERROR(FIND(I146,Userdata!$Q$2,1)))=TRUE,1,0.5)*25))</f>
        <v>12.5</v>
      </c>
      <c r="AT146">
        <f>IF(AND(Userdata!$B$32&lt;=Calculation!J112,Userdata!$B$33&gt;=Calculation!J112),1*Userdata!$D$32,0.5*Userdata!$D$32)*2.5</f>
        <v>1.25</v>
      </c>
      <c r="AU146">
        <f>IF(AND(Userdata!$B$34&lt;=Calculation!Q112,Userdata!$B$35&gt;=Calculation!Q112),1*Userdata!$D$34,0.5*Userdata!$D$34)*2.5</f>
        <v>2.5</v>
      </c>
      <c r="AV146">
        <f>IF(AND(Userdata!$B$36&lt;=Calculation!RH112,Userdata!$B$37&gt;=Calculation!K112),1*Userdata!$D$36,0.5*Userdata!$D$36)*2.5</f>
        <v>2.5</v>
      </c>
      <c r="AW146">
        <f>IF(AND(Userdata!$B$38&lt;=Calculation!P112,Userdata!$B$39&gt;=Calculation!P112),1*Userdata!$D$38,0.5*Userdata!$D$38)*2.5</f>
        <v>2.5</v>
      </c>
      <c r="AX146" s="36">
        <f t="shared" si="15"/>
        <v>37.770000000000003</v>
      </c>
      <c r="AY146" s="33">
        <f>ROUND((Userdata!$B$3/Calculation!AX116),0)</f>
        <v>0</v>
      </c>
      <c r="AZ146">
        <f t="shared" si="16"/>
        <v>0</v>
      </c>
      <c r="BA146">
        <f t="shared" si="17"/>
        <v>0</v>
      </c>
    </row>
    <row r="147" spans="1:53" ht="115" x14ac:dyDescent="0.35">
      <c r="A147" s="4" t="s">
        <v>761</v>
      </c>
      <c r="B147" s="5" t="s">
        <v>762</v>
      </c>
      <c r="C147" t="s">
        <v>1380</v>
      </c>
      <c r="D147">
        <v>2011</v>
      </c>
      <c r="E147" s="6" t="s">
        <v>53</v>
      </c>
      <c r="F147" s="6" t="s">
        <v>763</v>
      </c>
      <c r="G147" s="6" t="s">
        <v>764</v>
      </c>
      <c r="H147" s="6" t="s">
        <v>289</v>
      </c>
      <c r="I147" s="6" t="s">
        <v>89</v>
      </c>
      <c r="J147" s="7">
        <v>3.5000000000000001E-3</v>
      </c>
      <c r="K147" s="8">
        <v>0</v>
      </c>
      <c r="L147" s="7">
        <v>2.0999999999999999E-3</v>
      </c>
      <c r="M147" s="9">
        <v>485.1</v>
      </c>
      <c r="N147" s="10">
        <v>5.5</v>
      </c>
      <c r="O147" s="34">
        <f t="shared" si="12"/>
        <v>88.2</v>
      </c>
      <c r="P147" s="11">
        <v>85159</v>
      </c>
      <c r="Q147" s="12">
        <v>1.98</v>
      </c>
      <c r="R147" s="6" t="s">
        <v>44</v>
      </c>
      <c r="S147" s="6" t="s">
        <v>48</v>
      </c>
      <c r="T147" s="6" t="s">
        <v>48</v>
      </c>
      <c r="U147" s="6" t="s">
        <v>47</v>
      </c>
      <c r="V147" s="13">
        <v>0</v>
      </c>
      <c r="W147" s="13">
        <v>0</v>
      </c>
      <c r="X147" s="13">
        <v>0</v>
      </c>
      <c r="Y147" s="13">
        <v>0</v>
      </c>
      <c r="Z147" s="13">
        <v>0</v>
      </c>
      <c r="AA147" s="13">
        <v>0</v>
      </c>
      <c r="AB147" s="13">
        <v>1.0004</v>
      </c>
      <c r="AC147" s="13">
        <v>0</v>
      </c>
      <c r="AD147" s="13">
        <v>0</v>
      </c>
      <c r="AE147" s="13">
        <v>0</v>
      </c>
      <c r="AF147" s="13">
        <v>0</v>
      </c>
      <c r="AG147" s="14" t="s">
        <v>48</v>
      </c>
      <c r="AH147" s="14" t="s">
        <v>48</v>
      </c>
      <c r="AI147" s="15" t="s">
        <v>49</v>
      </c>
      <c r="AJ147" s="16" t="s">
        <v>49</v>
      </c>
      <c r="AK147" s="30">
        <f t="shared" si="13"/>
        <v>12</v>
      </c>
      <c r="AL147">
        <f>IF(NOT(ISERROR(FIND(R147,Userdata!$C$6,1)))=TRUE,1,0)</f>
        <v>0</v>
      </c>
      <c r="AM147">
        <f>(IF(NOT(ISERROR(FIND(H147,Userdata!$B$46,1)))=TRUE,1,0.5))*25</f>
        <v>12.5</v>
      </c>
      <c r="AN147">
        <f>(IF(NOT(ISERROR(FIND(U147,Userdata!$C$15,1)))=TRUE,1,0.5))*25</f>
        <v>12.5</v>
      </c>
      <c r="AO147">
        <f>IF(Userdata!$B$26=TRUE,IF(E147="ETF",1,0),IF(E147="ETF",0,1))</f>
        <v>0</v>
      </c>
      <c r="AP147">
        <f>IF(D147&lt;Userdata!$B$28,1,0)</f>
        <v>0</v>
      </c>
      <c r="AQ147">
        <f>IF(D147=Userdata!$B$28,IF(Calculation!AK143&lt;Userdata!C168,1,0),0)</f>
        <v>0</v>
      </c>
      <c r="AR147">
        <f t="shared" si="14"/>
        <v>12.5</v>
      </c>
      <c r="AS147">
        <f>IF(Userdata!$W$4= TRUE,(IF(NOT(ISERROR(FIND(I147,Userdata!$R$5,1)))=TRUE,1,0.5)*25),(IF(NOT(ISERROR(FIND(I147,Userdata!$Q$2,1)))=TRUE,1,0.5)*25))</f>
        <v>12.5</v>
      </c>
      <c r="AT147">
        <f>IF(AND(Userdata!$B$32&lt;=Calculation!J143,Userdata!$B$33&gt;=Calculation!J143),1*Userdata!$D$32,0.5*Userdata!$D$32)*2.5</f>
        <v>1.25</v>
      </c>
      <c r="AU147">
        <f>IF(AND(Userdata!$B$34&lt;=Calculation!Q143,Userdata!$B$35&gt;=Calculation!Q143),1*Userdata!$D$34,0.5*Userdata!$D$34)*2.5</f>
        <v>2.5</v>
      </c>
      <c r="AV147">
        <f>IF(AND(Userdata!$B$36&lt;=Calculation!RH143,Userdata!$B$37&gt;=Calculation!K143),1*Userdata!$D$36,0.5*Userdata!$D$36)*2.5</f>
        <v>2.5</v>
      </c>
      <c r="AW147">
        <f>IF(AND(Userdata!$B$38&lt;=Calculation!P143,Userdata!$B$39&gt;=Calculation!P143),1*Userdata!$D$38,0.5*Userdata!$D$38)*2.5</f>
        <v>2.5</v>
      </c>
      <c r="AX147" s="36">
        <f t="shared" si="15"/>
        <v>88.2</v>
      </c>
      <c r="AY147" s="33">
        <f>ROUND((Userdata!$B$3/Calculation!AX117),0)</f>
        <v>0</v>
      </c>
      <c r="AZ147">
        <f t="shared" si="16"/>
        <v>0</v>
      </c>
      <c r="BA147">
        <f t="shared" si="17"/>
        <v>0</v>
      </c>
    </row>
    <row r="148" spans="1:53" ht="92" x14ac:dyDescent="0.35">
      <c r="A148" s="4" t="s">
        <v>387</v>
      </c>
      <c r="B148" s="5" t="s">
        <v>388</v>
      </c>
      <c r="C148" t="s">
        <v>1387</v>
      </c>
      <c r="D148">
        <v>2004</v>
      </c>
      <c r="E148" s="6" t="s">
        <v>53</v>
      </c>
      <c r="F148" s="6" t="s">
        <v>389</v>
      </c>
      <c r="G148" s="6" t="s">
        <v>390</v>
      </c>
      <c r="H148" s="6" t="s">
        <v>295</v>
      </c>
      <c r="I148" s="6" t="s">
        <v>81</v>
      </c>
      <c r="J148" s="7">
        <v>3.0000000000000001E-3</v>
      </c>
      <c r="K148" s="8">
        <v>0.18</v>
      </c>
      <c r="L148" s="7">
        <v>3.7000000000000002E-3</v>
      </c>
      <c r="M148" s="9">
        <v>191.4</v>
      </c>
      <c r="N148" s="10">
        <v>1.4</v>
      </c>
      <c r="O148" s="34">
        <f t="shared" si="12"/>
        <v>136.71</v>
      </c>
      <c r="P148" s="11">
        <v>4808</v>
      </c>
      <c r="Q148" s="12">
        <v>1.05</v>
      </c>
      <c r="R148" s="6" t="s">
        <v>44</v>
      </c>
      <c r="S148" s="6" t="s">
        <v>118</v>
      </c>
      <c r="T148" s="6" t="s">
        <v>145</v>
      </c>
      <c r="U148" s="6" t="s">
        <v>47</v>
      </c>
      <c r="V148" s="13">
        <v>2.63E-2</v>
      </c>
      <c r="W148" s="13">
        <v>1.7999999999999999E-2</v>
      </c>
      <c r="X148" s="13">
        <v>0.23449999999999999</v>
      </c>
      <c r="Y148" s="13">
        <v>3.5499999999999997E-2</v>
      </c>
      <c r="Z148" s="13">
        <v>9.1200000000000003E-2</v>
      </c>
      <c r="AA148" s="13">
        <v>5.0200000000000002E-2</v>
      </c>
      <c r="AB148" s="13">
        <v>0.1239</v>
      </c>
      <c r="AC148" s="13">
        <v>0.15390000000000001</v>
      </c>
      <c r="AD148" s="13">
        <v>6.5000000000000002E-2</v>
      </c>
      <c r="AE148" s="13">
        <v>0.19539999999999999</v>
      </c>
      <c r="AF148" s="13">
        <v>4.1000000000000003E-3</v>
      </c>
      <c r="AG148" s="14" t="s">
        <v>48</v>
      </c>
      <c r="AH148" s="14" t="s">
        <v>48</v>
      </c>
      <c r="AI148" s="15" t="s">
        <v>49</v>
      </c>
      <c r="AJ148" s="16" t="s">
        <v>49</v>
      </c>
      <c r="AK148" s="30">
        <f t="shared" si="13"/>
        <v>6</v>
      </c>
      <c r="AL148">
        <f>IF(NOT(ISERROR(FIND(R148,Userdata!$C$6,1)))=TRUE,1,0)</f>
        <v>0</v>
      </c>
      <c r="AM148">
        <f>(IF(NOT(ISERROR(FIND(H148,Userdata!$B$46,1)))=TRUE,1,0.5))*25</f>
        <v>12.5</v>
      </c>
      <c r="AN148">
        <f>(IF(NOT(ISERROR(FIND(U148,Userdata!$C$15,1)))=TRUE,1,0.5))*25</f>
        <v>12.5</v>
      </c>
      <c r="AO148">
        <f>IF(Userdata!$B$26=TRUE,IF(E148="ETF",1,0),IF(E148="ETF",0,1))</f>
        <v>0</v>
      </c>
      <c r="AP148">
        <f>IF(D148&lt;Userdata!$B$28,1,0)</f>
        <v>0</v>
      </c>
      <c r="AQ148">
        <f>IF(D148=Userdata!$B$28,IF(Calculation!AK61&lt;Userdata!C86,1,0),0)</f>
        <v>0</v>
      </c>
      <c r="AR148">
        <f t="shared" si="14"/>
        <v>12.5</v>
      </c>
      <c r="AS148">
        <f>IF(Userdata!$W$4= TRUE,(IF(NOT(ISERROR(FIND(I148,Userdata!$R$5,1)))=TRUE,1,0.5)*25),(IF(NOT(ISERROR(FIND(I148,Userdata!$Q$2,1)))=TRUE,1,0.5)*25))</f>
        <v>12.5</v>
      </c>
      <c r="AT148">
        <f>IF(AND(Userdata!$B$32&lt;=Calculation!J61,Userdata!$B$33&gt;=Calculation!J61),1*Userdata!$D$32,0.5*Userdata!$D$32)*2.5</f>
        <v>1.25</v>
      </c>
      <c r="AU148">
        <f>IF(AND(Userdata!$B$34&lt;=Calculation!Q61,Userdata!$B$35&gt;=Calculation!Q61),1*Userdata!$D$34,0.5*Userdata!$D$34)*2.5</f>
        <v>2.5</v>
      </c>
      <c r="AV148">
        <f>IF(AND(Userdata!$B$36&lt;=Calculation!RH61,Userdata!$B$37&gt;=Calculation!K61),1*Userdata!$D$36,0.5*Userdata!$D$36)*2.5</f>
        <v>2.5</v>
      </c>
      <c r="AW148">
        <f>IF(AND(Userdata!$B$38&lt;=Calculation!P61,Userdata!$B$39&gt;=Calculation!P61),1*Userdata!$D$38,0.5*Userdata!$D$38)*2.5</f>
        <v>2.5</v>
      </c>
      <c r="AX148" s="36">
        <f t="shared" si="15"/>
        <v>136.71</v>
      </c>
      <c r="AY148" s="33">
        <f>ROUND((Userdata!$B$3/Calculation!AX118),0)</f>
        <v>0</v>
      </c>
      <c r="AZ148">
        <f t="shared" si="16"/>
        <v>0</v>
      </c>
      <c r="BA148">
        <f t="shared" si="17"/>
        <v>0</v>
      </c>
    </row>
    <row r="149" spans="1:53" ht="299" x14ac:dyDescent="0.35">
      <c r="A149" s="4" t="s">
        <v>1075</v>
      </c>
      <c r="B149" s="5" t="s">
        <v>1076</v>
      </c>
      <c r="C149" t="s">
        <v>1387</v>
      </c>
      <c r="D149">
        <v>2006</v>
      </c>
      <c r="E149" s="6" t="s">
        <v>53</v>
      </c>
      <c r="F149" s="6" t="s">
        <v>1077</v>
      </c>
      <c r="G149" s="6" t="s">
        <v>1078</v>
      </c>
      <c r="H149" s="6" t="s">
        <v>136</v>
      </c>
      <c r="I149" s="6" t="s">
        <v>129</v>
      </c>
      <c r="J149" s="7">
        <v>6.0000000000000001E-3</v>
      </c>
      <c r="K149" s="8">
        <v>0.01</v>
      </c>
      <c r="L149" s="7">
        <v>2.9999999999999997E-4</v>
      </c>
      <c r="M149" s="9">
        <v>1903.4</v>
      </c>
      <c r="N149" s="10">
        <v>32</v>
      </c>
      <c r="O149" s="34">
        <f t="shared" si="12"/>
        <v>59.48</v>
      </c>
      <c r="P149" s="11">
        <v>340039</v>
      </c>
      <c r="Q149" s="12">
        <v>1.49</v>
      </c>
      <c r="R149" s="6" t="s">
        <v>44</v>
      </c>
      <c r="S149" s="6" t="s">
        <v>48</v>
      </c>
      <c r="T149" s="6" t="s">
        <v>48</v>
      </c>
      <c r="U149" s="6" t="s">
        <v>47</v>
      </c>
      <c r="V149" s="13">
        <v>0</v>
      </c>
      <c r="W149" s="13">
        <v>9.5999999999999992E-3</v>
      </c>
      <c r="X149" s="13">
        <v>0.24779999999999999</v>
      </c>
      <c r="Y149" s="13">
        <v>0</v>
      </c>
      <c r="Z149" s="13">
        <v>0</v>
      </c>
      <c r="AA149" s="13">
        <v>4.4999999999999998E-2</v>
      </c>
      <c r="AB149" s="13">
        <v>1.7500000000000002E-2</v>
      </c>
      <c r="AC149" s="13">
        <v>2.4799999999999999E-2</v>
      </c>
      <c r="AD149" s="13">
        <v>0</v>
      </c>
      <c r="AE149" s="13">
        <v>0.65500000000000003</v>
      </c>
      <c r="AF149" s="13">
        <v>0</v>
      </c>
      <c r="AG149" s="14" t="s">
        <v>48</v>
      </c>
      <c r="AH149" s="14" t="s">
        <v>48</v>
      </c>
      <c r="AI149" s="15" t="s">
        <v>49</v>
      </c>
      <c r="AJ149" s="16" t="s">
        <v>49</v>
      </c>
      <c r="AK149" s="30">
        <f t="shared" si="13"/>
        <v>6</v>
      </c>
      <c r="AL149">
        <f>IF(NOT(ISERROR(FIND(R149,Userdata!$C$6,1)))=TRUE,1,0)</f>
        <v>0</v>
      </c>
      <c r="AM149">
        <f>(IF(NOT(ISERROR(FIND(H149,Userdata!$B$46,1)))=TRUE,1,0.5))*25</f>
        <v>12.5</v>
      </c>
      <c r="AN149">
        <f>(IF(NOT(ISERROR(FIND(U149,Userdata!$C$15,1)))=TRUE,1,0.5))*25</f>
        <v>12.5</v>
      </c>
      <c r="AO149">
        <f>IF(Userdata!$B$26=TRUE,IF(E149="ETF",1,0),IF(E149="ETF",0,1))</f>
        <v>0</v>
      </c>
      <c r="AP149">
        <f>IF(D149&lt;Userdata!$B$28,1,0)</f>
        <v>0</v>
      </c>
      <c r="AQ149">
        <f>IF(D149=Userdata!$B$28,IF(Calculation!AK214&lt;Userdata!C239,1,0),0)</f>
        <v>0</v>
      </c>
      <c r="AR149">
        <f t="shared" si="14"/>
        <v>12.5</v>
      </c>
      <c r="AS149">
        <f>IF(Userdata!$W$4= TRUE,(IF(NOT(ISERROR(FIND(I149,Userdata!$R$5,1)))=TRUE,1,0.5)*25),(IF(NOT(ISERROR(FIND(I149,Userdata!$Q$2,1)))=TRUE,1,0.5)*25))</f>
        <v>12.5</v>
      </c>
      <c r="AT149">
        <f>IF(AND(Userdata!$B$32&lt;=Calculation!J214,Userdata!$B$33&gt;=Calculation!J214),1*Userdata!$D$32,0.5*Userdata!$D$32)*2.5</f>
        <v>1.25</v>
      </c>
      <c r="AU149">
        <f>IF(AND(Userdata!$B$34&lt;=Calculation!Q214,Userdata!$B$35&gt;=Calculation!Q214),1*Userdata!$D$34,0.5*Userdata!$D$34)*2.5</f>
        <v>2.5</v>
      </c>
      <c r="AV149">
        <f>IF(AND(Userdata!$B$36&lt;=Calculation!RH214,Userdata!$B$37&gt;=Calculation!K214),1*Userdata!$D$36,0.5*Userdata!$D$36)*2.5</f>
        <v>2.5</v>
      </c>
      <c r="AW149">
        <f>IF(AND(Userdata!$B$38&lt;=Calculation!P214,Userdata!$B$39&gt;=Calculation!P214),1*Userdata!$D$38,0.5*Userdata!$D$38)*2.5</f>
        <v>2.5</v>
      </c>
      <c r="AX149" s="36">
        <f t="shared" si="15"/>
        <v>59.48</v>
      </c>
      <c r="AY149" s="33">
        <f>ROUND((Userdata!$B$3/Calculation!AX119),0)</f>
        <v>0</v>
      </c>
      <c r="AZ149">
        <f t="shared" si="16"/>
        <v>0</v>
      </c>
      <c r="BA149">
        <f t="shared" si="17"/>
        <v>0</v>
      </c>
    </row>
    <row r="150" spans="1:53" ht="80.5" x14ac:dyDescent="0.35">
      <c r="A150" s="4" t="s">
        <v>726</v>
      </c>
      <c r="B150" s="5" t="s">
        <v>727</v>
      </c>
      <c r="C150" t="s">
        <v>1384</v>
      </c>
      <c r="D150">
        <v>2005</v>
      </c>
      <c r="E150" s="6" t="s">
        <v>53</v>
      </c>
      <c r="F150" s="6" t="s">
        <v>199</v>
      </c>
      <c r="G150" s="6" t="s">
        <v>200</v>
      </c>
      <c r="H150" s="6" t="s">
        <v>201</v>
      </c>
      <c r="I150" s="6" t="s">
        <v>57</v>
      </c>
      <c r="J150" s="7">
        <v>2E-3</v>
      </c>
      <c r="K150" s="8">
        <v>0.23</v>
      </c>
      <c r="L150" s="7">
        <v>1.1900000000000001E-2</v>
      </c>
      <c r="M150" s="9">
        <v>420.8</v>
      </c>
      <c r="N150" s="10">
        <v>4.0999999999999996</v>
      </c>
      <c r="O150" s="34">
        <f t="shared" si="12"/>
        <v>102.63</v>
      </c>
      <c r="P150" s="11">
        <v>30525</v>
      </c>
      <c r="Q150" s="12">
        <v>1.29</v>
      </c>
      <c r="R150" s="6" t="s">
        <v>44</v>
      </c>
      <c r="S150" s="6" t="s">
        <v>74</v>
      </c>
      <c r="T150" s="6" t="s">
        <v>46</v>
      </c>
      <c r="U150" s="6" t="s">
        <v>47</v>
      </c>
      <c r="V150" s="13">
        <v>6.0600000000000001E-2</v>
      </c>
      <c r="W150" s="13">
        <v>3.5999999999999999E-3</v>
      </c>
      <c r="X150" s="13">
        <v>0.16589999999999999</v>
      </c>
      <c r="Y150" s="13">
        <v>4.5600000000000002E-2</v>
      </c>
      <c r="Z150" s="13">
        <v>3.6799999999999999E-2</v>
      </c>
      <c r="AA150" s="13">
        <v>0.1283</v>
      </c>
      <c r="AB150" s="13">
        <v>9.9900000000000003E-2</v>
      </c>
      <c r="AC150" s="13">
        <v>0.1696</v>
      </c>
      <c r="AD150" s="13">
        <v>7.5600000000000001E-2</v>
      </c>
      <c r="AE150" s="13">
        <v>0.17530000000000001</v>
      </c>
      <c r="AF150" s="13">
        <v>3.7400000000000003E-2</v>
      </c>
      <c r="AG150" s="14" t="s">
        <v>48</v>
      </c>
      <c r="AH150" s="14" t="s">
        <v>48</v>
      </c>
      <c r="AI150" s="15" t="s">
        <v>49</v>
      </c>
      <c r="AJ150" s="16" t="s">
        <v>49</v>
      </c>
      <c r="AK150" s="30">
        <f t="shared" si="13"/>
        <v>8</v>
      </c>
      <c r="AL150">
        <f>IF(NOT(ISERROR(FIND(R150,Userdata!$C$6,1)))=TRUE,1,0)</f>
        <v>0</v>
      </c>
      <c r="AM150">
        <f>(IF(NOT(ISERROR(FIND(H150,Userdata!$B$46,1)))=TRUE,1,0.5))*25</f>
        <v>12.5</v>
      </c>
      <c r="AN150">
        <f>(IF(NOT(ISERROR(FIND(U150,Userdata!$C$15,1)))=TRUE,1,0.5))*25</f>
        <v>12.5</v>
      </c>
      <c r="AO150">
        <f>IF(Userdata!$B$26=TRUE,IF(E150="ETF",1,0),IF(E150="ETF",0,1))</f>
        <v>0</v>
      </c>
      <c r="AP150">
        <f>IF(D150&lt;Userdata!$B$28,1,0)</f>
        <v>0</v>
      </c>
      <c r="AQ150">
        <f>IF(D150=Userdata!$B$28,IF(Calculation!AK134&lt;Userdata!C159,1,0),0)</f>
        <v>0</v>
      </c>
      <c r="AR150">
        <f t="shared" si="14"/>
        <v>12.5</v>
      </c>
      <c r="AS150">
        <f>IF(Userdata!$W$4= TRUE,(IF(NOT(ISERROR(FIND(I150,Userdata!$R$5,1)))=TRUE,1,0.5)*25),(IF(NOT(ISERROR(FIND(I150,Userdata!$Q$2,1)))=TRUE,1,0.5)*25))</f>
        <v>12.5</v>
      </c>
      <c r="AT150">
        <f>IF(AND(Userdata!$B$32&lt;=Calculation!J134,Userdata!$B$33&gt;=Calculation!J134),1*Userdata!$D$32,0.5*Userdata!$D$32)*2.5</f>
        <v>1.25</v>
      </c>
      <c r="AU150">
        <f>IF(AND(Userdata!$B$34&lt;=Calculation!Q134,Userdata!$B$35&gt;=Calculation!Q134),1*Userdata!$D$34,0.5*Userdata!$D$34)*2.5</f>
        <v>2.5</v>
      </c>
      <c r="AV150">
        <f>IF(AND(Userdata!$B$36&lt;=Calculation!RH134,Userdata!$B$37&gt;=Calculation!K134),1*Userdata!$D$36,0.5*Userdata!$D$36)*2.5</f>
        <v>2.5</v>
      </c>
      <c r="AW150">
        <f>IF(AND(Userdata!$B$38&lt;=Calculation!P134,Userdata!$B$39&gt;=Calculation!P134),1*Userdata!$D$38,0.5*Userdata!$D$38)*2.5</f>
        <v>2.5</v>
      </c>
      <c r="AX150" s="36">
        <f t="shared" si="15"/>
        <v>102.63</v>
      </c>
      <c r="AY150" s="33">
        <f>ROUND((Userdata!$B$3/Calculation!AX120),0)</f>
        <v>0</v>
      </c>
      <c r="AZ150">
        <f t="shared" si="16"/>
        <v>0</v>
      </c>
      <c r="BA150">
        <f t="shared" si="17"/>
        <v>0</v>
      </c>
    </row>
    <row r="151" spans="1:53" ht="409.5" x14ac:dyDescent="0.35">
      <c r="A151" s="4" t="s">
        <v>551</v>
      </c>
      <c r="B151" s="5" t="s">
        <v>552</v>
      </c>
      <c r="C151" t="s">
        <v>1384</v>
      </c>
      <c r="D151">
        <v>2012</v>
      </c>
      <c r="E151" s="6" t="s">
        <v>53</v>
      </c>
      <c r="F151" s="6" t="s">
        <v>554</v>
      </c>
      <c r="G151" s="6" t="s">
        <v>555</v>
      </c>
      <c r="H151" s="6" t="s">
        <v>136</v>
      </c>
      <c r="I151" s="6" t="s">
        <v>129</v>
      </c>
      <c r="J151" s="7">
        <v>5.0000000000000001E-3</v>
      </c>
      <c r="K151" s="8">
        <v>0.15</v>
      </c>
      <c r="L151" s="7">
        <v>2.3300000000000001E-2</v>
      </c>
      <c r="M151" s="9">
        <v>277.60000000000002</v>
      </c>
      <c r="N151" s="10">
        <v>11.4</v>
      </c>
      <c r="O151" s="34">
        <f t="shared" si="12"/>
        <v>24.35</v>
      </c>
      <c r="P151" s="11">
        <v>83113</v>
      </c>
      <c r="Q151" s="12">
        <v>1.07</v>
      </c>
      <c r="R151" s="6" t="s">
        <v>44</v>
      </c>
      <c r="S151" s="6" t="s">
        <v>48</v>
      </c>
      <c r="T151" s="6" t="s">
        <v>48</v>
      </c>
      <c r="U151" s="6" t="s">
        <v>47</v>
      </c>
      <c r="V151" s="13">
        <v>0</v>
      </c>
      <c r="W151" s="13">
        <v>0.20019999999999999</v>
      </c>
      <c r="X151" s="13">
        <v>0</v>
      </c>
      <c r="Y151" s="13">
        <v>0</v>
      </c>
      <c r="Z151" s="13">
        <v>0</v>
      </c>
      <c r="AA151" s="13">
        <v>0</v>
      </c>
      <c r="AB151" s="13">
        <v>0</v>
      </c>
      <c r="AC151" s="13">
        <v>1.2800000000000001E-2</v>
      </c>
      <c r="AD151" s="13">
        <v>0</v>
      </c>
      <c r="AE151" s="13">
        <v>0.78210000000000002</v>
      </c>
      <c r="AF151" s="13">
        <v>0</v>
      </c>
      <c r="AG151" s="14" t="s">
        <v>48</v>
      </c>
      <c r="AH151" s="14" t="s">
        <v>48</v>
      </c>
      <c r="AI151" s="15" t="s">
        <v>49</v>
      </c>
      <c r="AJ151" s="16" t="s">
        <v>49</v>
      </c>
      <c r="AK151" s="30">
        <f t="shared" si="13"/>
        <v>8</v>
      </c>
      <c r="AL151">
        <f>IF(NOT(ISERROR(FIND(R151,Userdata!$C$6,1)))=TRUE,1,0)</f>
        <v>0</v>
      </c>
      <c r="AM151">
        <f>(IF(NOT(ISERROR(FIND(H151,Userdata!$B$46,1)))=TRUE,1,0.5))*25</f>
        <v>12.5</v>
      </c>
      <c r="AN151">
        <f>(IF(NOT(ISERROR(FIND(U151,Userdata!$C$15,1)))=TRUE,1,0.5))*25</f>
        <v>12.5</v>
      </c>
      <c r="AO151">
        <f>IF(Userdata!$B$26=TRUE,IF(E151="ETF",1,0),IF(E151="ETF",0,1))</f>
        <v>0</v>
      </c>
      <c r="AP151">
        <f>IF(D151&lt;Userdata!$B$28,1,0)</f>
        <v>0</v>
      </c>
      <c r="AQ151">
        <f>IF(D151=Userdata!$B$28,IF(Calculation!AK97&lt;Userdata!C122,1,0),0)</f>
        <v>0</v>
      </c>
      <c r="AR151">
        <f t="shared" si="14"/>
        <v>12.5</v>
      </c>
      <c r="AS151">
        <f>IF(Userdata!$W$4= TRUE,(IF(NOT(ISERROR(FIND(I151,Userdata!$R$5,1)))=TRUE,1,0.5)*25),(IF(NOT(ISERROR(FIND(I151,Userdata!$Q$2,1)))=TRUE,1,0.5)*25))</f>
        <v>12.5</v>
      </c>
      <c r="AT151">
        <f>IF(AND(Userdata!$B$32&lt;=Calculation!J97,Userdata!$B$33&gt;=Calculation!J97),1*Userdata!$D$32,0.5*Userdata!$D$32)*2.5</f>
        <v>1.25</v>
      </c>
      <c r="AU151">
        <f>IF(AND(Userdata!$B$34&lt;=Calculation!Q97,Userdata!$B$35&gt;=Calculation!Q97),1*Userdata!$D$34,0.5*Userdata!$D$34)*2.5</f>
        <v>2.5</v>
      </c>
      <c r="AV151">
        <f>IF(AND(Userdata!$B$36&lt;=Calculation!RH97,Userdata!$B$37&gt;=Calculation!K97),1*Userdata!$D$36,0.5*Userdata!$D$36)*2.5</f>
        <v>2.5</v>
      </c>
      <c r="AW151">
        <f>IF(AND(Userdata!$B$38&lt;=Calculation!P97,Userdata!$B$39&gt;=Calculation!P97),1*Userdata!$D$38,0.5*Userdata!$D$38)*2.5</f>
        <v>2.5</v>
      </c>
      <c r="AX151" s="36">
        <f t="shared" si="15"/>
        <v>24.35</v>
      </c>
      <c r="AY151" s="33">
        <f>ROUND((Userdata!$B$3/Calculation!AX121),0)</f>
        <v>0</v>
      </c>
      <c r="AZ151">
        <f t="shared" si="16"/>
        <v>0</v>
      </c>
      <c r="BA151">
        <f t="shared" si="17"/>
        <v>0</v>
      </c>
    </row>
    <row r="152" spans="1:53" ht="207" x14ac:dyDescent="0.35">
      <c r="A152" s="4" t="s">
        <v>921</v>
      </c>
      <c r="B152" s="5" t="s">
        <v>922</v>
      </c>
      <c r="C152" t="s">
        <v>1380</v>
      </c>
      <c r="D152">
        <v>2009</v>
      </c>
      <c r="E152" s="6" t="s">
        <v>53</v>
      </c>
      <c r="F152" s="6" t="s">
        <v>340</v>
      </c>
      <c r="G152" s="6" t="s">
        <v>341</v>
      </c>
      <c r="H152" s="6" t="s">
        <v>213</v>
      </c>
      <c r="I152" s="6" t="s">
        <v>789</v>
      </c>
      <c r="J152" s="7">
        <v>6.9999999999999999E-4</v>
      </c>
      <c r="K152" s="8">
        <v>0.27</v>
      </c>
      <c r="L152" s="7">
        <v>2.18E-2</v>
      </c>
      <c r="M152" s="9">
        <v>817.1</v>
      </c>
      <c r="N152" s="10">
        <v>20.2</v>
      </c>
      <c r="O152" s="34">
        <f t="shared" si="12"/>
        <v>40.450000000000003</v>
      </c>
      <c r="P152" s="11">
        <v>113031</v>
      </c>
      <c r="Q152" s="12">
        <v>1</v>
      </c>
      <c r="R152" s="6" t="s">
        <v>44</v>
      </c>
      <c r="S152" s="6" t="s">
        <v>45</v>
      </c>
      <c r="T152" s="6" t="s">
        <v>130</v>
      </c>
      <c r="U152" s="6" t="s">
        <v>47</v>
      </c>
      <c r="V152" s="13">
        <v>2.7199999999999998E-2</v>
      </c>
      <c r="W152" s="13">
        <v>4.8899999999999999E-2</v>
      </c>
      <c r="X152" s="13">
        <v>0.1115</v>
      </c>
      <c r="Y152" s="13">
        <v>0.1241</v>
      </c>
      <c r="Z152" s="13">
        <v>0.1173</v>
      </c>
      <c r="AA152" s="13">
        <v>0.21060000000000001</v>
      </c>
      <c r="AB152" s="13">
        <v>8.9599999999999999E-2</v>
      </c>
      <c r="AC152" s="13">
        <v>9.4E-2</v>
      </c>
      <c r="AD152" s="13">
        <v>2.8899999999999999E-2</v>
      </c>
      <c r="AE152" s="13">
        <v>8.48E-2</v>
      </c>
      <c r="AF152" s="13">
        <v>6.2399999999999997E-2</v>
      </c>
      <c r="AG152" s="14" t="s">
        <v>48</v>
      </c>
      <c r="AH152" s="14" t="s">
        <v>48</v>
      </c>
      <c r="AI152" s="15" t="s">
        <v>49</v>
      </c>
      <c r="AJ152" s="16" t="s">
        <v>49</v>
      </c>
      <c r="AK152" s="30">
        <f t="shared" si="13"/>
        <v>12</v>
      </c>
      <c r="AL152">
        <f>IF(NOT(ISERROR(FIND(R152,Userdata!$C$6,1)))=TRUE,1,0)</f>
        <v>0</v>
      </c>
      <c r="AM152">
        <f>(IF(NOT(ISERROR(FIND(H152,Userdata!$B$46,1)))=TRUE,1,0.5))*25</f>
        <v>12.5</v>
      </c>
      <c r="AN152">
        <f>(IF(NOT(ISERROR(FIND(U152,Userdata!$C$15,1)))=TRUE,1,0.5))*25</f>
        <v>12.5</v>
      </c>
      <c r="AO152">
        <f>IF(Userdata!$B$26=TRUE,IF(E152="ETF",1,0),IF(E152="ETF",0,1))</f>
        <v>0</v>
      </c>
      <c r="AP152">
        <f>IF(D152&lt;Userdata!$B$28,1,0)</f>
        <v>0</v>
      </c>
      <c r="AQ152">
        <f>IF(D152=Userdata!$B$28,IF(Calculation!AK179&lt;Userdata!C204,1,0),0)</f>
        <v>0</v>
      </c>
      <c r="AR152">
        <f t="shared" si="14"/>
        <v>12.5</v>
      </c>
      <c r="AS152">
        <f>IF(Userdata!$W$4= TRUE,(IF(NOT(ISERROR(FIND(I152,Userdata!$R$5,1)))=TRUE,1,0.5)*25),(IF(NOT(ISERROR(FIND(I152,Userdata!$Q$2,1)))=TRUE,1,0.5)*25))</f>
        <v>12.5</v>
      </c>
      <c r="AT152">
        <f>IF(AND(Userdata!$B$32&lt;=Calculation!J179,Userdata!$B$33&gt;=Calculation!J179),1*Userdata!$D$32,0.5*Userdata!$D$32)*2.5</f>
        <v>1.25</v>
      </c>
      <c r="AU152">
        <f>IF(AND(Userdata!$B$34&lt;=Calculation!Q179,Userdata!$B$35&gt;=Calculation!Q179),1*Userdata!$D$34,0.5*Userdata!$D$34)*2.5</f>
        <v>2.5</v>
      </c>
      <c r="AV152">
        <f>IF(AND(Userdata!$B$36&lt;=Calculation!RH179,Userdata!$B$37&gt;=Calculation!K179),1*Userdata!$D$36,0.5*Userdata!$D$36)*2.5</f>
        <v>2.5</v>
      </c>
      <c r="AW152">
        <f>IF(AND(Userdata!$B$38&lt;=Calculation!P179,Userdata!$B$39&gt;=Calculation!P179),1*Userdata!$D$38,0.5*Userdata!$D$38)*2.5</f>
        <v>2.5</v>
      </c>
      <c r="AX152" s="36">
        <f t="shared" si="15"/>
        <v>40.450000000000003</v>
      </c>
      <c r="AY152" s="33">
        <f>ROUND((Userdata!$B$3/Calculation!AX122),0)</f>
        <v>0</v>
      </c>
      <c r="AZ152">
        <f t="shared" si="16"/>
        <v>0</v>
      </c>
      <c r="BA152">
        <f t="shared" si="17"/>
        <v>0</v>
      </c>
    </row>
    <row r="153" spans="1:53" ht="310.5" x14ac:dyDescent="0.35">
      <c r="A153" s="4" t="s">
        <v>1287</v>
      </c>
      <c r="B153" s="5" t="s">
        <v>1288</v>
      </c>
      <c r="C153" t="s">
        <v>1385</v>
      </c>
      <c r="D153">
        <v>2005</v>
      </c>
      <c r="E153" s="6" t="s">
        <v>53</v>
      </c>
      <c r="F153" s="6" t="s">
        <v>1289</v>
      </c>
      <c r="G153" s="6" t="s">
        <v>1290</v>
      </c>
      <c r="H153" s="6" t="s">
        <v>213</v>
      </c>
      <c r="I153" s="6" t="s">
        <v>57</v>
      </c>
      <c r="J153" s="7">
        <v>3.5000000000000001E-3</v>
      </c>
      <c r="K153" s="8">
        <v>0.4</v>
      </c>
      <c r="L153" s="7">
        <v>2.4199999999999999E-2</v>
      </c>
      <c r="M153" s="9">
        <v>12548.1</v>
      </c>
      <c r="N153" s="10">
        <v>173.1</v>
      </c>
      <c r="O153" s="34">
        <f t="shared" si="12"/>
        <v>72.489999999999995</v>
      </c>
      <c r="P153" s="11">
        <v>678911</v>
      </c>
      <c r="Q153" s="12">
        <v>-1.0900000000000001</v>
      </c>
      <c r="R153" s="6" t="s">
        <v>44</v>
      </c>
      <c r="S153" s="6" t="s">
        <v>45</v>
      </c>
      <c r="T153" s="6" t="s">
        <v>130</v>
      </c>
      <c r="U153" s="6" t="s">
        <v>47</v>
      </c>
      <c r="V153" s="13">
        <v>9.6000000000000002E-2</v>
      </c>
      <c r="W153" s="13">
        <v>3.27E-2</v>
      </c>
      <c r="X153" s="13">
        <v>0.10920000000000001</v>
      </c>
      <c r="Y153" s="13">
        <v>0.1762</v>
      </c>
      <c r="Z153" s="13">
        <v>4.8099999999999997E-2</v>
      </c>
      <c r="AA153" s="13">
        <v>0.10249999999999999</v>
      </c>
      <c r="AB153" s="13">
        <v>8.9899999999999994E-2</v>
      </c>
      <c r="AC153" s="13">
        <v>0.15709999999999999</v>
      </c>
      <c r="AD153" s="13">
        <v>4.87E-2</v>
      </c>
      <c r="AE153" s="13">
        <v>4.2999999999999997E-2</v>
      </c>
      <c r="AF153" s="13">
        <v>9.01E-2</v>
      </c>
      <c r="AG153" s="14" t="s">
        <v>48</v>
      </c>
      <c r="AH153" s="14" t="s">
        <v>48</v>
      </c>
      <c r="AI153" s="15" t="s">
        <v>49</v>
      </c>
      <c r="AJ153" s="16" t="s">
        <v>49</v>
      </c>
      <c r="AK153" s="30">
        <f t="shared" si="13"/>
        <v>11</v>
      </c>
      <c r="AL153">
        <f>IF(NOT(ISERROR(FIND(R153,Userdata!$C$6,1)))=TRUE,1,0)</f>
        <v>0</v>
      </c>
      <c r="AM153">
        <f>(IF(NOT(ISERROR(FIND(H153,Userdata!$B$46,1)))=TRUE,1,0.5))*25</f>
        <v>12.5</v>
      </c>
      <c r="AN153">
        <f>(IF(NOT(ISERROR(FIND(U153,Userdata!$C$15,1)))=TRUE,1,0.5))*25</f>
        <v>12.5</v>
      </c>
      <c r="AO153">
        <f>IF(Userdata!$B$26=TRUE,IF(E153="ETF",1,0),IF(E153="ETF",0,1))</f>
        <v>0</v>
      </c>
      <c r="AP153">
        <f>IF(D153&lt;Userdata!$B$28,1,0)</f>
        <v>0</v>
      </c>
      <c r="AQ153">
        <f>IF(D153=Userdata!$B$28,IF(Calculation!AK264&lt;Userdata!C289,1,0),0)</f>
        <v>0</v>
      </c>
      <c r="AR153">
        <f t="shared" si="14"/>
        <v>12.5</v>
      </c>
      <c r="AS153">
        <f>IF(Userdata!$W$4= TRUE,(IF(NOT(ISERROR(FIND(I153,Userdata!$R$5,1)))=TRUE,1,0.5)*25),(IF(NOT(ISERROR(FIND(I153,Userdata!$Q$2,1)))=TRUE,1,0.5)*25))</f>
        <v>12.5</v>
      </c>
      <c r="AT153">
        <f>IF(AND(Userdata!$B$32&lt;=Calculation!J264,Userdata!$B$33&gt;=Calculation!J264),1*Userdata!$D$32,0.5*Userdata!$D$32)*2.5</f>
        <v>1.25</v>
      </c>
      <c r="AU153">
        <f>IF(AND(Userdata!$B$34&lt;=Calculation!Q264,Userdata!$B$35&gt;=Calculation!Q264),1*Userdata!$D$34,0.5*Userdata!$D$34)*2.5</f>
        <v>2.5</v>
      </c>
      <c r="AV153">
        <f>IF(AND(Userdata!$B$36&lt;=Calculation!RH264,Userdata!$B$37&gt;=Calculation!K264),1*Userdata!$D$36,0.5*Userdata!$D$36)*2.5</f>
        <v>2.5</v>
      </c>
      <c r="AW153">
        <f>IF(AND(Userdata!$B$38&lt;=Calculation!P264,Userdata!$B$39&gt;=Calculation!P264),1*Userdata!$D$38,0.5*Userdata!$D$38)*2.5</f>
        <v>2.5</v>
      </c>
      <c r="AX153" s="36">
        <f t="shared" si="15"/>
        <v>72.489999999999995</v>
      </c>
      <c r="AY153" s="33">
        <f>ROUND((Userdata!$B$3/Calculation!AX123),0)</f>
        <v>0</v>
      </c>
      <c r="AZ153">
        <f t="shared" si="16"/>
        <v>0</v>
      </c>
      <c r="BA153">
        <f t="shared" si="17"/>
        <v>0</v>
      </c>
    </row>
    <row r="154" spans="1:53" ht="126.5" x14ac:dyDescent="0.35">
      <c r="A154" s="4" t="s">
        <v>822</v>
      </c>
      <c r="B154" s="5" t="s">
        <v>823</v>
      </c>
      <c r="C154" t="s">
        <v>1382</v>
      </c>
      <c r="D154">
        <v>2012</v>
      </c>
      <c r="E154" s="6" t="s">
        <v>53</v>
      </c>
      <c r="F154" s="6" t="s">
        <v>825</v>
      </c>
      <c r="G154" s="6" t="s">
        <v>826</v>
      </c>
      <c r="H154" s="6" t="s">
        <v>104</v>
      </c>
      <c r="I154" s="6" t="s">
        <v>89</v>
      </c>
      <c r="J154" s="7">
        <v>4.8999999999999998E-3</v>
      </c>
      <c r="K154" s="8">
        <v>0.23</v>
      </c>
      <c r="L154" s="7">
        <v>8.0000000000000002E-3</v>
      </c>
      <c r="M154" s="9">
        <v>536.70000000000005</v>
      </c>
      <c r="N154" s="10">
        <v>18.7</v>
      </c>
      <c r="O154" s="34">
        <f t="shared" si="12"/>
        <v>28.7</v>
      </c>
      <c r="P154" s="11">
        <v>162445</v>
      </c>
      <c r="Q154" s="12">
        <v>1.02</v>
      </c>
      <c r="R154" s="6" t="s">
        <v>44</v>
      </c>
      <c r="S154" s="6" t="s">
        <v>48</v>
      </c>
      <c r="T154" s="6" t="s">
        <v>48</v>
      </c>
      <c r="U154" s="6" t="s">
        <v>47</v>
      </c>
      <c r="V154" s="13">
        <v>0.1487</v>
      </c>
      <c r="W154" s="13">
        <v>0</v>
      </c>
      <c r="X154" s="13">
        <v>9.7100000000000006E-2</v>
      </c>
      <c r="Y154" s="13">
        <v>0</v>
      </c>
      <c r="Z154" s="13">
        <v>4.8899999999999999E-2</v>
      </c>
      <c r="AA154" s="13">
        <v>0.15570000000000001</v>
      </c>
      <c r="AB154" s="13">
        <v>9.8900000000000002E-2</v>
      </c>
      <c r="AC154" s="13">
        <v>0.23949999999999999</v>
      </c>
      <c r="AD154" s="13">
        <v>0</v>
      </c>
      <c r="AE154" s="13">
        <v>0.16669999999999999</v>
      </c>
      <c r="AF154" s="13">
        <v>4.65E-2</v>
      </c>
      <c r="AG154" s="14" t="s">
        <v>48</v>
      </c>
      <c r="AH154" s="14" t="s">
        <v>48</v>
      </c>
      <c r="AI154" s="15" t="s">
        <v>49</v>
      </c>
      <c r="AJ154" s="16" t="s">
        <v>49</v>
      </c>
      <c r="AK154" s="30">
        <f t="shared" si="13"/>
        <v>4</v>
      </c>
      <c r="AL154">
        <f>IF(NOT(ISERROR(FIND(R154,Userdata!$C$6,1)))=TRUE,1,0)</f>
        <v>0</v>
      </c>
      <c r="AM154">
        <f>(IF(NOT(ISERROR(FIND(H154,Userdata!$B$46,1)))=TRUE,1,0.5))*25</f>
        <v>12.5</v>
      </c>
      <c r="AN154">
        <f>(IF(NOT(ISERROR(FIND(U154,Userdata!$C$15,1)))=TRUE,1,0.5))*25</f>
        <v>12.5</v>
      </c>
      <c r="AO154">
        <f>IF(Userdata!$B$26=TRUE,IF(E154="ETF",1,0),IF(E154="ETF",0,1))</f>
        <v>0</v>
      </c>
      <c r="AP154">
        <f>IF(D154&lt;Userdata!$B$28,1,0)</f>
        <v>0</v>
      </c>
      <c r="AQ154">
        <f>IF(D154=Userdata!$B$28,IF(Calculation!AK156&lt;Userdata!C181,1,0),0)</f>
        <v>0</v>
      </c>
      <c r="AR154">
        <f t="shared" si="14"/>
        <v>12.5</v>
      </c>
      <c r="AS154">
        <f>IF(Userdata!$W$4= TRUE,(IF(NOT(ISERROR(FIND(I154,Userdata!$R$5,1)))=TRUE,1,0.5)*25),(IF(NOT(ISERROR(FIND(I154,Userdata!$Q$2,1)))=TRUE,1,0.5)*25))</f>
        <v>12.5</v>
      </c>
      <c r="AT154">
        <f>IF(AND(Userdata!$B$32&lt;=Calculation!J156,Userdata!$B$33&gt;=Calculation!J156),1*Userdata!$D$32,0.5*Userdata!$D$32)*2.5</f>
        <v>1.25</v>
      </c>
      <c r="AU154">
        <f>IF(AND(Userdata!$B$34&lt;=Calculation!Q156,Userdata!$B$35&gt;=Calculation!Q156),1*Userdata!$D$34,0.5*Userdata!$D$34)*2.5</f>
        <v>2.5</v>
      </c>
      <c r="AV154">
        <f>IF(AND(Userdata!$B$36&lt;=Calculation!RH156,Userdata!$B$37&gt;=Calculation!K156),1*Userdata!$D$36,0.5*Userdata!$D$36)*2.5</f>
        <v>2.5</v>
      </c>
      <c r="AW154">
        <f>IF(AND(Userdata!$B$38&lt;=Calculation!P156,Userdata!$B$39&gt;=Calculation!P156),1*Userdata!$D$38,0.5*Userdata!$D$38)*2.5</f>
        <v>2.5</v>
      </c>
      <c r="AX154" s="36">
        <f t="shared" si="15"/>
        <v>28.7</v>
      </c>
      <c r="AY154" s="33">
        <f>ROUND((Userdata!$B$3/Calculation!AX124),0)</f>
        <v>0</v>
      </c>
      <c r="AZ154">
        <f t="shared" si="16"/>
        <v>0</v>
      </c>
      <c r="BA154">
        <f t="shared" si="17"/>
        <v>0</v>
      </c>
    </row>
    <row r="155" spans="1:53" ht="299" x14ac:dyDescent="0.35">
      <c r="A155" s="4" t="s">
        <v>883</v>
      </c>
      <c r="B155" s="5" t="s">
        <v>884</v>
      </c>
      <c r="C155" t="s">
        <v>1386</v>
      </c>
      <c r="D155">
        <v>2006</v>
      </c>
      <c r="E155" s="6" t="s">
        <v>53</v>
      </c>
      <c r="F155" s="6" t="s">
        <v>886</v>
      </c>
      <c r="G155" s="6" t="s">
        <v>887</v>
      </c>
      <c r="H155" s="6" t="s">
        <v>213</v>
      </c>
      <c r="I155" s="6" t="s">
        <v>129</v>
      </c>
      <c r="J155" s="7">
        <v>4.4999999999999997E-3</v>
      </c>
      <c r="K155" s="8">
        <v>0.2</v>
      </c>
      <c r="L155" s="7">
        <v>4.0800000000000003E-2</v>
      </c>
      <c r="M155" s="9">
        <v>685.3</v>
      </c>
      <c r="N155" s="10">
        <v>31.4</v>
      </c>
      <c r="O155" s="34">
        <f t="shared" si="12"/>
        <v>21.82</v>
      </c>
      <c r="P155" s="11">
        <v>152180</v>
      </c>
      <c r="Q155" s="12">
        <v>0.92</v>
      </c>
      <c r="R155" s="6" t="s">
        <v>44</v>
      </c>
      <c r="S155" s="6" t="s">
        <v>45</v>
      </c>
      <c r="T155" s="6" t="s">
        <v>130</v>
      </c>
      <c r="U155" s="6" t="s">
        <v>47</v>
      </c>
      <c r="V155" s="13">
        <v>2.29E-2</v>
      </c>
      <c r="W155" s="13">
        <v>0.18720000000000001</v>
      </c>
      <c r="X155" s="13">
        <v>2.35E-2</v>
      </c>
      <c r="Y155" s="13">
        <v>3.9300000000000002E-2</v>
      </c>
      <c r="Z155" s="13">
        <v>6.7500000000000004E-2</v>
      </c>
      <c r="AA155" s="13">
        <v>2.5999999999999999E-2</v>
      </c>
      <c r="AB155" s="13">
        <v>0.26400000000000001</v>
      </c>
      <c r="AC155" s="13">
        <v>7.5700000000000003E-2</v>
      </c>
      <c r="AD155" s="13">
        <v>0</v>
      </c>
      <c r="AE155" s="13">
        <v>2.23E-2</v>
      </c>
      <c r="AF155" s="13">
        <v>0.27160000000000001</v>
      </c>
      <c r="AG155" s="14" t="s">
        <v>48</v>
      </c>
      <c r="AH155" s="14" t="s">
        <v>48</v>
      </c>
      <c r="AI155" s="15" t="s">
        <v>49</v>
      </c>
      <c r="AJ155" s="16" t="s">
        <v>49</v>
      </c>
      <c r="AK155" s="30">
        <f t="shared" si="13"/>
        <v>3</v>
      </c>
      <c r="AL155">
        <f>IF(NOT(ISERROR(FIND(R155,Userdata!$C$6,1)))=TRUE,1,0)</f>
        <v>0</v>
      </c>
      <c r="AM155">
        <f>(IF(NOT(ISERROR(FIND(H155,Userdata!$B$46,1)))=TRUE,1,0.5))*25</f>
        <v>12.5</v>
      </c>
      <c r="AN155">
        <f>(IF(NOT(ISERROR(FIND(U155,Userdata!$C$15,1)))=TRUE,1,0.5))*25</f>
        <v>12.5</v>
      </c>
      <c r="AO155">
        <f>IF(Userdata!$B$26=TRUE,IF(E155="ETF",1,0),IF(E155="ETF",0,1))</f>
        <v>0</v>
      </c>
      <c r="AP155">
        <f>IF(D155&lt;Userdata!$B$28,1,0)</f>
        <v>0</v>
      </c>
      <c r="AQ155">
        <f>IF(D155=Userdata!$B$28,IF(Calculation!AK170&lt;Userdata!C195,1,0),0)</f>
        <v>0</v>
      </c>
      <c r="AR155">
        <f t="shared" si="14"/>
        <v>12.5</v>
      </c>
      <c r="AS155">
        <f>IF(Userdata!$W$4= TRUE,(IF(NOT(ISERROR(FIND(I155,Userdata!$R$5,1)))=TRUE,1,0.5)*25),(IF(NOT(ISERROR(FIND(I155,Userdata!$Q$2,1)))=TRUE,1,0.5)*25))</f>
        <v>12.5</v>
      </c>
      <c r="AT155">
        <f>IF(AND(Userdata!$B$32&lt;=Calculation!J170,Userdata!$B$33&gt;=Calculation!J170),1*Userdata!$D$32,0.5*Userdata!$D$32)*2.5</f>
        <v>1.25</v>
      </c>
      <c r="AU155">
        <f>IF(AND(Userdata!$B$34&lt;=Calculation!Q170,Userdata!$B$35&gt;=Calculation!Q170),1*Userdata!$D$34,0.5*Userdata!$D$34)*2.5</f>
        <v>2.5</v>
      </c>
      <c r="AV155">
        <f>IF(AND(Userdata!$B$36&lt;=Calculation!RH170,Userdata!$B$37&gt;=Calculation!K170),1*Userdata!$D$36,0.5*Userdata!$D$36)*2.5</f>
        <v>2.5</v>
      </c>
      <c r="AW155">
        <f>IF(AND(Userdata!$B$38&lt;=Calculation!P170,Userdata!$B$39&gt;=Calculation!P170),1*Userdata!$D$38,0.5*Userdata!$D$38)*2.5</f>
        <v>1.25</v>
      </c>
      <c r="AX155" s="36">
        <f t="shared" si="15"/>
        <v>21.82</v>
      </c>
      <c r="AY155" s="33">
        <f>ROUND((Userdata!$B$3/Calculation!AX125),0)</f>
        <v>0</v>
      </c>
      <c r="AZ155">
        <f t="shared" si="16"/>
        <v>0</v>
      </c>
      <c r="BA155">
        <f t="shared" si="17"/>
        <v>0</v>
      </c>
    </row>
    <row r="156" spans="1:53" ht="276" x14ac:dyDescent="0.35">
      <c r="A156" s="4" t="s">
        <v>932</v>
      </c>
      <c r="B156" s="5" t="s">
        <v>933</v>
      </c>
      <c r="C156" t="s">
        <v>1381</v>
      </c>
      <c r="D156">
        <v>2006</v>
      </c>
      <c r="E156" s="6" t="s">
        <v>53</v>
      </c>
      <c r="F156" s="6" t="s">
        <v>935</v>
      </c>
      <c r="G156" s="6" t="s">
        <v>936</v>
      </c>
      <c r="H156" s="6" t="s">
        <v>201</v>
      </c>
      <c r="I156" s="6" t="s">
        <v>73</v>
      </c>
      <c r="J156" s="7">
        <v>3.8999999999999998E-3</v>
      </c>
      <c r="K156" s="8">
        <v>0.32</v>
      </c>
      <c r="L156" s="7">
        <v>9.4000000000000004E-3</v>
      </c>
      <c r="M156" s="9">
        <v>891.1</v>
      </c>
      <c r="N156" s="10">
        <v>9.1999999999999993</v>
      </c>
      <c r="O156" s="34">
        <f t="shared" si="12"/>
        <v>96.86</v>
      </c>
      <c r="P156" s="11">
        <v>46748</v>
      </c>
      <c r="Q156" s="12">
        <v>1.4</v>
      </c>
      <c r="R156" s="6" t="s">
        <v>44</v>
      </c>
      <c r="S156" s="6" t="s">
        <v>74</v>
      </c>
      <c r="T156" s="6" t="s">
        <v>46</v>
      </c>
      <c r="U156" s="6" t="s">
        <v>47</v>
      </c>
      <c r="V156" s="13">
        <v>5.57E-2</v>
      </c>
      <c r="W156" s="13">
        <v>1.9800000000000002E-2</v>
      </c>
      <c r="X156" s="13">
        <v>0.19400000000000001</v>
      </c>
      <c r="Y156" s="13">
        <v>4.6399999999999997E-2</v>
      </c>
      <c r="Z156" s="13">
        <v>5.2999999999999999E-2</v>
      </c>
      <c r="AA156" s="13">
        <v>0.1469</v>
      </c>
      <c r="AB156" s="13">
        <v>6.59E-2</v>
      </c>
      <c r="AC156" s="13">
        <v>0.18840000000000001</v>
      </c>
      <c r="AD156" s="13">
        <v>6.13E-2</v>
      </c>
      <c r="AE156" s="13">
        <v>0.15240000000000001</v>
      </c>
      <c r="AF156" s="13">
        <v>1.2800000000000001E-2</v>
      </c>
      <c r="AG156" s="14" t="s">
        <v>48</v>
      </c>
      <c r="AH156" s="14" t="s">
        <v>48</v>
      </c>
      <c r="AI156" s="15" t="s">
        <v>49</v>
      </c>
      <c r="AJ156" s="16" t="s">
        <v>49</v>
      </c>
      <c r="AK156" s="30">
        <f t="shared" si="13"/>
        <v>9</v>
      </c>
      <c r="AL156">
        <f>IF(NOT(ISERROR(FIND(R156,Userdata!$C$6,1)))=TRUE,1,0)</f>
        <v>0</v>
      </c>
      <c r="AM156">
        <f>(IF(NOT(ISERROR(FIND(H156,Userdata!$B$46,1)))=TRUE,1,0.5))*25</f>
        <v>12.5</v>
      </c>
      <c r="AN156">
        <f>(IF(NOT(ISERROR(FIND(U156,Userdata!$C$15,1)))=TRUE,1,0.5))*25</f>
        <v>12.5</v>
      </c>
      <c r="AO156">
        <f>IF(Userdata!$B$26=TRUE,IF(E156="ETF",1,0),IF(E156="ETF",0,1))</f>
        <v>0</v>
      </c>
      <c r="AP156">
        <f>IF(D156&lt;Userdata!$B$28,1,0)</f>
        <v>0</v>
      </c>
      <c r="AQ156">
        <f>IF(D156=Userdata!$B$28,IF(Calculation!AK182&lt;Userdata!C207,1,0),0)</f>
        <v>0</v>
      </c>
      <c r="AR156">
        <f t="shared" si="14"/>
        <v>12.5</v>
      </c>
      <c r="AS156">
        <f>IF(Userdata!$W$4= TRUE,(IF(NOT(ISERROR(FIND(I156,Userdata!$R$5,1)))=TRUE,1,0.5)*25),(IF(NOT(ISERROR(FIND(I156,Userdata!$Q$2,1)))=TRUE,1,0.5)*25))</f>
        <v>12.5</v>
      </c>
      <c r="AT156">
        <f>IF(AND(Userdata!$B$32&lt;=Calculation!J182,Userdata!$B$33&gt;=Calculation!J182),1*Userdata!$D$32,0.5*Userdata!$D$32)*2.5</f>
        <v>1.25</v>
      </c>
      <c r="AU156">
        <f>IF(AND(Userdata!$B$34&lt;=Calculation!Q182,Userdata!$B$35&gt;=Calculation!Q182),1*Userdata!$D$34,0.5*Userdata!$D$34)*2.5</f>
        <v>2.5</v>
      </c>
      <c r="AV156">
        <f>IF(AND(Userdata!$B$36&lt;=Calculation!RH182,Userdata!$B$37&gt;=Calculation!K182),1*Userdata!$D$36,0.5*Userdata!$D$36)*2.5</f>
        <v>2.5</v>
      </c>
      <c r="AW156">
        <f>IF(AND(Userdata!$B$38&lt;=Calculation!P182,Userdata!$B$39&gt;=Calculation!P182),1*Userdata!$D$38,0.5*Userdata!$D$38)*2.5</f>
        <v>2.5</v>
      </c>
      <c r="AX156" s="36">
        <f t="shared" si="15"/>
        <v>96.86</v>
      </c>
      <c r="AY156" s="33">
        <f>ROUND((Userdata!$B$3/Calculation!AX126),0)</f>
        <v>0</v>
      </c>
      <c r="AZ156">
        <f t="shared" si="16"/>
        <v>0</v>
      </c>
      <c r="BA156">
        <f t="shared" si="17"/>
        <v>0</v>
      </c>
    </row>
    <row r="157" spans="1:53" ht="46" x14ac:dyDescent="0.35">
      <c r="A157" s="4" t="s">
        <v>234</v>
      </c>
      <c r="B157" s="5" t="s">
        <v>235</v>
      </c>
      <c r="C157" t="s">
        <v>1389</v>
      </c>
      <c r="D157">
        <v>2011</v>
      </c>
      <c r="E157" s="6" t="s">
        <v>53</v>
      </c>
      <c r="F157" s="6"/>
      <c r="G157" s="6" t="s">
        <v>135</v>
      </c>
      <c r="H157" s="6" t="s">
        <v>237</v>
      </c>
      <c r="I157" s="6" t="s">
        <v>238</v>
      </c>
      <c r="J157" s="7">
        <v>1.8499999999999999E-2</v>
      </c>
      <c r="K157" s="8"/>
      <c r="L157" s="7"/>
      <c r="M157" s="9">
        <v>133.9</v>
      </c>
      <c r="N157" s="10">
        <v>10.4</v>
      </c>
      <c r="O157" s="34">
        <f t="shared" si="12"/>
        <v>12.88</v>
      </c>
      <c r="P157" s="11">
        <v>207344</v>
      </c>
      <c r="Q157" s="12">
        <v>-1.26</v>
      </c>
      <c r="R157" s="6" t="s">
        <v>44</v>
      </c>
      <c r="S157" s="6" t="s">
        <v>48</v>
      </c>
      <c r="T157" s="6" t="s">
        <v>48</v>
      </c>
      <c r="U157" s="6" t="s">
        <v>47</v>
      </c>
      <c r="V157" s="13" t="s">
        <v>48</v>
      </c>
      <c r="W157" s="13" t="s">
        <v>48</v>
      </c>
      <c r="X157" s="13" t="s">
        <v>48</v>
      </c>
      <c r="Y157" s="13" t="s">
        <v>48</v>
      </c>
      <c r="Z157" s="13" t="s">
        <v>48</v>
      </c>
      <c r="AA157" s="13" t="s">
        <v>48</v>
      </c>
      <c r="AB157" s="13" t="s">
        <v>48</v>
      </c>
      <c r="AC157" s="13" t="s">
        <v>48</v>
      </c>
      <c r="AD157" s="13" t="s">
        <v>48</v>
      </c>
      <c r="AE157" s="13" t="s">
        <v>48</v>
      </c>
      <c r="AF157" s="13" t="s">
        <v>48</v>
      </c>
      <c r="AG157" s="14" t="s">
        <v>48</v>
      </c>
      <c r="AH157" s="14" t="s">
        <v>239</v>
      </c>
      <c r="AI157" s="15" t="s">
        <v>49</v>
      </c>
      <c r="AJ157" s="16" t="s">
        <v>49</v>
      </c>
      <c r="AK157" s="30">
        <f t="shared" si="13"/>
        <v>1</v>
      </c>
      <c r="AL157">
        <f>IF(NOT(ISERROR(FIND(R157,Userdata!$C$6,1)))=TRUE,1,0)</f>
        <v>0</v>
      </c>
      <c r="AM157">
        <f>(IF(NOT(ISERROR(FIND(H157,Userdata!$B$46,1)))=TRUE,1,0.5))*25</f>
        <v>12.5</v>
      </c>
      <c r="AN157">
        <f>(IF(NOT(ISERROR(FIND(U157,Userdata!$C$15,1)))=TRUE,1,0.5))*25</f>
        <v>12.5</v>
      </c>
      <c r="AO157">
        <f>IF(Userdata!$B$26=TRUE,IF(E157="ETF",1,0),IF(E157="ETF",0,1))</f>
        <v>0</v>
      </c>
      <c r="AP157">
        <f>IF(D157&lt;Userdata!$B$28,1,0)</f>
        <v>0</v>
      </c>
      <c r="AQ157">
        <f>IF(D157=Userdata!$B$28,IF(Calculation!AK32&lt;Userdata!C57,1,0),0)</f>
        <v>0</v>
      </c>
      <c r="AR157">
        <f t="shared" si="14"/>
        <v>12.5</v>
      </c>
      <c r="AS157">
        <f>IF(Userdata!$W$4= TRUE,(IF(NOT(ISERROR(FIND(I157,Userdata!$R$5,1)))=TRUE,1,0.5)*25),(IF(NOT(ISERROR(FIND(I157,Userdata!$Q$2,1)))=TRUE,1,0.5)*25))</f>
        <v>12.5</v>
      </c>
      <c r="AT157">
        <f>IF(AND(Userdata!$B$32&lt;=Calculation!J32,Userdata!$B$33&gt;=Calculation!J32),1*Userdata!$D$32,0.5*Userdata!$D$32)*2.5</f>
        <v>1.25</v>
      </c>
      <c r="AU157">
        <f>IF(AND(Userdata!$B$34&lt;=Calculation!Q32,Userdata!$B$35&gt;=Calculation!Q32),1*Userdata!$D$34,0.5*Userdata!$D$34)*2.5</f>
        <v>2.5</v>
      </c>
      <c r="AV157">
        <f>IF(AND(Userdata!$B$36&lt;=Calculation!RH32,Userdata!$B$37&gt;=Calculation!K32),1*Userdata!$D$36,0.5*Userdata!$D$36)*2.5</f>
        <v>2.5</v>
      </c>
      <c r="AW157">
        <f>IF(AND(Userdata!$B$38&lt;=Calculation!P32,Userdata!$B$39&gt;=Calculation!P32),1*Userdata!$D$38,0.5*Userdata!$D$38)*2.5</f>
        <v>2.5</v>
      </c>
      <c r="AX157" s="36">
        <f t="shared" si="15"/>
        <v>12.88</v>
      </c>
      <c r="AY157" s="33">
        <f>ROUND((Userdata!$B$3/Calculation!AX127),0)</f>
        <v>0</v>
      </c>
      <c r="AZ157">
        <f t="shared" si="16"/>
        <v>0</v>
      </c>
      <c r="BA157">
        <f t="shared" si="17"/>
        <v>0</v>
      </c>
    </row>
    <row r="158" spans="1:53" ht="409.5" x14ac:dyDescent="0.35">
      <c r="A158" s="4" t="s">
        <v>1048</v>
      </c>
      <c r="B158" s="5" t="s">
        <v>1049</v>
      </c>
      <c r="C158" t="s">
        <v>1381</v>
      </c>
      <c r="D158">
        <v>2004</v>
      </c>
      <c r="E158" s="6" t="s">
        <v>53</v>
      </c>
      <c r="F158" s="6" t="s">
        <v>1050</v>
      </c>
      <c r="G158" s="6" t="s">
        <v>1051</v>
      </c>
      <c r="H158" s="6" t="s">
        <v>219</v>
      </c>
      <c r="I158" s="6" t="s">
        <v>144</v>
      </c>
      <c r="J158" s="7">
        <v>1.4E-3</v>
      </c>
      <c r="K158" s="8">
        <v>1.06</v>
      </c>
      <c r="L158" s="7">
        <v>2.5600000000000001E-2</v>
      </c>
      <c r="M158" s="9">
        <v>1514</v>
      </c>
      <c r="N158" s="10">
        <v>15.2</v>
      </c>
      <c r="O158" s="34">
        <f t="shared" si="12"/>
        <v>99.61</v>
      </c>
      <c r="P158" s="11">
        <v>134531</v>
      </c>
      <c r="Q158" s="12">
        <v>1.1499999999999999</v>
      </c>
      <c r="R158" s="6" t="s">
        <v>44</v>
      </c>
      <c r="S158" s="6" t="s">
        <v>48</v>
      </c>
      <c r="T158" s="6" t="s">
        <v>48</v>
      </c>
      <c r="U158" s="6" t="s">
        <v>47</v>
      </c>
      <c r="V158" s="13">
        <v>1.24E-2</v>
      </c>
      <c r="W158" s="13">
        <v>1E-4</v>
      </c>
      <c r="X158" s="13">
        <v>1.5100000000000001E-2</v>
      </c>
      <c r="Y158" s="13">
        <v>4.0000000000000002E-4</v>
      </c>
      <c r="Z158" s="13">
        <v>0</v>
      </c>
      <c r="AA158" s="13">
        <v>0</v>
      </c>
      <c r="AB158" s="13">
        <v>8.0000000000000004E-4</v>
      </c>
      <c r="AC158" s="13">
        <v>0.91169999999999995</v>
      </c>
      <c r="AD158" s="13">
        <v>0</v>
      </c>
      <c r="AE158" s="13">
        <v>5.9499999999999997E-2</v>
      </c>
      <c r="AF158" s="13">
        <v>0</v>
      </c>
      <c r="AG158" s="14" t="s">
        <v>48</v>
      </c>
      <c r="AH158" s="14" t="s">
        <v>48</v>
      </c>
      <c r="AI158" s="15" t="s">
        <v>49</v>
      </c>
      <c r="AJ158" s="16" t="s">
        <v>49</v>
      </c>
      <c r="AK158" s="30">
        <f t="shared" si="13"/>
        <v>9</v>
      </c>
      <c r="AL158">
        <f>IF(NOT(ISERROR(FIND(R158,Userdata!$C$6,1)))=TRUE,1,0)</f>
        <v>0</v>
      </c>
      <c r="AM158">
        <f>(IF(NOT(ISERROR(FIND(H158,Userdata!$B$46,1)))=TRUE,1,0.5))*25</f>
        <v>12.5</v>
      </c>
      <c r="AN158">
        <f>(IF(NOT(ISERROR(FIND(U158,Userdata!$C$15,1)))=TRUE,1,0.5))*25</f>
        <v>12.5</v>
      </c>
      <c r="AO158">
        <f>IF(Userdata!$B$26=TRUE,IF(E158="ETF",1,0),IF(E158="ETF",0,1))</f>
        <v>0</v>
      </c>
      <c r="AP158">
        <f>IF(D158&lt;Userdata!$B$28,1,0)</f>
        <v>0</v>
      </c>
      <c r="AQ158">
        <f>IF(D158=Userdata!$B$28,IF(Calculation!AK208&lt;Userdata!C233,1,0),0)</f>
        <v>0</v>
      </c>
      <c r="AR158">
        <f t="shared" si="14"/>
        <v>12.5</v>
      </c>
      <c r="AS158">
        <f>IF(Userdata!$W$4= TRUE,(IF(NOT(ISERROR(FIND(I158,Userdata!$R$5,1)))=TRUE,1,0.5)*25),(IF(NOT(ISERROR(FIND(I158,Userdata!$Q$2,1)))=TRUE,1,0.5)*25))</f>
        <v>12.5</v>
      </c>
      <c r="AT158">
        <f>IF(AND(Userdata!$B$32&lt;=Calculation!J208,Userdata!$B$33&gt;=Calculation!J208),1*Userdata!$D$32,0.5*Userdata!$D$32)*2.5</f>
        <v>1.25</v>
      </c>
      <c r="AU158">
        <f>IF(AND(Userdata!$B$34&lt;=Calculation!Q208,Userdata!$B$35&gt;=Calculation!Q208),1*Userdata!$D$34,0.5*Userdata!$D$34)*2.5</f>
        <v>2.5</v>
      </c>
      <c r="AV158">
        <f>IF(AND(Userdata!$B$36&lt;=Calculation!RH208,Userdata!$B$37&gt;=Calculation!K208),1*Userdata!$D$36,0.5*Userdata!$D$36)*2.5</f>
        <v>2.5</v>
      </c>
      <c r="AW158">
        <f>IF(AND(Userdata!$B$38&lt;=Calculation!P208,Userdata!$B$39&gt;=Calculation!P208),1*Userdata!$D$38,0.5*Userdata!$D$38)*2.5</f>
        <v>2.5</v>
      </c>
      <c r="AX158" s="36">
        <f t="shared" si="15"/>
        <v>99.61</v>
      </c>
      <c r="AY158" s="33">
        <f>ROUND((Userdata!$B$3/Calculation!AX128),0)</f>
        <v>0</v>
      </c>
      <c r="AZ158">
        <f t="shared" si="16"/>
        <v>0</v>
      </c>
      <c r="BA158">
        <f t="shared" si="17"/>
        <v>0</v>
      </c>
    </row>
    <row r="159" spans="1:53" ht="172.5" x14ac:dyDescent="0.35">
      <c r="A159" s="4" t="s">
        <v>688</v>
      </c>
      <c r="B159" s="5" t="s">
        <v>689</v>
      </c>
      <c r="C159" t="s">
        <v>1386</v>
      </c>
      <c r="D159">
        <v>2007</v>
      </c>
      <c r="E159" s="6" t="s">
        <v>53</v>
      </c>
      <c r="F159" s="6" t="s">
        <v>691</v>
      </c>
      <c r="G159" s="6" t="s">
        <v>692</v>
      </c>
      <c r="H159" s="6" t="s">
        <v>245</v>
      </c>
      <c r="I159" s="6" t="s">
        <v>57</v>
      </c>
      <c r="J159" s="7">
        <v>5.8999999999999999E-3</v>
      </c>
      <c r="K159" s="8">
        <v>0.81</v>
      </c>
      <c r="L159" s="7">
        <v>3.3500000000000002E-2</v>
      </c>
      <c r="M159" s="9">
        <v>389</v>
      </c>
      <c r="N159" s="10">
        <v>5.0999999999999996</v>
      </c>
      <c r="O159" s="34">
        <f t="shared" si="12"/>
        <v>76.27</v>
      </c>
      <c r="P159" s="11">
        <v>27586</v>
      </c>
      <c r="Q159" s="12">
        <v>1.61</v>
      </c>
      <c r="R159" s="6" t="s">
        <v>44</v>
      </c>
      <c r="S159" s="6" t="s">
        <v>48</v>
      </c>
      <c r="T159" s="6" t="s">
        <v>48</v>
      </c>
      <c r="U159" s="6" t="s">
        <v>90</v>
      </c>
      <c r="V159" s="13">
        <v>7.8399999999999997E-2</v>
      </c>
      <c r="W159" s="13">
        <v>8.7400000000000005E-2</v>
      </c>
      <c r="X159" s="13">
        <v>7.1800000000000003E-2</v>
      </c>
      <c r="Y159" s="13">
        <v>6.3200000000000006E-2</v>
      </c>
      <c r="Z159" s="13">
        <v>8.8999999999999996E-2</v>
      </c>
      <c r="AA159" s="13">
        <v>0.2311</v>
      </c>
      <c r="AB159" s="13">
        <v>1.8100000000000002E-2</v>
      </c>
      <c r="AC159" s="13">
        <v>5.7799999999999997E-2</v>
      </c>
      <c r="AD159" s="13">
        <v>2.52E-2</v>
      </c>
      <c r="AE159" s="13">
        <v>0.21190000000000001</v>
      </c>
      <c r="AF159" s="13">
        <v>3.3799999999999997E-2</v>
      </c>
      <c r="AG159" s="14" t="s">
        <v>48</v>
      </c>
      <c r="AH159" s="14" t="s">
        <v>48</v>
      </c>
      <c r="AI159" s="15" t="s">
        <v>49</v>
      </c>
      <c r="AJ159" s="16" t="s">
        <v>49</v>
      </c>
      <c r="AK159" s="30">
        <f t="shared" si="13"/>
        <v>3</v>
      </c>
      <c r="AL159">
        <f>IF(NOT(ISERROR(FIND(R159,Userdata!$C$6,1)))=TRUE,1,0)</f>
        <v>0</v>
      </c>
      <c r="AM159">
        <f>(IF(NOT(ISERROR(FIND(H159,Userdata!$B$46,1)))=TRUE,1,0.5))*25</f>
        <v>12.5</v>
      </c>
      <c r="AN159">
        <f>(IF(NOT(ISERROR(FIND(U159,Userdata!$C$15,1)))=TRUE,1,0.5))*25</f>
        <v>12.5</v>
      </c>
      <c r="AO159">
        <f>IF(Userdata!$B$26=TRUE,IF(E159="ETF",1,0),IF(E159="ETF",0,1))</f>
        <v>0</v>
      </c>
      <c r="AP159">
        <f>IF(D159&lt;Userdata!$B$28,1,0)</f>
        <v>0</v>
      </c>
      <c r="AQ159">
        <f>IF(D159=Userdata!$B$28,IF(Calculation!AK126&lt;Userdata!C151,1,0),0)</f>
        <v>0</v>
      </c>
      <c r="AR159">
        <f t="shared" si="14"/>
        <v>12.5</v>
      </c>
      <c r="AS159">
        <f>IF(Userdata!$W$4= TRUE,(IF(NOT(ISERROR(FIND(I159,Userdata!$R$5,1)))=TRUE,1,0.5)*25),(IF(NOT(ISERROR(FIND(I159,Userdata!$Q$2,1)))=TRUE,1,0.5)*25))</f>
        <v>12.5</v>
      </c>
      <c r="AT159">
        <f>IF(AND(Userdata!$B$32&lt;=Calculation!J126,Userdata!$B$33&gt;=Calculation!J126),1*Userdata!$D$32,0.5*Userdata!$D$32)*2.5</f>
        <v>1.25</v>
      </c>
      <c r="AU159">
        <f>IF(AND(Userdata!$B$34&lt;=Calculation!Q126,Userdata!$B$35&gt;=Calculation!Q126),1*Userdata!$D$34,0.5*Userdata!$D$34)*2.5</f>
        <v>2.5</v>
      </c>
      <c r="AV159">
        <f>IF(AND(Userdata!$B$36&lt;=Calculation!RH126,Userdata!$B$37&gt;=Calculation!K126),1*Userdata!$D$36,0.5*Userdata!$D$36)*2.5</f>
        <v>2.5</v>
      </c>
      <c r="AW159">
        <f>IF(AND(Userdata!$B$38&lt;=Calculation!P126,Userdata!$B$39&gt;=Calculation!P126),1*Userdata!$D$38,0.5*Userdata!$D$38)*2.5</f>
        <v>2.5</v>
      </c>
      <c r="AX159" s="36">
        <f t="shared" si="15"/>
        <v>76.27</v>
      </c>
      <c r="AY159" s="33">
        <f>ROUND((Userdata!$B$3/Calculation!AX129),0)</f>
        <v>0</v>
      </c>
      <c r="AZ159">
        <f t="shared" si="16"/>
        <v>0</v>
      </c>
      <c r="BA159">
        <f t="shared" si="17"/>
        <v>0</v>
      </c>
    </row>
    <row r="160" spans="1:53" ht="92" x14ac:dyDescent="0.35">
      <c r="A160" s="4" t="s">
        <v>419</v>
      </c>
      <c r="B160" s="5" t="s">
        <v>420</v>
      </c>
      <c r="C160" t="s">
        <v>1387</v>
      </c>
      <c r="D160">
        <v>2004</v>
      </c>
      <c r="E160" s="6" t="s">
        <v>53</v>
      </c>
      <c r="F160" s="6" t="s">
        <v>421</v>
      </c>
      <c r="G160" s="6" t="s">
        <v>422</v>
      </c>
      <c r="H160" s="6" t="s">
        <v>201</v>
      </c>
      <c r="I160" s="6" t="s">
        <v>81</v>
      </c>
      <c r="J160" s="7">
        <v>2.5000000000000001E-3</v>
      </c>
      <c r="K160" s="8">
        <v>0.37</v>
      </c>
      <c r="L160" s="7">
        <v>8.6999999999999994E-3</v>
      </c>
      <c r="M160" s="9">
        <v>212.4</v>
      </c>
      <c r="N160" s="10">
        <v>1.7</v>
      </c>
      <c r="O160" s="34">
        <f t="shared" si="12"/>
        <v>124.94</v>
      </c>
      <c r="P160" s="11">
        <v>6069</v>
      </c>
      <c r="Q160" s="12">
        <v>1.29</v>
      </c>
      <c r="R160" s="6" t="s">
        <v>44</v>
      </c>
      <c r="S160" s="6" t="s">
        <v>74</v>
      </c>
      <c r="T160" s="6" t="s">
        <v>46</v>
      </c>
      <c r="U160" s="6" t="s">
        <v>47</v>
      </c>
      <c r="V160" s="13">
        <v>6.0100000000000001E-2</v>
      </c>
      <c r="W160" s="13">
        <v>0</v>
      </c>
      <c r="X160" s="13">
        <v>0.2203</v>
      </c>
      <c r="Y160" s="13">
        <v>4.6199999999999998E-2</v>
      </c>
      <c r="Z160" s="13">
        <v>5.3699999999999998E-2</v>
      </c>
      <c r="AA160" s="13">
        <v>7.1800000000000003E-2</v>
      </c>
      <c r="AB160" s="13">
        <v>7.6899999999999996E-2</v>
      </c>
      <c r="AC160" s="13">
        <v>0.20269999999999999</v>
      </c>
      <c r="AD160" s="13">
        <v>0.1278</v>
      </c>
      <c r="AE160" s="13">
        <v>0.12429999999999999</v>
      </c>
      <c r="AF160" s="13">
        <v>1.2999999999999999E-2</v>
      </c>
      <c r="AG160" s="14" t="s">
        <v>48</v>
      </c>
      <c r="AH160" s="14" t="s">
        <v>48</v>
      </c>
      <c r="AI160" s="15" t="s">
        <v>49</v>
      </c>
      <c r="AJ160" s="16" t="s">
        <v>49</v>
      </c>
      <c r="AK160" s="30">
        <f t="shared" si="13"/>
        <v>6</v>
      </c>
      <c r="AL160">
        <f>IF(NOT(ISERROR(FIND(R160,Userdata!$C$6,1)))=TRUE,1,0)</f>
        <v>0</v>
      </c>
      <c r="AM160">
        <f>(IF(NOT(ISERROR(FIND(H160,Userdata!$B$46,1)))=TRUE,1,0.5))*25</f>
        <v>12.5</v>
      </c>
      <c r="AN160">
        <f>(IF(NOT(ISERROR(FIND(U160,Userdata!$C$15,1)))=TRUE,1,0.5))*25</f>
        <v>12.5</v>
      </c>
      <c r="AO160">
        <f>IF(Userdata!$B$26=TRUE,IF(E160="ETF",1,0),IF(E160="ETF",0,1))</f>
        <v>0</v>
      </c>
      <c r="AP160">
        <f>IF(D160&lt;Userdata!$B$28,1,0)</f>
        <v>0</v>
      </c>
      <c r="AQ160">
        <f>IF(D160=Userdata!$B$28,IF(Calculation!AK68&lt;Userdata!C93,1,0),0)</f>
        <v>0</v>
      </c>
      <c r="AR160">
        <f t="shared" si="14"/>
        <v>12.5</v>
      </c>
      <c r="AS160">
        <f>IF(Userdata!$W$4= TRUE,(IF(NOT(ISERROR(FIND(I160,Userdata!$R$5,1)))=TRUE,1,0.5)*25),(IF(NOT(ISERROR(FIND(I160,Userdata!$Q$2,1)))=TRUE,1,0.5)*25))</f>
        <v>12.5</v>
      </c>
      <c r="AT160">
        <f>IF(AND(Userdata!$B$32&lt;=Calculation!J68,Userdata!$B$33&gt;=Calculation!J68),1*Userdata!$D$32,0.5*Userdata!$D$32)*2.5</f>
        <v>1.25</v>
      </c>
      <c r="AU160">
        <f>IF(AND(Userdata!$B$34&lt;=Calculation!Q68,Userdata!$B$35&gt;=Calculation!Q68),1*Userdata!$D$34,0.5*Userdata!$D$34)*2.5</f>
        <v>2.5</v>
      </c>
      <c r="AV160">
        <f>IF(AND(Userdata!$B$36&lt;=Calculation!RH68,Userdata!$B$37&gt;=Calculation!K68),1*Userdata!$D$36,0.5*Userdata!$D$36)*2.5</f>
        <v>2.5</v>
      </c>
      <c r="AW160">
        <f>IF(AND(Userdata!$B$38&lt;=Calculation!P68,Userdata!$B$39&gt;=Calculation!P68),1*Userdata!$D$38,0.5*Userdata!$D$38)*2.5</f>
        <v>2.5</v>
      </c>
      <c r="AX160" s="36">
        <f t="shared" si="15"/>
        <v>124.94</v>
      </c>
      <c r="AY160" s="33">
        <f>ROUND((Userdata!$B$3/Calculation!AX130),0)</f>
        <v>0</v>
      </c>
      <c r="AZ160">
        <f t="shared" si="16"/>
        <v>0</v>
      </c>
      <c r="BA160">
        <f t="shared" si="17"/>
        <v>0</v>
      </c>
    </row>
    <row r="161" spans="1:53" ht="161" x14ac:dyDescent="0.35">
      <c r="A161" s="4" t="s">
        <v>296</v>
      </c>
      <c r="B161" s="5" t="s">
        <v>297</v>
      </c>
      <c r="C161" t="s">
        <v>1380</v>
      </c>
      <c r="D161">
        <v>2005</v>
      </c>
      <c r="E161" s="6" t="s">
        <v>53</v>
      </c>
      <c r="F161" s="6" t="s">
        <v>299</v>
      </c>
      <c r="G161" s="6" t="s">
        <v>300</v>
      </c>
      <c r="H161" s="6" t="s">
        <v>42</v>
      </c>
      <c r="I161" s="6" t="s">
        <v>73</v>
      </c>
      <c r="J161" s="7">
        <v>5.0000000000000001E-3</v>
      </c>
      <c r="K161" s="8">
        <v>0.06</v>
      </c>
      <c r="L161" s="7">
        <v>1.6400000000000001E-2</v>
      </c>
      <c r="M161" s="9">
        <v>150.80000000000001</v>
      </c>
      <c r="N161" s="10">
        <v>10.1</v>
      </c>
      <c r="O161" s="34">
        <f t="shared" si="12"/>
        <v>14.93</v>
      </c>
      <c r="P161" s="11">
        <v>81898</v>
      </c>
      <c r="Q161" s="12">
        <v>0.93</v>
      </c>
      <c r="R161" s="6" t="s">
        <v>44</v>
      </c>
      <c r="S161" s="6" t="s">
        <v>106</v>
      </c>
      <c r="T161" s="6" t="s">
        <v>145</v>
      </c>
      <c r="U161" s="6" t="s">
        <v>47</v>
      </c>
      <c r="V161" s="13" t="s">
        <v>48</v>
      </c>
      <c r="W161" s="13" t="s">
        <v>48</v>
      </c>
      <c r="X161" s="13" t="s">
        <v>48</v>
      </c>
      <c r="Y161" s="13" t="s">
        <v>48</v>
      </c>
      <c r="Z161" s="13" t="s">
        <v>48</v>
      </c>
      <c r="AA161" s="13" t="s">
        <v>48</v>
      </c>
      <c r="AB161" s="13" t="s">
        <v>48</v>
      </c>
      <c r="AC161" s="13" t="s">
        <v>48</v>
      </c>
      <c r="AD161" s="13" t="s">
        <v>48</v>
      </c>
      <c r="AE161" s="13" t="s">
        <v>48</v>
      </c>
      <c r="AF161" s="13" t="s">
        <v>48</v>
      </c>
      <c r="AG161" s="14" t="s">
        <v>48</v>
      </c>
      <c r="AH161" s="14" t="s">
        <v>48</v>
      </c>
      <c r="AI161" s="15" t="s">
        <v>49</v>
      </c>
      <c r="AJ161" s="16" t="s">
        <v>49</v>
      </c>
      <c r="AK161" s="30">
        <f t="shared" si="13"/>
        <v>12</v>
      </c>
      <c r="AL161">
        <f>IF(NOT(ISERROR(FIND(R161,Userdata!$C$6,1)))=TRUE,1,0)</f>
        <v>0</v>
      </c>
      <c r="AM161">
        <f>(IF(NOT(ISERROR(FIND(H161,Userdata!$B$46,1)))=TRUE,1,0.5))*25</f>
        <v>12.5</v>
      </c>
      <c r="AN161">
        <f>(IF(NOT(ISERROR(FIND(U161,Userdata!$C$15,1)))=TRUE,1,0.5))*25</f>
        <v>12.5</v>
      </c>
      <c r="AO161">
        <f>IF(Userdata!$B$26=TRUE,IF(E161="ETF",1,0),IF(E161="ETF",0,1))</f>
        <v>0</v>
      </c>
      <c r="AP161">
        <f>IF(D161&lt;Userdata!$B$28,1,0)</f>
        <v>0</v>
      </c>
      <c r="AQ161">
        <f>IF(D161=Userdata!$B$28,IF(Calculation!AK43&lt;Userdata!C68,1,0),0)</f>
        <v>0</v>
      </c>
      <c r="AR161">
        <f t="shared" si="14"/>
        <v>12.5</v>
      </c>
      <c r="AS161">
        <f>IF(Userdata!$W$4= TRUE,(IF(NOT(ISERROR(FIND(I161,Userdata!$R$5,1)))=TRUE,1,0.5)*25),(IF(NOT(ISERROR(FIND(I161,Userdata!$Q$2,1)))=TRUE,1,0.5)*25))</f>
        <v>12.5</v>
      </c>
      <c r="AT161">
        <f>IF(AND(Userdata!$B$32&lt;=Calculation!J43,Userdata!$B$33&gt;=Calculation!J43),1*Userdata!$D$32,0.5*Userdata!$D$32)*2.5</f>
        <v>1.25</v>
      </c>
      <c r="AU161">
        <f>IF(AND(Userdata!$B$34&lt;=Calculation!Q43,Userdata!$B$35&gt;=Calculation!Q43),1*Userdata!$D$34,0.5*Userdata!$D$34)*2.5</f>
        <v>2.5</v>
      </c>
      <c r="AV161">
        <f>IF(AND(Userdata!$B$36&lt;=Calculation!RH43,Userdata!$B$37&gt;=Calculation!K43),1*Userdata!$D$36,0.5*Userdata!$D$36)*2.5</f>
        <v>2.5</v>
      </c>
      <c r="AW161">
        <f>IF(AND(Userdata!$B$38&lt;=Calculation!P43,Userdata!$B$39&gt;=Calculation!P43),1*Userdata!$D$38,0.5*Userdata!$D$38)*2.5</f>
        <v>2.5</v>
      </c>
      <c r="AX161" s="36">
        <f t="shared" si="15"/>
        <v>14.93</v>
      </c>
      <c r="AY161" s="33">
        <f>ROUND((Userdata!$B$3/Calculation!AX131),0)</f>
        <v>0</v>
      </c>
      <c r="AZ161">
        <f t="shared" si="16"/>
        <v>0</v>
      </c>
      <c r="BA161">
        <f t="shared" si="17"/>
        <v>0</v>
      </c>
    </row>
    <row r="162" spans="1:53" ht="402.5" x14ac:dyDescent="0.35">
      <c r="A162" s="4" t="s">
        <v>209</v>
      </c>
      <c r="B162" s="5" t="s">
        <v>210</v>
      </c>
      <c r="C162" t="s">
        <v>1382</v>
      </c>
      <c r="D162">
        <v>2013</v>
      </c>
      <c r="E162" s="6" t="s">
        <v>53</v>
      </c>
      <c r="F162" s="6" t="s">
        <v>211</v>
      </c>
      <c r="G162" s="6" t="s">
        <v>212</v>
      </c>
      <c r="H162" s="6" t="s">
        <v>213</v>
      </c>
      <c r="I162" s="6" t="s">
        <v>81</v>
      </c>
      <c r="J162" s="7">
        <v>1.5E-3</v>
      </c>
      <c r="K162" s="8">
        <v>0.3</v>
      </c>
      <c r="L162" s="7">
        <v>1.3299999999999999E-2</v>
      </c>
      <c r="M162" s="9">
        <v>127.7</v>
      </c>
      <c r="N162" s="10">
        <v>2.2000000000000002</v>
      </c>
      <c r="O162" s="34">
        <f t="shared" si="12"/>
        <v>58.05</v>
      </c>
      <c r="P162" s="11">
        <v>3012</v>
      </c>
      <c r="Q162" s="12">
        <v>0.98</v>
      </c>
      <c r="R162" s="6" t="s">
        <v>44</v>
      </c>
      <c r="S162" s="6" t="s">
        <v>45</v>
      </c>
      <c r="T162" s="6" t="s">
        <v>130</v>
      </c>
      <c r="U162" s="6" t="s">
        <v>47</v>
      </c>
      <c r="V162" s="13">
        <v>2.92E-2</v>
      </c>
      <c r="W162" s="13">
        <v>4.3799999999999999E-2</v>
      </c>
      <c r="X162" s="13">
        <v>0.106</v>
      </c>
      <c r="Y162" s="13">
        <v>8.4699999999999998E-2</v>
      </c>
      <c r="Z162" s="13">
        <v>0.1399</v>
      </c>
      <c r="AA162" s="13">
        <v>0.20680000000000001</v>
      </c>
      <c r="AB162" s="13">
        <v>0.10489999999999999</v>
      </c>
      <c r="AC162" s="13">
        <v>8.9599999999999999E-2</v>
      </c>
      <c r="AD162" s="13">
        <v>1.34E-2</v>
      </c>
      <c r="AE162" s="13">
        <v>0.1416</v>
      </c>
      <c r="AF162" s="13">
        <v>3.8600000000000002E-2</v>
      </c>
      <c r="AG162" s="14" t="s">
        <v>48</v>
      </c>
      <c r="AH162" s="14" t="s">
        <v>48</v>
      </c>
      <c r="AI162" s="15" t="s">
        <v>49</v>
      </c>
      <c r="AJ162" s="16" t="s">
        <v>49</v>
      </c>
      <c r="AK162" s="30">
        <f t="shared" si="13"/>
        <v>4</v>
      </c>
      <c r="AL162">
        <f>IF(NOT(ISERROR(FIND(R162,Userdata!$C$6,1)))=TRUE,1,0)</f>
        <v>0</v>
      </c>
      <c r="AM162">
        <f>(IF(NOT(ISERROR(FIND(H162,Userdata!$B$46,1)))=TRUE,1,0.5))*25</f>
        <v>12.5</v>
      </c>
      <c r="AN162">
        <f>(IF(NOT(ISERROR(FIND(U162,Userdata!$C$15,1)))=TRUE,1,0.5))*25</f>
        <v>12.5</v>
      </c>
      <c r="AO162">
        <f>IF(Userdata!$B$26=TRUE,IF(E162="ETF",1,0),IF(E162="ETF",0,1))</f>
        <v>0</v>
      </c>
      <c r="AP162">
        <f>IF(D162&lt;Userdata!$B$28,1,0)</f>
        <v>0</v>
      </c>
      <c r="AQ162">
        <f>IF(D162=Userdata!$B$28,IF(Calculation!AK27&lt;Userdata!C52,1,0),0)</f>
        <v>0</v>
      </c>
      <c r="AR162">
        <f t="shared" si="14"/>
        <v>12.5</v>
      </c>
      <c r="AS162">
        <f>IF(Userdata!$W$4= TRUE,(IF(NOT(ISERROR(FIND(I162,Userdata!$R$5,1)))=TRUE,1,0.5)*25),(IF(NOT(ISERROR(FIND(I162,Userdata!$Q$2,1)))=TRUE,1,0.5)*25))</f>
        <v>12.5</v>
      </c>
      <c r="AT162">
        <f>IF(AND(Userdata!$B$32&lt;=Calculation!J27,Userdata!$B$33&gt;=Calculation!J27),1*Userdata!$D$32,0.5*Userdata!$D$32)*2.5</f>
        <v>1.25</v>
      </c>
      <c r="AU162">
        <f>IF(AND(Userdata!$B$34&lt;=Calculation!Q27,Userdata!$B$35&gt;=Calculation!Q27),1*Userdata!$D$34,0.5*Userdata!$D$34)*2.5</f>
        <v>2.5</v>
      </c>
      <c r="AV162">
        <f>IF(AND(Userdata!$B$36&lt;=Calculation!RH27,Userdata!$B$37&gt;=Calculation!K27),1*Userdata!$D$36,0.5*Userdata!$D$36)*2.5</f>
        <v>2.5</v>
      </c>
      <c r="AW162">
        <f>IF(AND(Userdata!$B$38&lt;=Calculation!P27,Userdata!$B$39&gt;=Calculation!P27),1*Userdata!$D$38,0.5*Userdata!$D$38)*2.5</f>
        <v>2.5</v>
      </c>
      <c r="AX162" s="36">
        <f t="shared" si="15"/>
        <v>58.05</v>
      </c>
      <c r="AY162" s="33">
        <f>ROUND((Userdata!$B$3/Calculation!AX132),0)</f>
        <v>0</v>
      </c>
      <c r="AZ162">
        <f t="shared" si="16"/>
        <v>0</v>
      </c>
      <c r="BA162">
        <f t="shared" si="17"/>
        <v>0</v>
      </c>
    </row>
    <row r="163" spans="1:53" ht="75" x14ac:dyDescent="0.35">
      <c r="A163" s="4" t="s">
        <v>971</v>
      </c>
      <c r="B163" s="5" t="s">
        <v>972</v>
      </c>
      <c r="C163" t="s">
        <v>1356</v>
      </c>
      <c r="D163">
        <v>2001</v>
      </c>
      <c r="E163" s="6" t="s">
        <v>53</v>
      </c>
      <c r="F163" s="6" t="s">
        <v>973</v>
      </c>
      <c r="G163" s="6" t="s">
        <v>974</v>
      </c>
      <c r="H163" s="6" t="s">
        <v>136</v>
      </c>
      <c r="I163" s="6" t="s">
        <v>81</v>
      </c>
      <c r="J163" s="7">
        <v>4.7999999999999996E-3</v>
      </c>
      <c r="K163" s="8">
        <v>0.06</v>
      </c>
      <c r="L163" s="7">
        <v>3.3E-3</v>
      </c>
      <c r="M163" s="9">
        <v>1010.4</v>
      </c>
      <c r="N163" s="10">
        <v>12.4</v>
      </c>
      <c r="O163" s="34">
        <f t="shared" si="12"/>
        <v>81.48</v>
      </c>
      <c r="P163" s="11">
        <v>79350</v>
      </c>
      <c r="Q163" s="12">
        <v>1.38</v>
      </c>
      <c r="R163" s="6" t="s">
        <v>44</v>
      </c>
      <c r="S163" s="6" t="s">
        <v>48</v>
      </c>
      <c r="T163" s="6" t="s">
        <v>48</v>
      </c>
      <c r="U163" s="6" t="s">
        <v>47</v>
      </c>
      <c r="V163" s="13">
        <v>0</v>
      </c>
      <c r="W163" s="13">
        <v>4.7999999999999996E-3</v>
      </c>
      <c r="X163" s="13">
        <v>0</v>
      </c>
      <c r="Y163" s="13">
        <v>0</v>
      </c>
      <c r="Z163" s="13">
        <v>0</v>
      </c>
      <c r="AA163" s="13">
        <v>0</v>
      </c>
      <c r="AB163" s="13">
        <v>0</v>
      </c>
      <c r="AC163" s="13">
        <v>1.43E-2</v>
      </c>
      <c r="AD163" s="13">
        <v>0</v>
      </c>
      <c r="AE163" s="13">
        <v>0.98270000000000002</v>
      </c>
      <c r="AF163" s="13">
        <v>0</v>
      </c>
      <c r="AG163" s="14" t="s">
        <v>48</v>
      </c>
      <c r="AH163" s="14" t="s">
        <v>48</v>
      </c>
      <c r="AI163" s="15" t="s">
        <v>49</v>
      </c>
      <c r="AJ163" s="16" t="s">
        <v>49</v>
      </c>
      <c r="AK163" s="30">
        <f t="shared" si="13"/>
        <v>7</v>
      </c>
      <c r="AL163">
        <f>IF(NOT(ISERROR(FIND(R163,Userdata!$C$6,1)))=TRUE,1,0)</f>
        <v>0</v>
      </c>
      <c r="AM163">
        <f>(IF(NOT(ISERROR(FIND(H163,Userdata!$B$46,1)))=TRUE,1,0.5))*25</f>
        <v>12.5</v>
      </c>
      <c r="AN163">
        <f>(IF(NOT(ISERROR(FIND(U163,Userdata!$C$15,1)))=TRUE,1,0.5))*25</f>
        <v>12.5</v>
      </c>
      <c r="AO163">
        <f>IF(Userdata!$B$26=TRUE,IF(E163="ETF",1,0),IF(E163="ETF",0,1))</f>
        <v>0</v>
      </c>
      <c r="AP163">
        <f>IF(D163&lt;Userdata!$B$28,1,0)</f>
        <v>0</v>
      </c>
      <c r="AQ163">
        <f>IF(D163=Userdata!$B$28,IF(Calculation!AK191&lt;Userdata!C216,1,0),0)</f>
        <v>0</v>
      </c>
      <c r="AR163">
        <f t="shared" si="14"/>
        <v>12.5</v>
      </c>
      <c r="AS163">
        <f>IF(Userdata!$W$4= TRUE,(IF(NOT(ISERROR(FIND(I163,Userdata!$R$5,1)))=TRUE,1,0.5)*25),(IF(NOT(ISERROR(FIND(I163,Userdata!$Q$2,1)))=TRUE,1,0.5)*25))</f>
        <v>12.5</v>
      </c>
      <c r="AT163">
        <f>IF(AND(Userdata!$B$32&lt;=Calculation!J191,Userdata!$B$33&gt;=Calculation!J191),1*Userdata!$D$32,0.5*Userdata!$D$32)*2.5</f>
        <v>1.25</v>
      </c>
      <c r="AU163">
        <f>IF(AND(Userdata!$B$34&lt;=Calculation!Q191,Userdata!$B$35&gt;=Calculation!Q191),1*Userdata!$D$34,0.5*Userdata!$D$34)*2.5</f>
        <v>2.5</v>
      </c>
      <c r="AV163">
        <f>IF(AND(Userdata!$B$36&lt;=Calculation!RH191,Userdata!$B$37&gt;=Calculation!K191),1*Userdata!$D$36,0.5*Userdata!$D$36)*2.5</f>
        <v>2.5</v>
      </c>
      <c r="AW163">
        <f>IF(AND(Userdata!$B$38&lt;=Calculation!P191,Userdata!$B$39&gt;=Calculation!P191),1*Userdata!$D$38,0.5*Userdata!$D$38)*2.5</f>
        <v>2.5</v>
      </c>
      <c r="AX163" s="36">
        <f t="shared" si="15"/>
        <v>81.48</v>
      </c>
      <c r="AY163" s="33">
        <f>ROUND((Userdata!$B$3/Calculation!AX133),0)</f>
        <v>0</v>
      </c>
      <c r="AZ163">
        <f t="shared" si="16"/>
        <v>0</v>
      </c>
      <c r="BA163">
        <f t="shared" si="17"/>
        <v>0</v>
      </c>
    </row>
    <row r="164" spans="1:53" ht="80.5" x14ac:dyDescent="0.35">
      <c r="A164" s="4" t="s">
        <v>427</v>
      </c>
      <c r="B164" s="5" t="s">
        <v>428</v>
      </c>
      <c r="C164" t="s">
        <v>1349</v>
      </c>
      <c r="D164">
        <v>2006</v>
      </c>
      <c r="E164" s="6" t="s">
        <v>53</v>
      </c>
      <c r="F164" s="6" t="s">
        <v>429</v>
      </c>
      <c r="G164" s="6" t="s">
        <v>430</v>
      </c>
      <c r="H164" s="6" t="s">
        <v>72</v>
      </c>
      <c r="I164" s="6" t="s">
        <v>81</v>
      </c>
      <c r="J164" s="7">
        <v>4.7999999999999996E-3</v>
      </c>
      <c r="K164" s="8">
        <v>0.19</v>
      </c>
      <c r="L164" s="7">
        <v>1.1299999999999999E-2</v>
      </c>
      <c r="M164" s="9">
        <v>215.1</v>
      </c>
      <c r="N164" s="10">
        <v>5.6</v>
      </c>
      <c r="O164" s="34">
        <f t="shared" si="12"/>
        <v>38.409999999999997</v>
      </c>
      <c r="P164" s="11">
        <v>69586</v>
      </c>
      <c r="Q164" s="12">
        <v>1.46</v>
      </c>
      <c r="R164" s="6" t="s">
        <v>44</v>
      </c>
      <c r="S164" s="6" t="s">
        <v>48</v>
      </c>
      <c r="T164" s="6" t="s">
        <v>48</v>
      </c>
      <c r="U164" s="6" t="s">
        <v>47</v>
      </c>
      <c r="V164" s="13">
        <v>0</v>
      </c>
      <c r="W164" s="13">
        <v>0</v>
      </c>
      <c r="X164" s="13">
        <v>0</v>
      </c>
      <c r="Y164" s="13">
        <v>0</v>
      </c>
      <c r="Z164" s="13">
        <v>0</v>
      </c>
      <c r="AA164" s="13">
        <v>0.99770000000000003</v>
      </c>
      <c r="AB164" s="13">
        <v>0</v>
      </c>
      <c r="AC164" s="13">
        <v>0</v>
      </c>
      <c r="AD164" s="13">
        <v>0</v>
      </c>
      <c r="AE164" s="13">
        <v>0</v>
      </c>
      <c r="AF164" s="13">
        <v>0</v>
      </c>
      <c r="AG164" s="14" t="s">
        <v>48</v>
      </c>
      <c r="AH164" s="14" t="s">
        <v>48</v>
      </c>
      <c r="AI164" s="15" t="s">
        <v>49</v>
      </c>
      <c r="AJ164" s="16" t="s">
        <v>49</v>
      </c>
      <c r="AK164" s="30">
        <f t="shared" si="13"/>
        <v>5</v>
      </c>
      <c r="AL164">
        <f>IF(NOT(ISERROR(FIND(R164,Userdata!$C$6,1)))=TRUE,1,0)</f>
        <v>0</v>
      </c>
      <c r="AM164">
        <f>(IF(NOT(ISERROR(FIND(H164,Userdata!$B$46,1)))=TRUE,1,0.5))*25</f>
        <v>12.5</v>
      </c>
      <c r="AN164">
        <f>(IF(NOT(ISERROR(FIND(U164,Userdata!$C$15,1)))=TRUE,1,0.5))*25</f>
        <v>12.5</v>
      </c>
      <c r="AO164">
        <f>IF(Userdata!$B$26=TRUE,IF(E164="ETF",1,0),IF(E164="ETF",0,1))</f>
        <v>0</v>
      </c>
      <c r="AP164">
        <f>IF(D164&lt;Userdata!$B$28,1,0)</f>
        <v>0</v>
      </c>
      <c r="AQ164">
        <f>IF(D164=Userdata!$B$28,IF(Calculation!AK70&lt;Userdata!C95,1,0),0)</f>
        <v>0</v>
      </c>
      <c r="AR164">
        <f t="shared" si="14"/>
        <v>12.5</v>
      </c>
      <c r="AS164">
        <f>IF(Userdata!$W$4= TRUE,(IF(NOT(ISERROR(FIND(I164,Userdata!$R$5,1)))=TRUE,1,0.5)*25),(IF(NOT(ISERROR(FIND(I164,Userdata!$Q$2,1)))=TRUE,1,0.5)*25))</f>
        <v>12.5</v>
      </c>
      <c r="AT164">
        <f>IF(AND(Userdata!$B$32&lt;=Calculation!J70,Userdata!$B$33&gt;=Calculation!J70),1*Userdata!$D$32,0.5*Userdata!$D$32)*2.5</f>
        <v>1.25</v>
      </c>
      <c r="AU164">
        <f>IF(AND(Userdata!$B$34&lt;=Calculation!Q70,Userdata!$B$35&gt;=Calculation!Q70),1*Userdata!$D$34,0.5*Userdata!$D$34)*2.5</f>
        <v>2.5</v>
      </c>
      <c r="AV164">
        <f>IF(AND(Userdata!$B$36&lt;=Calculation!RH70,Userdata!$B$37&gt;=Calculation!K70),1*Userdata!$D$36,0.5*Userdata!$D$36)*2.5</f>
        <v>2.5</v>
      </c>
      <c r="AW164">
        <f>IF(AND(Userdata!$B$38&lt;=Calculation!P70,Userdata!$B$39&gt;=Calculation!P70),1*Userdata!$D$38,0.5*Userdata!$D$38)*2.5</f>
        <v>2.5</v>
      </c>
      <c r="AX164" s="36">
        <f t="shared" si="15"/>
        <v>38.409999999999997</v>
      </c>
      <c r="AY164" s="33">
        <f>ROUND((Userdata!$B$3/Calculation!AX134),0)</f>
        <v>0</v>
      </c>
      <c r="AZ164">
        <f t="shared" si="16"/>
        <v>0</v>
      </c>
      <c r="BA164">
        <f t="shared" si="17"/>
        <v>0</v>
      </c>
    </row>
    <row r="165" spans="1:53" ht="368" x14ac:dyDescent="0.35">
      <c r="A165" s="4" t="s">
        <v>1043</v>
      </c>
      <c r="B165" s="5" t="s">
        <v>1044</v>
      </c>
      <c r="C165" t="s">
        <v>1388</v>
      </c>
      <c r="D165">
        <v>2011</v>
      </c>
      <c r="E165" s="6" t="s">
        <v>53</v>
      </c>
      <c r="F165" s="6" t="s">
        <v>1046</v>
      </c>
      <c r="G165" s="6" t="s">
        <v>1047</v>
      </c>
      <c r="H165" s="6" t="s">
        <v>104</v>
      </c>
      <c r="I165" s="6" t="s">
        <v>789</v>
      </c>
      <c r="J165" s="7">
        <v>6.9999999999999999E-4</v>
      </c>
      <c r="K165" s="8">
        <v>0.25</v>
      </c>
      <c r="L165" s="7">
        <v>2.47E-2</v>
      </c>
      <c r="M165" s="9">
        <v>1491.2</v>
      </c>
      <c r="N165" s="10">
        <v>40.799999999999997</v>
      </c>
      <c r="O165" s="34">
        <f t="shared" si="12"/>
        <v>36.549999999999997</v>
      </c>
      <c r="P165" s="11">
        <v>358553</v>
      </c>
      <c r="Q165" s="12">
        <v>0.95</v>
      </c>
      <c r="R165" s="6" t="s">
        <v>44</v>
      </c>
      <c r="S165" s="6" t="s">
        <v>106</v>
      </c>
      <c r="T165" s="6" t="s">
        <v>46</v>
      </c>
      <c r="U165" s="6" t="s">
        <v>47</v>
      </c>
      <c r="V165" s="13">
        <v>2.35E-2</v>
      </c>
      <c r="W165" s="13">
        <v>6.8999999999999999E-3</v>
      </c>
      <c r="X165" s="13">
        <v>0.1384</v>
      </c>
      <c r="Y165" s="13">
        <v>0.23</v>
      </c>
      <c r="Z165" s="13">
        <v>0.12479999999999999</v>
      </c>
      <c r="AA165" s="13">
        <v>2.64E-2</v>
      </c>
      <c r="AB165" s="13">
        <v>0.12089999999999999</v>
      </c>
      <c r="AC165" s="13">
        <v>0.17150000000000001</v>
      </c>
      <c r="AD165" s="13">
        <v>0</v>
      </c>
      <c r="AE165" s="13">
        <v>0.13850000000000001</v>
      </c>
      <c r="AF165" s="13">
        <v>1.8599999999999998E-2</v>
      </c>
      <c r="AG165" s="14" t="s">
        <v>48</v>
      </c>
      <c r="AH165" s="14" t="s">
        <v>48</v>
      </c>
      <c r="AI165" s="15" t="s">
        <v>49</v>
      </c>
      <c r="AJ165" s="16" t="s">
        <v>49</v>
      </c>
      <c r="AK165" s="30">
        <f t="shared" si="13"/>
        <v>10</v>
      </c>
      <c r="AL165">
        <f>IF(NOT(ISERROR(FIND(R165,Userdata!$C$6,1)))=TRUE,1,0)</f>
        <v>0</v>
      </c>
      <c r="AM165">
        <f>(IF(NOT(ISERROR(FIND(H165,Userdata!$B$46,1)))=TRUE,1,0.5))*25</f>
        <v>12.5</v>
      </c>
      <c r="AN165">
        <f>(IF(NOT(ISERROR(FIND(U165,Userdata!$C$15,1)))=TRUE,1,0.5))*25</f>
        <v>12.5</v>
      </c>
      <c r="AO165">
        <f>IF(Userdata!$B$26=TRUE,IF(E165="ETF",1,0),IF(E165="ETF",0,1))</f>
        <v>0</v>
      </c>
      <c r="AP165">
        <f>IF(D165&lt;Userdata!$B$28,1,0)</f>
        <v>0</v>
      </c>
      <c r="AQ165">
        <f>IF(D165=Userdata!$B$28,IF(Calculation!AK207&lt;Userdata!C232,1,0),0)</f>
        <v>0</v>
      </c>
      <c r="AR165">
        <f t="shared" si="14"/>
        <v>12.5</v>
      </c>
      <c r="AS165">
        <f>IF(Userdata!$W$4= TRUE,(IF(NOT(ISERROR(FIND(I165,Userdata!$R$5,1)))=TRUE,1,0.5)*25),(IF(NOT(ISERROR(FIND(I165,Userdata!$Q$2,1)))=TRUE,1,0.5)*25))</f>
        <v>12.5</v>
      </c>
      <c r="AT165">
        <f>IF(AND(Userdata!$B$32&lt;=Calculation!J207,Userdata!$B$33&gt;=Calculation!J207),1*Userdata!$D$32,0.5*Userdata!$D$32)*2.5</f>
        <v>1.25</v>
      </c>
      <c r="AU165">
        <f>IF(AND(Userdata!$B$34&lt;=Calculation!Q207,Userdata!$B$35&gt;=Calculation!Q207),1*Userdata!$D$34,0.5*Userdata!$D$34)*2.5</f>
        <v>2.5</v>
      </c>
      <c r="AV165">
        <f>IF(AND(Userdata!$B$36&lt;=Calculation!RH207,Userdata!$B$37&gt;=Calculation!K207),1*Userdata!$D$36,0.5*Userdata!$D$36)*2.5</f>
        <v>2.5</v>
      </c>
      <c r="AW165">
        <f>IF(AND(Userdata!$B$38&lt;=Calculation!P207,Userdata!$B$39&gt;=Calculation!P207),1*Userdata!$D$38,0.5*Userdata!$D$38)*2.5</f>
        <v>2.5</v>
      </c>
      <c r="AX165" s="36">
        <f t="shared" si="15"/>
        <v>36.549999999999997</v>
      </c>
      <c r="AY165" s="33">
        <f>ROUND((Userdata!$B$3/Calculation!AX135),0)</f>
        <v>0</v>
      </c>
      <c r="AZ165">
        <f t="shared" si="16"/>
        <v>0</v>
      </c>
      <c r="BA165">
        <f t="shared" si="17"/>
        <v>0</v>
      </c>
    </row>
    <row r="166" spans="1:53" ht="80.5" x14ac:dyDescent="0.35">
      <c r="A166" s="4" t="s">
        <v>1308</v>
      </c>
      <c r="B166" s="5" t="s">
        <v>1309</v>
      </c>
      <c r="C166" t="s">
        <v>1349</v>
      </c>
      <c r="D166">
        <v>2000</v>
      </c>
      <c r="E166" s="6" t="s">
        <v>53</v>
      </c>
      <c r="F166" s="6" t="s">
        <v>199</v>
      </c>
      <c r="G166" s="6" t="s">
        <v>200</v>
      </c>
      <c r="H166" s="6" t="s">
        <v>201</v>
      </c>
      <c r="I166" s="6" t="s">
        <v>81</v>
      </c>
      <c r="J166" s="7">
        <v>1.6000000000000001E-3</v>
      </c>
      <c r="K166" s="8">
        <v>0.35</v>
      </c>
      <c r="L166" s="7">
        <v>0.01</v>
      </c>
      <c r="M166" s="9">
        <v>14230.3</v>
      </c>
      <c r="N166" s="10">
        <v>130.4</v>
      </c>
      <c r="O166" s="34">
        <f t="shared" si="12"/>
        <v>109.13</v>
      </c>
      <c r="P166" s="11">
        <v>934519</v>
      </c>
      <c r="Q166" s="12">
        <v>1.36</v>
      </c>
      <c r="R166" s="6" t="s">
        <v>44</v>
      </c>
      <c r="S166" s="6" t="s">
        <v>74</v>
      </c>
      <c r="T166" s="6" t="s">
        <v>46</v>
      </c>
      <c r="U166" s="6" t="s">
        <v>47</v>
      </c>
      <c r="V166" s="13">
        <v>6.08E-2</v>
      </c>
      <c r="W166" s="13">
        <v>3.7000000000000002E-3</v>
      </c>
      <c r="X166" s="13">
        <v>0.16650000000000001</v>
      </c>
      <c r="Y166" s="13">
        <v>4.5900000000000003E-2</v>
      </c>
      <c r="Z166" s="13">
        <v>3.6900000000000002E-2</v>
      </c>
      <c r="AA166" s="13">
        <v>0.12759999999999999</v>
      </c>
      <c r="AB166" s="13">
        <v>0.10009999999999999</v>
      </c>
      <c r="AC166" s="13">
        <v>0.1701</v>
      </c>
      <c r="AD166" s="13">
        <v>7.5999999999999998E-2</v>
      </c>
      <c r="AE166" s="13">
        <v>0.17610000000000001</v>
      </c>
      <c r="AF166" s="13">
        <v>3.7499999999999999E-2</v>
      </c>
      <c r="AG166" s="14" t="s">
        <v>48</v>
      </c>
      <c r="AH166" s="14" t="s">
        <v>48</v>
      </c>
      <c r="AI166" s="15" t="s">
        <v>49</v>
      </c>
      <c r="AJ166" s="16" t="s">
        <v>49</v>
      </c>
      <c r="AK166" s="30">
        <f t="shared" si="13"/>
        <v>5</v>
      </c>
      <c r="AL166">
        <f>IF(NOT(ISERROR(FIND(R166,Userdata!$C$6,1)))=TRUE,1,0)</f>
        <v>0</v>
      </c>
      <c r="AM166">
        <f>(IF(NOT(ISERROR(FIND(H166,Userdata!$B$46,1)))=TRUE,1,0.5))*25</f>
        <v>12.5</v>
      </c>
      <c r="AN166">
        <f>(IF(NOT(ISERROR(FIND(U166,Userdata!$C$15,1)))=TRUE,1,0.5))*25</f>
        <v>12.5</v>
      </c>
      <c r="AO166">
        <f>IF(Userdata!$B$26=TRUE,IF(E166="ETF",1,0),IF(E166="ETF",0,1))</f>
        <v>0</v>
      </c>
      <c r="AP166">
        <f>IF(D166&lt;Userdata!$B$28,1,0)</f>
        <v>0</v>
      </c>
      <c r="AQ166">
        <f>IF(D166=Userdata!$B$28,IF(Calculation!AK269&lt;Userdata!C294,1,0),0)</f>
        <v>0</v>
      </c>
      <c r="AR166">
        <f t="shared" si="14"/>
        <v>12.5</v>
      </c>
      <c r="AS166">
        <f>IF(Userdata!$W$4= TRUE,(IF(NOT(ISERROR(FIND(I166,Userdata!$R$5,1)))=TRUE,1,0.5)*25),(IF(NOT(ISERROR(FIND(I166,Userdata!$Q$2,1)))=TRUE,1,0.5)*25))</f>
        <v>12.5</v>
      </c>
      <c r="AT166">
        <f>IF(AND(Userdata!$B$32&lt;=Calculation!J269,Userdata!$B$33&gt;=Calculation!J269),1*Userdata!$D$32,0.5*Userdata!$D$32)*2.5</f>
        <v>1.25</v>
      </c>
      <c r="AU166">
        <f>IF(AND(Userdata!$B$34&lt;=Calculation!Q269,Userdata!$B$35&gt;=Calculation!Q269),1*Userdata!$D$34,0.5*Userdata!$D$34)*2.5</f>
        <v>2.5</v>
      </c>
      <c r="AV166">
        <f>IF(AND(Userdata!$B$36&lt;=Calculation!RH269,Userdata!$B$37&gt;=Calculation!K269),1*Userdata!$D$36,0.5*Userdata!$D$36)*2.5</f>
        <v>2.5</v>
      </c>
      <c r="AW166">
        <f>IF(AND(Userdata!$B$38&lt;=Calculation!P269,Userdata!$B$39&gt;=Calculation!P269),1*Userdata!$D$38,0.5*Userdata!$D$38)*2.5</f>
        <v>2.5</v>
      </c>
      <c r="AX166" s="36">
        <f t="shared" si="15"/>
        <v>109.13</v>
      </c>
      <c r="AY166" s="33">
        <f>ROUND((Userdata!$B$3/Calculation!AX136),0)</f>
        <v>0</v>
      </c>
      <c r="AZ166">
        <f t="shared" si="16"/>
        <v>0</v>
      </c>
      <c r="BA166">
        <f t="shared" si="17"/>
        <v>0</v>
      </c>
    </row>
    <row r="167" spans="1:53" ht="161" x14ac:dyDescent="0.35">
      <c r="A167" s="4" t="s">
        <v>307</v>
      </c>
      <c r="B167" s="5" t="s">
        <v>308</v>
      </c>
      <c r="C167" t="s">
        <v>1386</v>
      </c>
      <c r="D167">
        <v>2006</v>
      </c>
      <c r="E167" s="6" t="s">
        <v>53</v>
      </c>
      <c r="F167" s="6" t="s">
        <v>309</v>
      </c>
      <c r="G167" s="6" t="s">
        <v>310</v>
      </c>
      <c r="H167" s="6" t="s">
        <v>311</v>
      </c>
      <c r="I167" s="6" t="s">
        <v>105</v>
      </c>
      <c r="J167" s="7">
        <v>3.5000000000000001E-3</v>
      </c>
      <c r="K167" s="8">
        <v>0.08</v>
      </c>
      <c r="L167" s="7">
        <v>1.14E-2</v>
      </c>
      <c r="M167" s="9">
        <v>152.19999999999999</v>
      </c>
      <c r="N167" s="10">
        <v>2.5</v>
      </c>
      <c r="O167" s="34">
        <f t="shared" si="12"/>
        <v>60.88</v>
      </c>
      <c r="P167" s="11">
        <v>21044</v>
      </c>
      <c r="Q167" s="12">
        <v>1.31</v>
      </c>
      <c r="R167" s="6" t="s">
        <v>44</v>
      </c>
      <c r="S167" s="6" t="s">
        <v>74</v>
      </c>
      <c r="T167" s="6" t="s">
        <v>130</v>
      </c>
      <c r="U167" s="6" t="s">
        <v>47</v>
      </c>
      <c r="V167" s="13">
        <v>7.3599999999999999E-2</v>
      </c>
      <c r="W167" s="13">
        <v>4.4999999999999997E-3</v>
      </c>
      <c r="X167" s="13">
        <v>0.1754</v>
      </c>
      <c r="Y167" s="13">
        <v>0.107</v>
      </c>
      <c r="Z167" s="13">
        <v>2.8400000000000002E-2</v>
      </c>
      <c r="AA167" s="13">
        <v>0.11550000000000001</v>
      </c>
      <c r="AB167" s="13">
        <v>6.7500000000000004E-2</v>
      </c>
      <c r="AC167" s="13">
        <v>0.23580000000000001</v>
      </c>
      <c r="AD167" s="13">
        <v>0</v>
      </c>
      <c r="AE167" s="13">
        <v>0.18160000000000001</v>
      </c>
      <c r="AF167" s="13">
        <v>2.8E-3</v>
      </c>
      <c r="AG167" s="14" t="s">
        <v>48</v>
      </c>
      <c r="AH167" s="14" t="s">
        <v>48</v>
      </c>
      <c r="AI167" s="15" t="s">
        <v>49</v>
      </c>
      <c r="AJ167" s="16" t="s">
        <v>49</v>
      </c>
      <c r="AK167" s="30">
        <f t="shared" si="13"/>
        <v>3</v>
      </c>
      <c r="AL167">
        <f>IF(NOT(ISERROR(FIND(R167,Userdata!$C$6,1)))=TRUE,1,0)</f>
        <v>0</v>
      </c>
      <c r="AM167">
        <f>(IF(NOT(ISERROR(FIND(H167,Userdata!$B$46,1)))=TRUE,1,0.5))*25</f>
        <v>12.5</v>
      </c>
      <c r="AN167">
        <f>(IF(NOT(ISERROR(FIND(U167,Userdata!$C$15,1)))=TRUE,1,0.5))*25</f>
        <v>12.5</v>
      </c>
      <c r="AO167">
        <f>IF(Userdata!$B$26=TRUE,IF(E167="ETF",1,0),IF(E167="ETF",0,1))</f>
        <v>0</v>
      </c>
      <c r="AP167">
        <f>IF(D167&lt;Userdata!$B$28,1,0)</f>
        <v>0</v>
      </c>
      <c r="AQ167">
        <f>IF(D167=Userdata!$B$28,IF(Calculation!AK45&lt;Userdata!C70,1,0),0)</f>
        <v>0</v>
      </c>
      <c r="AR167">
        <f t="shared" si="14"/>
        <v>12.5</v>
      </c>
      <c r="AS167">
        <f>IF(Userdata!$W$4= TRUE,(IF(NOT(ISERROR(FIND(I167,Userdata!$R$5,1)))=TRUE,1,0.5)*25),(IF(NOT(ISERROR(FIND(I167,Userdata!$Q$2,1)))=TRUE,1,0.5)*25))</f>
        <v>12.5</v>
      </c>
      <c r="AT167">
        <f>IF(AND(Userdata!$B$32&lt;=Calculation!J45,Userdata!$B$33&gt;=Calculation!J45),1*Userdata!$D$32,0.5*Userdata!$D$32)*2.5</f>
        <v>1.25</v>
      </c>
      <c r="AU167">
        <f>IF(AND(Userdata!$B$34&lt;=Calculation!Q45,Userdata!$B$35&gt;=Calculation!Q45),1*Userdata!$D$34,0.5*Userdata!$D$34)*2.5</f>
        <v>2.5</v>
      </c>
      <c r="AV167">
        <f>IF(AND(Userdata!$B$36&lt;=Calculation!RH45,Userdata!$B$37&gt;=Calculation!K45),1*Userdata!$D$36,0.5*Userdata!$D$36)*2.5</f>
        <v>2.5</v>
      </c>
      <c r="AW167">
        <f>IF(AND(Userdata!$B$38&lt;=Calculation!P45,Userdata!$B$39&gt;=Calculation!P45),1*Userdata!$D$38,0.5*Userdata!$D$38)*2.5</f>
        <v>2.5</v>
      </c>
      <c r="AX167" s="36">
        <f t="shared" si="15"/>
        <v>60.88</v>
      </c>
      <c r="AY167" s="33">
        <f>ROUND((Userdata!$B$3/Calculation!AX137),0)</f>
        <v>0</v>
      </c>
      <c r="AZ167">
        <f t="shared" si="16"/>
        <v>0</v>
      </c>
      <c r="BA167">
        <f t="shared" si="17"/>
        <v>0</v>
      </c>
    </row>
    <row r="168" spans="1:53" ht="92" x14ac:dyDescent="0.35">
      <c r="A168" s="4" t="s">
        <v>470</v>
      </c>
      <c r="B168" s="5" t="s">
        <v>471</v>
      </c>
      <c r="C168" t="s">
        <v>1387</v>
      </c>
      <c r="D168">
        <v>2004</v>
      </c>
      <c r="E168" s="6" t="s">
        <v>53</v>
      </c>
      <c r="F168" s="6" t="s">
        <v>472</v>
      </c>
      <c r="G168" s="6" t="s">
        <v>473</v>
      </c>
      <c r="H168" s="6" t="s">
        <v>117</v>
      </c>
      <c r="I168" s="6" t="s">
        <v>81</v>
      </c>
      <c r="J168" s="7">
        <v>2.5000000000000001E-3</v>
      </c>
      <c r="K168" s="8">
        <v>0.45</v>
      </c>
      <c r="L168" s="7">
        <v>1.2E-2</v>
      </c>
      <c r="M168" s="9">
        <v>238.1</v>
      </c>
      <c r="N168" s="10">
        <v>1.9</v>
      </c>
      <c r="O168" s="34">
        <f t="shared" si="12"/>
        <v>125.32</v>
      </c>
      <c r="P168" s="11">
        <v>5564</v>
      </c>
      <c r="Q168" s="12">
        <v>1.04</v>
      </c>
      <c r="R168" s="6" t="s">
        <v>44</v>
      </c>
      <c r="S168" s="6" t="s">
        <v>118</v>
      </c>
      <c r="T168" s="6" t="s">
        <v>46</v>
      </c>
      <c r="U168" s="6" t="s">
        <v>47</v>
      </c>
      <c r="V168" s="13">
        <v>5.0500000000000003E-2</v>
      </c>
      <c r="W168" s="13">
        <v>1.26E-2</v>
      </c>
      <c r="X168" s="13">
        <v>0.15060000000000001</v>
      </c>
      <c r="Y168" s="13">
        <v>7.5600000000000001E-2</v>
      </c>
      <c r="Z168" s="13">
        <v>5.6800000000000003E-2</v>
      </c>
      <c r="AA168" s="13">
        <v>8.7099999999999997E-2</v>
      </c>
      <c r="AB168" s="13">
        <v>0.10349999999999999</v>
      </c>
      <c r="AC168" s="13">
        <v>0.2034</v>
      </c>
      <c r="AD168" s="13">
        <v>8.5500000000000007E-2</v>
      </c>
      <c r="AE168" s="13">
        <v>0.15609999999999999</v>
      </c>
      <c r="AF168" s="13">
        <v>1.7299999999999999E-2</v>
      </c>
      <c r="AG168" s="14" t="s">
        <v>48</v>
      </c>
      <c r="AH168" s="14" t="s">
        <v>48</v>
      </c>
      <c r="AI168" s="15" t="s">
        <v>49</v>
      </c>
      <c r="AJ168" s="16" t="s">
        <v>49</v>
      </c>
      <c r="AK168" s="30">
        <f t="shared" si="13"/>
        <v>6</v>
      </c>
      <c r="AL168">
        <f>IF(NOT(ISERROR(FIND(R168,Userdata!$C$6,1)))=TRUE,1,0)</f>
        <v>0</v>
      </c>
      <c r="AM168">
        <f>(IF(NOT(ISERROR(FIND(H168,Userdata!$B$46,1)))=TRUE,1,0.5))*25</f>
        <v>12.5</v>
      </c>
      <c r="AN168">
        <f>(IF(NOT(ISERROR(FIND(U168,Userdata!$C$15,1)))=TRUE,1,0.5))*25</f>
        <v>12.5</v>
      </c>
      <c r="AO168">
        <f>IF(Userdata!$B$26=TRUE,IF(E168="ETF",1,0),IF(E168="ETF",0,1))</f>
        <v>0</v>
      </c>
      <c r="AP168">
        <f>IF(D168&lt;Userdata!$B$28,1,0)</f>
        <v>0</v>
      </c>
      <c r="AQ168">
        <f>IF(D168=Userdata!$B$28,IF(Calculation!AK79&lt;Userdata!C104,1,0),0)</f>
        <v>0</v>
      </c>
      <c r="AR168">
        <f t="shared" si="14"/>
        <v>12.5</v>
      </c>
      <c r="AS168">
        <f>IF(Userdata!$W$4= TRUE,(IF(NOT(ISERROR(FIND(I168,Userdata!$R$5,1)))=TRUE,1,0.5)*25),(IF(NOT(ISERROR(FIND(I168,Userdata!$Q$2,1)))=TRUE,1,0.5)*25))</f>
        <v>12.5</v>
      </c>
      <c r="AT168">
        <f>IF(AND(Userdata!$B$32&lt;=Calculation!J79,Userdata!$B$33&gt;=Calculation!J79),1*Userdata!$D$32,0.5*Userdata!$D$32)*2.5</f>
        <v>1.25</v>
      </c>
      <c r="AU168">
        <f>IF(AND(Userdata!$B$34&lt;=Calculation!Q79,Userdata!$B$35&gt;=Calculation!Q79),1*Userdata!$D$34,0.5*Userdata!$D$34)*2.5</f>
        <v>2.5</v>
      </c>
      <c r="AV168">
        <f>IF(AND(Userdata!$B$36&lt;=Calculation!RH79,Userdata!$B$37&gt;=Calculation!K79),1*Userdata!$D$36,0.5*Userdata!$D$36)*2.5</f>
        <v>2.5</v>
      </c>
      <c r="AW168">
        <f>IF(AND(Userdata!$B$38&lt;=Calculation!P79,Userdata!$B$39&gt;=Calculation!P79),1*Userdata!$D$38,0.5*Userdata!$D$38)*2.5</f>
        <v>2.5</v>
      </c>
      <c r="AX168" s="36">
        <f t="shared" si="15"/>
        <v>125.32</v>
      </c>
      <c r="AY168" s="33">
        <f>ROUND((Userdata!$B$3/Calculation!AX138),0)</f>
        <v>0</v>
      </c>
      <c r="AZ168">
        <f t="shared" si="16"/>
        <v>0</v>
      </c>
      <c r="BA168">
        <f t="shared" si="17"/>
        <v>0</v>
      </c>
    </row>
    <row r="169" spans="1:53" ht="322" x14ac:dyDescent="0.35">
      <c r="A169" s="4" t="s">
        <v>1296</v>
      </c>
      <c r="B169" s="5" t="s">
        <v>1297</v>
      </c>
      <c r="C169" t="s">
        <v>1380</v>
      </c>
      <c r="D169">
        <v>1998</v>
      </c>
      <c r="E169" s="6" t="s">
        <v>53</v>
      </c>
      <c r="F169" s="6" t="s">
        <v>1298</v>
      </c>
      <c r="G169" s="6" t="s">
        <v>1299</v>
      </c>
      <c r="H169" s="6" t="s">
        <v>136</v>
      </c>
      <c r="I169" s="6" t="s">
        <v>57</v>
      </c>
      <c r="J169" s="7">
        <v>1.8E-3</v>
      </c>
      <c r="K169" s="8">
        <v>0.17</v>
      </c>
      <c r="L169" s="7">
        <v>2.18E-2</v>
      </c>
      <c r="M169" s="9">
        <v>13086.2</v>
      </c>
      <c r="N169" s="10">
        <v>368.1</v>
      </c>
      <c r="O169" s="34">
        <f t="shared" si="12"/>
        <v>35.549999999999997</v>
      </c>
      <c r="P169" s="11">
        <v>6859021</v>
      </c>
      <c r="Q169" s="12">
        <v>0.94</v>
      </c>
      <c r="R169" s="6" t="s">
        <v>44</v>
      </c>
      <c r="S169" s="6" t="s">
        <v>48</v>
      </c>
      <c r="T169" s="6" t="s">
        <v>48</v>
      </c>
      <c r="U169" s="6" t="s">
        <v>47</v>
      </c>
      <c r="V169" s="13">
        <v>0</v>
      </c>
      <c r="W169" s="13">
        <v>0.13739999999999999</v>
      </c>
      <c r="X169" s="13">
        <v>2.0500000000000001E-2</v>
      </c>
      <c r="Y169" s="13">
        <v>0</v>
      </c>
      <c r="Z169" s="13">
        <v>0</v>
      </c>
      <c r="AA169" s="13">
        <v>5.4800000000000001E-2</v>
      </c>
      <c r="AB169" s="13">
        <v>0</v>
      </c>
      <c r="AC169" s="13">
        <v>2.1100000000000001E-2</v>
      </c>
      <c r="AD169" s="13">
        <v>0</v>
      </c>
      <c r="AE169" s="13">
        <v>0.75870000000000004</v>
      </c>
      <c r="AF169" s="13">
        <v>0</v>
      </c>
      <c r="AG169" s="14" t="s">
        <v>48</v>
      </c>
      <c r="AH169" s="14" t="s">
        <v>48</v>
      </c>
      <c r="AI169" s="15" t="s">
        <v>49</v>
      </c>
      <c r="AJ169" s="16" t="s">
        <v>49</v>
      </c>
      <c r="AK169" s="30">
        <f t="shared" si="13"/>
        <v>12</v>
      </c>
      <c r="AL169">
        <f>IF(NOT(ISERROR(FIND(R169,Userdata!$C$6,1)))=TRUE,1,0)</f>
        <v>0</v>
      </c>
      <c r="AM169">
        <f>(IF(NOT(ISERROR(FIND(H169,Userdata!$B$46,1)))=TRUE,1,0.5))*25</f>
        <v>12.5</v>
      </c>
      <c r="AN169">
        <f>(IF(NOT(ISERROR(FIND(U169,Userdata!$C$15,1)))=TRUE,1,0.5))*25</f>
        <v>12.5</v>
      </c>
      <c r="AO169">
        <f>IF(Userdata!$B$26=TRUE,IF(E169="ETF",1,0),IF(E169="ETF",0,1))</f>
        <v>0</v>
      </c>
      <c r="AP169">
        <f>IF(D169&lt;Userdata!$B$28,1,0)</f>
        <v>0</v>
      </c>
      <c r="AQ169">
        <f>IF(D169=Userdata!$B$28,IF(Calculation!AK266&lt;Userdata!C291,1,0),0)</f>
        <v>0</v>
      </c>
      <c r="AR169">
        <f t="shared" si="14"/>
        <v>12.5</v>
      </c>
      <c r="AS169">
        <f>IF(Userdata!$W$4= TRUE,(IF(NOT(ISERROR(FIND(I169,Userdata!$R$5,1)))=TRUE,1,0.5)*25),(IF(NOT(ISERROR(FIND(I169,Userdata!$Q$2,1)))=TRUE,1,0.5)*25))</f>
        <v>12.5</v>
      </c>
      <c r="AT169">
        <f>IF(AND(Userdata!$B$32&lt;=Calculation!J266,Userdata!$B$33&gt;=Calculation!J266),1*Userdata!$D$32,0.5*Userdata!$D$32)*2.5</f>
        <v>1.25</v>
      </c>
      <c r="AU169">
        <f>IF(AND(Userdata!$B$34&lt;=Calculation!Q266,Userdata!$B$35&gt;=Calculation!Q266),1*Userdata!$D$34,0.5*Userdata!$D$34)*2.5</f>
        <v>2.5</v>
      </c>
      <c r="AV169">
        <f>IF(AND(Userdata!$B$36&lt;=Calculation!RH266,Userdata!$B$37&gt;=Calculation!K266),1*Userdata!$D$36,0.5*Userdata!$D$36)*2.5</f>
        <v>2.5</v>
      </c>
      <c r="AW169">
        <f>IF(AND(Userdata!$B$38&lt;=Calculation!P266,Userdata!$B$39&gt;=Calculation!P266),1*Userdata!$D$38,0.5*Userdata!$D$38)*2.5</f>
        <v>2.5</v>
      </c>
      <c r="AX169" s="36">
        <f t="shared" si="15"/>
        <v>35.549999999999997</v>
      </c>
      <c r="AY169" s="33">
        <f>ROUND((Userdata!$B$3/Calculation!AX139),0)</f>
        <v>0</v>
      </c>
      <c r="AZ169">
        <f t="shared" si="16"/>
        <v>0</v>
      </c>
      <c r="BA169">
        <f t="shared" si="17"/>
        <v>0</v>
      </c>
    </row>
    <row r="170" spans="1:53" ht="161" x14ac:dyDescent="0.35">
      <c r="A170" s="4" t="s">
        <v>510</v>
      </c>
      <c r="B170" s="5" t="s">
        <v>511</v>
      </c>
      <c r="C170" t="s">
        <v>1388</v>
      </c>
      <c r="D170">
        <v>2013</v>
      </c>
      <c r="E170" s="6" t="s">
        <v>53</v>
      </c>
      <c r="F170" s="6" t="s">
        <v>512</v>
      </c>
      <c r="G170" s="6" t="s">
        <v>513</v>
      </c>
      <c r="H170" s="6" t="s">
        <v>178</v>
      </c>
      <c r="I170" s="6" t="s">
        <v>437</v>
      </c>
      <c r="J170" s="7">
        <v>4.4999999999999997E-3</v>
      </c>
      <c r="K170" s="8">
        <v>0.42</v>
      </c>
      <c r="L170" s="7">
        <v>1.1599999999999999E-2</v>
      </c>
      <c r="M170" s="9">
        <v>252</v>
      </c>
      <c r="N170" s="10">
        <v>7</v>
      </c>
      <c r="O170" s="34">
        <f t="shared" si="12"/>
        <v>36</v>
      </c>
      <c r="P170" s="11"/>
      <c r="Q170" s="12">
        <v>0</v>
      </c>
      <c r="R170" s="6" t="s">
        <v>44</v>
      </c>
      <c r="S170" s="6" t="s">
        <v>48</v>
      </c>
      <c r="T170" s="6" t="s">
        <v>48</v>
      </c>
      <c r="U170" s="6" t="s">
        <v>179</v>
      </c>
      <c r="V170" s="13" t="s">
        <v>48</v>
      </c>
      <c r="W170" s="13" t="s">
        <v>48</v>
      </c>
      <c r="X170" s="13" t="s">
        <v>48</v>
      </c>
      <c r="Y170" s="13" t="s">
        <v>48</v>
      </c>
      <c r="Z170" s="13" t="s">
        <v>48</v>
      </c>
      <c r="AA170" s="13" t="s">
        <v>48</v>
      </c>
      <c r="AB170" s="13" t="s">
        <v>48</v>
      </c>
      <c r="AC170" s="13" t="s">
        <v>48</v>
      </c>
      <c r="AD170" s="13" t="s">
        <v>48</v>
      </c>
      <c r="AE170" s="13" t="s">
        <v>48</v>
      </c>
      <c r="AF170" s="13" t="s">
        <v>48</v>
      </c>
      <c r="AG170" s="14" t="s">
        <v>48</v>
      </c>
      <c r="AH170" s="14" t="s">
        <v>48</v>
      </c>
      <c r="AI170" s="15" t="s">
        <v>49</v>
      </c>
      <c r="AJ170" s="16" t="s">
        <v>49</v>
      </c>
      <c r="AK170" s="30">
        <f t="shared" si="13"/>
        <v>10</v>
      </c>
      <c r="AL170">
        <f>IF(NOT(ISERROR(FIND(R170,Userdata!$C$6,1)))=TRUE,1,0)</f>
        <v>0</v>
      </c>
      <c r="AM170">
        <f>(IF(NOT(ISERROR(FIND(H170,Userdata!$B$46,1)))=TRUE,1,0.5))*25</f>
        <v>12.5</v>
      </c>
      <c r="AN170">
        <f>(IF(NOT(ISERROR(FIND(U170,Userdata!$C$15,1)))=TRUE,1,0.5))*25</f>
        <v>12.5</v>
      </c>
      <c r="AO170">
        <f>IF(Userdata!$B$26=TRUE,IF(E170="ETF",1,0),IF(E170="ETF",0,1))</f>
        <v>0</v>
      </c>
      <c r="AP170">
        <f>IF(D170&lt;Userdata!$B$28,1,0)</f>
        <v>0</v>
      </c>
      <c r="AQ170">
        <f>IF(D170=Userdata!$B$28,IF(Calculation!AK88&lt;Userdata!C113,1,0),0)</f>
        <v>0</v>
      </c>
      <c r="AR170">
        <f t="shared" si="14"/>
        <v>12.5</v>
      </c>
      <c r="AS170">
        <f>IF(Userdata!$W$4= TRUE,(IF(NOT(ISERROR(FIND(I170,Userdata!$R$5,1)))=TRUE,1,0.5)*25),(IF(NOT(ISERROR(FIND(I170,Userdata!$Q$2,1)))=TRUE,1,0.5)*25))</f>
        <v>12.5</v>
      </c>
      <c r="AT170">
        <f>IF(AND(Userdata!$B$32&lt;=Calculation!J88,Userdata!$B$33&gt;=Calculation!J88),1*Userdata!$D$32,0.5*Userdata!$D$32)*2.5</f>
        <v>1.25</v>
      </c>
      <c r="AU170">
        <f>IF(AND(Userdata!$B$34&lt;=Calculation!Q88,Userdata!$B$35&gt;=Calculation!Q88),1*Userdata!$D$34,0.5*Userdata!$D$34)*2.5</f>
        <v>2.5</v>
      </c>
      <c r="AV170">
        <f>IF(AND(Userdata!$B$36&lt;=Calculation!RH88,Userdata!$B$37&gt;=Calculation!K88),1*Userdata!$D$36,0.5*Userdata!$D$36)*2.5</f>
        <v>2.5</v>
      </c>
      <c r="AW170">
        <f>IF(AND(Userdata!$B$38&lt;=Calculation!P88,Userdata!$B$39&gt;=Calculation!P88),1*Userdata!$D$38,0.5*Userdata!$D$38)*2.5</f>
        <v>2.5</v>
      </c>
      <c r="AX170" s="36">
        <f t="shared" si="15"/>
        <v>36</v>
      </c>
      <c r="AY170" s="33">
        <f>ROUND((Userdata!$B$3/Calculation!AX140),0)</f>
        <v>0</v>
      </c>
      <c r="AZ170">
        <f t="shared" si="16"/>
        <v>0</v>
      </c>
      <c r="BA170">
        <f t="shared" si="17"/>
        <v>0</v>
      </c>
    </row>
    <row r="171" spans="1:53" ht="92" x14ac:dyDescent="0.35">
      <c r="A171" s="4" t="s">
        <v>269</v>
      </c>
      <c r="B171" s="5" t="s">
        <v>270</v>
      </c>
      <c r="C171" t="s">
        <v>1380</v>
      </c>
      <c r="D171">
        <v>2007</v>
      </c>
      <c r="E171" s="6" t="s">
        <v>53</v>
      </c>
      <c r="F171" s="6" t="s">
        <v>272</v>
      </c>
      <c r="G171" s="6" t="s">
        <v>273</v>
      </c>
      <c r="H171" s="6" t="s">
        <v>207</v>
      </c>
      <c r="I171" s="6" t="s">
        <v>81</v>
      </c>
      <c r="J171" s="7">
        <v>5.3E-3</v>
      </c>
      <c r="K171" s="8">
        <v>0.77</v>
      </c>
      <c r="L171" s="7">
        <v>1.89E-2</v>
      </c>
      <c r="M171" s="9">
        <v>138.6</v>
      </c>
      <c r="N171" s="10">
        <v>2.6</v>
      </c>
      <c r="O171" s="34">
        <f t="shared" si="12"/>
        <v>53.31</v>
      </c>
      <c r="P171" s="11">
        <v>20734</v>
      </c>
      <c r="Q171" s="12">
        <v>1.52</v>
      </c>
      <c r="R171" s="6" t="s">
        <v>44</v>
      </c>
      <c r="S171" s="6" t="s">
        <v>74</v>
      </c>
      <c r="T171" s="6" t="s">
        <v>46</v>
      </c>
      <c r="U171" s="6" t="s">
        <v>208</v>
      </c>
      <c r="V171" s="13">
        <v>0.122</v>
      </c>
      <c r="W171" s="13">
        <v>1.17E-2</v>
      </c>
      <c r="X171" s="13">
        <v>0.20419999999999999</v>
      </c>
      <c r="Y171" s="13">
        <v>9.2299999999999993E-2</v>
      </c>
      <c r="Z171" s="13">
        <v>4.1000000000000003E-3</v>
      </c>
      <c r="AA171" s="13">
        <v>9.9400000000000002E-2</v>
      </c>
      <c r="AB171" s="13">
        <v>5.7099999999999998E-2</v>
      </c>
      <c r="AC171" s="13">
        <v>0.186</v>
      </c>
      <c r="AD171" s="13">
        <v>7.8899999999999998E-2</v>
      </c>
      <c r="AE171" s="13">
        <v>0.1278</v>
      </c>
      <c r="AF171" s="13">
        <v>2.3E-3</v>
      </c>
      <c r="AG171" s="14" t="s">
        <v>48</v>
      </c>
      <c r="AH171" s="14" t="s">
        <v>48</v>
      </c>
      <c r="AI171" s="15" t="s">
        <v>49</v>
      </c>
      <c r="AJ171" s="16" t="s">
        <v>49</v>
      </c>
      <c r="AK171" s="30">
        <f t="shared" si="13"/>
        <v>12</v>
      </c>
      <c r="AL171">
        <f>IF(NOT(ISERROR(FIND(R171,Userdata!$C$6,1)))=TRUE,1,0)</f>
        <v>0</v>
      </c>
      <c r="AM171">
        <f>(IF(NOT(ISERROR(FIND(H171,Userdata!$B$46,1)))=TRUE,1,0.5))*25</f>
        <v>12.5</v>
      </c>
      <c r="AN171">
        <f>(IF(NOT(ISERROR(FIND(U171,Userdata!$C$15,1)))=TRUE,1,0.5))*25</f>
        <v>12.5</v>
      </c>
      <c r="AO171">
        <f>IF(Userdata!$B$26=TRUE,IF(E171="ETF",1,0),IF(E171="ETF",0,1))</f>
        <v>0</v>
      </c>
      <c r="AP171">
        <f>IF(D171&lt;Userdata!$B$28,1,0)</f>
        <v>0</v>
      </c>
      <c r="AQ171">
        <f>IF(D171=Userdata!$B$28,IF(Calculation!AK38&lt;Userdata!C63,1,0),0)</f>
        <v>0</v>
      </c>
      <c r="AR171">
        <f t="shared" si="14"/>
        <v>12.5</v>
      </c>
      <c r="AS171">
        <f>IF(Userdata!$W$4= TRUE,(IF(NOT(ISERROR(FIND(I171,Userdata!$R$5,1)))=TRUE,1,0.5)*25),(IF(NOT(ISERROR(FIND(I171,Userdata!$Q$2,1)))=TRUE,1,0.5)*25))</f>
        <v>12.5</v>
      </c>
      <c r="AT171">
        <f>IF(AND(Userdata!$B$32&lt;=Calculation!J38,Userdata!$B$33&gt;=Calculation!J38),1*Userdata!$D$32,0.5*Userdata!$D$32)*2.5</f>
        <v>1.25</v>
      </c>
      <c r="AU171">
        <f>IF(AND(Userdata!$B$34&lt;=Calculation!Q38,Userdata!$B$35&gt;=Calculation!Q38),1*Userdata!$D$34,0.5*Userdata!$D$34)*2.5</f>
        <v>2.5</v>
      </c>
      <c r="AV171">
        <f>IF(AND(Userdata!$B$36&lt;=Calculation!RH38,Userdata!$B$37&gt;=Calculation!K38),1*Userdata!$D$36,0.5*Userdata!$D$36)*2.5</f>
        <v>2.5</v>
      </c>
      <c r="AW171">
        <f>IF(AND(Userdata!$B$38&lt;=Calculation!P38,Userdata!$B$39&gt;=Calculation!P38),1*Userdata!$D$38,0.5*Userdata!$D$38)*2.5</f>
        <v>2.5</v>
      </c>
      <c r="AX171" s="36">
        <f t="shared" si="15"/>
        <v>53.31</v>
      </c>
      <c r="AY171" s="33">
        <f>ROUND((Userdata!$B$3/Calculation!AX141),0)</f>
        <v>0</v>
      </c>
      <c r="AZ171">
        <f t="shared" si="16"/>
        <v>0</v>
      </c>
      <c r="BA171">
        <f t="shared" si="17"/>
        <v>0</v>
      </c>
    </row>
    <row r="172" spans="1:53" ht="138" x14ac:dyDescent="0.35">
      <c r="A172" s="4" t="s">
        <v>1117</v>
      </c>
      <c r="B172" s="5" t="s">
        <v>1118</v>
      </c>
      <c r="C172" t="s">
        <v>1386</v>
      </c>
      <c r="D172">
        <v>2005</v>
      </c>
      <c r="E172" s="6" t="s">
        <v>53</v>
      </c>
      <c r="F172" s="6" t="s">
        <v>1120</v>
      </c>
      <c r="G172" s="6" t="s">
        <v>1121</v>
      </c>
      <c r="H172" s="6" t="s">
        <v>245</v>
      </c>
      <c r="I172" s="6" t="s">
        <v>144</v>
      </c>
      <c r="J172" s="7">
        <v>1.1999999999999999E-3</v>
      </c>
      <c r="K172" s="8">
        <v>0.2</v>
      </c>
      <c r="L172" s="7">
        <v>2.8199999999999999E-2</v>
      </c>
      <c r="M172" s="9">
        <v>2622.5</v>
      </c>
      <c r="N172" s="10">
        <v>43.4</v>
      </c>
      <c r="O172" s="34">
        <f t="shared" si="12"/>
        <v>60.43</v>
      </c>
      <c r="P172" s="11">
        <v>405036</v>
      </c>
      <c r="Q172" s="12">
        <v>-1.19</v>
      </c>
      <c r="R172" s="6" t="s">
        <v>44</v>
      </c>
      <c r="S172" s="6" t="s">
        <v>48</v>
      </c>
      <c r="T172" s="6" t="s">
        <v>48</v>
      </c>
      <c r="U172" s="6" t="s">
        <v>208</v>
      </c>
      <c r="V172" s="13">
        <v>9.1800000000000007E-2</v>
      </c>
      <c r="W172" s="13">
        <v>3.39E-2</v>
      </c>
      <c r="X172" s="13">
        <v>0.14460000000000001</v>
      </c>
      <c r="Y172" s="13">
        <v>7.1599999999999997E-2</v>
      </c>
      <c r="Z172" s="13">
        <v>2.3699999999999999E-2</v>
      </c>
      <c r="AA172" s="13">
        <v>0.2203</v>
      </c>
      <c r="AB172" s="13">
        <v>4.7399999999999998E-2</v>
      </c>
      <c r="AC172" s="13">
        <v>0.15090000000000001</v>
      </c>
      <c r="AD172" s="13">
        <v>7.1800000000000003E-2</v>
      </c>
      <c r="AE172" s="13">
        <v>0.1008</v>
      </c>
      <c r="AF172" s="13">
        <v>2.8400000000000002E-2</v>
      </c>
      <c r="AG172" s="14" t="s">
        <v>48</v>
      </c>
      <c r="AH172" s="14" t="s">
        <v>48</v>
      </c>
      <c r="AI172" s="15" t="s">
        <v>49</v>
      </c>
      <c r="AJ172" s="16" t="s">
        <v>49</v>
      </c>
      <c r="AK172" s="30">
        <f t="shared" si="13"/>
        <v>3</v>
      </c>
      <c r="AL172">
        <f>IF(NOT(ISERROR(FIND(R172,Userdata!$C$6,1)))=TRUE,1,0)</f>
        <v>0</v>
      </c>
      <c r="AM172">
        <f>(IF(NOT(ISERROR(FIND(H172,Userdata!$B$46,1)))=TRUE,1,0.5))*25</f>
        <v>12.5</v>
      </c>
      <c r="AN172">
        <f>(IF(NOT(ISERROR(FIND(U172,Userdata!$C$15,1)))=TRUE,1,0.5))*25</f>
        <v>12.5</v>
      </c>
      <c r="AO172">
        <f>IF(Userdata!$B$26=TRUE,IF(E172="ETF",1,0),IF(E172="ETF",0,1))</f>
        <v>0</v>
      </c>
      <c r="AP172">
        <f>IF(D172&lt;Userdata!$B$28,1,0)</f>
        <v>0</v>
      </c>
      <c r="AQ172">
        <f>IF(D172=Userdata!$B$28,IF(Calculation!AK224&lt;Userdata!C249,1,0),0)</f>
        <v>0</v>
      </c>
      <c r="AR172">
        <f t="shared" si="14"/>
        <v>12.5</v>
      </c>
      <c r="AS172">
        <f>IF(Userdata!$W$4= TRUE,(IF(NOT(ISERROR(FIND(I172,Userdata!$R$5,1)))=TRUE,1,0.5)*25),(IF(NOT(ISERROR(FIND(I172,Userdata!$Q$2,1)))=TRUE,1,0.5)*25))</f>
        <v>12.5</v>
      </c>
      <c r="AT172">
        <f>IF(AND(Userdata!$B$32&lt;=Calculation!J224,Userdata!$B$33&gt;=Calculation!J224),1*Userdata!$D$32,0.5*Userdata!$D$32)*2.5</f>
        <v>1.25</v>
      </c>
      <c r="AU172">
        <f>IF(AND(Userdata!$B$34&lt;=Calculation!Q224,Userdata!$B$35&gt;=Calculation!Q224),1*Userdata!$D$34,0.5*Userdata!$D$34)*2.5</f>
        <v>2.5</v>
      </c>
      <c r="AV172">
        <f>IF(AND(Userdata!$B$36&lt;=Calculation!RH224,Userdata!$B$37&gt;=Calculation!K224),1*Userdata!$D$36,0.5*Userdata!$D$36)*2.5</f>
        <v>2.5</v>
      </c>
      <c r="AW172">
        <f>IF(AND(Userdata!$B$38&lt;=Calculation!P224,Userdata!$B$39&gt;=Calculation!P224),1*Userdata!$D$38,0.5*Userdata!$D$38)*2.5</f>
        <v>2.5</v>
      </c>
      <c r="AX172" s="36">
        <f t="shared" si="15"/>
        <v>60.43</v>
      </c>
      <c r="AY172" s="33">
        <f>ROUND((Userdata!$B$3/Calculation!AX142),0)</f>
        <v>0</v>
      </c>
      <c r="AZ172">
        <f t="shared" si="16"/>
        <v>0</v>
      </c>
      <c r="BA172">
        <f t="shared" si="17"/>
        <v>0</v>
      </c>
    </row>
    <row r="173" spans="1:53" ht="138" x14ac:dyDescent="0.35">
      <c r="A173" s="4" t="s">
        <v>941</v>
      </c>
      <c r="B173" s="5" t="s">
        <v>942</v>
      </c>
      <c r="C173" t="s">
        <v>1386</v>
      </c>
      <c r="D173">
        <v>2006</v>
      </c>
      <c r="E173" s="6" t="s">
        <v>53</v>
      </c>
      <c r="F173" s="6" t="s">
        <v>943</v>
      </c>
      <c r="G173" s="6" t="s">
        <v>944</v>
      </c>
      <c r="H173" s="6" t="s">
        <v>381</v>
      </c>
      <c r="I173" s="6" t="s">
        <v>105</v>
      </c>
      <c r="J173" s="7">
        <v>3.5000000000000001E-3</v>
      </c>
      <c r="K173" s="8">
        <v>0.09</v>
      </c>
      <c r="L173" s="7">
        <v>7.7000000000000002E-3</v>
      </c>
      <c r="M173" s="9">
        <v>929.4</v>
      </c>
      <c r="N173" s="10">
        <v>13.3</v>
      </c>
      <c r="O173" s="34">
        <f t="shared" si="12"/>
        <v>69.88</v>
      </c>
      <c r="P173" s="11">
        <v>104592</v>
      </c>
      <c r="Q173" s="12">
        <v>1.2</v>
      </c>
      <c r="R173" s="6" t="s">
        <v>44</v>
      </c>
      <c r="S173" s="6" t="s">
        <v>45</v>
      </c>
      <c r="T173" s="6" t="s">
        <v>145</v>
      </c>
      <c r="U173" s="6" t="s">
        <v>47</v>
      </c>
      <c r="V173" s="13">
        <v>5.0999999999999997E-2</v>
      </c>
      <c r="W173" s="13">
        <v>3.9600000000000003E-2</v>
      </c>
      <c r="X173" s="13">
        <v>0.24690000000000001</v>
      </c>
      <c r="Y173" s="13">
        <v>3.4099999999999998E-2</v>
      </c>
      <c r="Z173" s="13">
        <v>5.3699999999999998E-2</v>
      </c>
      <c r="AA173" s="13">
        <v>0.1527</v>
      </c>
      <c r="AB173" s="13">
        <v>0.17480000000000001</v>
      </c>
      <c r="AC173" s="13">
        <v>7.9000000000000001E-2</v>
      </c>
      <c r="AD173" s="13">
        <v>1.15E-2</v>
      </c>
      <c r="AE173" s="13">
        <v>0.15459999999999999</v>
      </c>
      <c r="AF173" s="13">
        <v>0</v>
      </c>
      <c r="AG173" s="14" t="s">
        <v>48</v>
      </c>
      <c r="AH173" s="14" t="s">
        <v>48</v>
      </c>
      <c r="AI173" s="15" t="s">
        <v>49</v>
      </c>
      <c r="AJ173" s="16" t="s">
        <v>49</v>
      </c>
      <c r="AK173" s="30">
        <f t="shared" si="13"/>
        <v>3</v>
      </c>
      <c r="AL173">
        <f>IF(NOT(ISERROR(FIND(R173,Userdata!$C$6,1)))=TRUE,1,0)</f>
        <v>0</v>
      </c>
      <c r="AM173">
        <f>(IF(NOT(ISERROR(FIND(H173,Userdata!$B$46,1)))=TRUE,1,0.5))*25</f>
        <v>12.5</v>
      </c>
      <c r="AN173">
        <f>(IF(NOT(ISERROR(FIND(U173,Userdata!$C$15,1)))=TRUE,1,0.5))*25</f>
        <v>12.5</v>
      </c>
      <c r="AO173">
        <f>IF(Userdata!$B$26=TRUE,IF(E173="ETF",1,0),IF(E173="ETF",0,1))</f>
        <v>0</v>
      </c>
      <c r="AP173">
        <f>IF(D173&lt;Userdata!$B$28,1,0)</f>
        <v>0</v>
      </c>
      <c r="AQ173">
        <f>IF(D173=Userdata!$B$28,IF(Calculation!AK184&lt;Userdata!C209,1,0),0)</f>
        <v>0</v>
      </c>
      <c r="AR173">
        <f t="shared" si="14"/>
        <v>12.5</v>
      </c>
      <c r="AS173">
        <f>IF(Userdata!$W$4= TRUE,(IF(NOT(ISERROR(FIND(I173,Userdata!$R$5,1)))=TRUE,1,0.5)*25),(IF(NOT(ISERROR(FIND(I173,Userdata!$Q$2,1)))=TRUE,1,0.5)*25))</f>
        <v>12.5</v>
      </c>
      <c r="AT173">
        <f>IF(AND(Userdata!$B$32&lt;=Calculation!J184,Userdata!$B$33&gt;=Calculation!J184),1*Userdata!$D$32,0.5*Userdata!$D$32)*2.5</f>
        <v>1.25</v>
      </c>
      <c r="AU173">
        <f>IF(AND(Userdata!$B$34&lt;=Calculation!Q184,Userdata!$B$35&gt;=Calculation!Q184),1*Userdata!$D$34,0.5*Userdata!$D$34)*2.5</f>
        <v>2.5</v>
      </c>
      <c r="AV173">
        <f>IF(AND(Userdata!$B$36&lt;=Calculation!RH184,Userdata!$B$37&gt;=Calculation!K184),1*Userdata!$D$36,0.5*Userdata!$D$36)*2.5</f>
        <v>2.5</v>
      </c>
      <c r="AW173">
        <f>IF(AND(Userdata!$B$38&lt;=Calculation!P184,Userdata!$B$39&gt;=Calculation!P184),1*Userdata!$D$38,0.5*Userdata!$D$38)*2.5</f>
        <v>2.5</v>
      </c>
      <c r="AX173" s="36">
        <f t="shared" si="15"/>
        <v>69.88</v>
      </c>
      <c r="AY173" s="33">
        <f>ROUND((Userdata!$B$3/Calculation!AX143),0)</f>
        <v>0</v>
      </c>
      <c r="AZ173">
        <f t="shared" si="16"/>
        <v>0</v>
      </c>
      <c r="BA173">
        <f t="shared" si="17"/>
        <v>0</v>
      </c>
    </row>
    <row r="174" spans="1:53" ht="80.5" x14ac:dyDescent="0.35">
      <c r="A174" s="4" t="s">
        <v>1300</v>
      </c>
      <c r="B174" s="5" t="s">
        <v>1301</v>
      </c>
      <c r="C174" t="s">
        <v>1389</v>
      </c>
      <c r="D174">
        <v>2004</v>
      </c>
      <c r="E174" s="6" t="s">
        <v>53</v>
      </c>
      <c r="F174" s="6" t="s">
        <v>1302</v>
      </c>
      <c r="G174" s="6" t="s">
        <v>1303</v>
      </c>
      <c r="H174" s="6" t="s">
        <v>381</v>
      </c>
      <c r="I174" s="6" t="s">
        <v>144</v>
      </c>
      <c r="J174" s="7">
        <v>1E-3</v>
      </c>
      <c r="K174" s="8">
        <v>0.28000000000000003</v>
      </c>
      <c r="L174" s="7">
        <v>1.2800000000000001E-2</v>
      </c>
      <c r="M174" s="9">
        <v>13192.2</v>
      </c>
      <c r="N174" s="10">
        <v>142.6</v>
      </c>
      <c r="O174" s="34">
        <f t="shared" si="12"/>
        <v>92.51</v>
      </c>
      <c r="P174" s="11">
        <v>518092</v>
      </c>
      <c r="Q174" s="12">
        <v>1.01</v>
      </c>
      <c r="R174" s="6" t="s">
        <v>44</v>
      </c>
      <c r="S174" s="6" t="s">
        <v>45</v>
      </c>
      <c r="T174" s="6" t="s">
        <v>145</v>
      </c>
      <c r="U174" s="6" t="s">
        <v>47</v>
      </c>
      <c r="V174" s="13">
        <v>3.0599999999999999E-2</v>
      </c>
      <c r="W174" s="13">
        <v>3.4000000000000002E-2</v>
      </c>
      <c r="X174" s="13">
        <v>0.19040000000000001</v>
      </c>
      <c r="Y174" s="13">
        <v>0.1176</v>
      </c>
      <c r="Z174" s="13">
        <v>5.9200000000000003E-2</v>
      </c>
      <c r="AA174" s="13">
        <v>6.4100000000000004E-2</v>
      </c>
      <c r="AB174" s="13">
        <v>0.11219999999999999</v>
      </c>
      <c r="AC174" s="13">
        <v>0.1197</v>
      </c>
      <c r="AD174" s="13">
        <v>1.55E-2</v>
      </c>
      <c r="AE174" s="13">
        <v>0.25280000000000002</v>
      </c>
      <c r="AF174" s="13">
        <v>1E-3</v>
      </c>
      <c r="AG174" s="14" t="s">
        <v>48</v>
      </c>
      <c r="AH174" s="14" t="s">
        <v>48</v>
      </c>
      <c r="AI174" s="15" t="s">
        <v>49</v>
      </c>
      <c r="AJ174" s="16" t="s">
        <v>49</v>
      </c>
      <c r="AK174" s="30">
        <f t="shared" si="13"/>
        <v>1</v>
      </c>
      <c r="AL174">
        <f>IF(NOT(ISERROR(FIND(R174,Userdata!$C$6,1)))=TRUE,1,0)</f>
        <v>0</v>
      </c>
      <c r="AM174">
        <f>(IF(NOT(ISERROR(FIND(H174,Userdata!$B$46,1)))=TRUE,1,0.5))*25</f>
        <v>12.5</v>
      </c>
      <c r="AN174">
        <f>(IF(NOT(ISERROR(FIND(U174,Userdata!$C$15,1)))=TRUE,1,0.5))*25</f>
        <v>12.5</v>
      </c>
      <c r="AO174">
        <f>IF(Userdata!$B$26=TRUE,IF(E174="ETF",1,0),IF(E174="ETF",0,1))</f>
        <v>0</v>
      </c>
      <c r="AP174">
        <f>IF(D174&lt;Userdata!$B$28,1,0)</f>
        <v>0</v>
      </c>
      <c r="AQ174">
        <f>IF(D174=Userdata!$B$28,IF(Calculation!AK267&lt;Userdata!C292,1,0),0)</f>
        <v>0</v>
      </c>
      <c r="AR174">
        <f t="shared" si="14"/>
        <v>12.5</v>
      </c>
      <c r="AS174">
        <f>IF(Userdata!$W$4= TRUE,(IF(NOT(ISERROR(FIND(I174,Userdata!$R$5,1)))=TRUE,1,0.5)*25),(IF(NOT(ISERROR(FIND(I174,Userdata!$Q$2,1)))=TRUE,1,0.5)*25))</f>
        <v>12.5</v>
      </c>
      <c r="AT174">
        <f>IF(AND(Userdata!$B$32&lt;=Calculation!J267,Userdata!$B$33&gt;=Calculation!J267),1*Userdata!$D$32,0.5*Userdata!$D$32)*2.5</f>
        <v>1.25</v>
      </c>
      <c r="AU174">
        <f>IF(AND(Userdata!$B$34&lt;=Calculation!Q267,Userdata!$B$35&gt;=Calculation!Q267),1*Userdata!$D$34,0.5*Userdata!$D$34)*2.5</f>
        <v>2.5</v>
      </c>
      <c r="AV174">
        <f>IF(AND(Userdata!$B$36&lt;=Calculation!RH267,Userdata!$B$37&gt;=Calculation!K267),1*Userdata!$D$36,0.5*Userdata!$D$36)*2.5</f>
        <v>2.5</v>
      </c>
      <c r="AW174">
        <f>IF(AND(Userdata!$B$38&lt;=Calculation!P267,Userdata!$B$39&gt;=Calculation!P267),1*Userdata!$D$38,0.5*Userdata!$D$38)*2.5</f>
        <v>2.5</v>
      </c>
      <c r="AX174" s="36">
        <f t="shared" si="15"/>
        <v>92.51</v>
      </c>
      <c r="AY174" s="33">
        <f>ROUND((Userdata!$B$3/Calculation!AX144),0)</f>
        <v>0</v>
      </c>
      <c r="AZ174">
        <f t="shared" si="16"/>
        <v>0</v>
      </c>
      <c r="BA174">
        <f t="shared" si="17"/>
        <v>0</v>
      </c>
    </row>
    <row r="175" spans="1:53" ht="80.5" x14ac:dyDescent="0.35">
      <c r="A175" s="4" t="s">
        <v>874</v>
      </c>
      <c r="B175" s="5" t="s">
        <v>875</v>
      </c>
      <c r="C175" t="s">
        <v>1380</v>
      </c>
      <c r="D175">
        <v>2007</v>
      </c>
      <c r="E175" s="6" t="s">
        <v>53</v>
      </c>
      <c r="F175" s="6" t="s">
        <v>877</v>
      </c>
      <c r="G175" s="6" t="s">
        <v>878</v>
      </c>
      <c r="H175" s="6" t="s">
        <v>213</v>
      </c>
      <c r="I175" s="6" t="s">
        <v>144</v>
      </c>
      <c r="J175" s="7">
        <v>1.1999999999999999E-3</v>
      </c>
      <c r="K175" s="8">
        <v>0.31</v>
      </c>
      <c r="L175" s="7">
        <v>2.2499999999999999E-2</v>
      </c>
      <c r="M175" s="9">
        <v>663.5</v>
      </c>
      <c r="N175" s="10">
        <v>12.1</v>
      </c>
      <c r="O175" s="34">
        <f t="shared" si="12"/>
        <v>54.83</v>
      </c>
      <c r="P175" s="11">
        <v>55037</v>
      </c>
      <c r="Q175" s="12">
        <v>1.03</v>
      </c>
      <c r="R175" s="6" t="s">
        <v>44</v>
      </c>
      <c r="S175" s="6" t="s">
        <v>58</v>
      </c>
      <c r="T175" s="6" t="s">
        <v>130</v>
      </c>
      <c r="U175" s="6" t="s">
        <v>47</v>
      </c>
      <c r="V175" s="13">
        <v>3.15E-2</v>
      </c>
      <c r="W175" s="13">
        <v>5.91E-2</v>
      </c>
      <c r="X175" s="13">
        <v>2.9399999999999999E-2</v>
      </c>
      <c r="Y175" s="13">
        <v>8.43E-2</v>
      </c>
      <c r="Z175" s="13">
        <v>0.17119999999999999</v>
      </c>
      <c r="AA175" s="13">
        <v>0.2203</v>
      </c>
      <c r="AB175" s="13">
        <v>0.14680000000000001</v>
      </c>
      <c r="AC175" s="13">
        <v>8.2600000000000007E-2</v>
      </c>
      <c r="AD175" s="13">
        <v>2.5600000000000001E-2</v>
      </c>
      <c r="AE175" s="13">
        <v>8.6400000000000005E-2</v>
      </c>
      <c r="AF175" s="13">
        <v>5.8000000000000003E-2</v>
      </c>
      <c r="AG175" s="14" t="s">
        <v>48</v>
      </c>
      <c r="AH175" s="14" t="s">
        <v>48</v>
      </c>
      <c r="AI175" s="15" t="s">
        <v>49</v>
      </c>
      <c r="AJ175" s="16" t="s">
        <v>49</v>
      </c>
      <c r="AK175" s="30">
        <f t="shared" si="13"/>
        <v>12</v>
      </c>
      <c r="AL175">
        <f>IF(NOT(ISERROR(FIND(R175,Userdata!$C$6,1)))=TRUE,1,0)</f>
        <v>0</v>
      </c>
      <c r="AM175">
        <f>(IF(NOT(ISERROR(FIND(H175,Userdata!$B$46,1)))=TRUE,1,0.5))*25</f>
        <v>12.5</v>
      </c>
      <c r="AN175">
        <f>(IF(NOT(ISERROR(FIND(U175,Userdata!$C$15,1)))=TRUE,1,0.5))*25</f>
        <v>12.5</v>
      </c>
      <c r="AO175">
        <f>IF(Userdata!$B$26=TRUE,IF(E175="ETF",1,0),IF(E175="ETF",0,1))</f>
        <v>0</v>
      </c>
      <c r="AP175">
        <f>IF(D175&lt;Userdata!$B$28,1,0)</f>
        <v>0</v>
      </c>
      <c r="AQ175">
        <f>IF(D175=Userdata!$B$28,IF(Calculation!AK168&lt;Userdata!C193,1,0),0)</f>
        <v>0</v>
      </c>
      <c r="AR175">
        <f t="shared" si="14"/>
        <v>12.5</v>
      </c>
      <c r="AS175">
        <f>IF(Userdata!$W$4= TRUE,(IF(NOT(ISERROR(FIND(I175,Userdata!$R$5,1)))=TRUE,1,0.5)*25),(IF(NOT(ISERROR(FIND(I175,Userdata!$Q$2,1)))=TRUE,1,0.5)*25))</f>
        <v>12.5</v>
      </c>
      <c r="AT175">
        <f>IF(AND(Userdata!$B$32&lt;=Calculation!J168,Userdata!$B$33&gt;=Calculation!J168),1*Userdata!$D$32,0.5*Userdata!$D$32)*2.5</f>
        <v>1.25</v>
      </c>
      <c r="AU175">
        <f>IF(AND(Userdata!$B$34&lt;=Calculation!Q168,Userdata!$B$35&gt;=Calculation!Q168),1*Userdata!$D$34,0.5*Userdata!$D$34)*2.5</f>
        <v>2.5</v>
      </c>
      <c r="AV175">
        <f>IF(AND(Userdata!$B$36&lt;=Calculation!RH168,Userdata!$B$37&gt;=Calculation!K168),1*Userdata!$D$36,0.5*Userdata!$D$36)*2.5</f>
        <v>2.5</v>
      </c>
      <c r="AW175">
        <f>IF(AND(Userdata!$B$38&lt;=Calculation!P168,Userdata!$B$39&gt;=Calculation!P168),1*Userdata!$D$38,0.5*Userdata!$D$38)*2.5</f>
        <v>2.5</v>
      </c>
      <c r="AX175" s="36">
        <f t="shared" si="15"/>
        <v>54.83</v>
      </c>
      <c r="AY175" s="33">
        <f>ROUND((Userdata!$B$3/Calculation!AX145),0)</f>
        <v>0</v>
      </c>
      <c r="AZ175">
        <f t="shared" si="16"/>
        <v>0</v>
      </c>
      <c r="BA175">
        <f t="shared" si="17"/>
        <v>0</v>
      </c>
    </row>
    <row r="176" spans="1:53" ht="409.5" x14ac:dyDescent="0.35">
      <c r="A176" s="4" t="s">
        <v>1057</v>
      </c>
      <c r="B176" s="5" t="s">
        <v>1058</v>
      </c>
      <c r="C176" t="s">
        <v>1389</v>
      </c>
      <c r="D176">
        <v>2004</v>
      </c>
      <c r="E176" s="6" t="s">
        <v>53</v>
      </c>
      <c r="F176" s="6" t="s">
        <v>1059</v>
      </c>
      <c r="G176" s="6" t="s">
        <v>1060</v>
      </c>
      <c r="H176" s="6" t="s">
        <v>72</v>
      </c>
      <c r="I176" s="6" t="s">
        <v>144</v>
      </c>
      <c r="J176" s="7">
        <v>1.9E-3</v>
      </c>
      <c r="K176" s="8">
        <v>0.21</v>
      </c>
      <c r="L176" s="7">
        <v>1.83E-2</v>
      </c>
      <c r="M176" s="9">
        <v>1719.7</v>
      </c>
      <c r="N176" s="10">
        <v>38.799999999999997</v>
      </c>
      <c r="O176" s="34">
        <f t="shared" si="12"/>
        <v>44.32</v>
      </c>
      <c r="P176" s="11">
        <v>162628</v>
      </c>
      <c r="Q176" s="12">
        <v>1.26</v>
      </c>
      <c r="R176" s="6" t="s">
        <v>44</v>
      </c>
      <c r="S176" s="6" t="s">
        <v>48</v>
      </c>
      <c r="T176" s="6" t="s">
        <v>48</v>
      </c>
      <c r="U176" s="6" t="s">
        <v>47</v>
      </c>
      <c r="V176" s="13">
        <v>2.5000000000000001E-3</v>
      </c>
      <c r="W176" s="13">
        <v>0</v>
      </c>
      <c r="X176" s="13">
        <v>2.9999999999999997E-4</v>
      </c>
      <c r="Y176" s="13">
        <v>2.8999999999999998E-3</v>
      </c>
      <c r="Z176" s="13">
        <v>0</v>
      </c>
      <c r="AA176" s="13">
        <v>0.76559999999999995</v>
      </c>
      <c r="AB176" s="13">
        <v>0</v>
      </c>
      <c r="AC176" s="13">
        <v>5.4999999999999997E-3</v>
      </c>
      <c r="AD176" s="13">
        <v>0.2122</v>
      </c>
      <c r="AE176" s="13">
        <v>1.06E-2</v>
      </c>
      <c r="AF176" s="13">
        <v>0</v>
      </c>
      <c r="AG176" s="14" t="s">
        <v>48</v>
      </c>
      <c r="AH176" s="14" t="s">
        <v>48</v>
      </c>
      <c r="AI176" s="15" t="s">
        <v>49</v>
      </c>
      <c r="AJ176" s="16" t="s">
        <v>49</v>
      </c>
      <c r="AK176" s="30">
        <f t="shared" si="13"/>
        <v>1</v>
      </c>
      <c r="AL176">
        <f>IF(NOT(ISERROR(FIND(R176,Userdata!$C$6,1)))=TRUE,1,0)</f>
        <v>0</v>
      </c>
      <c r="AM176">
        <f>(IF(NOT(ISERROR(FIND(H176,Userdata!$B$46,1)))=TRUE,1,0.5))*25</f>
        <v>12.5</v>
      </c>
      <c r="AN176">
        <f>(IF(NOT(ISERROR(FIND(U176,Userdata!$C$15,1)))=TRUE,1,0.5))*25</f>
        <v>12.5</v>
      </c>
      <c r="AO176">
        <f>IF(Userdata!$B$26=TRUE,IF(E176="ETF",1,0),IF(E176="ETF",0,1))</f>
        <v>0</v>
      </c>
      <c r="AP176">
        <f>IF(D176&lt;Userdata!$B$28,1,0)</f>
        <v>0</v>
      </c>
      <c r="AQ176">
        <f>IF(D176=Userdata!$B$28,IF(Calculation!AK210&lt;Userdata!C235,1,0),0)</f>
        <v>0</v>
      </c>
      <c r="AR176">
        <f t="shared" si="14"/>
        <v>12.5</v>
      </c>
      <c r="AS176">
        <f>IF(Userdata!$W$4= TRUE,(IF(NOT(ISERROR(FIND(I176,Userdata!$R$5,1)))=TRUE,1,0.5)*25),(IF(NOT(ISERROR(FIND(I176,Userdata!$Q$2,1)))=TRUE,1,0.5)*25))</f>
        <v>12.5</v>
      </c>
      <c r="AT176">
        <f>IF(AND(Userdata!$B$32&lt;=Calculation!J210,Userdata!$B$33&gt;=Calculation!J210),1*Userdata!$D$32,0.5*Userdata!$D$32)*2.5</f>
        <v>1.25</v>
      </c>
      <c r="AU176">
        <f>IF(AND(Userdata!$B$34&lt;=Calculation!Q210,Userdata!$B$35&gt;=Calculation!Q210),1*Userdata!$D$34,0.5*Userdata!$D$34)*2.5</f>
        <v>2.5</v>
      </c>
      <c r="AV176">
        <f>IF(AND(Userdata!$B$36&lt;=Calculation!RH210,Userdata!$B$37&gt;=Calculation!K210),1*Userdata!$D$36,0.5*Userdata!$D$36)*2.5</f>
        <v>2.5</v>
      </c>
      <c r="AW176">
        <f>IF(AND(Userdata!$B$38&lt;=Calculation!P210,Userdata!$B$39&gt;=Calculation!P210),1*Userdata!$D$38,0.5*Userdata!$D$38)*2.5</f>
        <v>2.5</v>
      </c>
      <c r="AX176" s="36">
        <f t="shared" si="15"/>
        <v>44.32</v>
      </c>
      <c r="AY176" s="33">
        <f>ROUND((Userdata!$B$3/Calculation!AX158),0)</f>
        <v>0</v>
      </c>
      <c r="AZ176">
        <f t="shared" si="16"/>
        <v>0</v>
      </c>
      <c r="BA176">
        <f t="shared" si="17"/>
        <v>0</v>
      </c>
    </row>
    <row r="177" spans="1:53" ht="92" x14ac:dyDescent="0.35">
      <c r="A177" s="4" t="s">
        <v>679</v>
      </c>
      <c r="B177" s="5" t="s">
        <v>680</v>
      </c>
      <c r="C177" t="s">
        <v>1349</v>
      </c>
      <c r="D177">
        <v>2006</v>
      </c>
      <c r="E177" s="6" t="s">
        <v>53</v>
      </c>
      <c r="F177" s="6" t="s">
        <v>681</v>
      </c>
      <c r="G177" s="6" t="s">
        <v>682</v>
      </c>
      <c r="H177" s="6" t="s">
        <v>289</v>
      </c>
      <c r="I177" s="6" t="s">
        <v>81</v>
      </c>
      <c r="J177" s="7">
        <v>4.7999999999999996E-3</v>
      </c>
      <c r="K177" s="8">
        <v>0.05</v>
      </c>
      <c r="L177" s="7">
        <v>2.3999999999999998E-3</v>
      </c>
      <c r="M177" s="9">
        <v>384.3</v>
      </c>
      <c r="N177" s="10">
        <v>4.2</v>
      </c>
      <c r="O177" s="34">
        <f t="shared" si="12"/>
        <v>91.5</v>
      </c>
      <c r="P177" s="11">
        <v>36403</v>
      </c>
      <c r="Q177" s="12">
        <v>1.33</v>
      </c>
      <c r="R177" s="6" t="s">
        <v>44</v>
      </c>
      <c r="S177" s="6" t="s">
        <v>48</v>
      </c>
      <c r="T177" s="6" t="s">
        <v>48</v>
      </c>
      <c r="U177" s="6" t="s">
        <v>47</v>
      </c>
      <c r="V177" s="13">
        <v>0</v>
      </c>
      <c r="W177" s="13">
        <v>0</v>
      </c>
      <c r="X177" s="13">
        <v>0</v>
      </c>
      <c r="Y177" s="13">
        <v>3.3E-3</v>
      </c>
      <c r="Z177" s="13">
        <v>0</v>
      </c>
      <c r="AA177" s="13">
        <v>3.8E-3</v>
      </c>
      <c r="AB177" s="13">
        <v>0.94689999999999996</v>
      </c>
      <c r="AC177" s="13">
        <v>3.5499999999999997E-2</v>
      </c>
      <c r="AD177" s="13">
        <v>0</v>
      </c>
      <c r="AE177" s="13">
        <v>8.2000000000000007E-3</v>
      </c>
      <c r="AF177" s="13">
        <v>0</v>
      </c>
      <c r="AG177" s="14" t="s">
        <v>48</v>
      </c>
      <c r="AH177" s="14" t="s">
        <v>48</v>
      </c>
      <c r="AI177" s="15" t="s">
        <v>49</v>
      </c>
      <c r="AJ177" s="16" t="s">
        <v>49</v>
      </c>
      <c r="AK177" s="30">
        <f t="shared" si="13"/>
        <v>5</v>
      </c>
      <c r="AL177">
        <f>IF(NOT(ISERROR(FIND(R177,Userdata!$C$6,1)))=TRUE,1,0)</f>
        <v>0</v>
      </c>
      <c r="AM177">
        <f>(IF(NOT(ISERROR(FIND(H177,Userdata!$B$46,1)))=TRUE,1,0.5))*25</f>
        <v>12.5</v>
      </c>
      <c r="AN177">
        <f>(IF(NOT(ISERROR(FIND(U177,Userdata!$C$15,1)))=TRUE,1,0.5))*25</f>
        <v>12.5</v>
      </c>
      <c r="AO177">
        <f>IF(Userdata!$B$26=TRUE,IF(E177="ETF",1,0),IF(E177="ETF",0,1))</f>
        <v>0</v>
      </c>
      <c r="AP177">
        <f>IF(D177&lt;Userdata!$B$28,1,0)</f>
        <v>0</v>
      </c>
      <c r="AQ177">
        <f>IF(D177=Userdata!$B$28,IF(Calculation!AK124&lt;Userdata!C149,1,0),0)</f>
        <v>0</v>
      </c>
      <c r="AR177">
        <f t="shared" si="14"/>
        <v>12.5</v>
      </c>
      <c r="AS177">
        <f>IF(Userdata!$W$4= TRUE,(IF(NOT(ISERROR(FIND(I177,Userdata!$R$5,1)))=TRUE,1,0.5)*25),(IF(NOT(ISERROR(FIND(I177,Userdata!$Q$2,1)))=TRUE,1,0.5)*25))</f>
        <v>12.5</v>
      </c>
      <c r="AT177">
        <f>IF(AND(Userdata!$B$32&lt;=Calculation!J124,Userdata!$B$33&gt;=Calculation!J124),1*Userdata!$D$32,0.5*Userdata!$D$32)*2.5</f>
        <v>1.25</v>
      </c>
      <c r="AU177">
        <f>IF(AND(Userdata!$B$34&lt;=Calculation!Q124,Userdata!$B$35&gt;=Calculation!Q124),1*Userdata!$D$34,0.5*Userdata!$D$34)*2.5</f>
        <v>2.5</v>
      </c>
      <c r="AV177">
        <f>IF(AND(Userdata!$B$36&lt;=Calculation!RH124,Userdata!$B$37&gt;=Calculation!K124),1*Userdata!$D$36,0.5*Userdata!$D$36)*2.5</f>
        <v>2.5</v>
      </c>
      <c r="AW177">
        <f>IF(AND(Userdata!$B$38&lt;=Calculation!P124,Userdata!$B$39&gt;=Calculation!P124),1*Userdata!$D$38,0.5*Userdata!$D$38)*2.5</f>
        <v>2.5</v>
      </c>
      <c r="AX177" s="36">
        <f t="shared" si="15"/>
        <v>91.5</v>
      </c>
      <c r="AY177" s="33">
        <f>ROUND((Userdata!$B$3/Calculation!AX159),0)</f>
        <v>0</v>
      </c>
      <c r="AZ177">
        <f t="shared" si="16"/>
        <v>0</v>
      </c>
      <c r="BA177">
        <f t="shared" si="17"/>
        <v>0</v>
      </c>
    </row>
    <row r="178" spans="1:53" ht="195.5" x14ac:dyDescent="0.35">
      <c r="A178" s="4" t="s">
        <v>173</v>
      </c>
      <c r="B178" s="5" t="s">
        <v>174</v>
      </c>
      <c r="C178" t="s">
        <v>1349</v>
      </c>
      <c r="D178">
        <v>2010</v>
      </c>
      <c r="E178" s="6" t="s">
        <v>53</v>
      </c>
      <c r="F178" s="6" t="s">
        <v>176</v>
      </c>
      <c r="G178" s="6" t="s">
        <v>177</v>
      </c>
      <c r="H178" s="6" t="s">
        <v>178</v>
      </c>
      <c r="I178" s="6" t="s">
        <v>81</v>
      </c>
      <c r="J178" s="7">
        <v>5.1999999999999998E-3</v>
      </c>
      <c r="K178" s="8">
        <v>0.33</v>
      </c>
      <c r="L178" s="7">
        <v>1.6799999999999999E-2</v>
      </c>
      <c r="M178" s="9">
        <v>123.4</v>
      </c>
      <c r="N178" s="10">
        <v>3.5</v>
      </c>
      <c r="O178" s="34">
        <f t="shared" si="12"/>
        <v>35.26</v>
      </c>
      <c r="P178" s="11">
        <v>31448</v>
      </c>
      <c r="Q178" s="12">
        <v>1.27</v>
      </c>
      <c r="R178" s="6" t="s">
        <v>44</v>
      </c>
      <c r="S178" s="6" t="s">
        <v>48</v>
      </c>
      <c r="T178" s="6" t="s">
        <v>48</v>
      </c>
      <c r="U178" s="6" t="s">
        <v>179</v>
      </c>
      <c r="V178" s="13">
        <v>0.32440000000000002</v>
      </c>
      <c r="W178" s="13">
        <v>0</v>
      </c>
      <c r="X178" s="13">
        <v>9.7500000000000003E-2</v>
      </c>
      <c r="Y178" s="13">
        <v>0.23449999999999999</v>
      </c>
      <c r="Z178" s="13">
        <v>2.0000000000000001E-4</v>
      </c>
      <c r="AA178" s="13">
        <v>8.7599999999999997E-2</v>
      </c>
      <c r="AB178" s="13">
        <v>0.10970000000000001</v>
      </c>
      <c r="AC178" s="13">
        <v>0.14360000000000001</v>
      </c>
      <c r="AD178" s="13">
        <v>0</v>
      </c>
      <c r="AE178" s="13">
        <v>0</v>
      </c>
      <c r="AF178" s="13">
        <v>0</v>
      </c>
      <c r="AG178" s="14" t="s">
        <v>48</v>
      </c>
      <c r="AH178" s="14" t="s">
        <v>48</v>
      </c>
      <c r="AI178" s="15" t="s">
        <v>49</v>
      </c>
      <c r="AJ178" s="16" t="s">
        <v>49</v>
      </c>
      <c r="AK178" s="30">
        <f t="shared" si="13"/>
        <v>5</v>
      </c>
      <c r="AL178">
        <f>IF(NOT(ISERROR(FIND(R178,Userdata!$C$6,1)))=TRUE,1,0)</f>
        <v>0</v>
      </c>
      <c r="AM178">
        <f>(IF(NOT(ISERROR(FIND(H178,Userdata!$B$46,1)))=TRUE,1,0.5))*25</f>
        <v>12.5</v>
      </c>
      <c r="AN178">
        <f>(IF(NOT(ISERROR(FIND(U178,Userdata!$C$15,1)))=TRUE,1,0.5))*25</f>
        <v>12.5</v>
      </c>
      <c r="AO178">
        <f>IF(Userdata!$B$26=TRUE,IF(E178="ETF",1,0),IF(E178="ETF",0,1))</f>
        <v>0</v>
      </c>
      <c r="AP178">
        <f>IF(D178&lt;Userdata!$B$28,1,0)</f>
        <v>0</v>
      </c>
      <c r="AQ178">
        <f>IF(D178=Userdata!$B$28,IF(Calculation!AK21&lt;Userdata!C46,1,0),0)</f>
        <v>0</v>
      </c>
      <c r="AR178">
        <f t="shared" si="14"/>
        <v>12.5</v>
      </c>
      <c r="AS178">
        <f>IF(Userdata!$W$4= TRUE,(IF(NOT(ISERROR(FIND(I178,Userdata!$R$5,1)))=TRUE,1,0.5)*25),(IF(NOT(ISERROR(FIND(I178,Userdata!$Q$2,1)))=TRUE,1,0.5)*25))</f>
        <v>12.5</v>
      </c>
      <c r="AT178">
        <f>IF(AND(Userdata!$B$32&lt;=Calculation!J21,Userdata!$B$33&gt;=Calculation!J21),1*Userdata!$D$32,0.5*Userdata!$D$32)*2.5</f>
        <v>1.25</v>
      </c>
      <c r="AU178">
        <f>IF(AND(Userdata!$B$34&lt;=Calculation!Q21,Userdata!$B$35&gt;=Calculation!Q21),1*Userdata!$D$34,0.5*Userdata!$D$34)*2.5</f>
        <v>2.5</v>
      </c>
      <c r="AV178">
        <f>IF(AND(Userdata!$B$36&lt;=Calculation!RH21,Userdata!$B$37&gt;=Calculation!K21),1*Userdata!$D$36,0.5*Userdata!$D$36)*2.5</f>
        <v>2.5</v>
      </c>
      <c r="AW178">
        <f>IF(AND(Userdata!$B$38&lt;=Calculation!P21,Userdata!$B$39&gt;=Calculation!P21),1*Userdata!$D$38,0.5*Userdata!$D$38)*2.5</f>
        <v>2.5</v>
      </c>
      <c r="AX178" s="36">
        <f t="shared" si="15"/>
        <v>35.26</v>
      </c>
      <c r="AY178" s="33">
        <f>ROUND((Userdata!$B$3/Calculation!AX161),0)</f>
        <v>0</v>
      </c>
      <c r="AZ178">
        <f t="shared" si="16"/>
        <v>0</v>
      </c>
      <c r="BA178">
        <f t="shared" si="17"/>
        <v>0</v>
      </c>
    </row>
    <row r="179" spans="1:53" ht="184" x14ac:dyDescent="0.35">
      <c r="A179" s="4" t="s">
        <v>191</v>
      </c>
      <c r="B179" s="5" t="s">
        <v>192</v>
      </c>
      <c r="C179" t="s">
        <v>1380</v>
      </c>
      <c r="D179">
        <v>2011</v>
      </c>
      <c r="E179" s="6" t="s">
        <v>53</v>
      </c>
      <c r="F179" s="6" t="s">
        <v>194</v>
      </c>
      <c r="G179" s="6" t="s">
        <v>195</v>
      </c>
      <c r="H179" s="6" t="s">
        <v>178</v>
      </c>
      <c r="I179" s="6" t="s">
        <v>97</v>
      </c>
      <c r="J179" s="7">
        <v>6.8999999999999999E-3</v>
      </c>
      <c r="K179" s="8">
        <v>0.04</v>
      </c>
      <c r="L179" s="7">
        <v>1.6999999999999999E-3</v>
      </c>
      <c r="M179" s="9">
        <v>126.5</v>
      </c>
      <c r="N179" s="10">
        <v>5.7</v>
      </c>
      <c r="O179" s="34">
        <f t="shared" si="12"/>
        <v>22.19</v>
      </c>
      <c r="P179" s="11">
        <v>128594</v>
      </c>
      <c r="Q179" s="12">
        <v>2.84</v>
      </c>
      <c r="R179" s="6" t="s">
        <v>44</v>
      </c>
      <c r="S179" s="6" t="s">
        <v>45</v>
      </c>
      <c r="T179" s="6" t="s">
        <v>46</v>
      </c>
      <c r="U179" s="6" t="s">
        <v>179</v>
      </c>
      <c r="V179" s="13">
        <v>0.1303</v>
      </c>
      <c r="W179" s="13">
        <v>9.7699999999999995E-2</v>
      </c>
      <c r="X179" s="13">
        <v>0.18540000000000001</v>
      </c>
      <c r="Y179" s="13">
        <v>0.2044</v>
      </c>
      <c r="Z179" s="13">
        <v>9.1700000000000004E-2</v>
      </c>
      <c r="AA179" s="13">
        <v>0.1515</v>
      </c>
      <c r="AB179" s="13">
        <v>0</v>
      </c>
      <c r="AC179" s="13">
        <v>6.13E-2</v>
      </c>
      <c r="AD179" s="13">
        <v>0</v>
      </c>
      <c r="AE179" s="13">
        <v>0</v>
      </c>
      <c r="AF179" s="13">
        <v>6.83E-2</v>
      </c>
      <c r="AG179" s="14" t="s">
        <v>48</v>
      </c>
      <c r="AH179" s="14" t="s">
        <v>48</v>
      </c>
      <c r="AI179" s="15" t="s">
        <v>49</v>
      </c>
      <c r="AJ179" s="16" t="s">
        <v>49</v>
      </c>
      <c r="AK179" s="30">
        <f t="shared" si="13"/>
        <v>12</v>
      </c>
      <c r="AL179">
        <f>IF(NOT(ISERROR(FIND(R179,Userdata!$C$6,1)))=TRUE,1,0)</f>
        <v>0</v>
      </c>
      <c r="AM179">
        <f>(IF(NOT(ISERROR(FIND(H179,Userdata!$B$46,1)))=TRUE,1,0.5))*25</f>
        <v>12.5</v>
      </c>
      <c r="AN179">
        <f>(IF(NOT(ISERROR(FIND(U179,Userdata!$C$15,1)))=TRUE,1,0.5))*25</f>
        <v>12.5</v>
      </c>
      <c r="AO179">
        <f>IF(Userdata!$B$26=TRUE,IF(E179="ETF",1,0),IF(E179="ETF",0,1))</f>
        <v>0</v>
      </c>
      <c r="AP179">
        <f>IF(D179&lt;Userdata!$B$28,1,0)</f>
        <v>0</v>
      </c>
      <c r="AQ179">
        <f>IF(D179=Userdata!$B$28,IF(Calculation!AK24&lt;Userdata!C49,1,0),0)</f>
        <v>0</v>
      </c>
      <c r="AR179">
        <f t="shared" si="14"/>
        <v>12.5</v>
      </c>
      <c r="AS179">
        <f>IF(Userdata!$W$4= TRUE,(IF(NOT(ISERROR(FIND(I179,Userdata!$R$5,1)))=TRUE,1,0.5)*25),(IF(NOT(ISERROR(FIND(I179,Userdata!$Q$2,1)))=TRUE,1,0.5)*25))</f>
        <v>12.5</v>
      </c>
      <c r="AT179">
        <f>IF(AND(Userdata!$B$32&lt;=Calculation!J24,Userdata!$B$33&gt;=Calculation!J24),1*Userdata!$D$32,0.5*Userdata!$D$32)*2.5</f>
        <v>1.25</v>
      </c>
      <c r="AU179">
        <f>IF(AND(Userdata!$B$34&lt;=Calculation!Q24,Userdata!$B$35&gt;=Calculation!Q24),1*Userdata!$D$34,0.5*Userdata!$D$34)*2.5</f>
        <v>2.5</v>
      </c>
      <c r="AV179">
        <f>IF(AND(Userdata!$B$36&lt;=Calculation!RH24,Userdata!$B$37&gt;=Calculation!K24),1*Userdata!$D$36,0.5*Userdata!$D$36)*2.5</f>
        <v>2.5</v>
      </c>
      <c r="AW179">
        <f>IF(AND(Userdata!$B$38&lt;=Calculation!P24,Userdata!$B$39&gt;=Calculation!P24),1*Userdata!$D$38,0.5*Userdata!$D$38)*2.5</f>
        <v>2.5</v>
      </c>
      <c r="AX179" s="36">
        <f t="shared" si="15"/>
        <v>22.19</v>
      </c>
      <c r="AY179" s="33">
        <f>ROUND((Userdata!$B$3/Calculation!AX162),0)</f>
        <v>0</v>
      </c>
      <c r="AZ179">
        <f t="shared" si="16"/>
        <v>0</v>
      </c>
      <c r="BA179">
        <f t="shared" si="17"/>
        <v>0</v>
      </c>
    </row>
    <row r="180" spans="1:53" ht="241.5" x14ac:dyDescent="0.35">
      <c r="A180" s="4" t="s">
        <v>1070</v>
      </c>
      <c r="B180" s="5" t="s">
        <v>1071</v>
      </c>
      <c r="C180" t="s">
        <v>1385</v>
      </c>
      <c r="D180">
        <v>2009</v>
      </c>
      <c r="E180" s="6" t="s">
        <v>53</v>
      </c>
      <c r="F180" s="6" t="s">
        <v>1073</v>
      </c>
      <c r="G180" s="6" t="s">
        <v>1074</v>
      </c>
      <c r="H180" s="6" t="s">
        <v>201</v>
      </c>
      <c r="I180" s="6" t="s">
        <v>789</v>
      </c>
      <c r="J180" s="7">
        <v>1E-3</v>
      </c>
      <c r="K180" s="8">
        <v>0.17</v>
      </c>
      <c r="L180" s="7">
        <v>1.14E-2</v>
      </c>
      <c r="M180" s="9">
        <v>1877.1</v>
      </c>
      <c r="N180" s="10">
        <v>35.9</v>
      </c>
      <c r="O180" s="34">
        <f t="shared" si="12"/>
        <v>52.29</v>
      </c>
      <c r="P180" s="11">
        <v>250330</v>
      </c>
      <c r="Q180" s="12">
        <v>1.29</v>
      </c>
      <c r="R180" s="6" t="s">
        <v>44</v>
      </c>
      <c r="S180" s="6" t="s">
        <v>74</v>
      </c>
      <c r="T180" s="6" t="s">
        <v>46</v>
      </c>
      <c r="U180" s="6" t="s">
        <v>47</v>
      </c>
      <c r="V180" s="13">
        <v>5.0999999999999997E-2</v>
      </c>
      <c r="W180" s="13">
        <v>1.11E-2</v>
      </c>
      <c r="X180" s="13">
        <v>0.1469</v>
      </c>
      <c r="Y180" s="13">
        <v>4.4699999999999997E-2</v>
      </c>
      <c r="Z180" s="13">
        <v>5.0500000000000003E-2</v>
      </c>
      <c r="AA180" s="13">
        <v>0.14119999999999999</v>
      </c>
      <c r="AB180" s="13">
        <v>0.1032</v>
      </c>
      <c r="AC180" s="13">
        <v>0.1784</v>
      </c>
      <c r="AD180" s="13">
        <v>9.0999999999999998E-2</v>
      </c>
      <c r="AE180" s="13">
        <v>0.15129999999999999</v>
      </c>
      <c r="AF180" s="13">
        <v>3.04E-2</v>
      </c>
      <c r="AG180" s="14" t="s">
        <v>48</v>
      </c>
      <c r="AH180" s="14" t="s">
        <v>48</v>
      </c>
      <c r="AI180" s="15" t="s">
        <v>49</v>
      </c>
      <c r="AJ180" s="16" t="s">
        <v>49</v>
      </c>
      <c r="AK180" s="30">
        <f t="shared" si="13"/>
        <v>11</v>
      </c>
      <c r="AL180">
        <f>IF(NOT(ISERROR(FIND(R180,Userdata!$C$6,1)))=TRUE,1,0)</f>
        <v>0</v>
      </c>
      <c r="AM180">
        <f>(IF(NOT(ISERROR(FIND(H180,Userdata!$B$46,1)))=TRUE,1,0.5))*25</f>
        <v>12.5</v>
      </c>
      <c r="AN180">
        <f>(IF(NOT(ISERROR(FIND(U180,Userdata!$C$15,1)))=TRUE,1,0.5))*25</f>
        <v>12.5</v>
      </c>
      <c r="AO180">
        <f>IF(Userdata!$B$26=TRUE,IF(E180="ETF",1,0),IF(E180="ETF",0,1))</f>
        <v>0</v>
      </c>
      <c r="AP180">
        <f>IF(D180&lt;Userdata!$B$28,1,0)</f>
        <v>0</v>
      </c>
      <c r="AQ180">
        <f>IF(D180=Userdata!$B$28,IF(Calculation!AK213&lt;Userdata!C238,1,0),0)</f>
        <v>0</v>
      </c>
      <c r="AR180">
        <f t="shared" si="14"/>
        <v>12.5</v>
      </c>
      <c r="AS180">
        <f>IF(Userdata!$W$4= TRUE,(IF(NOT(ISERROR(FIND(I180,Userdata!$R$5,1)))=TRUE,1,0.5)*25),(IF(NOT(ISERROR(FIND(I180,Userdata!$Q$2,1)))=TRUE,1,0.5)*25))</f>
        <v>12.5</v>
      </c>
      <c r="AT180">
        <f>IF(AND(Userdata!$B$32&lt;=Calculation!J213,Userdata!$B$33&gt;=Calculation!J213),1*Userdata!$D$32,0.5*Userdata!$D$32)*2.5</f>
        <v>1.25</v>
      </c>
      <c r="AU180">
        <f>IF(AND(Userdata!$B$34&lt;=Calculation!Q213,Userdata!$B$35&gt;=Calculation!Q213),1*Userdata!$D$34,0.5*Userdata!$D$34)*2.5</f>
        <v>2.5</v>
      </c>
      <c r="AV180">
        <f>IF(AND(Userdata!$B$36&lt;=Calculation!RH213,Userdata!$B$37&gt;=Calculation!K213),1*Userdata!$D$36,0.5*Userdata!$D$36)*2.5</f>
        <v>2.5</v>
      </c>
      <c r="AW180">
        <f>IF(AND(Userdata!$B$38&lt;=Calculation!P213,Userdata!$B$39&gt;=Calculation!P213),1*Userdata!$D$38,0.5*Userdata!$D$38)*2.5</f>
        <v>2.5</v>
      </c>
      <c r="AX180" s="36">
        <f t="shared" si="15"/>
        <v>52.29</v>
      </c>
      <c r="AY180" s="33">
        <f>ROUND((Userdata!$B$3/Calculation!AX163),0)</f>
        <v>0</v>
      </c>
      <c r="AZ180">
        <f t="shared" si="16"/>
        <v>0</v>
      </c>
      <c r="BA180">
        <f t="shared" si="17"/>
        <v>0</v>
      </c>
    </row>
    <row r="181" spans="1:53" ht="80.5" x14ac:dyDescent="0.35">
      <c r="A181" s="4" t="s">
        <v>1241</v>
      </c>
      <c r="B181" s="5" t="s">
        <v>1242</v>
      </c>
      <c r="C181" t="s">
        <v>1389</v>
      </c>
      <c r="D181">
        <v>2004</v>
      </c>
      <c r="E181" s="6" t="s">
        <v>53</v>
      </c>
      <c r="F181" s="6" t="s">
        <v>1244</v>
      </c>
      <c r="G181" s="6" t="s">
        <v>1245</v>
      </c>
      <c r="H181" s="6" t="s">
        <v>42</v>
      </c>
      <c r="I181" s="6" t="s">
        <v>144</v>
      </c>
      <c r="J181" s="7">
        <v>1E-3</v>
      </c>
      <c r="K181" s="8">
        <v>0.38</v>
      </c>
      <c r="L181" s="7">
        <v>1.7899999999999999E-2</v>
      </c>
      <c r="M181" s="9">
        <v>4670.3999999999996</v>
      </c>
      <c r="N181" s="10">
        <v>55.3</v>
      </c>
      <c r="O181" s="34">
        <f t="shared" si="12"/>
        <v>84.46</v>
      </c>
      <c r="P181" s="11">
        <v>164020</v>
      </c>
      <c r="Q181" s="12">
        <v>1.02</v>
      </c>
      <c r="R181" s="6" t="s">
        <v>44</v>
      </c>
      <c r="S181" s="6" t="s">
        <v>45</v>
      </c>
      <c r="T181" s="6" t="s">
        <v>46</v>
      </c>
      <c r="U181" s="6" t="s">
        <v>47</v>
      </c>
      <c r="V181" s="13">
        <v>3.2899999999999999E-2</v>
      </c>
      <c r="W181" s="13">
        <v>4.24E-2</v>
      </c>
      <c r="X181" s="13">
        <v>0.1124</v>
      </c>
      <c r="Y181" s="13">
        <v>0.1024</v>
      </c>
      <c r="Z181" s="13">
        <v>0.1082</v>
      </c>
      <c r="AA181" s="13">
        <v>0.14360000000000001</v>
      </c>
      <c r="AB181" s="13">
        <v>0.12239999999999999</v>
      </c>
      <c r="AC181" s="13">
        <v>0.1036</v>
      </c>
      <c r="AD181" s="13">
        <v>2.5100000000000001E-2</v>
      </c>
      <c r="AE181" s="13">
        <v>0.17180000000000001</v>
      </c>
      <c r="AF181" s="13">
        <v>3.3700000000000001E-2</v>
      </c>
      <c r="AG181" s="14" t="s">
        <v>48</v>
      </c>
      <c r="AH181" s="14" t="s">
        <v>48</v>
      </c>
      <c r="AI181" s="15" t="s">
        <v>49</v>
      </c>
      <c r="AJ181" s="16" t="s">
        <v>49</v>
      </c>
      <c r="AK181" s="30">
        <f t="shared" si="13"/>
        <v>1</v>
      </c>
      <c r="AL181">
        <f>IF(NOT(ISERROR(FIND(R181,Userdata!$C$6,1)))=TRUE,1,0)</f>
        <v>0</v>
      </c>
      <c r="AM181">
        <f>(IF(NOT(ISERROR(FIND(H181,Userdata!$B$46,1)))=TRUE,1,0.5))*25</f>
        <v>12.5</v>
      </c>
      <c r="AN181">
        <f>(IF(NOT(ISERROR(FIND(U181,Userdata!$C$15,1)))=TRUE,1,0.5))*25</f>
        <v>12.5</v>
      </c>
      <c r="AO181">
        <f>IF(Userdata!$B$26=TRUE,IF(E181="ETF",1,0),IF(E181="ETF",0,1))</f>
        <v>0</v>
      </c>
      <c r="AP181">
        <f>IF(D181&lt;Userdata!$B$28,1,0)</f>
        <v>0</v>
      </c>
      <c r="AQ181">
        <f>IF(D181=Userdata!$B$28,IF(Calculation!AK253&lt;Userdata!C278,1,0),0)</f>
        <v>0</v>
      </c>
      <c r="AR181">
        <f t="shared" si="14"/>
        <v>12.5</v>
      </c>
      <c r="AS181">
        <f>IF(Userdata!$W$4= TRUE,(IF(NOT(ISERROR(FIND(I181,Userdata!$R$5,1)))=TRUE,1,0.5)*25),(IF(NOT(ISERROR(FIND(I181,Userdata!$Q$2,1)))=TRUE,1,0.5)*25))</f>
        <v>12.5</v>
      </c>
      <c r="AT181">
        <f>IF(AND(Userdata!$B$32&lt;=Calculation!J253,Userdata!$B$33&gt;=Calculation!J253),1*Userdata!$D$32,0.5*Userdata!$D$32)*2.5</f>
        <v>1.25</v>
      </c>
      <c r="AU181">
        <f>IF(AND(Userdata!$B$34&lt;=Calculation!Q253,Userdata!$B$35&gt;=Calculation!Q253),1*Userdata!$D$34,0.5*Userdata!$D$34)*2.5</f>
        <v>2.5</v>
      </c>
      <c r="AV181">
        <f>IF(AND(Userdata!$B$36&lt;=Calculation!RH253,Userdata!$B$37&gt;=Calculation!K253),1*Userdata!$D$36,0.5*Userdata!$D$36)*2.5</f>
        <v>2.5</v>
      </c>
      <c r="AW181">
        <f>IF(AND(Userdata!$B$38&lt;=Calculation!P253,Userdata!$B$39&gt;=Calculation!P253),1*Userdata!$D$38,0.5*Userdata!$D$38)*2.5</f>
        <v>1.25</v>
      </c>
      <c r="AX181" s="36">
        <f t="shared" si="15"/>
        <v>84.46</v>
      </c>
      <c r="AY181" s="33">
        <f>ROUND((Userdata!$B$3/Calculation!AX164),0)</f>
        <v>0</v>
      </c>
      <c r="AZ181">
        <f t="shared" si="16"/>
        <v>0</v>
      </c>
      <c r="BA181">
        <f t="shared" si="17"/>
        <v>0</v>
      </c>
    </row>
    <row r="182" spans="1:53" ht="92" x14ac:dyDescent="0.35">
      <c r="A182" s="4" t="s">
        <v>364</v>
      </c>
      <c r="B182" s="5" t="s">
        <v>365</v>
      </c>
      <c r="C182" t="s">
        <v>1381</v>
      </c>
      <c r="D182">
        <v>2010</v>
      </c>
      <c r="E182" s="6" t="s">
        <v>53</v>
      </c>
      <c r="F182" s="6" t="s">
        <v>367</v>
      </c>
      <c r="G182" s="6" t="s">
        <v>277</v>
      </c>
      <c r="H182" s="6" t="s">
        <v>213</v>
      </c>
      <c r="I182" s="6" t="s">
        <v>144</v>
      </c>
      <c r="J182" s="7">
        <v>1.5E-3</v>
      </c>
      <c r="K182" s="8">
        <v>0.4</v>
      </c>
      <c r="L182" s="7">
        <v>1.95E-2</v>
      </c>
      <c r="M182" s="9">
        <v>180.3</v>
      </c>
      <c r="N182" s="10">
        <v>2.2000000000000002</v>
      </c>
      <c r="O182" s="34">
        <f t="shared" si="12"/>
        <v>81.95</v>
      </c>
      <c r="P182" s="11">
        <v>9861</v>
      </c>
      <c r="Q182" s="12">
        <v>1</v>
      </c>
      <c r="R182" s="6" t="s">
        <v>44</v>
      </c>
      <c r="S182" s="6" t="s">
        <v>45</v>
      </c>
      <c r="T182" s="6" t="s">
        <v>130</v>
      </c>
      <c r="U182" s="6" t="s">
        <v>47</v>
      </c>
      <c r="V182" s="13">
        <v>3.09E-2</v>
      </c>
      <c r="W182" s="13">
        <v>3.85E-2</v>
      </c>
      <c r="X182" s="13">
        <v>7.6600000000000001E-2</v>
      </c>
      <c r="Y182" s="13">
        <v>7.8299999999999995E-2</v>
      </c>
      <c r="Z182" s="13">
        <v>0.157</v>
      </c>
      <c r="AA182" s="13">
        <v>0.2316</v>
      </c>
      <c r="AB182" s="13">
        <v>0.1174</v>
      </c>
      <c r="AC182" s="13">
        <v>8.9599999999999999E-2</v>
      </c>
      <c r="AD182" s="13">
        <v>4.2900000000000001E-2</v>
      </c>
      <c r="AE182" s="13">
        <v>7.2300000000000003E-2</v>
      </c>
      <c r="AF182" s="13">
        <v>6.4899999999999999E-2</v>
      </c>
      <c r="AG182" s="14" t="s">
        <v>48</v>
      </c>
      <c r="AH182" s="14" t="s">
        <v>48</v>
      </c>
      <c r="AI182" s="15" t="s">
        <v>49</v>
      </c>
      <c r="AJ182" s="16" t="s">
        <v>49</v>
      </c>
      <c r="AK182" s="30">
        <f t="shared" si="13"/>
        <v>9</v>
      </c>
      <c r="AL182">
        <f>IF(NOT(ISERROR(FIND(R182,Userdata!$C$6,1)))=TRUE,1,0)</f>
        <v>0</v>
      </c>
      <c r="AM182">
        <f>(IF(NOT(ISERROR(FIND(H182,Userdata!$B$46,1)))=TRUE,1,0.5))*25</f>
        <v>12.5</v>
      </c>
      <c r="AN182">
        <f>(IF(NOT(ISERROR(FIND(U182,Userdata!$C$15,1)))=TRUE,1,0.5))*25</f>
        <v>12.5</v>
      </c>
      <c r="AO182">
        <f>IF(Userdata!$B$26=TRUE,IF(E182="ETF",1,0),IF(E182="ETF",0,1))</f>
        <v>0</v>
      </c>
      <c r="AP182">
        <f>IF(D182&lt;Userdata!$B$28,1,0)</f>
        <v>0</v>
      </c>
      <c r="AQ182">
        <f>IF(D182=Userdata!$B$28,IF(Calculation!AK56&lt;Userdata!C81,1,0),0)</f>
        <v>0</v>
      </c>
      <c r="AR182">
        <f t="shared" si="14"/>
        <v>12.5</v>
      </c>
      <c r="AS182">
        <f>IF(Userdata!$W$4= TRUE,(IF(NOT(ISERROR(FIND(I182,Userdata!$R$5,1)))=TRUE,1,0.5)*25),(IF(NOT(ISERROR(FIND(I182,Userdata!$Q$2,1)))=TRUE,1,0.5)*25))</f>
        <v>12.5</v>
      </c>
      <c r="AT182">
        <f>IF(AND(Userdata!$B$32&lt;=Calculation!J56,Userdata!$B$33&gt;=Calculation!J56),1*Userdata!$D$32,0.5*Userdata!$D$32)*2.5</f>
        <v>1.25</v>
      </c>
      <c r="AU182">
        <f>IF(AND(Userdata!$B$34&lt;=Calculation!Q56,Userdata!$B$35&gt;=Calculation!Q56),1*Userdata!$D$34,0.5*Userdata!$D$34)*2.5</f>
        <v>2.5</v>
      </c>
      <c r="AV182">
        <f>IF(AND(Userdata!$B$36&lt;=Calculation!RH56,Userdata!$B$37&gt;=Calculation!K56),1*Userdata!$D$36,0.5*Userdata!$D$36)*2.5</f>
        <v>2.5</v>
      </c>
      <c r="AW182">
        <f>IF(AND(Userdata!$B$38&lt;=Calculation!P56,Userdata!$B$39&gt;=Calculation!P56),1*Userdata!$D$38,0.5*Userdata!$D$38)*2.5</f>
        <v>2.5</v>
      </c>
      <c r="AX182" s="36">
        <f t="shared" si="15"/>
        <v>81.95</v>
      </c>
      <c r="AY182" s="33">
        <f>ROUND((Userdata!$B$3/Calculation!AX165),0)</f>
        <v>0</v>
      </c>
      <c r="AZ182">
        <f t="shared" si="16"/>
        <v>0</v>
      </c>
      <c r="BA182">
        <f t="shared" si="17"/>
        <v>0</v>
      </c>
    </row>
    <row r="183" spans="1:53" ht="207" x14ac:dyDescent="0.35">
      <c r="A183" s="4" t="s">
        <v>1002</v>
      </c>
      <c r="B183" s="5" t="s">
        <v>1003</v>
      </c>
      <c r="C183" t="s">
        <v>1380</v>
      </c>
      <c r="D183">
        <v>2009</v>
      </c>
      <c r="E183" s="6" t="s">
        <v>53</v>
      </c>
      <c r="F183" s="6" t="s">
        <v>1004</v>
      </c>
      <c r="G183" s="6" t="s">
        <v>1005</v>
      </c>
      <c r="H183" s="6" t="s">
        <v>381</v>
      </c>
      <c r="I183" s="6" t="s">
        <v>789</v>
      </c>
      <c r="J183" s="7">
        <v>6.9999999999999999E-4</v>
      </c>
      <c r="K183" s="8">
        <v>0.12</v>
      </c>
      <c r="L183" s="7">
        <v>1.0800000000000001E-2</v>
      </c>
      <c r="M183" s="9">
        <v>1102.7</v>
      </c>
      <c r="N183" s="10">
        <v>24.5</v>
      </c>
      <c r="O183" s="34">
        <f t="shared" si="12"/>
        <v>45.01</v>
      </c>
      <c r="P183" s="11">
        <v>131386</v>
      </c>
      <c r="Q183" s="12">
        <v>0.99</v>
      </c>
      <c r="R183" s="6" t="s">
        <v>44</v>
      </c>
      <c r="S183" s="6" t="s">
        <v>45</v>
      </c>
      <c r="T183" s="6" t="s">
        <v>145</v>
      </c>
      <c r="U183" s="6" t="s">
        <v>47</v>
      </c>
      <c r="V183" s="13">
        <v>3.5700000000000003E-2</v>
      </c>
      <c r="W183" s="13">
        <v>3.4299999999999997E-2</v>
      </c>
      <c r="X183" s="13">
        <v>0.13339999999999999</v>
      </c>
      <c r="Y183" s="13">
        <v>6.9099999999999995E-2</v>
      </c>
      <c r="Z183" s="13">
        <v>8.7599999999999997E-2</v>
      </c>
      <c r="AA183" s="13">
        <v>8.8800000000000004E-2</v>
      </c>
      <c r="AB183" s="13">
        <v>0.15740000000000001</v>
      </c>
      <c r="AC183" s="13">
        <v>0.11600000000000001</v>
      </c>
      <c r="AD183" s="13">
        <v>3.1E-2</v>
      </c>
      <c r="AE183" s="13">
        <v>0.2427</v>
      </c>
      <c r="AF183" s="13">
        <v>3.7000000000000002E-3</v>
      </c>
      <c r="AG183" s="14" t="s">
        <v>48</v>
      </c>
      <c r="AH183" s="14" t="s">
        <v>48</v>
      </c>
      <c r="AI183" s="15" t="s">
        <v>49</v>
      </c>
      <c r="AJ183" s="16" t="s">
        <v>49</v>
      </c>
      <c r="AK183" s="30">
        <f t="shared" si="13"/>
        <v>12</v>
      </c>
      <c r="AL183">
        <f>IF(NOT(ISERROR(FIND(R183,Userdata!$C$6,1)))=TRUE,1,0)</f>
        <v>0</v>
      </c>
      <c r="AM183">
        <f>(IF(NOT(ISERROR(FIND(H183,Userdata!$B$46,1)))=TRUE,1,0.5))*25</f>
        <v>12.5</v>
      </c>
      <c r="AN183">
        <f>(IF(NOT(ISERROR(FIND(U183,Userdata!$C$15,1)))=TRUE,1,0.5))*25</f>
        <v>12.5</v>
      </c>
      <c r="AO183">
        <f>IF(Userdata!$B$26=TRUE,IF(E183="ETF",1,0),IF(E183="ETF",0,1))</f>
        <v>0</v>
      </c>
      <c r="AP183">
        <f>IF(D183&lt;Userdata!$B$28,1,0)</f>
        <v>0</v>
      </c>
      <c r="AQ183">
        <f>IF(D183=Userdata!$B$28,IF(Calculation!AK198&lt;Userdata!C223,1,0),0)</f>
        <v>0</v>
      </c>
      <c r="AR183">
        <f t="shared" si="14"/>
        <v>12.5</v>
      </c>
      <c r="AS183">
        <f>IF(Userdata!$W$4= TRUE,(IF(NOT(ISERROR(FIND(I183,Userdata!$R$5,1)))=TRUE,1,0.5)*25),(IF(NOT(ISERROR(FIND(I183,Userdata!$Q$2,1)))=TRUE,1,0.5)*25))</f>
        <v>12.5</v>
      </c>
      <c r="AT183">
        <f>IF(AND(Userdata!$B$32&lt;=Calculation!J198,Userdata!$B$33&gt;=Calculation!J198),1*Userdata!$D$32,0.5*Userdata!$D$32)*2.5</f>
        <v>1.25</v>
      </c>
      <c r="AU183">
        <f>IF(AND(Userdata!$B$34&lt;=Calculation!Q198,Userdata!$B$35&gt;=Calculation!Q198),1*Userdata!$D$34,0.5*Userdata!$D$34)*2.5</f>
        <v>2.5</v>
      </c>
      <c r="AV183">
        <f>IF(AND(Userdata!$B$36&lt;=Calculation!RH198,Userdata!$B$37&gt;=Calculation!K198),1*Userdata!$D$36,0.5*Userdata!$D$36)*2.5</f>
        <v>2.5</v>
      </c>
      <c r="AW183">
        <f>IF(AND(Userdata!$B$38&lt;=Calculation!P198,Userdata!$B$39&gt;=Calculation!P198),1*Userdata!$D$38,0.5*Userdata!$D$38)*2.5</f>
        <v>2.5</v>
      </c>
      <c r="AX183" s="36">
        <f t="shared" si="15"/>
        <v>45.01</v>
      </c>
      <c r="AY183" s="33">
        <f>ROUND((Userdata!$B$3/Calculation!AX166),0)</f>
        <v>0</v>
      </c>
      <c r="AZ183">
        <f t="shared" si="16"/>
        <v>0</v>
      </c>
      <c r="BA183">
        <f t="shared" si="17"/>
        <v>0</v>
      </c>
    </row>
    <row r="184" spans="1:53" ht="161" x14ac:dyDescent="0.35">
      <c r="A184" s="4" t="s">
        <v>617</v>
      </c>
      <c r="B184" s="5" t="s">
        <v>618</v>
      </c>
      <c r="C184" t="s">
        <v>1381</v>
      </c>
      <c r="D184">
        <v>2005</v>
      </c>
      <c r="E184" s="6" t="s">
        <v>53</v>
      </c>
      <c r="F184" s="6" t="s">
        <v>620</v>
      </c>
      <c r="G184" s="6" t="s">
        <v>621</v>
      </c>
      <c r="H184" s="6" t="s">
        <v>213</v>
      </c>
      <c r="I184" s="6" t="s">
        <v>73</v>
      </c>
      <c r="J184" s="7">
        <v>5.0000000000000001E-3</v>
      </c>
      <c r="K184" s="8">
        <v>0.11</v>
      </c>
      <c r="L184" s="7">
        <v>2.5100000000000001E-2</v>
      </c>
      <c r="M184" s="9">
        <v>342.4</v>
      </c>
      <c r="N184" s="10">
        <v>17.3</v>
      </c>
      <c r="O184" s="34">
        <f t="shared" si="12"/>
        <v>19.79</v>
      </c>
      <c r="P184" s="11">
        <v>44584</v>
      </c>
      <c r="Q184" s="12">
        <v>0.93</v>
      </c>
      <c r="R184" s="6" t="s">
        <v>44</v>
      </c>
      <c r="S184" s="6" t="s">
        <v>45</v>
      </c>
      <c r="T184" s="6" t="s">
        <v>130</v>
      </c>
      <c r="U184" s="6" t="s">
        <v>47</v>
      </c>
      <c r="V184" s="13">
        <v>5.3499999999999999E-2</v>
      </c>
      <c r="W184" s="13">
        <v>4.7E-2</v>
      </c>
      <c r="X184" s="13">
        <v>0.12620000000000001</v>
      </c>
      <c r="Y184" s="13">
        <v>0.21049999999999999</v>
      </c>
      <c r="Z184" s="13">
        <v>0.18190000000000001</v>
      </c>
      <c r="AA184" s="13">
        <v>4.3900000000000002E-2</v>
      </c>
      <c r="AB184" s="13">
        <v>9.5899999999999999E-2</v>
      </c>
      <c r="AC184" s="13">
        <v>0.12479999999999999</v>
      </c>
      <c r="AD184" s="13">
        <v>1.41E-2</v>
      </c>
      <c r="AE184" s="13">
        <v>6.0499999999999998E-2</v>
      </c>
      <c r="AF184" s="13">
        <v>4.1799999999999997E-2</v>
      </c>
      <c r="AG184" s="14" t="s">
        <v>48</v>
      </c>
      <c r="AH184" s="14" t="s">
        <v>48</v>
      </c>
      <c r="AI184" s="15" t="s">
        <v>49</v>
      </c>
      <c r="AJ184" s="16" t="s">
        <v>49</v>
      </c>
      <c r="AK184" s="30">
        <f t="shared" si="13"/>
        <v>9</v>
      </c>
      <c r="AL184">
        <f>IF(NOT(ISERROR(FIND(R184,Userdata!$C$6,1)))=TRUE,1,0)</f>
        <v>0</v>
      </c>
      <c r="AM184">
        <f>(IF(NOT(ISERROR(FIND(H184,Userdata!$B$46,1)))=TRUE,1,0.5))*25</f>
        <v>12.5</v>
      </c>
      <c r="AN184">
        <f>(IF(NOT(ISERROR(FIND(U184,Userdata!$C$15,1)))=TRUE,1,0.5))*25</f>
        <v>12.5</v>
      </c>
      <c r="AO184">
        <f>IF(Userdata!$B$26=TRUE,IF(E184="ETF",1,0),IF(E184="ETF",0,1))</f>
        <v>0</v>
      </c>
      <c r="AP184">
        <f>IF(D184&lt;Userdata!$B$28,1,0)</f>
        <v>0</v>
      </c>
      <c r="AQ184">
        <f>IF(D184=Userdata!$B$28,IF(Calculation!AK111&lt;Userdata!C136,1,0),0)</f>
        <v>0</v>
      </c>
      <c r="AR184">
        <f t="shared" si="14"/>
        <v>12.5</v>
      </c>
      <c r="AS184">
        <f>IF(Userdata!$W$4= TRUE,(IF(NOT(ISERROR(FIND(I184,Userdata!$R$5,1)))=TRUE,1,0.5)*25),(IF(NOT(ISERROR(FIND(I184,Userdata!$Q$2,1)))=TRUE,1,0.5)*25))</f>
        <v>12.5</v>
      </c>
      <c r="AT184">
        <f>IF(AND(Userdata!$B$32&lt;=Calculation!J111,Userdata!$B$33&gt;=Calculation!J111),1*Userdata!$D$32,0.5*Userdata!$D$32)*2.5</f>
        <v>1.25</v>
      </c>
      <c r="AU184">
        <f>IF(AND(Userdata!$B$34&lt;=Calculation!Q111,Userdata!$B$35&gt;=Calculation!Q111),1*Userdata!$D$34,0.5*Userdata!$D$34)*2.5</f>
        <v>2.5</v>
      </c>
      <c r="AV184">
        <f>IF(AND(Userdata!$B$36&lt;=Calculation!RH111,Userdata!$B$37&gt;=Calculation!K111),1*Userdata!$D$36,0.5*Userdata!$D$36)*2.5</f>
        <v>2.5</v>
      </c>
      <c r="AW184">
        <f>IF(AND(Userdata!$B$38&lt;=Calculation!P111,Userdata!$B$39&gt;=Calculation!P111),1*Userdata!$D$38,0.5*Userdata!$D$38)*2.5</f>
        <v>2.5</v>
      </c>
      <c r="AX184" s="36">
        <f t="shared" si="15"/>
        <v>19.79</v>
      </c>
      <c r="AY184" s="33">
        <f>ROUND((Userdata!$B$3/Calculation!AX167),0)</f>
        <v>0</v>
      </c>
      <c r="AZ184">
        <f t="shared" si="16"/>
        <v>0</v>
      </c>
      <c r="BA184">
        <f t="shared" si="17"/>
        <v>0</v>
      </c>
    </row>
    <row r="185" spans="1:53" ht="172.5" x14ac:dyDescent="0.35">
      <c r="A185" s="4" t="s">
        <v>124</v>
      </c>
      <c r="B185" s="5" t="s">
        <v>125</v>
      </c>
      <c r="C185" t="s">
        <v>1349</v>
      </c>
      <c r="D185">
        <v>2007</v>
      </c>
      <c r="E185" s="6" t="s">
        <v>53</v>
      </c>
      <c r="F185" s="6" t="s">
        <v>127</v>
      </c>
      <c r="G185" s="6" t="s">
        <v>128</v>
      </c>
      <c r="H185" s="6" t="s">
        <v>104</v>
      </c>
      <c r="I185" s="6" t="s">
        <v>129</v>
      </c>
      <c r="J185" s="7">
        <v>7.0000000000000001E-3</v>
      </c>
      <c r="K185" s="8">
        <v>0.15</v>
      </c>
      <c r="L185" s="7">
        <v>1.7100000000000001E-2</v>
      </c>
      <c r="M185" s="9">
        <v>117.3</v>
      </c>
      <c r="N185" s="10">
        <v>2.7</v>
      </c>
      <c r="O185" s="34">
        <f t="shared" si="12"/>
        <v>43.44</v>
      </c>
      <c r="P185" s="11">
        <v>14738</v>
      </c>
      <c r="Q185" s="12">
        <v>1.05</v>
      </c>
      <c r="R185" s="6" t="s">
        <v>44</v>
      </c>
      <c r="S185" s="6" t="s">
        <v>106</v>
      </c>
      <c r="T185" s="6" t="s">
        <v>130</v>
      </c>
      <c r="U185" s="6" t="s">
        <v>47</v>
      </c>
      <c r="V185" s="13">
        <v>6.0499999999999998E-2</v>
      </c>
      <c r="W185" s="13">
        <v>1.78E-2</v>
      </c>
      <c r="X185" s="13">
        <v>0.114</v>
      </c>
      <c r="Y185" s="13">
        <v>6.5299999999999997E-2</v>
      </c>
      <c r="Z185" s="13">
        <v>0.12130000000000001</v>
      </c>
      <c r="AA185" s="13">
        <v>0.15040000000000001</v>
      </c>
      <c r="AB185" s="13">
        <v>7.46E-2</v>
      </c>
      <c r="AC185" s="13">
        <v>0.1565</v>
      </c>
      <c r="AD185" s="13">
        <v>8.0000000000000004E-4</v>
      </c>
      <c r="AE185" s="13">
        <v>0.14030000000000001</v>
      </c>
      <c r="AF185" s="13">
        <v>9.7199999999999995E-2</v>
      </c>
      <c r="AG185" s="14" t="s">
        <v>48</v>
      </c>
      <c r="AH185" s="14" t="s">
        <v>48</v>
      </c>
      <c r="AI185" s="15" t="s">
        <v>49</v>
      </c>
      <c r="AJ185" s="16" t="s">
        <v>49</v>
      </c>
      <c r="AK185" s="30">
        <f t="shared" si="13"/>
        <v>5</v>
      </c>
      <c r="AL185">
        <f>IF(NOT(ISERROR(FIND(R185,Userdata!$C$6,1)))=TRUE,1,0)</f>
        <v>0</v>
      </c>
      <c r="AM185">
        <f>(IF(NOT(ISERROR(FIND(H185,Userdata!$B$46,1)))=TRUE,1,0.5))*25</f>
        <v>12.5</v>
      </c>
      <c r="AN185">
        <f>(IF(NOT(ISERROR(FIND(U185,Userdata!$C$15,1)))=TRUE,1,0.5))*25</f>
        <v>12.5</v>
      </c>
      <c r="AO185">
        <f>IF(Userdata!$B$26=TRUE,IF(E185="ETF",1,0),IF(E185="ETF",0,1))</f>
        <v>0</v>
      </c>
      <c r="AP185">
        <f>IF(D185&lt;Userdata!$B$28,1,0)</f>
        <v>0</v>
      </c>
      <c r="AQ185">
        <f>IF(D185=Userdata!$B$28,IF(Calculation!AK13&lt;Userdata!C38,1,0),0)</f>
        <v>0</v>
      </c>
      <c r="AR185">
        <f t="shared" si="14"/>
        <v>12.5</v>
      </c>
      <c r="AS185">
        <f>IF(Userdata!$W$4= TRUE,(IF(NOT(ISERROR(FIND(I185,Userdata!$R$5,1)))=TRUE,1,0.5)*25),(IF(NOT(ISERROR(FIND(I185,Userdata!$Q$2,1)))=TRUE,1,0.5)*25))</f>
        <v>12.5</v>
      </c>
      <c r="AT185">
        <f>IF(AND(Userdata!$B$32&lt;=Calculation!J13,Userdata!$B$33&gt;=Calculation!J13),1*Userdata!$D$32,0.5*Userdata!$D$32)*2.5</f>
        <v>1.25</v>
      </c>
      <c r="AU185">
        <f>IF(AND(Userdata!$B$34&lt;=Calculation!Q13,Userdata!$B$35&gt;=Calculation!Q13),1*Userdata!$D$34,0.5*Userdata!$D$34)*2.5</f>
        <v>2.5</v>
      </c>
      <c r="AV185">
        <f>IF(AND(Userdata!$B$36&lt;=Calculation!RH13,Userdata!$B$37&gt;=Calculation!K13),1*Userdata!$D$36,0.5*Userdata!$D$36)*2.5</f>
        <v>2.5</v>
      </c>
      <c r="AW185">
        <f>IF(AND(Userdata!$B$38&lt;=Calculation!P13,Userdata!$B$39&gt;=Calculation!P13),1*Userdata!$D$38,0.5*Userdata!$D$38)*2.5</f>
        <v>2.5</v>
      </c>
      <c r="AX185" s="36">
        <f t="shared" si="15"/>
        <v>43.44</v>
      </c>
      <c r="AY185" s="33">
        <f>ROUND((Userdata!$B$3/Calculation!AX168),0)</f>
        <v>0</v>
      </c>
      <c r="AZ185">
        <f t="shared" si="16"/>
        <v>0</v>
      </c>
      <c r="BA185">
        <f t="shared" si="17"/>
        <v>0</v>
      </c>
    </row>
    <row r="186" spans="1:53" ht="161" x14ac:dyDescent="0.35">
      <c r="A186" s="4" t="s">
        <v>582</v>
      </c>
      <c r="B186" s="5" t="s">
        <v>583</v>
      </c>
      <c r="C186" t="s">
        <v>1385</v>
      </c>
      <c r="D186">
        <v>2006</v>
      </c>
      <c r="E186" s="6" t="s">
        <v>53</v>
      </c>
      <c r="F186" s="6" t="s">
        <v>585</v>
      </c>
      <c r="G186" s="6" t="s">
        <v>586</v>
      </c>
      <c r="H186" s="6" t="s">
        <v>42</v>
      </c>
      <c r="I186" s="6" t="s">
        <v>81</v>
      </c>
      <c r="J186" s="7">
        <v>5.0000000000000001E-3</v>
      </c>
      <c r="K186" s="8">
        <v>0.25</v>
      </c>
      <c r="L186" s="7">
        <v>1.2699999999999999E-2</v>
      </c>
      <c r="M186" s="9">
        <v>302.5</v>
      </c>
      <c r="N186" s="10">
        <v>4.4000000000000004</v>
      </c>
      <c r="O186" s="34">
        <f t="shared" si="12"/>
        <v>68.75</v>
      </c>
      <c r="P186" s="11">
        <v>22650</v>
      </c>
      <c r="Q186" s="12">
        <v>1.04</v>
      </c>
      <c r="R186" s="6" t="s">
        <v>44</v>
      </c>
      <c r="S186" s="6" t="s">
        <v>45</v>
      </c>
      <c r="T186" s="6" t="s">
        <v>46</v>
      </c>
      <c r="U186" s="6" t="s">
        <v>47</v>
      </c>
      <c r="V186" s="13">
        <v>3.1E-2</v>
      </c>
      <c r="W186" s="13">
        <v>2.01E-2</v>
      </c>
      <c r="X186" s="13">
        <v>0.13109999999999999</v>
      </c>
      <c r="Y186" s="13">
        <v>0.1275</v>
      </c>
      <c r="Z186" s="13">
        <v>4.9000000000000002E-2</v>
      </c>
      <c r="AA186" s="13">
        <v>0.11310000000000001</v>
      </c>
      <c r="AB186" s="13">
        <v>0.15409999999999999</v>
      </c>
      <c r="AC186" s="13">
        <v>8.5199999999999998E-2</v>
      </c>
      <c r="AD186" s="13">
        <v>3.56E-2</v>
      </c>
      <c r="AE186" s="13">
        <v>0.23619999999999999</v>
      </c>
      <c r="AF186" s="13">
        <v>1.4999999999999999E-2</v>
      </c>
      <c r="AG186" s="14" t="s">
        <v>48</v>
      </c>
      <c r="AH186" s="14" t="s">
        <v>48</v>
      </c>
      <c r="AI186" s="15" t="s">
        <v>49</v>
      </c>
      <c r="AJ186" s="16" t="s">
        <v>49</v>
      </c>
      <c r="AK186" s="30">
        <f t="shared" si="13"/>
        <v>11</v>
      </c>
      <c r="AL186">
        <f>IF(NOT(ISERROR(FIND(R186,Userdata!$C$6,1)))=TRUE,1,0)</f>
        <v>0</v>
      </c>
      <c r="AM186">
        <f>(IF(NOT(ISERROR(FIND(H186,Userdata!$B$46,1)))=TRUE,1,0.5))*25</f>
        <v>12.5</v>
      </c>
      <c r="AN186">
        <f>(IF(NOT(ISERROR(FIND(U186,Userdata!$C$15,1)))=TRUE,1,0.5))*25</f>
        <v>12.5</v>
      </c>
      <c r="AO186">
        <f>IF(Userdata!$B$26=TRUE,IF(E186="ETF",1,0),IF(E186="ETF",0,1))</f>
        <v>0</v>
      </c>
      <c r="AP186">
        <f>IF(D186&lt;Userdata!$B$28,1,0)</f>
        <v>0</v>
      </c>
      <c r="AQ186">
        <f>IF(D186=Userdata!$B$28,IF(Calculation!AK104&lt;Userdata!C129,1,0),0)</f>
        <v>0</v>
      </c>
      <c r="AR186">
        <f t="shared" si="14"/>
        <v>12.5</v>
      </c>
      <c r="AS186">
        <f>IF(Userdata!$W$4= TRUE,(IF(NOT(ISERROR(FIND(I186,Userdata!$R$5,1)))=TRUE,1,0.5)*25),(IF(NOT(ISERROR(FIND(I186,Userdata!$Q$2,1)))=TRUE,1,0.5)*25))</f>
        <v>12.5</v>
      </c>
      <c r="AT186">
        <f>IF(AND(Userdata!$B$32&lt;=Calculation!J104,Userdata!$B$33&gt;=Calculation!J104),1*Userdata!$D$32,0.5*Userdata!$D$32)*2.5</f>
        <v>1.25</v>
      </c>
      <c r="AU186">
        <f>IF(AND(Userdata!$B$34&lt;=Calculation!Q104,Userdata!$B$35&gt;=Calculation!Q104),1*Userdata!$D$34,0.5*Userdata!$D$34)*2.5</f>
        <v>2.5</v>
      </c>
      <c r="AV186">
        <f>IF(AND(Userdata!$B$36&lt;=Calculation!RH104,Userdata!$B$37&gt;=Calculation!K104),1*Userdata!$D$36,0.5*Userdata!$D$36)*2.5</f>
        <v>2.5</v>
      </c>
      <c r="AW186">
        <f>IF(AND(Userdata!$B$38&lt;=Calculation!P104,Userdata!$B$39&gt;=Calculation!P104),1*Userdata!$D$38,0.5*Userdata!$D$38)*2.5</f>
        <v>2.5</v>
      </c>
      <c r="AX186" s="36">
        <f t="shared" si="15"/>
        <v>68.75</v>
      </c>
      <c r="AY186" s="33">
        <f>ROUND((Userdata!$B$3/Calculation!AX169),0)</f>
        <v>0</v>
      </c>
      <c r="AZ186">
        <f t="shared" si="16"/>
        <v>0</v>
      </c>
      <c r="BA186">
        <f t="shared" si="17"/>
        <v>0</v>
      </c>
    </row>
    <row r="187" spans="1:53" ht="126.5" x14ac:dyDescent="0.35">
      <c r="A187" s="4" t="s">
        <v>83</v>
      </c>
      <c r="B187" s="5" t="s">
        <v>84</v>
      </c>
      <c r="C187" t="s">
        <v>1384</v>
      </c>
      <c r="D187">
        <v>2010</v>
      </c>
      <c r="E187" s="6" t="s">
        <v>53</v>
      </c>
      <c r="F187" s="6" t="s">
        <v>86</v>
      </c>
      <c r="G187" s="6" t="s">
        <v>87</v>
      </c>
      <c r="H187" s="6" t="s">
        <v>88</v>
      </c>
      <c r="I187" s="6" t="s">
        <v>89</v>
      </c>
      <c r="J187" s="7">
        <v>8.5000000000000006E-3</v>
      </c>
      <c r="K187" s="8">
        <v>0.14000000000000001</v>
      </c>
      <c r="L187" s="7">
        <v>4.4999999999999997E-3</v>
      </c>
      <c r="M187" s="9">
        <v>109.5</v>
      </c>
      <c r="N187" s="10">
        <v>3.5</v>
      </c>
      <c r="O187" s="34">
        <f t="shared" si="12"/>
        <v>31.29</v>
      </c>
      <c r="P187" s="11">
        <v>68050</v>
      </c>
      <c r="Q187" s="12">
        <v>2.74</v>
      </c>
      <c r="R187" s="6" t="s">
        <v>44</v>
      </c>
      <c r="S187" s="6" t="s">
        <v>74</v>
      </c>
      <c r="T187" s="6" t="s">
        <v>48</v>
      </c>
      <c r="U187" s="6" t="s">
        <v>90</v>
      </c>
      <c r="V187" s="13">
        <v>6.6900000000000001E-2</v>
      </c>
      <c r="W187" s="13">
        <v>2.4899999999999999E-2</v>
      </c>
      <c r="X187" s="13">
        <v>0.24</v>
      </c>
      <c r="Y187" s="13">
        <v>3.8399999999999997E-2</v>
      </c>
      <c r="Z187" s="13">
        <v>8.3199999999999996E-2</v>
      </c>
      <c r="AA187" s="13">
        <v>0.13400000000000001</v>
      </c>
      <c r="AB187" s="13">
        <v>2.8199999999999999E-2</v>
      </c>
      <c r="AC187" s="13">
        <v>0.18240000000000001</v>
      </c>
      <c r="AD187" s="13">
        <v>6.5799999999999997E-2</v>
      </c>
      <c r="AE187" s="13">
        <v>0.11899999999999999</v>
      </c>
      <c r="AF187" s="13">
        <v>1.9400000000000001E-2</v>
      </c>
      <c r="AG187" s="14" t="s">
        <v>48</v>
      </c>
      <c r="AH187" s="14" t="s">
        <v>48</v>
      </c>
      <c r="AI187" s="15" t="s">
        <v>49</v>
      </c>
      <c r="AJ187" s="16" t="s">
        <v>49</v>
      </c>
      <c r="AK187" s="30">
        <f t="shared" si="13"/>
        <v>8</v>
      </c>
      <c r="AL187">
        <f>IF(NOT(ISERROR(FIND(R187,Userdata!$C$6,1)))=TRUE,1,0)</f>
        <v>0</v>
      </c>
      <c r="AM187">
        <f>(IF(NOT(ISERROR(FIND(H187,Userdata!$B$46,1)))=TRUE,1,0.5))*25</f>
        <v>12.5</v>
      </c>
      <c r="AN187">
        <f>(IF(NOT(ISERROR(FIND(U187,Userdata!$C$15,1)))=TRUE,1,0.5))*25</f>
        <v>12.5</v>
      </c>
      <c r="AO187">
        <f>IF(Userdata!$B$26=TRUE,IF(E187="ETF",1,0),IF(E187="ETF",0,1))</f>
        <v>0</v>
      </c>
      <c r="AP187">
        <f>IF(D187&lt;Userdata!$B$28,1,0)</f>
        <v>0</v>
      </c>
      <c r="AQ187">
        <f>IF(D187=Userdata!$B$28,IF(Calculation!AK7&lt;Userdata!C32,1,0),0)</f>
        <v>0</v>
      </c>
      <c r="AR187">
        <f t="shared" si="14"/>
        <v>12.5</v>
      </c>
      <c r="AS187">
        <f>IF(Userdata!$W$4= TRUE,(IF(NOT(ISERROR(FIND(I187,Userdata!$R$5,1)))=TRUE,1,0.5)*25),(IF(NOT(ISERROR(FIND(I187,Userdata!$Q$2,1)))=TRUE,1,0.5)*25))</f>
        <v>12.5</v>
      </c>
      <c r="AT187">
        <f>IF(AND(Userdata!$B$32&lt;=Calculation!J7,Userdata!$B$33&gt;=Calculation!J7),1*Userdata!$D$32,0.5*Userdata!$D$32)*2.5</f>
        <v>1.25</v>
      </c>
      <c r="AU187">
        <f>IF(AND(Userdata!$B$34&lt;=Calculation!Q7,Userdata!$B$35&gt;=Calculation!Q7),1*Userdata!$D$34,0.5*Userdata!$D$34)*2.5</f>
        <v>2.5</v>
      </c>
      <c r="AV187">
        <f>IF(AND(Userdata!$B$36&lt;=Calculation!RH7,Userdata!$B$37&gt;=Calculation!K7),1*Userdata!$D$36,0.5*Userdata!$D$36)*2.5</f>
        <v>2.5</v>
      </c>
      <c r="AW187">
        <f>IF(AND(Userdata!$B$38&lt;=Calculation!P7,Userdata!$B$39&gt;=Calculation!P7),1*Userdata!$D$38,0.5*Userdata!$D$38)*2.5</f>
        <v>2.5</v>
      </c>
      <c r="AX187" s="36">
        <f t="shared" si="15"/>
        <v>31.29</v>
      </c>
      <c r="AY187" s="33">
        <f>ROUND((Userdata!$B$3/Calculation!AX170),0)</f>
        <v>0</v>
      </c>
      <c r="AZ187">
        <f t="shared" si="16"/>
        <v>0</v>
      </c>
      <c r="BA187">
        <f t="shared" si="17"/>
        <v>0</v>
      </c>
    </row>
    <row r="188" spans="1:53" ht="409.5" x14ac:dyDescent="0.35">
      <c r="A188" s="4" t="s">
        <v>1100</v>
      </c>
      <c r="B188" s="5" t="s">
        <v>1101</v>
      </c>
      <c r="C188" t="s">
        <v>1389</v>
      </c>
      <c r="D188">
        <v>2004</v>
      </c>
      <c r="E188" s="6" t="s">
        <v>53</v>
      </c>
      <c r="F188" s="6" t="s">
        <v>1102</v>
      </c>
      <c r="G188" s="6" t="s">
        <v>1103</v>
      </c>
      <c r="H188" s="6" t="s">
        <v>289</v>
      </c>
      <c r="I188" s="6" t="s">
        <v>144</v>
      </c>
      <c r="J188" s="7">
        <v>1.4E-3</v>
      </c>
      <c r="K188" s="8">
        <v>1.1399999999999999</v>
      </c>
      <c r="L188" s="7">
        <v>2.3099999999999999E-2</v>
      </c>
      <c r="M188" s="9">
        <v>2372.9</v>
      </c>
      <c r="N188" s="10">
        <v>23.5</v>
      </c>
      <c r="O188" s="34">
        <f t="shared" si="12"/>
        <v>100.97</v>
      </c>
      <c r="P188" s="11">
        <v>150373</v>
      </c>
      <c r="Q188" s="12">
        <v>1.22</v>
      </c>
      <c r="R188" s="6" t="s">
        <v>44</v>
      </c>
      <c r="S188" s="6" t="s">
        <v>48</v>
      </c>
      <c r="T188" s="6" t="s">
        <v>48</v>
      </c>
      <c r="U188" s="6" t="s">
        <v>47</v>
      </c>
      <c r="V188" s="13">
        <v>0</v>
      </c>
      <c r="W188" s="13">
        <v>0</v>
      </c>
      <c r="X188" s="13">
        <v>0</v>
      </c>
      <c r="Y188" s="13">
        <v>2.0000000000000001E-4</v>
      </c>
      <c r="Z188" s="13">
        <v>0</v>
      </c>
      <c r="AA188" s="13">
        <v>2.9999999999999997E-4</v>
      </c>
      <c r="AB188" s="13">
        <v>0.97589999999999999</v>
      </c>
      <c r="AC188" s="13">
        <v>3.7000000000000002E-3</v>
      </c>
      <c r="AD188" s="13">
        <v>0</v>
      </c>
      <c r="AE188" s="13">
        <v>1.8800000000000001E-2</v>
      </c>
      <c r="AF188" s="13">
        <v>0</v>
      </c>
      <c r="AG188" s="14" t="s">
        <v>48</v>
      </c>
      <c r="AH188" s="14" t="s">
        <v>48</v>
      </c>
      <c r="AI188" s="15" t="s">
        <v>49</v>
      </c>
      <c r="AJ188" s="16" t="s">
        <v>49</v>
      </c>
      <c r="AK188" s="30">
        <f t="shared" si="13"/>
        <v>1</v>
      </c>
      <c r="AL188">
        <f>IF(NOT(ISERROR(FIND(R188,Userdata!$C$6,1)))=TRUE,1,0)</f>
        <v>0</v>
      </c>
      <c r="AM188">
        <f>(IF(NOT(ISERROR(FIND(H188,Userdata!$B$46,1)))=TRUE,1,0.5))*25</f>
        <v>12.5</v>
      </c>
      <c r="AN188">
        <f>(IF(NOT(ISERROR(FIND(U188,Userdata!$C$15,1)))=TRUE,1,0.5))*25</f>
        <v>12.5</v>
      </c>
      <c r="AO188">
        <f>IF(Userdata!$B$26=TRUE,IF(E188="ETF",1,0),IF(E188="ETF",0,1))</f>
        <v>0</v>
      </c>
      <c r="AP188">
        <f>IF(D188&lt;Userdata!$B$28,1,0)</f>
        <v>0</v>
      </c>
      <c r="AQ188">
        <f>IF(D188=Userdata!$B$28,IF(Calculation!AK220&lt;Userdata!C245,1,0),0)</f>
        <v>0</v>
      </c>
      <c r="AR188">
        <f t="shared" si="14"/>
        <v>12.5</v>
      </c>
      <c r="AS188">
        <f>IF(Userdata!$W$4= TRUE,(IF(NOT(ISERROR(FIND(I188,Userdata!$R$5,1)))=TRUE,1,0.5)*25),(IF(NOT(ISERROR(FIND(I188,Userdata!$Q$2,1)))=TRUE,1,0.5)*25))</f>
        <v>12.5</v>
      </c>
      <c r="AT188">
        <f>IF(AND(Userdata!$B$32&lt;=Calculation!J220,Userdata!$B$33&gt;=Calculation!J220),1*Userdata!$D$32,0.5*Userdata!$D$32)*2.5</f>
        <v>1.25</v>
      </c>
      <c r="AU188">
        <f>IF(AND(Userdata!$B$34&lt;=Calculation!Q220,Userdata!$B$35&gt;=Calculation!Q220),1*Userdata!$D$34,0.5*Userdata!$D$34)*2.5</f>
        <v>2.5</v>
      </c>
      <c r="AV188">
        <f>IF(AND(Userdata!$B$36&lt;=Calculation!RH220,Userdata!$B$37&gt;=Calculation!K220),1*Userdata!$D$36,0.5*Userdata!$D$36)*2.5</f>
        <v>2.5</v>
      </c>
      <c r="AW188">
        <f>IF(AND(Userdata!$B$38&lt;=Calculation!P220,Userdata!$B$39&gt;=Calculation!P220),1*Userdata!$D$38,0.5*Userdata!$D$38)*2.5</f>
        <v>2.5</v>
      </c>
      <c r="AX188" s="36">
        <f t="shared" si="15"/>
        <v>100.97</v>
      </c>
      <c r="AY188" s="33">
        <f>ROUND((Userdata!$B$3/Calculation!AX171),0)</f>
        <v>0</v>
      </c>
      <c r="AZ188">
        <f t="shared" si="16"/>
        <v>0</v>
      </c>
      <c r="BA188">
        <f t="shared" si="17"/>
        <v>0</v>
      </c>
    </row>
    <row r="189" spans="1:53" ht="92" x14ac:dyDescent="0.35">
      <c r="A189" s="4" t="s">
        <v>1154</v>
      </c>
      <c r="B189" s="5" t="s">
        <v>1155</v>
      </c>
      <c r="C189" t="s">
        <v>1356</v>
      </c>
      <c r="D189">
        <v>2000</v>
      </c>
      <c r="E189" s="6" t="s">
        <v>53</v>
      </c>
      <c r="F189" s="6" t="s">
        <v>1157</v>
      </c>
      <c r="G189" s="6" t="s">
        <v>142</v>
      </c>
      <c r="H189" s="6" t="s">
        <v>143</v>
      </c>
      <c r="I189" s="6" t="s">
        <v>81</v>
      </c>
      <c r="J189" s="7">
        <v>2.5000000000000001E-3</v>
      </c>
      <c r="K189" s="8">
        <v>0.31</v>
      </c>
      <c r="L189" s="7">
        <v>7.0000000000000001E-3</v>
      </c>
      <c r="M189" s="9">
        <v>2967.8</v>
      </c>
      <c r="N189" s="10">
        <v>25</v>
      </c>
      <c r="O189" s="34">
        <f t="shared" si="12"/>
        <v>118.71</v>
      </c>
      <c r="P189" s="11">
        <v>187141</v>
      </c>
      <c r="Q189" s="12">
        <v>1.39</v>
      </c>
      <c r="R189" s="6" t="s">
        <v>44</v>
      </c>
      <c r="S189" s="6" t="s">
        <v>74</v>
      </c>
      <c r="T189" s="6" t="s">
        <v>145</v>
      </c>
      <c r="U189" s="6" t="s">
        <v>47</v>
      </c>
      <c r="V189" s="13">
        <v>5.3100000000000001E-2</v>
      </c>
      <c r="W189" s="13">
        <v>3.8999999999999998E-3</v>
      </c>
      <c r="X189" s="13">
        <v>0.17649999999999999</v>
      </c>
      <c r="Y189" s="13">
        <v>4.0300000000000002E-2</v>
      </c>
      <c r="Z189" s="13">
        <v>3.2099999999999997E-2</v>
      </c>
      <c r="AA189" s="13">
        <v>0.11</v>
      </c>
      <c r="AB189" s="13">
        <v>0.1421</v>
      </c>
      <c r="AC189" s="13">
        <v>0.15210000000000001</v>
      </c>
      <c r="AD189" s="13">
        <v>7.1599999999999997E-2</v>
      </c>
      <c r="AE189" s="13">
        <v>0.2175</v>
      </c>
      <c r="AF189" s="13">
        <v>2E-3</v>
      </c>
      <c r="AG189" s="14" t="s">
        <v>48</v>
      </c>
      <c r="AH189" s="14" t="s">
        <v>48</v>
      </c>
      <c r="AI189" s="15" t="s">
        <v>49</v>
      </c>
      <c r="AJ189" s="16" t="s">
        <v>49</v>
      </c>
      <c r="AK189" s="30">
        <f t="shared" si="13"/>
        <v>7</v>
      </c>
      <c r="AL189">
        <f>IF(NOT(ISERROR(FIND(R189,Userdata!$C$6,1)))=TRUE,1,0)</f>
        <v>0</v>
      </c>
      <c r="AM189">
        <f>(IF(NOT(ISERROR(FIND(H189,Userdata!$B$46,1)))=TRUE,1,0.5))*25</f>
        <v>12.5</v>
      </c>
      <c r="AN189">
        <f>(IF(NOT(ISERROR(FIND(U189,Userdata!$C$15,1)))=TRUE,1,0.5))*25</f>
        <v>12.5</v>
      </c>
      <c r="AO189">
        <f>IF(Userdata!$B$26=TRUE,IF(E189="ETF",1,0),IF(E189="ETF",0,1))</f>
        <v>0</v>
      </c>
      <c r="AP189">
        <f>IF(D189&lt;Userdata!$B$28,1,0)</f>
        <v>0</v>
      </c>
      <c r="AQ189">
        <f>IF(D189=Userdata!$B$28,IF(Calculation!AK232&lt;Userdata!C257,1,0),0)</f>
        <v>0</v>
      </c>
      <c r="AR189">
        <f t="shared" si="14"/>
        <v>12.5</v>
      </c>
      <c r="AS189">
        <f>IF(Userdata!$W$4= TRUE,(IF(NOT(ISERROR(FIND(I189,Userdata!$R$5,1)))=TRUE,1,0.5)*25),(IF(NOT(ISERROR(FIND(I189,Userdata!$Q$2,1)))=TRUE,1,0.5)*25))</f>
        <v>12.5</v>
      </c>
      <c r="AT189">
        <f>IF(AND(Userdata!$B$32&lt;=Calculation!J232,Userdata!$B$33&gt;=Calculation!J232),1*Userdata!$D$32,0.5*Userdata!$D$32)*2.5</f>
        <v>1.25</v>
      </c>
      <c r="AU189">
        <f>IF(AND(Userdata!$B$34&lt;=Calculation!Q232,Userdata!$B$35&gt;=Calculation!Q232),1*Userdata!$D$34,0.5*Userdata!$D$34)*2.5</f>
        <v>2.5</v>
      </c>
      <c r="AV189">
        <f>IF(AND(Userdata!$B$36&lt;=Calculation!RH232,Userdata!$B$37&gt;=Calculation!K232),1*Userdata!$D$36,0.5*Userdata!$D$36)*2.5</f>
        <v>2.5</v>
      </c>
      <c r="AW189">
        <f>IF(AND(Userdata!$B$38&lt;=Calculation!P232,Userdata!$B$39&gt;=Calculation!P232),1*Userdata!$D$38,0.5*Userdata!$D$38)*2.5</f>
        <v>2.5</v>
      </c>
      <c r="AX189" s="36">
        <f t="shared" si="15"/>
        <v>118.71</v>
      </c>
      <c r="AY189" s="33">
        <f>ROUND((Userdata!$B$3/Calculation!AX172),0)</f>
        <v>0</v>
      </c>
      <c r="AZ189">
        <f t="shared" si="16"/>
        <v>0</v>
      </c>
      <c r="BA189">
        <f t="shared" si="17"/>
        <v>0</v>
      </c>
    </row>
    <row r="190" spans="1:53" ht="103.5" x14ac:dyDescent="0.35">
      <c r="A190" s="4" t="s">
        <v>119</v>
      </c>
      <c r="B190" s="5" t="s">
        <v>120</v>
      </c>
      <c r="C190" t="s">
        <v>1356</v>
      </c>
      <c r="D190">
        <v>2009</v>
      </c>
      <c r="E190" s="6" t="s">
        <v>53</v>
      </c>
      <c r="F190" s="6" t="s">
        <v>122</v>
      </c>
      <c r="G190" s="6" t="s">
        <v>123</v>
      </c>
      <c r="H190" s="6" t="s">
        <v>42</v>
      </c>
      <c r="I190" s="6" t="s">
        <v>66</v>
      </c>
      <c r="J190" s="7">
        <v>5.1999999999999998E-3</v>
      </c>
      <c r="K190" s="8">
        <v>0.17</v>
      </c>
      <c r="L190" s="7">
        <v>1.6500000000000001E-2</v>
      </c>
      <c r="M190" s="9">
        <v>114.4</v>
      </c>
      <c r="N190" s="10">
        <v>2.2999999999999998</v>
      </c>
      <c r="O190" s="34">
        <f t="shared" si="12"/>
        <v>49.74</v>
      </c>
      <c r="P190" s="11">
        <v>8805</v>
      </c>
      <c r="Q190" s="12">
        <v>0.94</v>
      </c>
      <c r="R190" s="6" t="s">
        <v>44</v>
      </c>
      <c r="S190" s="6" t="s">
        <v>45</v>
      </c>
      <c r="T190" s="6" t="s">
        <v>46</v>
      </c>
      <c r="U190" s="6" t="s">
        <v>47</v>
      </c>
      <c r="V190" s="13">
        <v>9.7699999999999995E-2</v>
      </c>
      <c r="W190" s="13">
        <v>2.7699999999999999E-2</v>
      </c>
      <c r="X190" s="13">
        <v>0.1153</v>
      </c>
      <c r="Y190" s="13">
        <v>0.1115</v>
      </c>
      <c r="Z190" s="13">
        <v>0.1072</v>
      </c>
      <c r="AA190" s="13">
        <v>9.9000000000000005E-2</v>
      </c>
      <c r="AB190" s="13">
        <v>0.1129</v>
      </c>
      <c r="AC190" s="13">
        <v>0.1026</v>
      </c>
      <c r="AD190" s="13">
        <v>1.4E-2</v>
      </c>
      <c r="AE190" s="13">
        <v>9.4299999999999995E-2</v>
      </c>
      <c r="AF190" s="13">
        <v>0.1149</v>
      </c>
      <c r="AG190" s="14" t="s">
        <v>48</v>
      </c>
      <c r="AH190" s="14" t="s">
        <v>48</v>
      </c>
      <c r="AI190" s="15" t="s">
        <v>49</v>
      </c>
      <c r="AJ190" s="16" t="s">
        <v>49</v>
      </c>
      <c r="AK190" s="30">
        <f t="shared" si="13"/>
        <v>7</v>
      </c>
      <c r="AL190">
        <f>IF(NOT(ISERROR(FIND(R190,Userdata!$C$6,1)))=TRUE,1,0)</f>
        <v>0</v>
      </c>
      <c r="AM190">
        <f>(IF(NOT(ISERROR(FIND(H190,Userdata!$B$46,1)))=TRUE,1,0.5))*25</f>
        <v>12.5</v>
      </c>
      <c r="AN190">
        <f>(IF(NOT(ISERROR(FIND(U190,Userdata!$C$15,1)))=TRUE,1,0.5))*25</f>
        <v>12.5</v>
      </c>
      <c r="AO190">
        <f>IF(Userdata!$B$26=TRUE,IF(E190="ETF",1,0),IF(E190="ETF",0,1))</f>
        <v>0</v>
      </c>
      <c r="AP190">
        <f>IF(D190&lt;Userdata!$B$28,1,0)</f>
        <v>0</v>
      </c>
      <c r="AQ190">
        <f>IF(D190=Userdata!$B$28,IF(Calculation!AK12&lt;Userdata!C37,1,0),0)</f>
        <v>0</v>
      </c>
      <c r="AR190">
        <f t="shared" si="14"/>
        <v>12.5</v>
      </c>
      <c r="AS190">
        <f>IF(Userdata!$W$4= TRUE,(IF(NOT(ISERROR(FIND(I190,Userdata!$R$5,1)))=TRUE,1,0.5)*25),(IF(NOT(ISERROR(FIND(I190,Userdata!$Q$2,1)))=TRUE,1,0.5)*25))</f>
        <v>12.5</v>
      </c>
      <c r="AT190">
        <f>IF(AND(Userdata!$B$32&lt;=Calculation!J12,Userdata!$B$33&gt;=Calculation!J12),1*Userdata!$D$32,0.5*Userdata!$D$32)*2.5</f>
        <v>1.25</v>
      </c>
      <c r="AU190">
        <f>IF(AND(Userdata!$B$34&lt;=Calculation!Q12,Userdata!$B$35&gt;=Calculation!Q12),1*Userdata!$D$34,0.5*Userdata!$D$34)*2.5</f>
        <v>2.5</v>
      </c>
      <c r="AV190">
        <f>IF(AND(Userdata!$B$36&lt;=Calculation!RH12,Userdata!$B$37&gt;=Calculation!K12),1*Userdata!$D$36,0.5*Userdata!$D$36)*2.5</f>
        <v>2.5</v>
      </c>
      <c r="AW190">
        <f>IF(AND(Userdata!$B$38&lt;=Calculation!P12,Userdata!$B$39&gt;=Calculation!P12),1*Userdata!$D$38,0.5*Userdata!$D$38)*2.5</f>
        <v>2.5</v>
      </c>
      <c r="AX190" s="36">
        <f t="shared" si="15"/>
        <v>49.74</v>
      </c>
      <c r="AY190" s="33">
        <f>ROUND((Userdata!$B$3/Calculation!AX173),0)</f>
        <v>0</v>
      </c>
      <c r="AZ190">
        <f t="shared" si="16"/>
        <v>0</v>
      </c>
      <c r="BA190">
        <f t="shared" si="17"/>
        <v>0</v>
      </c>
    </row>
    <row r="191" spans="1:53" ht="322" x14ac:dyDescent="0.35">
      <c r="A191" s="4" t="s">
        <v>1279</v>
      </c>
      <c r="B191" s="5" t="s">
        <v>1280</v>
      </c>
      <c r="C191" t="s">
        <v>1380</v>
      </c>
      <c r="D191">
        <v>1998</v>
      </c>
      <c r="E191" s="6" t="s">
        <v>53</v>
      </c>
      <c r="F191" s="6" t="s">
        <v>1281</v>
      </c>
      <c r="G191" s="6" t="s">
        <v>1282</v>
      </c>
      <c r="H191" s="6" t="s">
        <v>219</v>
      </c>
      <c r="I191" s="6" t="s">
        <v>57</v>
      </c>
      <c r="J191" s="7">
        <v>1.8E-3</v>
      </c>
      <c r="K191" s="8">
        <v>0.26</v>
      </c>
      <c r="L191" s="7">
        <v>2.2200000000000001E-2</v>
      </c>
      <c r="M191" s="9">
        <v>9731.2999999999993</v>
      </c>
      <c r="N191" s="10">
        <v>187.2</v>
      </c>
      <c r="O191" s="34">
        <f t="shared" si="12"/>
        <v>51.98</v>
      </c>
      <c r="P191" s="11">
        <v>9086322</v>
      </c>
      <c r="Q191" s="12">
        <v>1.1299999999999999</v>
      </c>
      <c r="R191" s="6" t="s">
        <v>44</v>
      </c>
      <c r="S191" s="6" t="s">
        <v>48</v>
      </c>
      <c r="T191" s="6" t="s">
        <v>48</v>
      </c>
      <c r="U191" s="6" t="s">
        <v>47</v>
      </c>
      <c r="V191" s="13">
        <v>5.1000000000000004E-3</v>
      </c>
      <c r="W191" s="13">
        <v>0</v>
      </c>
      <c r="X191" s="13">
        <v>0</v>
      </c>
      <c r="Y191" s="13">
        <v>0</v>
      </c>
      <c r="Z191" s="13">
        <v>0</v>
      </c>
      <c r="AA191" s="13">
        <v>0</v>
      </c>
      <c r="AB191" s="13">
        <v>0</v>
      </c>
      <c r="AC191" s="13">
        <v>0.93679999999999997</v>
      </c>
      <c r="AD191" s="13">
        <v>0</v>
      </c>
      <c r="AE191" s="13">
        <v>5.2400000000000002E-2</v>
      </c>
      <c r="AF191" s="13">
        <v>0</v>
      </c>
      <c r="AG191" s="14" t="s">
        <v>48</v>
      </c>
      <c r="AH191" s="14" t="s">
        <v>48</v>
      </c>
      <c r="AI191" s="15" t="s">
        <v>49</v>
      </c>
      <c r="AJ191" s="16" t="s">
        <v>49</v>
      </c>
      <c r="AK191" s="30">
        <f t="shared" si="13"/>
        <v>12</v>
      </c>
      <c r="AL191">
        <f>IF(NOT(ISERROR(FIND(R191,Userdata!$C$6,1)))=TRUE,1,0)</f>
        <v>0</v>
      </c>
      <c r="AM191">
        <f>(IF(NOT(ISERROR(FIND(H191,Userdata!$B$46,1)))=TRUE,1,0.5))*25</f>
        <v>12.5</v>
      </c>
      <c r="AN191">
        <f>(IF(NOT(ISERROR(FIND(U191,Userdata!$C$15,1)))=TRUE,1,0.5))*25</f>
        <v>12.5</v>
      </c>
      <c r="AO191">
        <f>IF(Userdata!$B$26=TRUE,IF(E191="ETF",1,0),IF(E191="ETF",0,1))</f>
        <v>0</v>
      </c>
      <c r="AP191">
        <f>IF(D191&lt;Userdata!$B$28,1,0)</f>
        <v>0</v>
      </c>
      <c r="AQ191">
        <f>IF(D191=Userdata!$B$28,IF(Calculation!AK262&lt;Userdata!C287,1,0),0)</f>
        <v>0</v>
      </c>
      <c r="AR191">
        <f t="shared" si="14"/>
        <v>12.5</v>
      </c>
      <c r="AS191">
        <f>IF(Userdata!$W$4= TRUE,(IF(NOT(ISERROR(FIND(I191,Userdata!$R$5,1)))=TRUE,1,0.5)*25),(IF(NOT(ISERROR(FIND(I191,Userdata!$Q$2,1)))=TRUE,1,0.5)*25))</f>
        <v>12.5</v>
      </c>
      <c r="AT191">
        <f>IF(AND(Userdata!$B$32&lt;=Calculation!J262,Userdata!$B$33&gt;=Calculation!J262),1*Userdata!$D$32,0.5*Userdata!$D$32)*2.5</f>
        <v>1.25</v>
      </c>
      <c r="AU191">
        <f>IF(AND(Userdata!$B$34&lt;=Calculation!Q262,Userdata!$B$35&gt;=Calculation!Q262),1*Userdata!$D$34,0.5*Userdata!$D$34)*2.5</f>
        <v>2.5</v>
      </c>
      <c r="AV191">
        <f>IF(AND(Userdata!$B$36&lt;=Calculation!RH262,Userdata!$B$37&gt;=Calculation!K262),1*Userdata!$D$36,0.5*Userdata!$D$36)*2.5</f>
        <v>2.5</v>
      </c>
      <c r="AW191">
        <f>IF(AND(Userdata!$B$38&lt;=Calculation!P262,Userdata!$B$39&gt;=Calculation!P262),1*Userdata!$D$38,0.5*Userdata!$D$38)*2.5</f>
        <v>2.5</v>
      </c>
      <c r="AX191" s="36">
        <f t="shared" si="15"/>
        <v>51.98</v>
      </c>
      <c r="AY191" s="33">
        <f>ROUND((Userdata!$B$3/Calculation!AX174),0)</f>
        <v>0</v>
      </c>
      <c r="AZ191">
        <f t="shared" si="16"/>
        <v>0</v>
      </c>
      <c r="BA191">
        <f t="shared" si="17"/>
        <v>0</v>
      </c>
    </row>
    <row r="192" spans="1:53" ht="69" x14ac:dyDescent="0.35">
      <c r="A192" s="4" t="s">
        <v>1030</v>
      </c>
      <c r="B192" s="5" t="s">
        <v>1031</v>
      </c>
      <c r="C192" t="s">
        <v>1380</v>
      </c>
      <c r="D192">
        <v>2007</v>
      </c>
      <c r="E192" s="6" t="s">
        <v>53</v>
      </c>
      <c r="F192" s="6" t="s">
        <v>1032</v>
      </c>
      <c r="G192" s="6" t="s">
        <v>1033</v>
      </c>
      <c r="H192" s="6" t="s">
        <v>381</v>
      </c>
      <c r="I192" s="6" t="s">
        <v>144</v>
      </c>
      <c r="J192" s="7">
        <v>1.1999999999999999E-3</v>
      </c>
      <c r="K192" s="8">
        <v>0.24</v>
      </c>
      <c r="L192" s="7">
        <v>1.41E-2</v>
      </c>
      <c r="M192" s="9">
        <v>1203.0999999999999</v>
      </c>
      <c r="N192" s="10">
        <v>16.7</v>
      </c>
      <c r="O192" s="34">
        <f t="shared" si="12"/>
        <v>72.040000000000006</v>
      </c>
      <c r="P192" s="11">
        <v>73581</v>
      </c>
      <c r="Q192" s="12">
        <v>1</v>
      </c>
      <c r="R192" s="6" t="s">
        <v>44</v>
      </c>
      <c r="S192" s="6" t="s">
        <v>58</v>
      </c>
      <c r="T192" s="6" t="s">
        <v>145</v>
      </c>
      <c r="U192" s="6" t="s">
        <v>47</v>
      </c>
      <c r="V192" s="13">
        <v>2.58E-2</v>
      </c>
      <c r="W192" s="13">
        <v>3.6499999999999998E-2</v>
      </c>
      <c r="X192" s="13">
        <v>0.18440000000000001</v>
      </c>
      <c r="Y192" s="13">
        <v>0.13270000000000001</v>
      </c>
      <c r="Z192" s="13">
        <v>5.11E-2</v>
      </c>
      <c r="AA192" s="13">
        <v>6.6299999999999998E-2</v>
      </c>
      <c r="AB192" s="13">
        <v>0.1072</v>
      </c>
      <c r="AC192" s="13">
        <v>0.1099</v>
      </c>
      <c r="AD192" s="13">
        <v>1.43E-2</v>
      </c>
      <c r="AE192" s="13">
        <v>0.26379999999999998</v>
      </c>
      <c r="AF192" s="13">
        <v>0</v>
      </c>
      <c r="AG192" s="14" t="s">
        <v>48</v>
      </c>
      <c r="AH192" s="14" t="s">
        <v>48</v>
      </c>
      <c r="AI192" s="15" t="s">
        <v>49</v>
      </c>
      <c r="AJ192" s="16" t="s">
        <v>49</v>
      </c>
      <c r="AK192" s="30">
        <f t="shared" si="13"/>
        <v>12</v>
      </c>
      <c r="AL192">
        <f>IF(NOT(ISERROR(FIND(R192,Userdata!$C$6,1)))=TRUE,1,0)</f>
        <v>0</v>
      </c>
      <c r="AM192">
        <f>(IF(NOT(ISERROR(FIND(H192,Userdata!$B$46,1)))=TRUE,1,0.5))*25</f>
        <v>12.5</v>
      </c>
      <c r="AN192">
        <f>(IF(NOT(ISERROR(FIND(U192,Userdata!$C$15,1)))=TRUE,1,0.5))*25</f>
        <v>12.5</v>
      </c>
      <c r="AO192">
        <f>IF(Userdata!$B$26=TRUE,IF(E192="ETF",1,0),IF(E192="ETF",0,1))</f>
        <v>0</v>
      </c>
      <c r="AP192">
        <f>IF(D192&lt;Userdata!$B$28,1,0)</f>
        <v>0</v>
      </c>
      <c r="AQ192">
        <f>IF(D192=Userdata!$B$28,IF(Calculation!AK204&lt;Userdata!C229,1,0),0)</f>
        <v>0</v>
      </c>
      <c r="AR192">
        <f t="shared" si="14"/>
        <v>12.5</v>
      </c>
      <c r="AS192">
        <f>IF(Userdata!$W$4= TRUE,(IF(NOT(ISERROR(FIND(I192,Userdata!$R$5,1)))=TRUE,1,0.5)*25),(IF(NOT(ISERROR(FIND(I192,Userdata!$Q$2,1)))=TRUE,1,0.5)*25))</f>
        <v>12.5</v>
      </c>
      <c r="AT192">
        <f>IF(AND(Userdata!$B$32&lt;=Calculation!J204,Userdata!$B$33&gt;=Calculation!J204),1*Userdata!$D$32,0.5*Userdata!$D$32)*2.5</f>
        <v>1.25</v>
      </c>
      <c r="AU192">
        <f>IF(AND(Userdata!$B$34&lt;=Calculation!Q204,Userdata!$B$35&gt;=Calculation!Q204),1*Userdata!$D$34,0.5*Userdata!$D$34)*2.5</f>
        <v>2.5</v>
      </c>
      <c r="AV192">
        <f>IF(AND(Userdata!$B$36&lt;=Calculation!RH204,Userdata!$B$37&gt;=Calculation!K204),1*Userdata!$D$36,0.5*Userdata!$D$36)*2.5</f>
        <v>2.5</v>
      </c>
      <c r="AW192">
        <f>IF(AND(Userdata!$B$38&lt;=Calculation!P204,Userdata!$B$39&gt;=Calculation!P204),1*Userdata!$D$38,0.5*Userdata!$D$38)*2.5</f>
        <v>2.5</v>
      </c>
      <c r="AX192" s="36">
        <f t="shared" si="15"/>
        <v>72.040000000000006</v>
      </c>
      <c r="AY192" s="33">
        <f>ROUND((Userdata!$B$3/Calculation!AX175),0)</f>
        <v>0</v>
      </c>
      <c r="AZ192">
        <f t="shared" si="16"/>
        <v>0</v>
      </c>
      <c r="BA192">
        <f t="shared" si="17"/>
        <v>0</v>
      </c>
    </row>
    <row r="193" spans="1:53" ht="241.5" x14ac:dyDescent="0.35">
      <c r="A193" s="4" t="s">
        <v>715</v>
      </c>
      <c r="B193" s="5" t="s">
        <v>716</v>
      </c>
      <c r="C193" t="s">
        <v>1382</v>
      </c>
      <c r="D193">
        <v>2011</v>
      </c>
      <c r="E193" s="6" t="s">
        <v>53</v>
      </c>
      <c r="F193" s="6" t="s">
        <v>718</v>
      </c>
      <c r="G193" s="6" t="s">
        <v>719</v>
      </c>
      <c r="H193" s="6" t="s">
        <v>178</v>
      </c>
      <c r="I193" s="6" t="s">
        <v>129</v>
      </c>
      <c r="J193" s="7">
        <v>8.0000000000000002E-3</v>
      </c>
      <c r="K193" s="8">
        <v>7.0000000000000007E-2</v>
      </c>
      <c r="L193" s="7">
        <v>1.6400000000000001E-2</v>
      </c>
      <c r="M193" s="9">
        <v>398.7</v>
      </c>
      <c r="N193" s="10">
        <v>12.1</v>
      </c>
      <c r="O193" s="34">
        <f t="shared" si="12"/>
        <v>32.950000000000003</v>
      </c>
      <c r="P193" s="11">
        <v>169198</v>
      </c>
      <c r="Q193" s="12">
        <v>1.27</v>
      </c>
      <c r="R193" s="6" t="s">
        <v>44</v>
      </c>
      <c r="S193" s="6" t="s">
        <v>48</v>
      </c>
      <c r="T193" s="6" t="s">
        <v>48</v>
      </c>
      <c r="U193" s="6" t="s">
        <v>179</v>
      </c>
      <c r="V193" s="13">
        <v>8.8400000000000006E-2</v>
      </c>
      <c r="W193" s="13">
        <v>6.7699999999999996E-2</v>
      </c>
      <c r="X193" s="13">
        <v>0.2112</v>
      </c>
      <c r="Y193" s="13">
        <v>5.96E-2</v>
      </c>
      <c r="Z193" s="13">
        <v>9.0200000000000002E-2</v>
      </c>
      <c r="AA193" s="13">
        <v>0.14000000000000001</v>
      </c>
      <c r="AB193" s="13">
        <v>4.0099999999999997E-2</v>
      </c>
      <c r="AC193" s="13">
        <v>0.17829999999999999</v>
      </c>
      <c r="AD193" s="13">
        <v>2.6200000000000001E-2</v>
      </c>
      <c r="AE193" s="13">
        <v>8.3999999999999995E-3</v>
      </c>
      <c r="AF193" s="13">
        <v>6.9000000000000006E-2</v>
      </c>
      <c r="AG193" s="14" t="s">
        <v>48</v>
      </c>
      <c r="AH193" s="14" t="s">
        <v>48</v>
      </c>
      <c r="AI193" s="15" t="s">
        <v>49</v>
      </c>
      <c r="AJ193" s="16" t="s">
        <v>49</v>
      </c>
      <c r="AK193" s="30">
        <f t="shared" si="13"/>
        <v>4</v>
      </c>
      <c r="AL193">
        <f>IF(NOT(ISERROR(FIND(R193,Userdata!$C$6,1)))=TRUE,1,0)</f>
        <v>0</v>
      </c>
      <c r="AM193">
        <f>(IF(NOT(ISERROR(FIND(H193,Userdata!$B$46,1)))=TRUE,1,0.5))*25</f>
        <v>12.5</v>
      </c>
      <c r="AN193">
        <f>(IF(NOT(ISERROR(FIND(U193,Userdata!$C$15,1)))=TRUE,1,0.5))*25</f>
        <v>12.5</v>
      </c>
      <c r="AO193">
        <f>IF(Userdata!$B$26=TRUE,IF(E193="ETF",1,0),IF(E193="ETF",0,1))</f>
        <v>0</v>
      </c>
      <c r="AP193">
        <f>IF(D193&lt;Userdata!$B$28,1,0)</f>
        <v>0</v>
      </c>
      <c r="AQ193">
        <f>IF(D193=Userdata!$B$28,IF(Calculation!AK132&lt;Userdata!C157,1,0),0)</f>
        <v>0</v>
      </c>
      <c r="AR193">
        <f t="shared" si="14"/>
        <v>12.5</v>
      </c>
      <c r="AS193">
        <f>IF(Userdata!$W$4= TRUE,(IF(NOT(ISERROR(FIND(I193,Userdata!$R$5,1)))=TRUE,1,0.5)*25),(IF(NOT(ISERROR(FIND(I193,Userdata!$Q$2,1)))=TRUE,1,0.5)*25))</f>
        <v>12.5</v>
      </c>
      <c r="AT193">
        <f>IF(AND(Userdata!$B$32&lt;=Calculation!J132,Userdata!$B$33&gt;=Calculation!J132),1*Userdata!$D$32,0.5*Userdata!$D$32)*2.5</f>
        <v>1.25</v>
      </c>
      <c r="AU193">
        <f>IF(AND(Userdata!$B$34&lt;=Calculation!Q132,Userdata!$B$35&gt;=Calculation!Q132),1*Userdata!$D$34,0.5*Userdata!$D$34)*2.5</f>
        <v>2.5</v>
      </c>
      <c r="AV193">
        <f>IF(AND(Userdata!$B$36&lt;=Calculation!RH132,Userdata!$B$37&gt;=Calculation!K132),1*Userdata!$D$36,0.5*Userdata!$D$36)*2.5</f>
        <v>2.5</v>
      </c>
      <c r="AW193">
        <f>IF(AND(Userdata!$B$38&lt;=Calculation!P132,Userdata!$B$39&gt;=Calculation!P132),1*Userdata!$D$38,0.5*Userdata!$D$38)*2.5</f>
        <v>2.5</v>
      </c>
      <c r="AX193" s="36">
        <f t="shared" si="15"/>
        <v>32.950000000000003</v>
      </c>
      <c r="AY193" s="33">
        <f>ROUND((Userdata!$B$3/Calculation!AX176),0)</f>
        <v>0</v>
      </c>
      <c r="AZ193">
        <f t="shared" si="16"/>
        <v>0</v>
      </c>
      <c r="BA193">
        <f t="shared" si="17"/>
        <v>0</v>
      </c>
    </row>
    <row r="194" spans="1:53" ht="69" x14ac:dyDescent="0.35">
      <c r="A194" s="4" t="s">
        <v>888</v>
      </c>
      <c r="B194" s="5" t="s">
        <v>889</v>
      </c>
      <c r="C194" t="s">
        <v>1386</v>
      </c>
      <c r="D194">
        <v>2001</v>
      </c>
      <c r="E194" s="6" t="s">
        <v>53</v>
      </c>
      <c r="F194" s="6" t="s">
        <v>891</v>
      </c>
      <c r="G194" s="6" t="s">
        <v>892</v>
      </c>
      <c r="H194" s="6" t="s">
        <v>136</v>
      </c>
      <c r="I194" s="6" t="s">
        <v>81</v>
      </c>
      <c r="J194" s="7">
        <v>4.7999999999999996E-3</v>
      </c>
      <c r="K194" s="8">
        <v>0.2</v>
      </c>
      <c r="L194" s="7">
        <v>7.7999999999999996E-3</v>
      </c>
      <c r="M194" s="9">
        <v>685.5</v>
      </c>
      <c r="N194" s="10">
        <v>7.7</v>
      </c>
      <c r="O194" s="34">
        <f t="shared" ref="O194:O257" si="18">ROUND(M194/N194,2)</f>
        <v>89.03</v>
      </c>
      <c r="P194" s="11">
        <v>26628</v>
      </c>
      <c r="Q194" s="12">
        <v>1.05</v>
      </c>
      <c r="R194" s="6" t="s">
        <v>44</v>
      </c>
      <c r="S194" s="6" t="s">
        <v>48</v>
      </c>
      <c r="T194" s="6" t="s">
        <v>48</v>
      </c>
      <c r="U194" s="6" t="s">
        <v>47</v>
      </c>
      <c r="V194" s="13">
        <v>0</v>
      </c>
      <c r="W194" s="13">
        <v>2E-3</v>
      </c>
      <c r="X194" s="13">
        <v>7.5700000000000003E-2</v>
      </c>
      <c r="Y194" s="13">
        <v>0</v>
      </c>
      <c r="Z194" s="13">
        <v>0</v>
      </c>
      <c r="AA194" s="13">
        <v>5.3800000000000001E-2</v>
      </c>
      <c r="AB194" s="13">
        <v>0</v>
      </c>
      <c r="AC194" s="13">
        <v>4.2200000000000001E-2</v>
      </c>
      <c r="AD194" s="13">
        <v>0</v>
      </c>
      <c r="AE194" s="13">
        <v>0.82430000000000003</v>
      </c>
      <c r="AF194" s="13">
        <v>0</v>
      </c>
      <c r="AG194" s="14" t="s">
        <v>48</v>
      </c>
      <c r="AH194" s="14" t="s">
        <v>48</v>
      </c>
      <c r="AI194" s="15" t="s">
        <v>49</v>
      </c>
      <c r="AJ194" s="16" t="s">
        <v>49</v>
      </c>
      <c r="AK194" s="30">
        <f t="shared" ref="AK194:AK257" si="19">MONTH(1&amp;LEFT(C194,3))</f>
        <v>3</v>
      </c>
      <c r="AL194">
        <f>IF(NOT(ISERROR(FIND(R194,Userdata!$C$6,1)))=TRUE,1,0)</f>
        <v>0</v>
      </c>
      <c r="AM194">
        <f>(IF(NOT(ISERROR(FIND(H194,Userdata!$B$46,1)))=TRUE,1,0.5))*25</f>
        <v>12.5</v>
      </c>
      <c r="AN194">
        <f>(IF(NOT(ISERROR(FIND(U194,Userdata!$C$15,1)))=TRUE,1,0.5))*25</f>
        <v>12.5</v>
      </c>
      <c r="AO194">
        <f>IF(Userdata!$B$26=TRUE,IF(E194="ETF",1,0),IF(E194="ETF",0,1))</f>
        <v>0</v>
      </c>
      <c r="AP194">
        <f>IF(D194&lt;Userdata!$B$28,1,0)</f>
        <v>0</v>
      </c>
      <c r="AQ194">
        <f>IF(D194=Userdata!$B$28,IF(Calculation!AK171&lt;Userdata!C196,1,0),0)</f>
        <v>0</v>
      </c>
      <c r="AR194">
        <f t="shared" ref="AR194:AR257" si="20">IF(OR(AP194:AQ194)=TRUE,1,0.5)*25</f>
        <v>12.5</v>
      </c>
      <c r="AS194">
        <f>IF(Userdata!$W$4= TRUE,(IF(NOT(ISERROR(FIND(I194,Userdata!$R$5,1)))=TRUE,1,0.5)*25),(IF(NOT(ISERROR(FIND(I194,Userdata!$Q$2,1)))=TRUE,1,0.5)*25))</f>
        <v>12.5</v>
      </c>
      <c r="AT194">
        <f>IF(AND(Userdata!$B$32&lt;=Calculation!J171,Userdata!$B$33&gt;=Calculation!J171),1*Userdata!$D$32,0.5*Userdata!$D$32)*2.5</f>
        <v>1.25</v>
      </c>
      <c r="AU194">
        <f>IF(AND(Userdata!$B$34&lt;=Calculation!Q171,Userdata!$B$35&gt;=Calculation!Q171),1*Userdata!$D$34,0.5*Userdata!$D$34)*2.5</f>
        <v>2.5</v>
      </c>
      <c r="AV194">
        <f>IF(AND(Userdata!$B$36&lt;=Calculation!RH171,Userdata!$B$37&gt;=Calculation!K171),1*Userdata!$D$36,0.5*Userdata!$D$36)*2.5</f>
        <v>2.5</v>
      </c>
      <c r="AW194">
        <f>IF(AND(Userdata!$B$38&lt;=Calculation!P171,Userdata!$B$39&gt;=Calculation!P171),1*Userdata!$D$38,0.5*Userdata!$D$38)*2.5</f>
        <v>2.5</v>
      </c>
      <c r="AX194" s="36">
        <f t="shared" ref="AX194:AX257" si="21">O194</f>
        <v>89.03</v>
      </c>
      <c r="AY194" s="33">
        <f>ROUND((Userdata!$B$3/Calculation!AX177),0)</f>
        <v>0</v>
      </c>
      <c r="AZ194">
        <f t="shared" ref="AZ194:AZ257" si="22">IF(AY194&gt;=1,1,0)</f>
        <v>0</v>
      </c>
      <c r="BA194">
        <f t="shared" ref="BA194:BA257" si="23">(SUM(AM194:AN194,AR194:AW194)/2)*AO194*AL194*AZ194</f>
        <v>0</v>
      </c>
    </row>
    <row r="195" spans="1:53" ht="172.5" x14ac:dyDescent="0.35">
      <c r="A195" s="4" t="s">
        <v>1082</v>
      </c>
      <c r="B195" s="5" t="s">
        <v>1083</v>
      </c>
      <c r="C195" t="s">
        <v>1384</v>
      </c>
      <c r="D195">
        <v>2006</v>
      </c>
      <c r="E195" s="6" t="s">
        <v>53</v>
      </c>
      <c r="F195" s="6" t="s">
        <v>1084</v>
      </c>
      <c r="G195" s="6" t="s">
        <v>1085</v>
      </c>
      <c r="H195" s="6" t="s">
        <v>332</v>
      </c>
      <c r="I195" s="6" t="s">
        <v>144</v>
      </c>
      <c r="J195" s="7">
        <v>1E-3</v>
      </c>
      <c r="K195" s="8">
        <v>1.21</v>
      </c>
      <c r="L195" s="7">
        <v>1.54E-2</v>
      </c>
      <c r="M195" s="9">
        <v>2218.5</v>
      </c>
      <c r="N195" s="10">
        <v>28</v>
      </c>
      <c r="O195" s="34">
        <f t="shared" si="18"/>
        <v>79.23</v>
      </c>
      <c r="P195" s="11">
        <v>122741</v>
      </c>
      <c r="Q195" s="12">
        <v>1.05</v>
      </c>
      <c r="R195" s="6" t="s">
        <v>44</v>
      </c>
      <c r="S195" s="6" t="s">
        <v>118</v>
      </c>
      <c r="T195" s="6" t="s">
        <v>130</v>
      </c>
      <c r="U195" s="6" t="s">
        <v>47</v>
      </c>
      <c r="V195" s="13">
        <v>6.4100000000000004E-2</v>
      </c>
      <c r="W195" s="13">
        <v>1.09E-2</v>
      </c>
      <c r="X195" s="13">
        <v>0.13070000000000001</v>
      </c>
      <c r="Y195" s="13">
        <v>9.0899999999999995E-2</v>
      </c>
      <c r="Z195" s="13">
        <v>7.1800000000000003E-2</v>
      </c>
      <c r="AA195" s="13">
        <v>0.1633</v>
      </c>
      <c r="AB195" s="13">
        <v>5.0200000000000002E-2</v>
      </c>
      <c r="AC195" s="13">
        <v>0.11210000000000001</v>
      </c>
      <c r="AD195" s="13">
        <v>0.10009999999999999</v>
      </c>
      <c r="AE195" s="13">
        <v>0.1027</v>
      </c>
      <c r="AF195" s="13">
        <v>0.1008</v>
      </c>
      <c r="AG195" s="14" t="s">
        <v>48</v>
      </c>
      <c r="AH195" s="14" t="s">
        <v>48</v>
      </c>
      <c r="AI195" s="15" t="s">
        <v>49</v>
      </c>
      <c r="AJ195" s="16" t="s">
        <v>49</v>
      </c>
      <c r="AK195" s="30">
        <f t="shared" si="19"/>
        <v>8</v>
      </c>
      <c r="AL195">
        <f>IF(NOT(ISERROR(FIND(R195,Userdata!$C$6,1)))=TRUE,1,0)</f>
        <v>0</v>
      </c>
      <c r="AM195">
        <f>(IF(NOT(ISERROR(FIND(H195,Userdata!$B$46,1)))=TRUE,1,0.5))*25</f>
        <v>12.5</v>
      </c>
      <c r="AN195">
        <f>(IF(NOT(ISERROR(FIND(U195,Userdata!$C$15,1)))=TRUE,1,0.5))*25</f>
        <v>12.5</v>
      </c>
      <c r="AO195">
        <f>IF(Userdata!$B$26=TRUE,IF(E195="ETF",1,0),IF(E195="ETF",0,1))</f>
        <v>0</v>
      </c>
      <c r="AP195">
        <f>IF(D195&lt;Userdata!$B$28,1,0)</f>
        <v>0</v>
      </c>
      <c r="AQ195">
        <f>IF(D195=Userdata!$B$28,IF(Calculation!AK216&lt;Userdata!C241,1,0),0)</f>
        <v>0</v>
      </c>
      <c r="AR195">
        <f t="shared" si="20"/>
        <v>12.5</v>
      </c>
      <c r="AS195">
        <f>IF(Userdata!$W$4= TRUE,(IF(NOT(ISERROR(FIND(I195,Userdata!$R$5,1)))=TRUE,1,0.5)*25),(IF(NOT(ISERROR(FIND(I195,Userdata!$Q$2,1)))=TRUE,1,0.5)*25))</f>
        <v>12.5</v>
      </c>
      <c r="AT195">
        <f>IF(AND(Userdata!$B$32&lt;=Calculation!J216,Userdata!$B$33&gt;=Calculation!J216),1*Userdata!$D$32,0.5*Userdata!$D$32)*2.5</f>
        <v>1.25</v>
      </c>
      <c r="AU195">
        <f>IF(AND(Userdata!$B$34&lt;=Calculation!Q216,Userdata!$B$35&gt;=Calculation!Q216),1*Userdata!$D$34,0.5*Userdata!$D$34)*2.5</f>
        <v>2.5</v>
      </c>
      <c r="AV195">
        <f>IF(AND(Userdata!$B$36&lt;=Calculation!RH216,Userdata!$B$37&gt;=Calculation!K216),1*Userdata!$D$36,0.5*Userdata!$D$36)*2.5</f>
        <v>2.5</v>
      </c>
      <c r="AW195">
        <f>IF(AND(Userdata!$B$38&lt;=Calculation!P216,Userdata!$B$39&gt;=Calculation!P216),1*Userdata!$D$38,0.5*Userdata!$D$38)*2.5</f>
        <v>2.5</v>
      </c>
      <c r="AX195" s="36">
        <f t="shared" si="21"/>
        <v>79.23</v>
      </c>
      <c r="AY195" s="33">
        <f>ROUND((Userdata!$B$3/Calculation!AX178),0)</f>
        <v>0</v>
      </c>
      <c r="AZ195">
        <f t="shared" si="22"/>
        <v>0</v>
      </c>
      <c r="BA195">
        <f t="shared" si="23"/>
        <v>0</v>
      </c>
    </row>
    <row r="196" spans="1:53" ht="322" x14ac:dyDescent="0.35">
      <c r="A196" s="4" t="s">
        <v>799</v>
      </c>
      <c r="B196" s="5" t="s">
        <v>800</v>
      </c>
      <c r="C196" t="s">
        <v>1388</v>
      </c>
      <c r="D196">
        <v>2000</v>
      </c>
      <c r="E196" s="6" t="s">
        <v>53</v>
      </c>
      <c r="F196" s="6" t="s">
        <v>802</v>
      </c>
      <c r="G196" s="6" t="s">
        <v>803</v>
      </c>
      <c r="H196" s="6" t="s">
        <v>104</v>
      </c>
      <c r="I196" s="6" t="s">
        <v>57</v>
      </c>
      <c r="J196" s="7">
        <v>2E-3</v>
      </c>
      <c r="K196" s="8">
        <v>0.45</v>
      </c>
      <c r="L196" s="7">
        <v>1.3599999999999999E-2</v>
      </c>
      <c r="M196" s="9">
        <v>508</v>
      </c>
      <c r="N196" s="10">
        <v>4.2</v>
      </c>
      <c r="O196" s="34">
        <f t="shared" si="18"/>
        <v>120.95</v>
      </c>
      <c r="P196" s="11">
        <v>4278</v>
      </c>
      <c r="Q196" s="12">
        <v>0.93</v>
      </c>
      <c r="R196" s="6" t="s">
        <v>44</v>
      </c>
      <c r="S196" s="6" t="s">
        <v>106</v>
      </c>
      <c r="T196" s="6" t="s">
        <v>46</v>
      </c>
      <c r="U196" s="6" t="s">
        <v>47</v>
      </c>
      <c r="V196" s="13">
        <v>3.04E-2</v>
      </c>
      <c r="W196" s="13">
        <v>4.1500000000000002E-2</v>
      </c>
      <c r="X196" s="13">
        <v>0.1293</v>
      </c>
      <c r="Y196" s="13">
        <v>9.4E-2</v>
      </c>
      <c r="Z196" s="13">
        <v>9.6000000000000002E-2</v>
      </c>
      <c r="AA196" s="13">
        <v>0.14860000000000001</v>
      </c>
      <c r="AB196" s="13">
        <v>0.12640000000000001</v>
      </c>
      <c r="AC196" s="13">
        <v>0.1081</v>
      </c>
      <c r="AD196" s="13">
        <v>3.1300000000000001E-2</v>
      </c>
      <c r="AE196" s="13">
        <v>0.16159999999999999</v>
      </c>
      <c r="AF196" s="13">
        <v>2.76E-2</v>
      </c>
      <c r="AG196" s="14" t="s">
        <v>48</v>
      </c>
      <c r="AH196" s="14" t="s">
        <v>48</v>
      </c>
      <c r="AI196" s="15" t="s">
        <v>49</v>
      </c>
      <c r="AJ196" s="16" t="s">
        <v>49</v>
      </c>
      <c r="AK196" s="30">
        <f t="shared" si="19"/>
        <v>10</v>
      </c>
      <c r="AL196">
        <f>IF(NOT(ISERROR(FIND(R196,Userdata!$C$6,1)))=TRUE,1,0)</f>
        <v>0</v>
      </c>
      <c r="AM196">
        <f>(IF(NOT(ISERROR(FIND(H196,Userdata!$B$46,1)))=TRUE,1,0.5))*25</f>
        <v>12.5</v>
      </c>
      <c r="AN196">
        <f>(IF(NOT(ISERROR(FIND(U196,Userdata!$C$15,1)))=TRUE,1,0.5))*25</f>
        <v>12.5</v>
      </c>
      <c r="AO196">
        <f>IF(Userdata!$B$26=TRUE,IF(E196="ETF",1,0),IF(E196="ETF",0,1))</f>
        <v>0</v>
      </c>
      <c r="AP196">
        <f>IF(D196&lt;Userdata!$B$28,1,0)</f>
        <v>0</v>
      </c>
      <c r="AQ196">
        <f>IF(D196=Userdata!$B$28,IF(Calculation!AK151&lt;Userdata!C176,1,0),0)</f>
        <v>0</v>
      </c>
      <c r="AR196">
        <f t="shared" si="20"/>
        <v>12.5</v>
      </c>
      <c r="AS196">
        <f>IF(Userdata!$W$4= TRUE,(IF(NOT(ISERROR(FIND(I196,Userdata!$R$5,1)))=TRUE,1,0.5)*25),(IF(NOT(ISERROR(FIND(I196,Userdata!$Q$2,1)))=TRUE,1,0.5)*25))</f>
        <v>12.5</v>
      </c>
      <c r="AT196">
        <f>IF(AND(Userdata!$B$32&lt;=Calculation!J151,Userdata!$B$33&gt;=Calculation!J151),1*Userdata!$D$32,0.5*Userdata!$D$32)*2.5</f>
        <v>1.25</v>
      </c>
      <c r="AU196">
        <f>IF(AND(Userdata!$B$34&lt;=Calculation!Q151,Userdata!$B$35&gt;=Calculation!Q151),1*Userdata!$D$34,0.5*Userdata!$D$34)*2.5</f>
        <v>2.5</v>
      </c>
      <c r="AV196">
        <f>IF(AND(Userdata!$B$36&lt;=Calculation!RH151,Userdata!$B$37&gt;=Calculation!K151),1*Userdata!$D$36,0.5*Userdata!$D$36)*2.5</f>
        <v>2.5</v>
      </c>
      <c r="AW196">
        <f>IF(AND(Userdata!$B$38&lt;=Calculation!P151,Userdata!$B$39&gt;=Calculation!P151),1*Userdata!$D$38,0.5*Userdata!$D$38)*2.5</f>
        <v>2.5</v>
      </c>
      <c r="AX196" s="36">
        <f t="shared" si="21"/>
        <v>120.95</v>
      </c>
      <c r="AY196" s="33">
        <f>ROUND((Userdata!$B$3/Calculation!AX179),0)</f>
        <v>0</v>
      </c>
      <c r="AZ196">
        <f t="shared" si="22"/>
        <v>0</v>
      </c>
      <c r="BA196">
        <f t="shared" si="23"/>
        <v>0</v>
      </c>
    </row>
    <row r="197" spans="1:53" ht="149.5" x14ac:dyDescent="0.35">
      <c r="A197" s="4" t="s">
        <v>669</v>
      </c>
      <c r="B197" s="5" t="s">
        <v>670</v>
      </c>
      <c r="C197" t="s">
        <v>1384</v>
      </c>
      <c r="D197">
        <v>2009</v>
      </c>
      <c r="E197" s="6" t="s">
        <v>53</v>
      </c>
      <c r="F197" s="6" t="s">
        <v>672</v>
      </c>
      <c r="G197" s="6" t="s">
        <v>673</v>
      </c>
      <c r="H197" s="6" t="s">
        <v>88</v>
      </c>
      <c r="I197" s="6" t="s">
        <v>89</v>
      </c>
      <c r="J197" s="7">
        <v>7.6E-3</v>
      </c>
      <c r="K197" s="8">
        <v>0.6</v>
      </c>
      <c r="L197" s="7">
        <v>3.2099999999999997E-2</v>
      </c>
      <c r="M197" s="9">
        <v>372.8</v>
      </c>
      <c r="N197" s="10">
        <v>20</v>
      </c>
      <c r="O197" s="34">
        <f t="shared" si="18"/>
        <v>18.64</v>
      </c>
      <c r="P197" s="11">
        <v>156863</v>
      </c>
      <c r="Q197" s="12">
        <v>1.58</v>
      </c>
      <c r="R197" s="6" t="s">
        <v>44</v>
      </c>
      <c r="S197" s="6" t="s">
        <v>48</v>
      </c>
      <c r="T197" s="6" t="s">
        <v>48</v>
      </c>
      <c r="U197" s="6" t="s">
        <v>90</v>
      </c>
      <c r="V197" s="13">
        <v>9.8599999999999993E-2</v>
      </c>
      <c r="W197" s="13">
        <v>0</v>
      </c>
      <c r="X197" s="13">
        <v>5.0200000000000002E-2</v>
      </c>
      <c r="Y197" s="13">
        <v>3.6900000000000002E-2</v>
      </c>
      <c r="Z197" s="13">
        <v>0.155</v>
      </c>
      <c r="AA197" s="13">
        <v>0.2172</v>
      </c>
      <c r="AB197" s="13">
        <v>0</v>
      </c>
      <c r="AC197" s="13">
        <v>0.11360000000000001</v>
      </c>
      <c r="AD197" s="13">
        <v>0.1056</v>
      </c>
      <c r="AE197" s="13">
        <v>0</v>
      </c>
      <c r="AF197" s="13">
        <v>7.7200000000000005E-2</v>
      </c>
      <c r="AG197" s="14" t="s">
        <v>48</v>
      </c>
      <c r="AH197" s="14" t="s">
        <v>48</v>
      </c>
      <c r="AI197" s="15" t="s">
        <v>49</v>
      </c>
      <c r="AJ197" s="16" t="s">
        <v>49</v>
      </c>
      <c r="AK197" s="30">
        <f t="shared" si="19"/>
        <v>8</v>
      </c>
      <c r="AL197">
        <f>IF(NOT(ISERROR(FIND(R197,Userdata!$C$6,1)))=TRUE,1,0)</f>
        <v>0</v>
      </c>
      <c r="AM197">
        <f>(IF(NOT(ISERROR(FIND(H197,Userdata!$B$46,1)))=TRUE,1,0.5))*25</f>
        <v>12.5</v>
      </c>
      <c r="AN197">
        <f>(IF(NOT(ISERROR(FIND(U197,Userdata!$C$15,1)))=TRUE,1,0.5))*25</f>
        <v>12.5</v>
      </c>
      <c r="AO197">
        <f>IF(Userdata!$B$26=TRUE,IF(E197="ETF",1,0),IF(E197="ETF",0,1))</f>
        <v>0</v>
      </c>
      <c r="AP197">
        <f>IF(D197&lt;Userdata!$B$28,1,0)</f>
        <v>0</v>
      </c>
      <c r="AQ197">
        <f>IF(D197=Userdata!$B$28,IF(Calculation!AK122&lt;Userdata!C147,1,0),0)</f>
        <v>0</v>
      </c>
      <c r="AR197">
        <f t="shared" si="20"/>
        <v>12.5</v>
      </c>
      <c r="AS197">
        <f>IF(Userdata!$W$4= TRUE,(IF(NOT(ISERROR(FIND(I197,Userdata!$R$5,1)))=TRUE,1,0.5)*25),(IF(NOT(ISERROR(FIND(I197,Userdata!$Q$2,1)))=TRUE,1,0.5)*25))</f>
        <v>12.5</v>
      </c>
      <c r="AT197">
        <f>IF(AND(Userdata!$B$32&lt;=Calculation!J122,Userdata!$B$33&gt;=Calculation!J122),1*Userdata!$D$32,0.5*Userdata!$D$32)*2.5</f>
        <v>1.25</v>
      </c>
      <c r="AU197">
        <f>IF(AND(Userdata!$B$34&lt;=Calculation!Q122,Userdata!$B$35&gt;=Calculation!Q122),1*Userdata!$D$34,0.5*Userdata!$D$34)*2.5</f>
        <v>2.5</v>
      </c>
      <c r="AV197">
        <f>IF(AND(Userdata!$B$36&lt;=Calculation!RH122,Userdata!$B$37&gt;=Calculation!K122),1*Userdata!$D$36,0.5*Userdata!$D$36)*2.5</f>
        <v>2.5</v>
      </c>
      <c r="AW197">
        <f>IF(AND(Userdata!$B$38&lt;=Calculation!P122,Userdata!$B$39&gt;=Calculation!P122),1*Userdata!$D$38,0.5*Userdata!$D$38)*2.5</f>
        <v>2.5</v>
      </c>
      <c r="AX197" s="36">
        <f t="shared" si="21"/>
        <v>18.64</v>
      </c>
      <c r="AY197" s="33">
        <f>ROUND((Userdata!$B$3/Calculation!AX180),0)</f>
        <v>0</v>
      </c>
      <c r="AZ197">
        <f t="shared" si="22"/>
        <v>0</v>
      </c>
      <c r="BA197">
        <f t="shared" si="23"/>
        <v>0</v>
      </c>
    </row>
    <row r="198" spans="1:53" ht="57.5" x14ac:dyDescent="0.35">
      <c r="A198" s="4" t="s">
        <v>993</v>
      </c>
      <c r="B198" s="5" t="s">
        <v>994</v>
      </c>
      <c r="C198" t="s">
        <v>1386</v>
      </c>
      <c r="D198">
        <v>2011</v>
      </c>
      <c r="E198" s="6" t="s">
        <v>53</v>
      </c>
      <c r="F198" s="6" t="s">
        <v>996</v>
      </c>
      <c r="G198" s="6" t="s">
        <v>997</v>
      </c>
      <c r="H198" s="6" t="s">
        <v>436</v>
      </c>
      <c r="I198" s="6" t="s">
        <v>81</v>
      </c>
      <c r="J198" s="7">
        <v>6.1000000000000004E-3</v>
      </c>
      <c r="K198" s="8">
        <v>0.22</v>
      </c>
      <c r="L198" s="7">
        <v>2.41E-2</v>
      </c>
      <c r="M198" s="9">
        <v>1079.5999999999999</v>
      </c>
      <c r="N198" s="10">
        <v>22.7</v>
      </c>
      <c r="O198" s="34">
        <f t="shared" si="18"/>
        <v>47.56</v>
      </c>
      <c r="P198" s="11">
        <v>599242</v>
      </c>
      <c r="Q198" s="12">
        <v>2.29</v>
      </c>
      <c r="R198" s="6" t="s">
        <v>44</v>
      </c>
      <c r="S198" s="6" t="s">
        <v>45</v>
      </c>
      <c r="T198" s="6" t="s">
        <v>48</v>
      </c>
      <c r="U198" s="6" t="s">
        <v>90</v>
      </c>
      <c r="V198" s="13">
        <v>5.9200000000000003E-2</v>
      </c>
      <c r="W198" s="13">
        <v>0.1206</v>
      </c>
      <c r="X198" s="13">
        <v>6.2199999999999998E-2</v>
      </c>
      <c r="Y198" s="13">
        <v>5.04E-2</v>
      </c>
      <c r="Z198" s="13">
        <v>0.12920000000000001</v>
      </c>
      <c r="AA198" s="13">
        <v>0.35520000000000002</v>
      </c>
      <c r="AB198" s="13">
        <v>1.2500000000000001E-2</v>
      </c>
      <c r="AC198" s="13">
        <v>6.0100000000000001E-2</v>
      </c>
      <c r="AD198" s="13">
        <v>3.8100000000000002E-2</v>
      </c>
      <c r="AE198" s="13">
        <v>7.7200000000000005E-2</v>
      </c>
      <c r="AF198" s="13">
        <v>2.9899999999999999E-2</v>
      </c>
      <c r="AG198" s="14" t="s">
        <v>48</v>
      </c>
      <c r="AH198" s="14" t="s">
        <v>48</v>
      </c>
      <c r="AI198" s="15" t="s">
        <v>49</v>
      </c>
      <c r="AJ198" s="16" t="s">
        <v>49</v>
      </c>
      <c r="AK198" s="30">
        <f t="shared" si="19"/>
        <v>3</v>
      </c>
      <c r="AL198">
        <f>IF(NOT(ISERROR(FIND(R198,Userdata!$C$6,1)))=TRUE,1,0)</f>
        <v>0</v>
      </c>
      <c r="AM198">
        <f>(IF(NOT(ISERROR(FIND(H198,Userdata!$B$46,1)))=TRUE,1,0.5))*25</f>
        <v>12.5</v>
      </c>
      <c r="AN198">
        <f>(IF(NOT(ISERROR(FIND(U198,Userdata!$C$15,1)))=TRUE,1,0.5))*25</f>
        <v>12.5</v>
      </c>
      <c r="AO198">
        <f>IF(Userdata!$B$26=TRUE,IF(E198="ETF",1,0),IF(E198="ETF",0,1))</f>
        <v>0</v>
      </c>
      <c r="AP198">
        <f>IF(D198&lt;Userdata!$B$28,1,0)</f>
        <v>0</v>
      </c>
      <c r="AQ198">
        <f>IF(D198=Userdata!$B$28,IF(Calculation!AK196&lt;Userdata!C221,1,0),0)</f>
        <v>0</v>
      </c>
      <c r="AR198">
        <f t="shared" si="20"/>
        <v>12.5</v>
      </c>
      <c r="AS198">
        <f>IF(Userdata!$W$4= TRUE,(IF(NOT(ISERROR(FIND(I198,Userdata!$R$5,1)))=TRUE,1,0.5)*25),(IF(NOT(ISERROR(FIND(I198,Userdata!$Q$2,1)))=TRUE,1,0.5)*25))</f>
        <v>12.5</v>
      </c>
      <c r="AT198">
        <f>IF(AND(Userdata!$B$32&lt;=Calculation!J196,Userdata!$B$33&gt;=Calculation!J196),1*Userdata!$D$32,0.5*Userdata!$D$32)*2.5</f>
        <v>1.25</v>
      </c>
      <c r="AU198">
        <f>IF(AND(Userdata!$B$34&lt;=Calculation!Q196,Userdata!$B$35&gt;=Calculation!Q196),1*Userdata!$D$34,0.5*Userdata!$D$34)*2.5</f>
        <v>2.5</v>
      </c>
      <c r="AV198">
        <f>IF(AND(Userdata!$B$36&lt;=Calculation!RH196,Userdata!$B$37&gt;=Calculation!K196),1*Userdata!$D$36,0.5*Userdata!$D$36)*2.5</f>
        <v>2.5</v>
      </c>
      <c r="AW198">
        <f>IF(AND(Userdata!$B$38&lt;=Calculation!P196,Userdata!$B$39&gt;=Calculation!P196),1*Userdata!$D$38,0.5*Userdata!$D$38)*2.5</f>
        <v>2.5</v>
      </c>
      <c r="AX198" s="36">
        <f t="shared" si="21"/>
        <v>47.56</v>
      </c>
      <c r="AY198" s="33">
        <f>ROUND((Userdata!$B$3/Calculation!AX181),0)</f>
        <v>0</v>
      </c>
      <c r="AZ198">
        <f t="shared" si="22"/>
        <v>0</v>
      </c>
      <c r="BA198">
        <f t="shared" si="23"/>
        <v>0</v>
      </c>
    </row>
    <row r="199" spans="1:53" ht="241.5" x14ac:dyDescent="0.35">
      <c r="A199" s="4" t="s">
        <v>1061</v>
      </c>
      <c r="B199" s="5" t="s">
        <v>1062</v>
      </c>
      <c r="C199" t="s">
        <v>1387</v>
      </c>
      <c r="D199">
        <v>2006</v>
      </c>
      <c r="E199" s="6" t="s">
        <v>53</v>
      </c>
      <c r="F199" s="6" t="s">
        <v>1063</v>
      </c>
      <c r="G199" s="6" t="s">
        <v>1064</v>
      </c>
      <c r="H199" s="6" t="s">
        <v>213</v>
      </c>
      <c r="I199" s="6" t="s">
        <v>162</v>
      </c>
      <c r="J199" s="7">
        <v>2.8E-3</v>
      </c>
      <c r="K199" s="8">
        <v>0.14000000000000001</v>
      </c>
      <c r="L199" s="7">
        <v>2.2599999999999999E-2</v>
      </c>
      <c r="M199" s="9">
        <v>1771</v>
      </c>
      <c r="N199" s="10">
        <v>26.7</v>
      </c>
      <c r="O199" s="34">
        <f t="shared" si="18"/>
        <v>66.33</v>
      </c>
      <c r="P199" s="11">
        <v>76236</v>
      </c>
      <c r="Q199" s="12">
        <v>0.92</v>
      </c>
      <c r="R199" s="6" t="s">
        <v>44</v>
      </c>
      <c r="S199" s="6" t="s">
        <v>45</v>
      </c>
      <c r="T199" s="6" t="s">
        <v>130</v>
      </c>
      <c r="U199" s="6" t="s">
        <v>47</v>
      </c>
      <c r="V199" s="13">
        <v>3.3000000000000002E-2</v>
      </c>
      <c r="W199" s="13">
        <v>7.0900000000000005E-2</v>
      </c>
      <c r="X199" s="13">
        <v>8.9700000000000002E-2</v>
      </c>
      <c r="Y199" s="13">
        <v>0.1384</v>
      </c>
      <c r="Z199" s="13">
        <v>0.1074</v>
      </c>
      <c r="AA199" s="13">
        <v>0.1071</v>
      </c>
      <c r="AB199" s="13">
        <v>0.1192</v>
      </c>
      <c r="AC199" s="13">
        <v>0.1076</v>
      </c>
      <c r="AD199" s="13">
        <v>3.1300000000000001E-2</v>
      </c>
      <c r="AE199" s="13">
        <v>0.1389</v>
      </c>
      <c r="AF199" s="13">
        <v>5.6500000000000002E-2</v>
      </c>
      <c r="AG199" s="14" t="s">
        <v>48</v>
      </c>
      <c r="AH199" s="14" t="s">
        <v>48</v>
      </c>
      <c r="AI199" s="15" t="s">
        <v>49</v>
      </c>
      <c r="AJ199" s="16" t="s">
        <v>49</v>
      </c>
      <c r="AK199" s="30">
        <f t="shared" si="19"/>
        <v>6</v>
      </c>
      <c r="AL199">
        <f>IF(NOT(ISERROR(FIND(R199,Userdata!$C$6,1)))=TRUE,1,0)</f>
        <v>0</v>
      </c>
      <c r="AM199">
        <f>(IF(NOT(ISERROR(FIND(H199,Userdata!$B$46,1)))=TRUE,1,0.5))*25</f>
        <v>12.5</v>
      </c>
      <c r="AN199">
        <f>(IF(NOT(ISERROR(FIND(U199,Userdata!$C$15,1)))=TRUE,1,0.5))*25</f>
        <v>12.5</v>
      </c>
      <c r="AO199">
        <f>IF(Userdata!$B$26=TRUE,IF(E199="ETF",1,0),IF(E199="ETF",0,1))</f>
        <v>0</v>
      </c>
      <c r="AP199">
        <f>IF(D199&lt;Userdata!$B$28,1,0)</f>
        <v>0</v>
      </c>
      <c r="AQ199">
        <f>IF(D199=Userdata!$B$28,IF(Calculation!AK211&lt;Userdata!C236,1,0),0)</f>
        <v>0</v>
      </c>
      <c r="AR199">
        <f t="shared" si="20"/>
        <v>12.5</v>
      </c>
      <c r="AS199">
        <f>IF(Userdata!$W$4= TRUE,(IF(NOT(ISERROR(FIND(I199,Userdata!$R$5,1)))=TRUE,1,0.5)*25),(IF(NOT(ISERROR(FIND(I199,Userdata!$Q$2,1)))=TRUE,1,0.5)*25))</f>
        <v>12.5</v>
      </c>
      <c r="AT199">
        <f>IF(AND(Userdata!$B$32&lt;=Calculation!J211,Userdata!$B$33&gt;=Calculation!J211),1*Userdata!$D$32,0.5*Userdata!$D$32)*2.5</f>
        <v>1.25</v>
      </c>
      <c r="AU199">
        <f>IF(AND(Userdata!$B$34&lt;=Calculation!Q211,Userdata!$B$35&gt;=Calculation!Q211),1*Userdata!$D$34,0.5*Userdata!$D$34)*2.5</f>
        <v>2.5</v>
      </c>
      <c r="AV199">
        <f>IF(AND(Userdata!$B$36&lt;=Calculation!RH211,Userdata!$B$37&gt;=Calculation!K211),1*Userdata!$D$36,0.5*Userdata!$D$36)*2.5</f>
        <v>2.5</v>
      </c>
      <c r="AW199">
        <f>IF(AND(Userdata!$B$38&lt;=Calculation!P211,Userdata!$B$39&gt;=Calculation!P211),1*Userdata!$D$38,0.5*Userdata!$D$38)*2.5</f>
        <v>2.5</v>
      </c>
      <c r="AX199" s="36">
        <f t="shared" si="21"/>
        <v>66.33</v>
      </c>
      <c r="AY199" s="33">
        <f>ROUND((Userdata!$B$3/Calculation!AX184),0)</f>
        <v>0</v>
      </c>
      <c r="AZ199">
        <f t="shared" si="22"/>
        <v>0</v>
      </c>
      <c r="BA199">
        <f t="shared" si="23"/>
        <v>0</v>
      </c>
    </row>
    <row r="200" spans="1:53" ht="195.5" x14ac:dyDescent="0.35">
      <c r="A200" s="4" t="s">
        <v>1197</v>
      </c>
      <c r="B200" s="5" t="s">
        <v>1198</v>
      </c>
      <c r="C200" t="s">
        <v>1389</v>
      </c>
      <c r="D200">
        <v>2004</v>
      </c>
      <c r="E200" s="6" t="s">
        <v>53</v>
      </c>
      <c r="F200" s="6" t="s">
        <v>1199</v>
      </c>
      <c r="G200" s="6" t="s">
        <v>1200</v>
      </c>
      <c r="H200" s="6" t="s">
        <v>143</v>
      </c>
      <c r="I200" s="6" t="s">
        <v>144</v>
      </c>
      <c r="J200" s="7">
        <v>1E-3</v>
      </c>
      <c r="K200" s="8">
        <v>0.78</v>
      </c>
      <c r="L200" s="7">
        <v>6.4999999999999997E-3</v>
      </c>
      <c r="M200" s="9">
        <v>3623.9</v>
      </c>
      <c r="N200" s="10">
        <v>29.8</v>
      </c>
      <c r="O200" s="34">
        <f t="shared" si="18"/>
        <v>121.61</v>
      </c>
      <c r="P200" s="11">
        <v>159852</v>
      </c>
      <c r="Q200" s="12">
        <v>1.37</v>
      </c>
      <c r="R200" s="6" t="s">
        <v>44</v>
      </c>
      <c r="S200" s="6" t="s">
        <v>74</v>
      </c>
      <c r="T200" s="6" t="s">
        <v>145</v>
      </c>
      <c r="U200" s="6" t="s">
        <v>47</v>
      </c>
      <c r="V200" s="13">
        <v>4.24E-2</v>
      </c>
      <c r="W200" s="13">
        <v>1.84E-2</v>
      </c>
      <c r="X200" s="13">
        <v>0.16350000000000001</v>
      </c>
      <c r="Y200" s="13">
        <v>4.1099999999999998E-2</v>
      </c>
      <c r="Z200" s="13">
        <v>5.7700000000000001E-2</v>
      </c>
      <c r="AA200" s="13">
        <v>3.8199999999999998E-2</v>
      </c>
      <c r="AB200" s="13">
        <v>0.15329999999999999</v>
      </c>
      <c r="AC200" s="13">
        <v>0.21940000000000001</v>
      </c>
      <c r="AD200" s="13">
        <v>3.5900000000000001E-2</v>
      </c>
      <c r="AE200" s="13">
        <v>0.1888</v>
      </c>
      <c r="AF200" s="13">
        <v>6.9999999999999999E-4</v>
      </c>
      <c r="AG200" s="14" t="s">
        <v>48</v>
      </c>
      <c r="AH200" s="14" t="s">
        <v>48</v>
      </c>
      <c r="AI200" s="15" t="s">
        <v>49</v>
      </c>
      <c r="AJ200" s="16" t="s">
        <v>49</v>
      </c>
      <c r="AK200" s="30">
        <f t="shared" si="19"/>
        <v>1</v>
      </c>
      <c r="AL200">
        <f>IF(NOT(ISERROR(FIND(R200,Userdata!$C$6,1)))=TRUE,1,0)</f>
        <v>0</v>
      </c>
      <c r="AM200">
        <f>(IF(NOT(ISERROR(FIND(H200,Userdata!$B$46,1)))=TRUE,1,0.5))*25</f>
        <v>12.5</v>
      </c>
      <c r="AN200">
        <f>(IF(NOT(ISERROR(FIND(U200,Userdata!$C$15,1)))=TRUE,1,0.5))*25</f>
        <v>12.5</v>
      </c>
      <c r="AO200">
        <f>IF(Userdata!$B$26=TRUE,IF(E200="ETF",1,0),IF(E200="ETF",0,1))</f>
        <v>0</v>
      </c>
      <c r="AP200">
        <f>IF(D200&lt;Userdata!$B$28,1,0)</f>
        <v>0</v>
      </c>
      <c r="AQ200">
        <f>IF(D200=Userdata!$B$28,IF(Calculation!AK243&lt;Userdata!C268,1,0),0)</f>
        <v>0</v>
      </c>
      <c r="AR200">
        <f t="shared" si="20"/>
        <v>12.5</v>
      </c>
      <c r="AS200">
        <f>IF(Userdata!$W$4= TRUE,(IF(NOT(ISERROR(FIND(I200,Userdata!$R$5,1)))=TRUE,1,0.5)*25),(IF(NOT(ISERROR(FIND(I200,Userdata!$Q$2,1)))=TRUE,1,0.5)*25))</f>
        <v>12.5</v>
      </c>
      <c r="AT200">
        <f>IF(AND(Userdata!$B$32&lt;=Calculation!J243,Userdata!$B$33&gt;=Calculation!J243),1*Userdata!$D$32,0.5*Userdata!$D$32)*2.5</f>
        <v>1.25</v>
      </c>
      <c r="AU200">
        <f>IF(AND(Userdata!$B$34&lt;=Calculation!Q243,Userdata!$B$35&gt;=Calculation!Q243),1*Userdata!$D$34,0.5*Userdata!$D$34)*2.5</f>
        <v>2.5</v>
      </c>
      <c r="AV200">
        <f>IF(AND(Userdata!$B$36&lt;=Calculation!RH243,Userdata!$B$37&gt;=Calculation!K243),1*Userdata!$D$36,0.5*Userdata!$D$36)*2.5</f>
        <v>2.5</v>
      </c>
      <c r="AW200">
        <f>IF(AND(Userdata!$B$38&lt;=Calculation!P243,Userdata!$B$39&gt;=Calculation!P243),1*Userdata!$D$38,0.5*Userdata!$D$38)*2.5</f>
        <v>2.5</v>
      </c>
      <c r="AX200" s="36">
        <f t="shared" si="21"/>
        <v>121.61</v>
      </c>
      <c r="AY200" s="33">
        <f>ROUND((Userdata!$B$3/Calculation!AX185),0)</f>
        <v>0</v>
      </c>
      <c r="AZ200">
        <f t="shared" si="22"/>
        <v>0</v>
      </c>
      <c r="BA200">
        <f t="shared" si="23"/>
        <v>0</v>
      </c>
    </row>
    <row r="201" spans="1:53" ht="207" x14ac:dyDescent="0.35">
      <c r="A201" s="4" t="s">
        <v>998</v>
      </c>
      <c r="B201" s="5" t="s">
        <v>999</v>
      </c>
      <c r="C201" t="s">
        <v>1381</v>
      </c>
      <c r="D201">
        <v>2005</v>
      </c>
      <c r="E201" s="6" t="s">
        <v>53</v>
      </c>
      <c r="F201" s="6" t="s">
        <v>1000</v>
      </c>
      <c r="G201" s="6" t="s">
        <v>1001</v>
      </c>
      <c r="H201" s="6" t="s">
        <v>56</v>
      </c>
      <c r="I201" s="6" t="s">
        <v>73</v>
      </c>
      <c r="J201" s="7">
        <v>5.0000000000000001E-3</v>
      </c>
      <c r="K201" s="8">
        <v>0.08</v>
      </c>
      <c r="L201" s="7">
        <v>2.5700000000000001E-2</v>
      </c>
      <c r="M201" s="9">
        <v>1079.8</v>
      </c>
      <c r="N201" s="10">
        <v>59.1</v>
      </c>
      <c r="O201" s="34">
        <f t="shared" si="18"/>
        <v>18.27</v>
      </c>
      <c r="P201" s="11">
        <v>171056</v>
      </c>
      <c r="Q201" s="12">
        <v>0.96</v>
      </c>
      <c r="R201" s="6" t="s">
        <v>44</v>
      </c>
      <c r="S201" s="6" t="s">
        <v>45</v>
      </c>
      <c r="T201" s="6" t="s">
        <v>130</v>
      </c>
      <c r="U201" s="6" t="s">
        <v>59</v>
      </c>
      <c r="V201" s="13">
        <v>6.13E-2</v>
      </c>
      <c r="W201" s="13">
        <v>0.20430000000000001</v>
      </c>
      <c r="X201" s="13">
        <v>7.5300000000000006E-2</v>
      </c>
      <c r="Y201" s="13">
        <v>0.1206</v>
      </c>
      <c r="Z201" s="13">
        <v>0.1041</v>
      </c>
      <c r="AA201" s="13">
        <v>0.1008</v>
      </c>
      <c r="AB201" s="13">
        <v>0.1449</v>
      </c>
      <c r="AC201" s="13">
        <v>0.1512</v>
      </c>
      <c r="AD201" s="13">
        <v>0</v>
      </c>
      <c r="AE201" s="13">
        <v>1.9199999999999998E-2</v>
      </c>
      <c r="AF201" s="13">
        <v>1.4200000000000001E-2</v>
      </c>
      <c r="AG201" s="14" t="s">
        <v>48</v>
      </c>
      <c r="AH201" s="14" t="s">
        <v>48</v>
      </c>
      <c r="AI201" s="15" t="s">
        <v>49</v>
      </c>
      <c r="AJ201" s="16" t="s">
        <v>49</v>
      </c>
      <c r="AK201" s="30">
        <f t="shared" si="19"/>
        <v>9</v>
      </c>
      <c r="AL201">
        <f>IF(NOT(ISERROR(FIND(R201,Userdata!$C$6,1)))=TRUE,1,0)</f>
        <v>0</v>
      </c>
      <c r="AM201">
        <f>(IF(NOT(ISERROR(FIND(H201,Userdata!$B$46,1)))=TRUE,1,0.5))*25</f>
        <v>12.5</v>
      </c>
      <c r="AN201">
        <f>(IF(NOT(ISERROR(FIND(U201,Userdata!$C$15,1)))=TRUE,1,0.5))*25</f>
        <v>12.5</v>
      </c>
      <c r="AO201">
        <f>IF(Userdata!$B$26=TRUE,IF(E201="ETF",1,0),IF(E201="ETF",0,1))</f>
        <v>0</v>
      </c>
      <c r="AP201">
        <f>IF(D201&lt;Userdata!$B$28,1,0)</f>
        <v>0</v>
      </c>
      <c r="AQ201">
        <f>IF(D201=Userdata!$B$28,IF(Calculation!AK197&lt;Userdata!C222,1,0),0)</f>
        <v>0</v>
      </c>
      <c r="AR201">
        <f t="shared" si="20"/>
        <v>12.5</v>
      </c>
      <c r="AS201">
        <f>IF(Userdata!$W$4= TRUE,(IF(NOT(ISERROR(FIND(I201,Userdata!$R$5,1)))=TRUE,1,0.5)*25),(IF(NOT(ISERROR(FIND(I201,Userdata!$Q$2,1)))=TRUE,1,0.5)*25))</f>
        <v>12.5</v>
      </c>
      <c r="AT201">
        <f>IF(AND(Userdata!$B$32&lt;=Calculation!J197,Userdata!$B$33&gt;=Calculation!J197),1*Userdata!$D$32,0.5*Userdata!$D$32)*2.5</f>
        <v>1.25</v>
      </c>
      <c r="AU201">
        <f>IF(AND(Userdata!$B$34&lt;=Calculation!Q197,Userdata!$B$35&gt;=Calculation!Q197),1*Userdata!$D$34,0.5*Userdata!$D$34)*2.5</f>
        <v>2.5</v>
      </c>
      <c r="AV201">
        <f>IF(AND(Userdata!$B$36&lt;=Calculation!RH197,Userdata!$B$37&gt;=Calculation!K197),1*Userdata!$D$36,0.5*Userdata!$D$36)*2.5</f>
        <v>2.5</v>
      </c>
      <c r="AW201">
        <f>IF(AND(Userdata!$B$38&lt;=Calculation!P197,Userdata!$B$39&gt;=Calculation!P197),1*Userdata!$D$38,0.5*Userdata!$D$38)*2.5</f>
        <v>2.5</v>
      </c>
      <c r="AX201" s="36">
        <f t="shared" si="21"/>
        <v>18.27</v>
      </c>
      <c r="AY201" s="33">
        <f>ROUND((Userdata!$B$3/Calculation!AX186),0)</f>
        <v>0</v>
      </c>
      <c r="AZ201">
        <f t="shared" si="22"/>
        <v>0</v>
      </c>
      <c r="BA201">
        <f t="shared" si="23"/>
        <v>0</v>
      </c>
    </row>
    <row r="202" spans="1:53" ht="126.5" x14ac:dyDescent="0.35">
      <c r="A202" s="4" t="s">
        <v>528</v>
      </c>
      <c r="B202" s="5" t="s">
        <v>529</v>
      </c>
      <c r="C202" t="s">
        <v>1385</v>
      </c>
      <c r="D202">
        <v>2007</v>
      </c>
      <c r="E202" s="6" t="s">
        <v>53</v>
      </c>
      <c r="F202" s="6" t="s">
        <v>531</v>
      </c>
      <c r="G202" s="6" t="s">
        <v>532</v>
      </c>
      <c r="H202" s="6" t="s">
        <v>88</v>
      </c>
      <c r="I202" s="6" t="s">
        <v>81</v>
      </c>
      <c r="J202" s="7">
        <v>5.0000000000000001E-3</v>
      </c>
      <c r="K202" s="8">
        <v>0.47</v>
      </c>
      <c r="L202" s="7">
        <v>2.0899999999999998E-2</v>
      </c>
      <c r="M202" s="9">
        <v>265</v>
      </c>
      <c r="N202" s="10">
        <v>5.6</v>
      </c>
      <c r="O202" s="34">
        <f t="shared" si="18"/>
        <v>47.32</v>
      </c>
      <c r="P202" s="11">
        <v>24422</v>
      </c>
      <c r="Q202" s="12">
        <v>1.58</v>
      </c>
      <c r="R202" s="6" t="s">
        <v>44</v>
      </c>
      <c r="S202" s="6" t="s">
        <v>48</v>
      </c>
      <c r="T202" s="6" t="s">
        <v>48</v>
      </c>
      <c r="U202" s="6" t="s">
        <v>505</v>
      </c>
      <c r="V202" s="13">
        <v>6.0100000000000001E-2</v>
      </c>
      <c r="W202" s="13">
        <v>8.3199999999999996E-2</v>
      </c>
      <c r="X202" s="13">
        <v>9.1800000000000007E-2</v>
      </c>
      <c r="Y202" s="13">
        <v>1.6500000000000001E-2</v>
      </c>
      <c r="Z202" s="13">
        <v>6.8699999999999997E-2</v>
      </c>
      <c r="AA202" s="13">
        <v>0.29949999999999999</v>
      </c>
      <c r="AB202" s="13">
        <v>0</v>
      </c>
      <c r="AC202" s="13">
        <v>4.6699999999999998E-2</v>
      </c>
      <c r="AD202" s="13">
        <v>4.1799999999999997E-2</v>
      </c>
      <c r="AE202" s="13">
        <v>0.2387</v>
      </c>
      <c r="AF202" s="13">
        <v>3.8100000000000002E-2</v>
      </c>
      <c r="AG202" s="14" t="s">
        <v>48</v>
      </c>
      <c r="AH202" s="14" t="s">
        <v>48</v>
      </c>
      <c r="AI202" s="15" t="s">
        <v>49</v>
      </c>
      <c r="AJ202" s="16" t="s">
        <v>49</v>
      </c>
      <c r="AK202" s="30">
        <f t="shared" si="19"/>
        <v>11</v>
      </c>
      <c r="AL202">
        <f>IF(NOT(ISERROR(FIND(R202,Userdata!$C$6,1)))=TRUE,1,0)</f>
        <v>0</v>
      </c>
      <c r="AM202">
        <f>(IF(NOT(ISERROR(FIND(H202,Userdata!$B$46,1)))=TRUE,1,0.5))*25</f>
        <v>12.5</v>
      </c>
      <c r="AN202">
        <f>(IF(NOT(ISERROR(FIND(U202,Userdata!$C$15,1)))=TRUE,1,0.5))*25</f>
        <v>12.5</v>
      </c>
      <c r="AO202">
        <f>IF(Userdata!$B$26=TRUE,IF(E202="ETF",1,0),IF(E202="ETF",0,1))</f>
        <v>0</v>
      </c>
      <c r="AP202">
        <f>IF(D202&lt;Userdata!$B$28,1,0)</f>
        <v>0</v>
      </c>
      <c r="AQ202">
        <f>IF(D202=Userdata!$B$28,IF(Calculation!AK92&lt;Userdata!C117,1,0),0)</f>
        <v>0</v>
      </c>
      <c r="AR202">
        <f t="shared" si="20"/>
        <v>12.5</v>
      </c>
      <c r="AS202">
        <f>IF(Userdata!$W$4= TRUE,(IF(NOT(ISERROR(FIND(I202,Userdata!$R$5,1)))=TRUE,1,0.5)*25),(IF(NOT(ISERROR(FIND(I202,Userdata!$Q$2,1)))=TRUE,1,0.5)*25))</f>
        <v>12.5</v>
      </c>
      <c r="AT202">
        <f>IF(AND(Userdata!$B$32&lt;=Calculation!J92,Userdata!$B$33&gt;=Calculation!J92),1*Userdata!$D$32,0.5*Userdata!$D$32)*2.5</f>
        <v>1.25</v>
      </c>
      <c r="AU202">
        <f>IF(AND(Userdata!$B$34&lt;=Calculation!Q92,Userdata!$B$35&gt;=Calculation!Q92),1*Userdata!$D$34,0.5*Userdata!$D$34)*2.5</f>
        <v>2.5</v>
      </c>
      <c r="AV202">
        <f>IF(AND(Userdata!$B$36&lt;=Calculation!RH92,Userdata!$B$37&gt;=Calculation!K92),1*Userdata!$D$36,0.5*Userdata!$D$36)*2.5</f>
        <v>2.5</v>
      </c>
      <c r="AW202">
        <f>IF(AND(Userdata!$B$38&lt;=Calculation!P92,Userdata!$B$39&gt;=Calculation!P92),1*Userdata!$D$38,0.5*Userdata!$D$38)*2.5</f>
        <v>2.5</v>
      </c>
      <c r="AX202" s="36">
        <f t="shared" si="21"/>
        <v>47.32</v>
      </c>
      <c r="AY202" s="33">
        <f>ROUND((Userdata!$B$3/Calculation!AX187),0)</f>
        <v>0</v>
      </c>
      <c r="AZ202">
        <f t="shared" si="22"/>
        <v>0</v>
      </c>
      <c r="BA202">
        <f t="shared" si="23"/>
        <v>0</v>
      </c>
    </row>
    <row r="203" spans="1:53" ht="126.5" x14ac:dyDescent="0.35">
      <c r="A203" s="4" t="s">
        <v>323</v>
      </c>
      <c r="B203" s="5" t="s">
        <v>324</v>
      </c>
      <c r="C203" t="s">
        <v>1356</v>
      </c>
      <c r="D203">
        <v>2011</v>
      </c>
      <c r="E203" s="6" t="s">
        <v>53</v>
      </c>
      <c r="F203" s="6" t="s">
        <v>326</v>
      </c>
      <c r="G203" s="6" t="s">
        <v>327</v>
      </c>
      <c r="H203" s="6" t="s">
        <v>136</v>
      </c>
      <c r="I203" s="6" t="s">
        <v>129</v>
      </c>
      <c r="J203" s="7">
        <v>6.0000000000000001E-3</v>
      </c>
      <c r="K203" s="8">
        <v>0</v>
      </c>
      <c r="L203" s="7">
        <v>1E-4</v>
      </c>
      <c r="M203" s="9">
        <v>163.6</v>
      </c>
      <c r="N203" s="10">
        <v>6.2</v>
      </c>
      <c r="O203" s="34">
        <f t="shared" si="18"/>
        <v>26.39</v>
      </c>
      <c r="P203" s="11">
        <v>54206</v>
      </c>
      <c r="Q203" s="12">
        <v>1.51</v>
      </c>
      <c r="R203" s="6" t="s">
        <v>44</v>
      </c>
      <c r="S203" s="6" t="s">
        <v>48</v>
      </c>
      <c r="T203" s="6" t="s">
        <v>48</v>
      </c>
      <c r="U203" s="6" t="s">
        <v>59</v>
      </c>
      <c r="V203" s="13">
        <v>0</v>
      </c>
      <c r="W203" s="13">
        <v>0</v>
      </c>
      <c r="X203" s="13">
        <v>9.8400000000000001E-2</v>
      </c>
      <c r="Y203" s="13">
        <v>0</v>
      </c>
      <c r="Z203" s="13">
        <v>0</v>
      </c>
      <c r="AA203" s="13">
        <v>1.15E-2</v>
      </c>
      <c r="AB203" s="13">
        <v>0</v>
      </c>
      <c r="AC203" s="13">
        <v>0</v>
      </c>
      <c r="AD203" s="13">
        <v>0</v>
      </c>
      <c r="AE203" s="13">
        <v>0.8901</v>
      </c>
      <c r="AF203" s="13">
        <v>0</v>
      </c>
      <c r="AG203" s="14" t="s">
        <v>48</v>
      </c>
      <c r="AH203" s="14" t="s">
        <v>48</v>
      </c>
      <c r="AI203" s="15" t="s">
        <v>49</v>
      </c>
      <c r="AJ203" s="16" t="s">
        <v>49</v>
      </c>
      <c r="AK203" s="30">
        <f t="shared" si="19"/>
        <v>7</v>
      </c>
      <c r="AL203">
        <f>IF(NOT(ISERROR(FIND(R203,Userdata!$C$6,1)))=TRUE,1,0)</f>
        <v>0</v>
      </c>
      <c r="AM203">
        <f>(IF(NOT(ISERROR(FIND(H203,Userdata!$B$46,1)))=TRUE,1,0.5))*25</f>
        <v>12.5</v>
      </c>
      <c r="AN203">
        <f>(IF(NOT(ISERROR(FIND(U203,Userdata!$C$15,1)))=TRUE,1,0.5))*25</f>
        <v>12.5</v>
      </c>
      <c r="AO203">
        <f>IF(Userdata!$B$26=TRUE,IF(E203="ETF",1,0),IF(E203="ETF",0,1))</f>
        <v>0</v>
      </c>
      <c r="AP203">
        <f>IF(D203&lt;Userdata!$B$28,1,0)</f>
        <v>0</v>
      </c>
      <c r="AQ203">
        <f>IF(D203=Userdata!$B$28,IF(Calculation!AK48&lt;Userdata!C73,1,0),0)</f>
        <v>0</v>
      </c>
      <c r="AR203">
        <f t="shared" si="20"/>
        <v>12.5</v>
      </c>
      <c r="AS203">
        <f>IF(Userdata!$W$4= TRUE,(IF(NOT(ISERROR(FIND(I203,Userdata!$R$5,1)))=TRUE,1,0.5)*25),(IF(NOT(ISERROR(FIND(I203,Userdata!$Q$2,1)))=TRUE,1,0.5)*25))</f>
        <v>12.5</v>
      </c>
      <c r="AT203">
        <f>IF(AND(Userdata!$B$32&lt;=Calculation!J48,Userdata!$B$33&gt;=Calculation!J48),1*Userdata!$D$32,0.5*Userdata!$D$32)*2.5</f>
        <v>1.25</v>
      </c>
      <c r="AU203">
        <f>IF(AND(Userdata!$B$34&lt;=Calculation!Q48,Userdata!$B$35&gt;=Calculation!Q48),1*Userdata!$D$34,0.5*Userdata!$D$34)*2.5</f>
        <v>2.5</v>
      </c>
      <c r="AV203">
        <f>IF(AND(Userdata!$B$36&lt;=Calculation!RH48,Userdata!$B$37&gt;=Calculation!K48),1*Userdata!$D$36,0.5*Userdata!$D$36)*2.5</f>
        <v>2.5</v>
      </c>
      <c r="AW203">
        <f>IF(AND(Userdata!$B$38&lt;=Calculation!P48,Userdata!$B$39&gt;=Calculation!P48),1*Userdata!$D$38,0.5*Userdata!$D$38)*2.5</f>
        <v>2.5</v>
      </c>
      <c r="AX203" s="36">
        <f t="shared" si="21"/>
        <v>26.39</v>
      </c>
      <c r="AY203" s="33">
        <f>ROUND((Userdata!$B$3/Calculation!AX188),0)</f>
        <v>0</v>
      </c>
      <c r="AZ203">
        <f t="shared" si="22"/>
        <v>0</v>
      </c>
      <c r="BA203">
        <f t="shared" si="23"/>
        <v>0</v>
      </c>
    </row>
    <row r="204" spans="1:53" ht="87.5" x14ac:dyDescent="0.35">
      <c r="A204" s="4" t="s">
        <v>301</v>
      </c>
      <c r="B204" s="5" t="s">
        <v>302</v>
      </c>
      <c r="C204" t="s">
        <v>1381</v>
      </c>
      <c r="D204">
        <v>2009</v>
      </c>
      <c r="E204" s="6" t="s">
        <v>53</v>
      </c>
      <c r="F204" s="6" t="s">
        <v>304</v>
      </c>
      <c r="G204" s="6" t="s">
        <v>305</v>
      </c>
      <c r="H204" s="6" t="s">
        <v>88</v>
      </c>
      <c r="I204" s="6" t="s">
        <v>81</v>
      </c>
      <c r="J204" s="7">
        <v>6.7999999999999996E-3</v>
      </c>
      <c r="K204" s="8">
        <v>0.18</v>
      </c>
      <c r="L204" s="7">
        <v>1.2500000000000001E-2</v>
      </c>
      <c r="M204" s="9">
        <v>150.9</v>
      </c>
      <c r="N204" s="10">
        <v>5.8</v>
      </c>
      <c r="O204" s="34">
        <f t="shared" si="18"/>
        <v>26.02</v>
      </c>
      <c r="P204" s="11">
        <v>35084</v>
      </c>
      <c r="Q204" s="12">
        <v>-1.55</v>
      </c>
      <c r="R204" s="6" t="s">
        <v>44</v>
      </c>
      <c r="S204" s="6" t="s">
        <v>45</v>
      </c>
      <c r="T204" s="6" t="s">
        <v>46</v>
      </c>
      <c r="U204" s="6" t="s">
        <v>306</v>
      </c>
      <c r="V204" s="13">
        <v>9.4100000000000003E-2</v>
      </c>
      <c r="W204" s="13">
        <v>7.3300000000000004E-2</v>
      </c>
      <c r="X204" s="13">
        <v>0</v>
      </c>
      <c r="Y204" s="13">
        <v>6.2199999999999998E-2</v>
      </c>
      <c r="Z204" s="13">
        <v>0.42870000000000003</v>
      </c>
      <c r="AA204" s="13">
        <v>0.26069999999999999</v>
      </c>
      <c r="AB204" s="13">
        <v>0</v>
      </c>
      <c r="AC204" s="13">
        <v>0</v>
      </c>
      <c r="AD204" s="13">
        <v>2.8E-3</v>
      </c>
      <c r="AE204" s="13">
        <v>0</v>
      </c>
      <c r="AF204" s="13">
        <v>4.02E-2</v>
      </c>
      <c r="AG204" s="14" t="s">
        <v>48</v>
      </c>
      <c r="AH204" s="14" t="s">
        <v>48</v>
      </c>
      <c r="AI204" s="15" t="s">
        <v>49</v>
      </c>
      <c r="AJ204" s="16" t="s">
        <v>49</v>
      </c>
      <c r="AK204" s="30">
        <f t="shared" si="19"/>
        <v>9</v>
      </c>
      <c r="AL204">
        <f>IF(NOT(ISERROR(FIND(R204,Userdata!$C$6,1)))=TRUE,1,0)</f>
        <v>0</v>
      </c>
      <c r="AM204">
        <f>(IF(NOT(ISERROR(FIND(H204,Userdata!$B$46,1)))=TRUE,1,0.5))*25</f>
        <v>12.5</v>
      </c>
      <c r="AN204">
        <f>(IF(NOT(ISERROR(FIND(U204,Userdata!$C$15,1)))=TRUE,1,0.5))*25</f>
        <v>12.5</v>
      </c>
      <c r="AO204">
        <f>IF(Userdata!$B$26=TRUE,IF(E204="ETF",1,0),IF(E204="ETF",0,1))</f>
        <v>0</v>
      </c>
      <c r="AP204">
        <f>IF(D204&lt;Userdata!$B$28,1,0)</f>
        <v>0</v>
      </c>
      <c r="AQ204">
        <f>IF(D204=Userdata!$B$28,IF(Calculation!AK44&lt;Userdata!C69,1,0),0)</f>
        <v>0</v>
      </c>
      <c r="AR204">
        <f t="shared" si="20"/>
        <v>12.5</v>
      </c>
      <c r="AS204">
        <f>IF(Userdata!$W$4= TRUE,(IF(NOT(ISERROR(FIND(I204,Userdata!$R$5,1)))=TRUE,1,0.5)*25),(IF(NOT(ISERROR(FIND(I204,Userdata!$Q$2,1)))=TRUE,1,0.5)*25))</f>
        <v>12.5</v>
      </c>
      <c r="AT204">
        <f>IF(AND(Userdata!$B$32&lt;=Calculation!J44,Userdata!$B$33&gt;=Calculation!J44),1*Userdata!$D$32,0.5*Userdata!$D$32)*2.5</f>
        <v>1.25</v>
      </c>
      <c r="AU204">
        <f>IF(AND(Userdata!$B$34&lt;=Calculation!Q44,Userdata!$B$35&gt;=Calculation!Q44),1*Userdata!$D$34,0.5*Userdata!$D$34)*2.5</f>
        <v>2.5</v>
      </c>
      <c r="AV204">
        <f>IF(AND(Userdata!$B$36&lt;=Calculation!RH44,Userdata!$B$37&gt;=Calculation!K44),1*Userdata!$D$36,0.5*Userdata!$D$36)*2.5</f>
        <v>2.5</v>
      </c>
      <c r="AW204">
        <f>IF(AND(Userdata!$B$38&lt;=Calculation!P44,Userdata!$B$39&gt;=Calculation!P44),1*Userdata!$D$38,0.5*Userdata!$D$38)*2.5</f>
        <v>2.5</v>
      </c>
      <c r="AX204" s="36">
        <f t="shared" si="21"/>
        <v>26.02</v>
      </c>
      <c r="AY204" s="33">
        <f>ROUND((Userdata!$B$3/Calculation!AX189),0)</f>
        <v>0</v>
      </c>
      <c r="AZ204">
        <f t="shared" si="22"/>
        <v>0</v>
      </c>
      <c r="BA204">
        <f t="shared" si="23"/>
        <v>0</v>
      </c>
    </row>
    <row r="205" spans="1:53" ht="126.5" x14ac:dyDescent="0.35">
      <c r="A205" s="4" t="s">
        <v>538</v>
      </c>
      <c r="B205" s="5" t="s">
        <v>539</v>
      </c>
      <c r="C205" t="s">
        <v>1349</v>
      </c>
      <c r="D205">
        <v>2010</v>
      </c>
      <c r="E205" s="6" t="s">
        <v>53</v>
      </c>
      <c r="F205" s="6" t="s">
        <v>541</v>
      </c>
      <c r="G205" s="6" t="s">
        <v>542</v>
      </c>
      <c r="H205" s="6" t="s">
        <v>88</v>
      </c>
      <c r="I205" s="6" t="s">
        <v>81</v>
      </c>
      <c r="J205" s="7">
        <v>5.8999999999999999E-3</v>
      </c>
      <c r="K205" s="8">
        <v>0.73</v>
      </c>
      <c r="L205" s="7">
        <v>3.3000000000000002E-2</v>
      </c>
      <c r="M205" s="9">
        <v>270.7</v>
      </c>
      <c r="N205" s="10">
        <v>9.1999999999999993</v>
      </c>
      <c r="O205" s="34">
        <f t="shared" si="18"/>
        <v>29.42</v>
      </c>
      <c r="P205" s="11">
        <v>218514</v>
      </c>
      <c r="Q205" s="12">
        <v>-2.08</v>
      </c>
      <c r="R205" s="6" t="s">
        <v>44</v>
      </c>
      <c r="S205" s="6" t="s">
        <v>45</v>
      </c>
      <c r="T205" s="6" t="s">
        <v>46</v>
      </c>
      <c r="U205" s="6" t="s">
        <v>306</v>
      </c>
      <c r="V205" s="13">
        <v>0.16059999999999999</v>
      </c>
      <c r="W205" s="13">
        <v>6.1100000000000002E-2</v>
      </c>
      <c r="X205" s="13">
        <v>1.2200000000000001E-2</v>
      </c>
      <c r="Y205" s="13">
        <v>3.8899999999999997E-2</v>
      </c>
      <c r="Z205" s="13">
        <v>7.3200000000000001E-2</v>
      </c>
      <c r="AA205" s="13">
        <v>0.46400000000000002</v>
      </c>
      <c r="AB205" s="13">
        <v>0</v>
      </c>
      <c r="AC205" s="13">
        <v>1.8100000000000002E-2</v>
      </c>
      <c r="AD205" s="13">
        <v>2.0400000000000001E-2</v>
      </c>
      <c r="AE205" s="13">
        <v>1.8100000000000002E-2</v>
      </c>
      <c r="AF205" s="13">
        <v>7.9200000000000007E-2</v>
      </c>
      <c r="AG205" s="14" t="s">
        <v>48</v>
      </c>
      <c r="AH205" s="14" t="s">
        <v>48</v>
      </c>
      <c r="AI205" s="15" t="s">
        <v>49</v>
      </c>
      <c r="AJ205" s="16" t="s">
        <v>49</v>
      </c>
      <c r="AK205" s="30">
        <f t="shared" si="19"/>
        <v>5</v>
      </c>
      <c r="AL205">
        <f>IF(NOT(ISERROR(FIND(R205,Userdata!$C$6,1)))=TRUE,1,0)</f>
        <v>0</v>
      </c>
      <c r="AM205">
        <f>(IF(NOT(ISERROR(FIND(H205,Userdata!$B$46,1)))=TRUE,1,0.5))*25</f>
        <v>12.5</v>
      </c>
      <c r="AN205">
        <f>(IF(NOT(ISERROR(FIND(U205,Userdata!$C$15,1)))=TRUE,1,0.5))*25</f>
        <v>12.5</v>
      </c>
      <c r="AO205">
        <f>IF(Userdata!$B$26=TRUE,IF(E205="ETF",1,0),IF(E205="ETF",0,1))</f>
        <v>0</v>
      </c>
      <c r="AP205">
        <f>IF(D205&lt;Userdata!$B$28,1,0)</f>
        <v>0</v>
      </c>
      <c r="AQ205">
        <f>IF(D205=Userdata!$B$28,IF(Calculation!AK94&lt;Userdata!C119,1,0),0)</f>
        <v>0</v>
      </c>
      <c r="AR205">
        <f t="shared" si="20"/>
        <v>12.5</v>
      </c>
      <c r="AS205">
        <f>IF(Userdata!$W$4= TRUE,(IF(NOT(ISERROR(FIND(I205,Userdata!$R$5,1)))=TRUE,1,0.5)*25),(IF(NOT(ISERROR(FIND(I205,Userdata!$Q$2,1)))=TRUE,1,0.5)*25))</f>
        <v>12.5</v>
      </c>
      <c r="AT205">
        <f>IF(AND(Userdata!$B$32&lt;=Calculation!J94,Userdata!$B$33&gt;=Calculation!J94),1*Userdata!$D$32,0.5*Userdata!$D$32)*2.5</f>
        <v>1.25</v>
      </c>
      <c r="AU205">
        <f>IF(AND(Userdata!$B$34&lt;=Calculation!Q94,Userdata!$B$35&gt;=Calculation!Q94),1*Userdata!$D$34,0.5*Userdata!$D$34)*2.5</f>
        <v>2.5</v>
      </c>
      <c r="AV205">
        <f>IF(AND(Userdata!$B$36&lt;=Calculation!RH94,Userdata!$B$37&gt;=Calculation!K94),1*Userdata!$D$36,0.5*Userdata!$D$36)*2.5</f>
        <v>2.5</v>
      </c>
      <c r="AW205">
        <f>IF(AND(Userdata!$B$38&lt;=Calculation!P94,Userdata!$B$39&gt;=Calculation!P94),1*Userdata!$D$38,0.5*Userdata!$D$38)*2.5</f>
        <v>2.5</v>
      </c>
      <c r="AX205" s="36">
        <f t="shared" si="21"/>
        <v>29.42</v>
      </c>
      <c r="AY205" s="33">
        <f>ROUND((Userdata!$B$3/Calculation!AX190),0)</f>
        <v>0</v>
      </c>
      <c r="AZ205">
        <f t="shared" si="22"/>
        <v>0</v>
      </c>
      <c r="BA205">
        <f t="shared" si="23"/>
        <v>0</v>
      </c>
    </row>
    <row r="206" spans="1:53" ht="75" x14ac:dyDescent="0.35">
      <c r="A206" s="4" t="s">
        <v>1127</v>
      </c>
      <c r="B206" s="5" t="s">
        <v>1128</v>
      </c>
      <c r="C206" t="s">
        <v>1384</v>
      </c>
      <c r="D206">
        <v>2008</v>
      </c>
      <c r="E206" s="6" t="s">
        <v>53</v>
      </c>
      <c r="F206" s="6" t="s">
        <v>1130</v>
      </c>
      <c r="G206" s="6" t="s">
        <v>1131</v>
      </c>
      <c r="H206" s="6" t="s">
        <v>245</v>
      </c>
      <c r="I206" s="6" t="s">
        <v>81</v>
      </c>
      <c r="J206" s="7">
        <v>6.7000000000000002E-3</v>
      </c>
      <c r="K206" s="8">
        <v>0.53</v>
      </c>
      <c r="L206" s="7">
        <v>1.7600000000000001E-2</v>
      </c>
      <c r="M206" s="9">
        <v>2678.6</v>
      </c>
      <c r="N206" s="10">
        <v>45.3</v>
      </c>
      <c r="O206" s="34">
        <f t="shared" si="18"/>
        <v>59.13</v>
      </c>
      <c r="P206" s="11">
        <v>595375</v>
      </c>
      <c r="Q206" s="12">
        <v>1.67</v>
      </c>
      <c r="R206" s="6" t="s">
        <v>44</v>
      </c>
      <c r="S206" s="6" t="s">
        <v>48</v>
      </c>
      <c r="T206" s="6" t="s">
        <v>48</v>
      </c>
      <c r="U206" s="6" t="s">
        <v>505</v>
      </c>
      <c r="V206" s="13">
        <v>6.3399999999999998E-2</v>
      </c>
      <c r="W206" s="13">
        <v>6.7699999999999996E-2</v>
      </c>
      <c r="X206" s="13">
        <v>9.8699999999999996E-2</v>
      </c>
      <c r="Y206" s="13">
        <v>5.4600000000000003E-2</v>
      </c>
      <c r="Z206" s="13">
        <v>5.3800000000000001E-2</v>
      </c>
      <c r="AA206" s="13">
        <v>0.25509999999999999</v>
      </c>
      <c r="AB206" s="13">
        <v>1.2200000000000001E-2</v>
      </c>
      <c r="AC206" s="13">
        <v>7.3599999999999999E-2</v>
      </c>
      <c r="AD206" s="13">
        <v>6.6600000000000006E-2</v>
      </c>
      <c r="AE206" s="13">
        <v>0.18790000000000001</v>
      </c>
      <c r="AF206" s="13">
        <v>3.95E-2</v>
      </c>
      <c r="AG206" s="14" t="s">
        <v>48</v>
      </c>
      <c r="AH206" s="14" t="s">
        <v>48</v>
      </c>
      <c r="AI206" s="15" t="s">
        <v>49</v>
      </c>
      <c r="AJ206" s="16" t="s">
        <v>49</v>
      </c>
      <c r="AK206" s="30">
        <f t="shared" si="19"/>
        <v>8</v>
      </c>
      <c r="AL206">
        <f>IF(NOT(ISERROR(FIND(R206,Userdata!$C$6,1)))=TRUE,1,0)</f>
        <v>0</v>
      </c>
      <c r="AM206">
        <f>(IF(NOT(ISERROR(FIND(H206,Userdata!$B$46,1)))=TRUE,1,0.5))*25</f>
        <v>12.5</v>
      </c>
      <c r="AN206">
        <f>(IF(NOT(ISERROR(FIND(U206,Userdata!$C$15,1)))=TRUE,1,0.5))*25</f>
        <v>12.5</v>
      </c>
      <c r="AO206">
        <f>IF(Userdata!$B$26=TRUE,IF(E206="ETF",1,0),IF(E206="ETF",0,1))</f>
        <v>0</v>
      </c>
      <c r="AP206">
        <f>IF(D206&lt;Userdata!$B$28,1,0)</f>
        <v>0</v>
      </c>
      <c r="AQ206">
        <f>IF(D206=Userdata!$B$28,IF(Calculation!AK226&lt;Userdata!C251,1,0),0)</f>
        <v>0</v>
      </c>
      <c r="AR206">
        <f t="shared" si="20"/>
        <v>12.5</v>
      </c>
      <c r="AS206">
        <f>IF(Userdata!$W$4= TRUE,(IF(NOT(ISERROR(FIND(I206,Userdata!$R$5,1)))=TRUE,1,0.5)*25),(IF(NOT(ISERROR(FIND(I206,Userdata!$Q$2,1)))=TRUE,1,0.5)*25))</f>
        <v>12.5</v>
      </c>
      <c r="AT206">
        <f>IF(AND(Userdata!$B$32&lt;=Calculation!J226,Userdata!$B$33&gt;=Calculation!J226),1*Userdata!$D$32,0.5*Userdata!$D$32)*2.5</f>
        <v>1.25</v>
      </c>
      <c r="AU206">
        <f>IF(AND(Userdata!$B$34&lt;=Calculation!Q226,Userdata!$B$35&gt;=Calculation!Q226),1*Userdata!$D$34,0.5*Userdata!$D$34)*2.5</f>
        <v>2.5</v>
      </c>
      <c r="AV206">
        <f>IF(AND(Userdata!$B$36&lt;=Calculation!RH226,Userdata!$B$37&gt;=Calculation!K226),1*Userdata!$D$36,0.5*Userdata!$D$36)*2.5</f>
        <v>2.5</v>
      </c>
      <c r="AW206">
        <f>IF(AND(Userdata!$B$38&lt;=Calculation!P226,Userdata!$B$39&gt;=Calculation!P226),1*Userdata!$D$38,0.5*Userdata!$D$38)*2.5</f>
        <v>2.5</v>
      </c>
      <c r="AX206" s="36">
        <f t="shared" si="21"/>
        <v>59.13</v>
      </c>
      <c r="AY206" s="33">
        <f>ROUND((Userdata!$B$3/Calculation!AX191),0)</f>
        <v>0</v>
      </c>
      <c r="AZ206">
        <f t="shared" si="22"/>
        <v>0</v>
      </c>
      <c r="BA206">
        <f t="shared" si="23"/>
        <v>0</v>
      </c>
    </row>
    <row r="207" spans="1:53" ht="218.5" x14ac:dyDescent="0.35">
      <c r="A207" s="4" t="s">
        <v>264</v>
      </c>
      <c r="B207" s="5" t="s">
        <v>265</v>
      </c>
      <c r="C207" t="s">
        <v>1389</v>
      </c>
      <c r="D207">
        <v>2012</v>
      </c>
      <c r="E207" s="6" t="s">
        <v>53</v>
      </c>
      <c r="F207" s="6" t="s">
        <v>267</v>
      </c>
      <c r="G207" s="6" t="s">
        <v>268</v>
      </c>
      <c r="H207" s="6" t="s">
        <v>190</v>
      </c>
      <c r="I207" s="6" t="s">
        <v>81</v>
      </c>
      <c r="J207" s="7">
        <v>3.8999999999999998E-3</v>
      </c>
      <c r="K207" s="8">
        <v>0.45</v>
      </c>
      <c r="L207" s="7">
        <v>3.4500000000000003E-2</v>
      </c>
      <c r="M207" s="9">
        <v>138.6</v>
      </c>
      <c r="N207" s="10">
        <v>7.1</v>
      </c>
      <c r="O207" s="34">
        <f t="shared" si="18"/>
        <v>19.52</v>
      </c>
      <c r="P207" s="11">
        <v>129897</v>
      </c>
      <c r="Q207" s="12">
        <v>-1.81</v>
      </c>
      <c r="R207" s="6" t="s">
        <v>44</v>
      </c>
      <c r="S207" s="6" t="s">
        <v>48</v>
      </c>
      <c r="T207" s="6" t="s">
        <v>48</v>
      </c>
      <c r="U207" s="6" t="s">
        <v>59</v>
      </c>
      <c r="V207" s="13">
        <v>0.91379999999999995</v>
      </c>
      <c r="W207" s="13">
        <v>0</v>
      </c>
      <c r="X207" s="13">
        <v>2.5000000000000001E-3</v>
      </c>
      <c r="Y207" s="13">
        <v>0</v>
      </c>
      <c r="Z207" s="13">
        <v>0</v>
      </c>
      <c r="AA207" s="13">
        <v>3.0000000000000001E-3</v>
      </c>
      <c r="AB207" s="13">
        <v>0</v>
      </c>
      <c r="AC207" s="13">
        <v>2.9600000000000001E-2</v>
      </c>
      <c r="AD207" s="13">
        <v>0</v>
      </c>
      <c r="AE207" s="13">
        <v>0</v>
      </c>
      <c r="AF207" s="13">
        <v>0</v>
      </c>
      <c r="AG207" s="14" t="s">
        <v>48</v>
      </c>
      <c r="AH207" s="14" t="s">
        <v>48</v>
      </c>
      <c r="AI207" s="15" t="s">
        <v>49</v>
      </c>
      <c r="AJ207" s="16" t="s">
        <v>49</v>
      </c>
      <c r="AK207" s="30">
        <f t="shared" si="19"/>
        <v>1</v>
      </c>
      <c r="AL207">
        <f>IF(NOT(ISERROR(FIND(R207,Userdata!$C$6,1)))=TRUE,1,0)</f>
        <v>0</v>
      </c>
      <c r="AM207">
        <f>(IF(NOT(ISERROR(FIND(H207,Userdata!$B$46,1)))=TRUE,1,0.5))*25</f>
        <v>12.5</v>
      </c>
      <c r="AN207">
        <f>(IF(NOT(ISERROR(FIND(U207,Userdata!$C$15,1)))=TRUE,1,0.5))*25</f>
        <v>12.5</v>
      </c>
      <c r="AO207">
        <f>IF(Userdata!$B$26=TRUE,IF(E207="ETF",1,0),IF(E207="ETF",0,1))</f>
        <v>0</v>
      </c>
      <c r="AP207">
        <f>IF(D207&lt;Userdata!$B$28,1,0)</f>
        <v>0</v>
      </c>
      <c r="AQ207">
        <f>IF(D207=Userdata!$B$28,IF(Calculation!AK37&lt;Userdata!C62,1,0),0)</f>
        <v>0</v>
      </c>
      <c r="AR207">
        <f t="shared" si="20"/>
        <v>12.5</v>
      </c>
      <c r="AS207">
        <f>IF(Userdata!$W$4= TRUE,(IF(NOT(ISERROR(FIND(I207,Userdata!$R$5,1)))=TRUE,1,0.5)*25),(IF(NOT(ISERROR(FIND(I207,Userdata!$Q$2,1)))=TRUE,1,0.5)*25))</f>
        <v>12.5</v>
      </c>
      <c r="AT207">
        <f>IF(AND(Userdata!$B$32&lt;=Calculation!J37,Userdata!$B$33&gt;=Calculation!J37),1*Userdata!$D$32,0.5*Userdata!$D$32)*2.5</f>
        <v>1.25</v>
      </c>
      <c r="AU207">
        <f>IF(AND(Userdata!$B$34&lt;=Calculation!Q37,Userdata!$B$35&gt;=Calculation!Q37),1*Userdata!$D$34,0.5*Userdata!$D$34)*2.5</f>
        <v>2.5</v>
      </c>
      <c r="AV207">
        <f>IF(AND(Userdata!$B$36&lt;=Calculation!RH37,Userdata!$B$37&gt;=Calculation!K37),1*Userdata!$D$36,0.5*Userdata!$D$36)*2.5</f>
        <v>2.5</v>
      </c>
      <c r="AW207">
        <f>IF(AND(Userdata!$B$38&lt;=Calculation!P37,Userdata!$B$39&gt;=Calculation!P37),1*Userdata!$D$38,0.5*Userdata!$D$38)*2.5</f>
        <v>2.5</v>
      </c>
      <c r="AX207" s="36">
        <f t="shared" si="21"/>
        <v>19.52</v>
      </c>
      <c r="AY207" s="33">
        <f>ROUND((Userdata!$B$3/Calculation!AX192),0)</f>
        <v>0</v>
      </c>
      <c r="AZ207">
        <f t="shared" si="22"/>
        <v>0</v>
      </c>
      <c r="BA207">
        <f t="shared" si="23"/>
        <v>0</v>
      </c>
    </row>
    <row r="208" spans="1:53" ht="207" x14ac:dyDescent="0.35">
      <c r="A208" s="4" t="s">
        <v>185</v>
      </c>
      <c r="B208" s="5" t="s">
        <v>186</v>
      </c>
      <c r="C208" t="s">
        <v>1388</v>
      </c>
      <c r="D208">
        <v>2006</v>
      </c>
      <c r="E208" s="6" t="s">
        <v>53</v>
      </c>
      <c r="F208" s="6" t="s">
        <v>188</v>
      </c>
      <c r="G208" s="6" t="s">
        <v>189</v>
      </c>
      <c r="H208" s="6" t="s">
        <v>190</v>
      </c>
      <c r="I208" s="6" t="s">
        <v>89</v>
      </c>
      <c r="J208" s="7">
        <v>5.4999999999999997E-3</v>
      </c>
      <c r="K208" s="8">
        <v>0.98</v>
      </c>
      <c r="L208" s="7">
        <v>1.9900000000000001E-2</v>
      </c>
      <c r="M208" s="9">
        <v>126.4</v>
      </c>
      <c r="N208" s="10">
        <v>2.6</v>
      </c>
      <c r="O208" s="34">
        <f t="shared" si="18"/>
        <v>48.62</v>
      </c>
      <c r="P208" s="11">
        <v>79500</v>
      </c>
      <c r="Q208" s="12">
        <v>1.75</v>
      </c>
      <c r="R208" s="6" t="s">
        <v>44</v>
      </c>
      <c r="S208" s="6" t="s">
        <v>48</v>
      </c>
      <c r="T208" s="6" t="s">
        <v>48</v>
      </c>
      <c r="U208" s="6" t="s">
        <v>59</v>
      </c>
      <c r="V208" s="13">
        <v>0.7853</v>
      </c>
      <c r="W208" s="13">
        <v>0</v>
      </c>
      <c r="X208" s="13">
        <v>0</v>
      </c>
      <c r="Y208" s="13">
        <v>0</v>
      </c>
      <c r="Z208" s="13">
        <v>0</v>
      </c>
      <c r="AA208" s="13">
        <v>0</v>
      </c>
      <c r="AB208" s="13">
        <v>0</v>
      </c>
      <c r="AC208" s="13">
        <v>0.21740000000000001</v>
      </c>
      <c r="AD208" s="13">
        <v>0</v>
      </c>
      <c r="AE208" s="13">
        <v>0</v>
      </c>
      <c r="AF208" s="13">
        <v>0</v>
      </c>
      <c r="AG208" s="14" t="s">
        <v>48</v>
      </c>
      <c r="AH208" s="14" t="s">
        <v>48</v>
      </c>
      <c r="AI208" s="15" t="s">
        <v>49</v>
      </c>
      <c r="AJ208" s="16" t="s">
        <v>49</v>
      </c>
      <c r="AK208" s="30">
        <f t="shared" si="19"/>
        <v>10</v>
      </c>
      <c r="AL208">
        <f>IF(NOT(ISERROR(FIND(R208,Userdata!$C$6,1)))=TRUE,1,0)</f>
        <v>0</v>
      </c>
      <c r="AM208">
        <f>(IF(NOT(ISERROR(FIND(H208,Userdata!$B$46,1)))=TRUE,1,0.5))*25</f>
        <v>12.5</v>
      </c>
      <c r="AN208">
        <f>(IF(NOT(ISERROR(FIND(U208,Userdata!$C$15,1)))=TRUE,1,0.5))*25</f>
        <v>12.5</v>
      </c>
      <c r="AO208">
        <f>IF(Userdata!$B$26=TRUE,IF(E208="ETF",1,0),IF(E208="ETF",0,1))</f>
        <v>0</v>
      </c>
      <c r="AP208">
        <f>IF(D208&lt;Userdata!$B$28,1,0)</f>
        <v>0</v>
      </c>
      <c r="AQ208">
        <f>IF(D208=Userdata!$B$28,IF(Calculation!AK23&lt;Userdata!C48,1,0),0)</f>
        <v>0</v>
      </c>
      <c r="AR208">
        <f t="shared" si="20"/>
        <v>12.5</v>
      </c>
      <c r="AS208">
        <f>IF(Userdata!$W$4= TRUE,(IF(NOT(ISERROR(FIND(I208,Userdata!$R$5,1)))=TRUE,1,0.5)*25),(IF(NOT(ISERROR(FIND(I208,Userdata!$Q$2,1)))=TRUE,1,0.5)*25))</f>
        <v>12.5</v>
      </c>
      <c r="AT208">
        <f>IF(AND(Userdata!$B$32&lt;=Calculation!J23,Userdata!$B$33&gt;=Calculation!J23),1*Userdata!$D$32,0.5*Userdata!$D$32)*2.5</f>
        <v>1.25</v>
      </c>
      <c r="AU208">
        <f>IF(AND(Userdata!$B$34&lt;=Calculation!Q23,Userdata!$B$35&gt;=Calculation!Q23),1*Userdata!$D$34,0.5*Userdata!$D$34)*2.5</f>
        <v>2.5</v>
      </c>
      <c r="AV208">
        <f>IF(AND(Userdata!$B$36&lt;=Calculation!RH23,Userdata!$B$37&gt;=Calculation!K23),1*Userdata!$D$36,0.5*Userdata!$D$36)*2.5</f>
        <v>2.5</v>
      </c>
      <c r="AW208">
        <f>IF(AND(Userdata!$B$38&lt;=Calculation!P23,Userdata!$B$39&gt;=Calculation!P23),1*Userdata!$D$38,0.5*Userdata!$D$38)*2.5</f>
        <v>2.5</v>
      </c>
      <c r="AX208" s="36">
        <f t="shared" si="21"/>
        <v>48.62</v>
      </c>
      <c r="AY208" s="33">
        <f>ROUND((Userdata!$B$3/Calculation!AX193),0)</f>
        <v>0</v>
      </c>
      <c r="AZ208">
        <f t="shared" si="22"/>
        <v>0</v>
      </c>
      <c r="BA208">
        <f t="shared" si="23"/>
        <v>0</v>
      </c>
    </row>
    <row r="209" spans="1:53" ht="172.5" x14ac:dyDescent="0.35">
      <c r="A209" s="4" t="s">
        <v>1236</v>
      </c>
      <c r="B209" s="5" t="s">
        <v>1237</v>
      </c>
      <c r="C209" t="s">
        <v>1384</v>
      </c>
      <c r="D209">
        <v>2007</v>
      </c>
      <c r="E209" s="6" t="s">
        <v>53</v>
      </c>
      <c r="F209" s="6" t="s">
        <v>1239</v>
      </c>
      <c r="G209" s="6" t="s">
        <v>1240</v>
      </c>
      <c r="H209" s="6" t="s">
        <v>190</v>
      </c>
      <c r="I209" s="6" t="s">
        <v>89</v>
      </c>
      <c r="J209" s="7">
        <v>5.3E-3</v>
      </c>
      <c r="K209" s="8">
        <v>0.93</v>
      </c>
      <c r="L209" s="7">
        <v>1.72E-2</v>
      </c>
      <c r="M209" s="9">
        <v>4612.6000000000004</v>
      </c>
      <c r="N209" s="10">
        <v>85.2</v>
      </c>
      <c r="O209" s="34">
        <f t="shared" si="18"/>
        <v>54.14</v>
      </c>
      <c r="P209" s="11">
        <v>234252</v>
      </c>
      <c r="Q209" s="12">
        <v>0.92</v>
      </c>
      <c r="R209" s="6" t="s">
        <v>44</v>
      </c>
      <c r="S209" s="6" t="s">
        <v>48</v>
      </c>
      <c r="T209" s="6" t="s">
        <v>48</v>
      </c>
      <c r="U209" s="6" t="s">
        <v>59</v>
      </c>
      <c r="V209" s="13">
        <v>0.51580000000000004</v>
      </c>
      <c r="W209" s="13">
        <v>0</v>
      </c>
      <c r="X209" s="13">
        <v>2.3400000000000001E-2</v>
      </c>
      <c r="Y209" s="13">
        <v>0.27339999999999998</v>
      </c>
      <c r="Z209" s="13">
        <v>0</v>
      </c>
      <c r="AA209" s="13">
        <v>0</v>
      </c>
      <c r="AB209" s="13">
        <v>0</v>
      </c>
      <c r="AC209" s="13">
        <v>0.189</v>
      </c>
      <c r="AD209" s="13">
        <v>0</v>
      </c>
      <c r="AE209" s="13">
        <v>0</v>
      </c>
      <c r="AF209" s="13">
        <v>0</v>
      </c>
      <c r="AG209" s="14" t="s">
        <v>48</v>
      </c>
      <c r="AH209" s="14" t="s">
        <v>48</v>
      </c>
      <c r="AI209" s="15" t="s">
        <v>49</v>
      </c>
      <c r="AJ209" s="16" t="s">
        <v>49</v>
      </c>
      <c r="AK209" s="30">
        <f t="shared" si="19"/>
        <v>8</v>
      </c>
      <c r="AL209">
        <f>IF(NOT(ISERROR(FIND(R209,Userdata!$C$6,1)))=TRUE,1,0)</f>
        <v>0</v>
      </c>
      <c r="AM209">
        <f>(IF(NOT(ISERROR(FIND(H209,Userdata!$B$46,1)))=TRUE,1,0.5))*25</f>
        <v>12.5</v>
      </c>
      <c r="AN209">
        <f>(IF(NOT(ISERROR(FIND(U209,Userdata!$C$15,1)))=TRUE,1,0.5))*25</f>
        <v>12.5</v>
      </c>
      <c r="AO209">
        <f>IF(Userdata!$B$26=TRUE,IF(E209="ETF",1,0),IF(E209="ETF",0,1))</f>
        <v>0</v>
      </c>
      <c r="AP209">
        <f>IF(D209&lt;Userdata!$B$28,1,0)</f>
        <v>0</v>
      </c>
      <c r="AQ209">
        <f>IF(D209=Userdata!$B$28,IF(Calculation!AK252&lt;Userdata!C277,1,0),0)</f>
        <v>0</v>
      </c>
      <c r="AR209">
        <f t="shared" si="20"/>
        <v>12.5</v>
      </c>
      <c r="AS209">
        <f>IF(Userdata!$W$4= TRUE,(IF(NOT(ISERROR(FIND(I209,Userdata!$R$5,1)))=TRUE,1,0.5)*25),(IF(NOT(ISERROR(FIND(I209,Userdata!$Q$2,1)))=TRUE,1,0.5)*25))</f>
        <v>12.5</v>
      </c>
      <c r="AT209">
        <f>IF(AND(Userdata!$B$32&lt;=Calculation!J252,Userdata!$B$33&gt;=Calculation!J252),1*Userdata!$D$32,0.5*Userdata!$D$32)*2.5</f>
        <v>1.25</v>
      </c>
      <c r="AU209">
        <f>IF(AND(Userdata!$B$34&lt;=Calculation!Q252,Userdata!$B$35&gt;=Calculation!Q252),1*Userdata!$D$34,0.5*Userdata!$D$34)*2.5</f>
        <v>2.5</v>
      </c>
      <c r="AV209">
        <f>IF(AND(Userdata!$B$36&lt;=Calculation!RH252,Userdata!$B$37&gt;=Calculation!K252),1*Userdata!$D$36,0.5*Userdata!$D$36)*2.5</f>
        <v>2.5</v>
      </c>
      <c r="AW209">
        <f>IF(AND(Userdata!$B$38&lt;=Calculation!P252,Userdata!$B$39&gt;=Calculation!P252),1*Userdata!$D$38,0.5*Userdata!$D$38)*2.5</f>
        <v>2.5</v>
      </c>
      <c r="AX209" s="36">
        <f t="shared" si="21"/>
        <v>54.14</v>
      </c>
      <c r="AY209" s="33">
        <f>ROUND((Userdata!$B$3/Calculation!AX194),0)</f>
        <v>0</v>
      </c>
      <c r="AZ209">
        <f t="shared" si="22"/>
        <v>0</v>
      </c>
      <c r="BA209">
        <f t="shared" si="23"/>
        <v>0</v>
      </c>
    </row>
    <row r="210" spans="1:53" ht="402.5" x14ac:dyDescent="0.35">
      <c r="A210" s="4" t="s">
        <v>156</v>
      </c>
      <c r="B210" s="5" t="s">
        <v>157</v>
      </c>
      <c r="C210" t="s">
        <v>1387</v>
      </c>
      <c r="D210">
        <v>2006</v>
      </c>
      <c r="E210" s="6" t="s">
        <v>53</v>
      </c>
      <c r="F210" s="6" t="s">
        <v>159</v>
      </c>
      <c r="G210" s="6" t="s">
        <v>160</v>
      </c>
      <c r="H210" s="6" t="s">
        <v>161</v>
      </c>
      <c r="I210" s="6" t="s">
        <v>162</v>
      </c>
      <c r="J210" s="7">
        <v>5.7999999999999996E-3</v>
      </c>
      <c r="K210" s="8">
        <v>0.38</v>
      </c>
      <c r="L210" s="7">
        <v>3.6700000000000003E-2</v>
      </c>
      <c r="M210" s="9">
        <v>120.2</v>
      </c>
      <c r="N210" s="10">
        <v>2.6</v>
      </c>
      <c r="O210" s="34">
        <f t="shared" si="18"/>
        <v>46.23</v>
      </c>
      <c r="P210" s="11">
        <v>6416</v>
      </c>
      <c r="Q210" s="12">
        <v>-1.21</v>
      </c>
      <c r="R210" s="6" t="s">
        <v>44</v>
      </c>
      <c r="S210" s="6" t="s">
        <v>48</v>
      </c>
      <c r="T210" s="6" t="s">
        <v>48</v>
      </c>
      <c r="U210" s="6" t="s">
        <v>59</v>
      </c>
      <c r="V210" s="13">
        <v>8.2299999999999998E-2</v>
      </c>
      <c r="W210" s="13">
        <v>0.1598</v>
      </c>
      <c r="X210" s="13">
        <v>3.9899999999999998E-2</v>
      </c>
      <c r="Y210" s="13">
        <v>8.0399999999999999E-2</v>
      </c>
      <c r="Z210" s="13">
        <v>0.12039999999999999</v>
      </c>
      <c r="AA210" s="13">
        <v>0.2283</v>
      </c>
      <c r="AB210" s="13">
        <v>8.6599999999999996E-2</v>
      </c>
      <c r="AC210" s="13">
        <v>6.2100000000000002E-2</v>
      </c>
      <c r="AD210" s="13">
        <v>2.1899999999999999E-2</v>
      </c>
      <c r="AE210" s="13">
        <v>2.3300000000000001E-2</v>
      </c>
      <c r="AF210" s="13">
        <v>9.4E-2</v>
      </c>
      <c r="AG210" s="14" t="s">
        <v>48</v>
      </c>
      <c r="AH210" s="14" t="s">
        <v>48</v>
      </c>
      <c r="AI210" s="15" t="s">
        <v>49</v>
      </c>
      <c r="AJ210" s="16" t="s">
        <v>49</v>
      </c>
      <c r="AK210" s="30">
        <f t="shared" si="19"/>
        <v>6</v>
      </c>
      <c r="AL210">
        <f>IF(NOT(ISERROR(FIND(R210,Userdata!$C$6,1)))=TRUE,1,0)</f>
        <v>0</v>
      </c>
      <c r="AM210">
        <f>(IF(NOT(ISERROR(FIND(H210,Userdata!$B$46,1)))=TRUE,1,0.5))*25</f>
        <v>12.5</v>
      </c>
      <c r="AN210">
        <f>(IF(NOT(ISERROR(FIND(U210,Userdata!$C$15,1)))=TRUE,1,0.5))*25</f>
        <v>12.5</v>
      </c>
      <c r="AO210">
        <f>IF(Userdata!$B$26=TRUE,IF(E210="ETF",1,0),IF(E210="ETF",0,1))</f>
        <v>0</v>
      </c>
      <c r="AP210">
        <f>IF(D210&lt;Userdata!$B$28,1,0)</f>
        <v>0</v>
      </c>
      <c r="AQ210">
        <f>IF(D210=Userdata!$B$28,IF(Calculation!AK18&lt;Userdata!C43,1,0),0)</f>
        <v>0</v>
      </c>
      <c r="AR210">
        <f t="shared" si="20"/>
        <v>12.5</v>
      </c>
      <c r="AS210">
        <f>IF(Userdata!$W$4= TRUE,(IF(NOT(ISERROR(FIND(I210,Userdata!$R$5,1)))=TRUE,1,0.5)*25),(IF(NOT(ISERROR(FIND(I210,Userdata!$Q$2,1)))=TRUE,1,0.5)*25))</f>
        <v>12.5</v>
      </c>
      <c r="AT210">
        <f>IF(AND(Userdata!$B$32&lt;=Calculation!J18,Userdata!$B$33&gt;=Calculation!J18),1*Userdata!$D$32,0.5*Userdata!$D$32)*2.5</f>
        <v>1.25</v>
      </c>
      <c r="AU210">
        <f>IF(AND(Userdata!$B$34&lt;=Calculation!Q18,Userdata!$B$35&gt;=Calculation!Q18),1*Userdata!$D$34,0.5*Userdata!$D$34)*2.5</f>
        <v>2.5</v>
      </c>
      <c r="AV210">
        <f>IF(AND(Userdata!$B$36&lt;=Calculation!RH18,Userdata!$B$37&gt;=Calculation!K18),1*Userdata!$D$36,0.5*Userdata!$D$36)*2.5</f>
        <v>2.5</v>
      </c>
      <c r="AW210">
        <f>IF(AND(Userdata!$B$38&lt;=Calculation!P18,Userdata!$B$39&gt;=Calculation!P18),1*Userdata!$D$38,0.5*Userdata!$D$38)*2.5</f>
        <v>2.5</v>
      </c>
      <c r="AX210" s="36">
        <f t="shared" si="21"/>
        <v>46.23</v>
      </c>
      <c r="AY210" s="33">
        <f>ROUND((Userdata!$B$3/Calculation!AX195),0)</f>
        <v>0</v>
      </c>
      <c r="AZ210">
        <f t="shared" si="22"/>
        <v>0</v>
      </c>
      <c r="BA210">
        <f t="shared" si="23"/>
        <v>0</v>
      </c>
    </row>
    <row r="211" spans="1:53" ht="299" x14ac:dyDescent="0.35">
      <c r="A211" s="4" t="s">
        <v>556</v>
      </c>
      <c r="B211" s="5" t="s">
        <v>557</v>
      </c>
      <c r="C211" t="s">
        <v>1385</v>
      </c>
      <c r="D211">
        <v>2007</v>
      </c>
      <c r="E211" s="6" t="s">
        <v>53</v>
      </c>
      <c r="F211" s="6" t="s">
        <v>559</v>
      </c>
      <c r="G211" s="6" t="s">
        <v>560</v>
      </c>
      <c r="H211" s="6" t="s">
        <v>190</v>
      </c>
      <c r="I211" s="6" t="s">
        <v>105</v>
      </c>
      <c r="J211" s="7">
        <v>6.4999999999999997E-3</v>
      </c>
      <c r="K211" s="8">
        <v>0.25</v>
      </c>
      <c r="L211" s="7">
        <v>9.7999999999999997E-3</v>
      </c>
      <c r="M211" s="9">
        <v>278.7</v>
      </c>
      <c r="N211" s="10">
        <v>10.9</v>
      </c>
      <c r="O211" s="34">
        <f t="shared" si="18"/>
        <v>25.57</v>
      </c>
      <c r="P211" s="11">
        <v>46325</v>
      </c>
      <c r="Q211" s="12">
        <v>1.25</v>
      </c>
      <c r="R211" s="6" t="s">
        <v>44</v>
      </c>
      <c r="S211" s="6" t="s">
        <v>48</v>
      </c>
      <c r="T211" s="6" t="s">
        <v>48</v>
      </c>
      <c r="U211" s="6" t="s">
        <v>59</v>
      </c>
      <c r="V211" s="13">
        <v>0.52149999999999996</v>
      </c>
      <c r="W211" s="13">
        <v>0</v>
      </c>
      <c r="X211" s="13">
        <v>0.20280000000000001</v>
      </c>
      <c r="Y211" s="13">
        <v>5.6300000000000003E-2</v>
      </c>
      <c r="Z211" s="13">
        <v>0</v>
      </c>
      <c r="AA211" s="13">
        <v>0</v>
      </c>
      <c r="AB211" s="13">
        <v>0</v>
      </c>
      <c r="AC211" s="13">
        <v>0</v>
      </c>
      <c r="AD211" s="13">
        <v>0.1774</v>
      </c>
      <c r="AE211" s="13">
        <v>0</v>
      </c>
      <c r="AF211" s="13">
        <v>0</v>
      </c>
      <c r="AG211" s="14" t="s">
        <v>48</v>
      </c>
      <c r="AH211" s="14" t="s">
        <v>48</v>
      </c>
      <c r="AI211" s="15" t="s">
        <v>49</v>
      </c>
      <c r="AJ211" s="16" t="s">
        <v>49</v>
      </c>
      <c r="AK211" s="30">
        <f t="shared" si="19"/>
        <v>11</v>
      </c>
      <c r="AL211">
        <f>IF(NOT(ISERROR(FIND(R211,Userdata!$C$6,1)))=TRUE,1,0)</f>
        <v>0</v>
      </c>
      <c r="AM211">
        <f>(IF(NOT(ISERROR(FIND(H211,Userdata!$B$46,1)))=TRUE,1,0.5))*25</f>
        <v>12.5</v>
      </c>
      <c r="AN211">
        <f>(IF(NOT(ISERROR(FIND(U211,Userdata!$C$15,1)))=TRUE,1,0.5))*25</f>
        <v>12.5</v>
      </c>
      <c r="AO211">
        <f>IF(Userdata!$B$26=TRUE,IF(E211="ETF",1,0),IF(E211="ETF",0,1))</f>
        <v>0</v>
      </c>
      <c r="AP211">
        <f>IF(D211&lt;Userdata!$B$28,1,0)</f>
        <v>0</v>
      </c>
      <c r="AQ211">
        <f>IF(D211=Userdata!$B$28,IF(Calculation!AK98&lt;Userdata!C123,1,0),0)</f>
        <v>0</v>
      </c>
      <c r="AR211">
        <f t="shared" si="20"/>
        <v>12.5</v>
      </c>
      <c r="AS211">
        <f>IF(Userdata!$W$4= TRUE,(IF(NOT(ISERROR(FIND(I211,Userdata!$R$5,1)))=TRUE,1,0.5)*25),(IF(NOT(ISERROR(FIND(I211,Userdata!$Q$2,1)))=TRUE,1,0.5)*25))</f>
        <v>12.5</v>
      </c>
      <c r="AT211">
        <f>IF(AND(Userdata!$B$32&lt;=Calculation!J98,Userdata!$B$33&gt;=Calculation!J98),1*Userdata!$D$32,0.5*Userdata!$D$32)*2.5</f>
        <v>1.25</v>
      </c>
      <c r="AU211">
        <f>IF(AND(Userdata!$B$34&lt;=Calculation!Q98,Userdata!$B$35&gt;=Calculation!Q98),1*Userdata!$D$34,0.5*Userdata!$D$34)*2.5</f>
        <v>2.5</v>
      </c>
      <c r="AV211">
        <f>IF(AND(Userdata!$B$36&lt;=Calculation!RH98,Userdata!$B$37&gt;=Calculation!K98),1*Userdata!$D$36,0.5*Userdata!$D$36)*2.5</f>
        <v>2.5</v>
      </c>
      <c r="AW211">
        <f>IF(AND(Userdata!$B$38&lt;=Calculation!P98,Userdata!$B$39&gt;=Calculation!P98),1*Userdata!$D$38,0.5*Userdata!$D$38)*2.5</f>
        <v>2.5</v>
      </c>
      <c r="AX211" s="36">
        <f t="shared" si="21"/>
        <v>25.57</v>
      </c>
      <c r="AY211" s="33">
        <f>ROUND((Userdata!$B$3/Calculation!AX196),0)</f>
        <v>0</v>
      </c>
      <c r="AZ211">
        <f t="shared" si="22"/>
        <v>0</v>
      </c>
      <c r="BA211">
        <f t="shared" si="23"/>
        <v>0</v>
      </c>
    </row>
    <row r="212" spans="1:53" ht="115" x14ac:dyDescent="0.35">
      <c r="A212" s="4" t="s">
        <v>913</v>
      </c>
      <c r="B212" s="5" t="s">
        <v>914</v>
      </c>
      <c r="C212" t="s">
        <v>1387</v>
      </c>
      <c r="D212">
        <v>2011</v>
      </c>
      <c r="E212" s="6" t="s">
        <v>53</v>
      </c>
      <c r="F212" s="6" t="s">
        <v>915</v>
      </c>
      <c r="G212" s="6" t="s">
        <v>916</v>
      </c>
      <c r="H212" s="6" t="s">
        <v>161</v>
      </c>
      <c r="I212" s="6" t="s">
        <v>97</v>
      </c>
      <c r="J212" s="7">
        <v>5.7999999999999996E-3</v>
      </c>
      <c r="K212" s="8">
        <v>0.12</v>
      </c>
      <c r="L212" s="7">
        <v>7.7399999999999997E-2</v>
      </c>
      <c r="M212" s="9">
        <v>797.7</v>
      </c>
      <c r="N212" s="10">
        <v>34.4</v>
      </c>
      <c r="O212" s="34">
        <f t="shared" si="18"/>
        <v>23.19</v>
      </c>
      <c r="P212" s="11">
        <v>246061</v>
      </c>
      <c r="Q212" s="12">
        <v>-1.07</v>
      </c>
      <c r="R212" s="6" t="s">
        <v>44</v>
      </c>
      <c r="S212" s="6" t="s">
        <v>48</v>
      </c>
      <c r="T212" s="6" t="s">
        <v>48</v>
      </c>
      <c r="U212" s="6" t="s">
        <v>59</v>
      </c>
      <c r="V212" s="13">
        <v>6.7999999999999996E-3</v>
      </c>
      <c r="W212" s="13">
        <v>0.1207</v>
      </c>
      <c r="X212" s="13">
        <v>6.3899999999999998E-2</v>
      </c>
      <c r="Y212" s="13">
        <v>2.98E-2</v>
      </c>
      <c r="Z212" s="13">
        <v>5.3100000000000001E-2</v>
      </c>
      <c r="AA212" s="13">
        <v>0.18479999999999999</v>
      </c>
      <c r="AB212" s="13">
        <v>6.8500000000000005E-2</v>
      </c>
      <c r="AC212" s="13">
        <v>9.6199999999999994E-2</v>
      </c>
      <c r="AD212" s="13">
        <v>0.19919999999999999</v>
      </c>
      <c r="AE212" s="13">
        <v>3.4000000000000002E-2</v>
      </c>
      <c r="AF212" s="13">
        <v>0.11749999999999999</v>
      </c>
      <c r="AG212" s="14" t="s">
        <v>48</v>
      </c>
      <c r="AH212" s="14" t="s">
        <v>48</v>
      </c>
      <c r="AI212" s="15" t="s">
        <v>49</v>
      </c>
      <c r="AJ212" s="16" t="s">
        <v>49</v>
      </c>
      <c r="AK212" s="30">
        <f t="shared" si="19"/>
        <v>6</v>
      </c>
      <c r="AL212">
        <f>IF(NOT(ISERROR(FIND(R212,Userdata!$C$6,1)))=TRUE,1,0)</f>
        <v>0</v>
      </c>
      <c r="AM212">
        <f>(IF(NOT(ISERROR(FIND(H212,Userdata!$B$46,1)))=TRUE,1,0.5))*25</f>
        <v>12.5</v>
      </c>
      <c r="AN212">
        <f>(IF(NOT(ISERROR(FIND(U212,Userdata!$C$15,1)))=TRUE,1,0.5))*25</f>
        <v>12.5</v>
      </c>
      <c r="AO212">
        <f>IF(Userdata!$B$26=TRUE,IF(E212="ETF",1,0),IF(E212="ETF",0,1))</f>
        <v>0</v>
      </c>
      <c r="AP212">
        <f>IF(D212&lt;Userdata!$B$28,1,0)</f>
        <v>0</v>
      </c>
      <c r="AQ212">
        <f>IF(D212=Userdata!$B$28,IF(Calculation!AK177&lt;Userdata!C202,1,0),0)</f>
        <v>0</v>
      </c>
      <c r="AR212">
        <f t="shared" si="20"/>
        <v>12.5</v>
      </c>
      <c r="AS212">
        <f>IF(Userdata!$W$4= TRUE,(IF(NOT(ISERROR(FIND(I212,Userdata!$R$5,1)))=TRUE,1,0.5)*25),(IF(NOT(ISERROR(FIND(I212,Userdata!$Q$2,1)))=TRUE,1,0.5)*25))</f>
        <v>12.5</v>
      </c>
      <c r="AT212">
        <f>IF(AND(Userdata!$B$32&lt;=Calculation!J177,Userdata!$B$33&gt;=Calculation!J177),1*Userdata!$D$32,0.5*Userdata!$D$32)*2.5</f>
        <v>1.25</v>
      </c>
      <c r="AU212">
        <f>IF(AND(Userdata!$B$34&lt;=Calculation!Q177,Userdata!$B$35&gt;=Calculation!Q177),1*Userdata!$D$34,0.5*Userdata!$D$34)*2.5</f>
        <v>2.5</v>
      </c>
      <c r="AV212">
        <f>IF(AND(Userdata!$B$36&lt;=Calculation!RH177,Userdata!$B$37&gt;=Calculation!K177),1*Userdata!$D$36,0.5*Userdata!$D$36)*2.5</f>
        <v>2.5</v>
      </c>
      <c r="AW212">
        <f>IF(AND(Userdata!$B$38&lt;=Calculation!P177,Userdata!$B$39&gt;=Calculation!P177),1*Userdata!$D$38,0.5*Userdata!$D$38)*2.5</f>
        <v>2.5</v>
      </c>
      <c r="AX212" s="36">
        <f t="shared" si="21"/>
        <v>23.19</v>
      </c>
      <c r="AY212" s="33">
        <f>ROUND((Userdata!$B$3/Calculation!AX197),0)</f>
        <v>0</v>
      </c>
      <c r="AZ212">
        <f t="shared" si="22"/>
        <v>0</v>
      </c>
      <c r="BA212">
        <f t="shared" si="23"/>
        <v>0</v>
      </c>
    </row>
    <row r="213" spans="1:53" ht="172.5" x14ac:dyDescent="0.35">
      <c r="A213" s="4" t="s">
        <v>1208</v>
      </c>
      <c r="B213" s="5" t="s">
        <v>1209</v>
      </c>
      <c r="C213" t="s">
        <v>1349</v>
      </c>
      <c r="D213">
        <v>2006</v>
      </c>
      <c r="E213" s="6" t="s">
        <v>53</v>
      </c>
      <c r="F213" s="6" t="s">
        <v>1211</v>
      </c>
      <c r="G213" s="6" t="s">
        <v>1212</v>
      </c>
      <c r="H213" s="6" t="s">
        <v>190</v>
      </c>
      <c r="I213" s="6" t="s">
        <v>89</v>
      </c>
      <c r="J213" s="7">
        <v>5.1999999999999998E-3</v>
      </c>
      <c r="K213" s="8">
        <v>0.19</v>
      </c>
      <c r="L213" s="7">
        <v>9.2999999999999992E-3</v>
      </c>
      <c r="M213" s="9">
        <v>3953.6</v>
      </c>
      <c r="N213" s="10">
        <v>191.6</v>
      </c>
      <c r="O213" s="34">
        <f t="shared" si="18"/>
        <v>20.63</v>
      </c>
      <c r="P213" s="11">
        <v>37617224</v>
      </c>
      <c r="Q213" s="12">
        <v>-3.64</v>
      </c>
      <c r="R213" s="6" t="s">
        <v>44</v>
      </c>
      <c r="S213" s="6" t="s">
        <v>48</v>
      </c>
      <c r="T213" s="6" t="s">
        <v>48</v>
      </c>
      <c r="U213" s="6" t="s">
        <v>59</v>
      </c>
      <c r="V213" s="13">
        <v>1.0008999999999999</v>
      </c>
      <c r="W213" s="13">
        <v>0</v>
      </c>
      <c r="X213" s="13">
        <v>0</v>
      </c>
      <c r="Y213" s="13">
        <v>0</v>
      </c>
      <c r="Z213" s="13">
        <v>0</v>
      </c>
      <c r="AA213" s="13">
        <v>0</v>
      </c>
      <c r="AB213" s="13">
        <v>0</v>
      </c>
      <c r="AC213" s="13">
        <v>0</v>
      </c>
      <c r="AD213" s="13">
        <v>0</v>
      </c>
      <c r="AE213" s="13">
        <v>0</v>
      </c>
      <c r="AF213" s="13">
        <v>0</v>
      </c>
      <c r="AG213" s="14" t="s">
        <v>48</v>
      </c>
      <c r="AH213" s="14" t="s">
        <v>48</v>
      </c>
      <c r="AI213" s="15" t="s">
        <v>49</v>
      </c>
      <c r="AJ213" s="16" t="s">
        <v>49</v>
      </c>
      <c r="AK213" s="30">
        <f t="shared" si="19"/>
        <v>5</v>
      </c>
      <c r="AL213">
        <f>IF(NOT(ISERROR(FIND(R213,Userdata!$C$6,1)))=TRUE,1,0)</f>
        <v>0</v>
      </c>
      <c r="AM213">
        <f>(IF(NOT(ISERROR(FIND(H213,Userdata!$B$46,1)))=TRUE,1,0.5))*25</f>
        <v>12.5</v>
      </c>
      <c r="AN213">
        <f>(IF(NOT(ISERROR(FIND(U213,Userdata!$C$15,1)))=TRUE,1,0.5))*25</f>
        <v>12.5</v>
      </c>
      <c r="AO213">
        <f>IF(Userdata!$B$26=TRUE,IF(E213="ETF",1,0),IF(E213="ETF",0,1))</f>
        <v>0</v>
      </c>
      <c r="AP213">
        <f>IF(D213&lt;Userdata!$B$28,1,0)</f>
        <v>0</v>
      </c>
      <c r="AQ213">
        <f>IF(D213=Userdata!$B$28,IF(Calculation!AK246&lt;Userdata!C271,1,0),0)</f>
        <v>0</v>
      </c>
      <c r="AR213">
        <f t="shared" si="20"/>
        <v>12.5</v>
      </c>
      <c r="AS213">
        <f>IF(Userdata!$W$4= TRUE,(IF(NOT(ISERROR(FIND(I213,Userdata!$R$5,1)))=TRUE,1,0.5)*25),(IF(NOT(ISERROR(FIND(I213,Userdata!$Q$2,1)))=TRUE,1,0.5)*25))</f>
        <v>12.5</v>
      </c>
      <c r="AT213">
        <f>IF(AND(Userdata!$B$32&lt;=Calculation!J246,Userdata!$B$33&gt;=Calculation!J246),1*Userdata!$D$32,0.5*Userdata!$D$32)*2.5</f>
        <v>1.25</v>
      </c>
      <c r="AU213">
        <f>IF(AND(Userdata!$B$34&lt;=Calculation!Q246,Userdata!$B$35&gt;=Calculation!Q246),1*Userdata!$D$34,0.5*Userdata!$D$34)*2.5</f>
        <v>2.5</v>
      </c>
      <c r="AV213">
        <f>IF(AND(Userdata!$B$36&lt;=Calculation!RH246,Userdata!$B$37&gt;=Calculation!K246),1*Userdata!$D$36,0.5*Userdata!$D$36)*2.5</f>
        <v>2.5</v>
      </c>
      <c r="AW213">
        <f>IF(AND(Userdata!$B$38&lt;=Calculation!P246,Userdata!$B$39&gt;=Calculation!P246),1*Userdata!$D$38,0.5*Userdata!$D$38)*2.5</f>
        <v>2.5</v>
      </c>
      <c r="AX213" s="36">
        <f t="shared" si="21"/>
        <v>20.63</v>
      </c>
      <c r="AY213" s="33">
        <f>ROUND((Userdata!$B$3/Calculation!AX198),0)</f>
        <v>0</v>
      </c>
      <c r="AZ213">
        <f t="shared" si="22"/>
        <v>0</v>
      </c>
      <c r="BA213">
        <f t="shared" si="23"/>
        <v>0</v>
      </c>
    </row>
    <row r="214" spans="1:53" ht="92" x14ac:dyDescent="0.35">
      <c r="A214" s="4" t="s">
        <v>958</v>
      </c>
      <c r="B214" s="5" t="s">
        <v>959</v>
      </c>
      <c r="C214" t="s">
        <v>1388</v>
      </c>
      <c r="D214">
        <v>2001</v>
      </c>
      <c r="E214" s="6" t="s">
        <v>53</v>
      </c>
      <c r="F214" s="6" t="s">
        <v>961</v>
      </c>
      <c r="G214" s="6" t="s">
        <v>962</v>
      </c>
      <c r="H214" s="6" t="s">
        <v>96</v>
      </c>
      <c r="I214" s="6" t="s">
        <v>81</v>
      </c>
      <c r="J214" s="7">
        <v>5.0000000000000001E-3</v>
      </c>
      <c r="K214" s="8">
        <v>0.6</v>
      </c>
      <c r="L214" s="7">
        <v>3.73E-2</v>
      </c>
      <c r="M214" s="9">
        <v>958.1</v>
      </c>
      <c r="N214" s="10">
        <v>26</v>
      </c>
      <c r="O214" s="34">
        <f t="shared" si="18"/>
        <v>36.85</v>
      </c>
      <c r="P214" s="11">
        <v>461752</v>
      </c>
      <c r="Q214" s="12">
        <v>-1.9</v>
      </c>
      <c r="R214" s="6" t="s">
        <v>44</v>
      </c>
      <c r="S214" s="6" t="s">
        <v>48</v>
      </c>
      <c r="T214" s="6" t="s">
        <v>48</v>
      </c>
      <c r="U214" s="6" t="s">
        <v>98</v>
      </c>
      <c r="V214" s="13">
        <v>0.15279999999999999</v>
      </c>
      <c r="W214" s="13">
        <v>0.12620000000000001</v>
      </c>
      <c r="X214" s="13">
        <v>6.1199999999999997E-2</v>
      </c>
      <c r="Y214" s="13">
        <v>0.1757</v>
      </c>
      <c r="Z214" s="13">
        <v>9.4399999999999998E-2</v>
      </c>
      <c r="AA214" s="13">
        <v>0.25119999999999998</v>
      </c>
      <c r="AB214" s="13">
        <v>0</v>
      </c>
      <c r="AC214" s="13">
        <v>5.6500000000000002E-2</v>
      </c>
      <c r="AD214" s="13">
        <v>0</v>
      </c>
      <c r="AE214" s="13">
        <v>1.9300000000000001E-2</v>
      </c>
      <c r="AF214" s="13">
        <v>4.3799999999999999E-2</v>
      </c>
      <c r="AG214" s="14" t="s">
        <v>48</v>
      </c>
      <c r="AH214" s="14" t="s">
        <v>48</v>
      </c>
      <c r="AI214" s="15" t="s">
        <v>49</v>
      </c>
      <c r="AJ214" s="16" t="s">
        <v>49</v>
      </c>
      <c r="AK214" s="30">
        <f t="shared" si="19"/>
        <v>10</v>
      </c>
      <c r="AL214">
        <f>IF(NOT(ISERROR(FIND(R214,Userdata!$C$6,1)))=TRUE,1,0)</f>
        <v>0</v>
      </c>
      <c r="AM214">
        <f>(IF(NOT(ISERROR(FIND(H214,Userdata!$B$46,1)))=TRUE,1,0.5))*25</f>
        <v>12.5</v>
      </c>
      <c r="AN214">
        <f>(IF(NOT(ISERROR(FIND(U214,Userdata!$C$15,1)))=TRUE,1,0.5))*25</f>
        <v>12.5</v>
      </c>
      <c r="AO214">
        <f>IF(Userdata!$B$26=TRUE,IF(E214="ETF",1,0),IF(E214="ETF",0,1))</f>
        <v>0</v>
      </c>
      <c r="AP214">
        <f>IF(D214&lt;Userdata!$B$28,1,0)</f>
        <v>0</v>
      </c>
      <c r="AQ214">
        <f>IF(D214=Userdata!$B$28,IF(Calculation!AK188&lt;Userdata!C213,1,0),0)</f>
        <v>0</v>
      </c>
      <c r="AR214">
        <f t="shared" si="20"/>
        <v>12.5</v>
      </c>
      <c r="AS214">
        <f>IF(Userdata!$W$4= TRUE,(IF(NOT(ISERROR(FIND(I214,Userdata!$R$5,1)))=TRUE,1,0.5)*25),(IF(NOT(ISERROR(FIND(I214,Userdata!$Q$2,1)))=TRUE,1,0.5)*25))</f>
        <v>12.5</v>
      </c>
      <c r="AT214">
        <f>IF(AND(Userdata!$B$32&lt;=Calculation!J188,Userdata!$B$33&gt;=Calculation!J188),1*Userdata!$D$32,0.5*Userdata!$D$32)*2.5</f>
        <v>1.25</v>
      </c>
      <c r="AU214">
        <f>IF(AND(Userdata!$B$34&lt;=Calculation!Q188,Userdata!$B$35&gt;=Calculation!Q188),1*Userdata!$D$34,0.5*Userdata!$D$34)*2.5</f>
        <v>2.5</v>
      </c>
      <c r="AV214">
        <f>IF(AND(Userdata!$B$36&lt;=Calculation!RH188,Userdata!$B$37&gt;=Calculation!K188),1*Userdata!$D$36,0.5*Userdata!$D$36)*2.5</f>
        <v>2.5</v>
      </c>
      <c r="AW214">
        <f>IF(AND(Userdata!$B$38&lt;=Calculation!P188,Userdata!$B$39&gt;=Calculation!P188),1*Userdata!$D$38,0.5*Userdata!$D$38)*2.5</f>
        <v>2.5</v>
      </c>
      <c r="AX214" s="36">
        <f t="shared" si="21"/>
        <v>36.85</v>
      </c>
      <c r="AY214" s="33">
        <f>ROUND((Userdata!$B$3/Calculation!AX199),0)</f>
        <v>0</v>
      </c>
      <c r="AZ214">
        <f t="shared" si="22"/>
        <v>0</v>
      </c>
      <c r="BA214">
        <f t="shared" si="23"/>
        <v>0</v>
      </c>
    </row>
    <row r="215" spans="1:53" ht="218.5" x14ac:dyDescent="0.35">
      <c r="A215" s="4" t="s">
        <v>1158</v>
      </c>
      <c r="B215" s="5" t="s">
        <v>1159</v>
      </c>
      <c r="C215" t="s">
        <v>1387</v>
      </c>
      <c r="D215">
        <v>2008</v>
      </c>
      <c r="E215" s="6" t="s">
        <v>53</v>
      </c>
      <c r="F215" s="6" t="s">
        <v>1160</v>
      </c>
      <c r="G215" s="6" t="s">
        <v>1161</v>
      </c>
      <c r="H215" s="6" t="s">
        <v>161</v>
      </c>
      <c r="I215" s="6" t="s">
        <v>144</v>
      </c>
      <c r="J215" s="7">
        <v>1.9E-3</v>
      </c>
      <c r="K215" s="8">
        <v>0.25</v>
      </c>
      <c r="L215" s="7">
        <v>2.3800000000000002E-2</v>
      </c>
      <c r="M215" s="9">
        <v>3027.9</v>
      </c>
      <c r="N215" s="10">
        <v>51.5</v>
      </c>
      <c r="O215" s="34">
        <f t="shared" si="18"/>
        <v>58.79</v>
      </c>
      <c r="P215" s="11">
        <v>309211</v>
      </c>
      <c r="Q215" s="12">
        <v>0.99</v>
      </c>
      <c r="R215" s="6" t="s">
        <v>44</v>
      </c>
      <c r="S215" s="6" t="s">
        <v>45</v>
      </c>
      <c r="T215" s="6" t="s">
        <v>46</v>
      </c>
      <c r="U215" s="6" t="s">
        <v>59</v>
      </c>
      <c r="V215" s="13">
        <v>6.9000000000000006E-2</v>
      </c>
      <c r="W215" s="13">
        <v>4.53E-2</v>
      </c>
      <c r="X215" s="13">
        <v>0.10879999999999999</v>
      </c>
      <c r="Y215" s="13">
        <v>9.7799999999999998E-2</v>
      </c>
      <c r="Z215" s="13">
        <v>9.01E-2</v>
      </c>
      <c r="AA215" s="13">
        <v>0.17560000000000001</v>
      </c>
      <c r="AB215" s="13">
        <v>9.2700000000000005E-2</v>
      </c>
      <c r="AC215" s="13">
        <v>0.1087</v>
      </c>
      <c r="AD215" s="13">
        <v>3.7400000000000003E-2</v>
      </c>
      <c r="AE215" s="13">
        <v>0.1137</v>
      </c>
      <c r="AF215" s="13">
        <v>3.3000000000000002E-2</v>
      </c>
      <c r="AG215" s="14" t="s">
        <v>48</v>
      </c>
      <c r="AH215" s="14" t="s">
        <v>48</v>
      </c>
      <c r="AI215" s="15" t="s">
        <v>49</v>
      </c>
      <c r="AJ215" s="16" t="s">
        <v>49</v>
      </c>
      <c r="AK215" s="30">
        <f t="shared" si="19"/>
        <v>6</v>
      </c>
      <c r="AL215">
        <f>IF(NOT(ISERROR(FIND(R215,Userdata!$C$6,1)))=TRUE,1,0)</f>
        <v>0</v>
      </c>
      <c r="AM215">
        <f>(IF(NOT(ISERROR(FIND(H215,Userdata!$B$46,1)))=TRUE,1,0.5))*25</f>
        <v>12.5</v>
      </c>
      <c r="AN215">
        <f>(IF(NOT(ISERROR(FIND(U215,Userdata!$C$15,1)))=TRUE,1,0.5))*25</f>
        <v>12.5</v>
      </c>
      <c r="AO215">
        <f>IF(Userdata!$B$26=TRUE,IF(E215="ETF",1,0),IF(E215="ETF",0,1))</f>
        <v>0</v>
      </c>
      <c r="AP215">
        <f>IF(D215&lt;Userdata!$B$28,1,0)</f>
        <v>0</v>
      </c>
      <c r="AQ215">
        <f>IF(D215=Userdata!$B$28,IF(Calculation!AK233&lt;Userdata!C258,1,0),0)</f>
        <v>0</v>
      </c>
      <c r="AR215">
        <f t="shared" si="20"/>
        <v>12.5</v>
      </c>
      <c r="AS215">
        <f>IF(Userdata!$W$4= TRUE,(IF(NOT(ISERROR(FIND(I215,Userdata!$R$5,1)))=TRUE,1,0.5)*25),(IF(NOT(ISERROR(FIND(I215,Userdata!$Q$2,1)))=TRUE,1,0.5)*25))</f>
        <v>12.5</v>
      </c>
      <c r="AT215">
        <f>IF(AND(Userdata!$B$32&lt;=Calculation!J233,Userdata!$B$33&gt;=Calculation!J233),1*Userdata!$D$32,0.5*Userdata!$D$32)*2.5</f>
        <v>1.25</v>
      </c>
      <c r="AU215">
        <f>IF(AND(Userdata!$B$34&lt;=Calculation!Q233,Userdata!$B$35&gt;=Calculation!Q233),1*Userdata!$D$34,0.5*Userdata!$D$34)*2.5</f>
        <v>2.5</v>
      </c>
      <c r="AV215">
        <f>IF(AND(Userdata!$B$36&lt;=Calculation!RH233,Userdata!$B$37&gt;=Calculation!K233),1*Userdata!$D$36,0.5*Userdata!$D$36)*2.5</f>
        <v>2.5</v>
      </c>
      <c r="AW215">
        <f>IF(AND(Userdata!$B$38&lt;=Calculation!P233,Userdata!$B$39&gt;=Calculation!P233),1*Userdata!$D$38,0.5*Userdata!$D$38)*2.5</f>
        <v>2.5</v>
      </c>
      <c r="AX215" s="36">
        <f t="shared" si="21"/>
        <v>58.79</v>
      </c>
      <c r="AY215" s="33">
        <f>ROUND((Userdata!$B$3/Calculation!AX200),0)</f>
        <v>0</v>
      </c>
      <c r="AZ215">
        <f t="shared" si="22"/>
        <v>0</v>
      </c>
      <c r="BA215">
        <f t="shared" si="23"/>
        <v>0</v>
      </c>
    </row>
    <row r="216" spans="1:53" ht="184" x14ac:dyDescent="0.35">
      <c r="A216" s="4" t="s">
        <v>683</v>
      </c>
      <c r="B216" s="5" t="s">
        <v>684</v>
      </c>
      <c r="C216" t="s">
        <v>1385</v>
      </c>
      <c r="D216">
        <v>2010</v>
      </c>
      <c r="E216" s="6" t="s">
        <v>53</v>
      </c>
      <c r="F216" s="6" t="s">
        <v>686</v>
      </c>
      <c r="G216" s="6" t="s">
        <v>687</v>
      </c>
      <c r="H216" s="6" t="s">
        <v>88</v>
      </c>
      <c r="I216" s="6" t="s">
        <v>81</v>
      </c>
      <c r="J216" s="7">
        <v>6.1000000000000004E-3</v>
      </c>
      <c r="K216" s="8">
        <v>0.05</v>
      </c>
      <c r="L216" s="7">
        <v>2.7199999999999998E-2</v>
      </c>
      <c r="M216" s="9">
        <v>388.4</v>
      </c>
      <c r="N216" s="10">
        <v>18</v>
      </c>
      <c r="O216" s="34">
        <f t="shared" si="18"/>
        <v>21.58</v>
      </c>
      <c r="P216" s="11">
        <v>427552</v>
      </c>
      <c r="Q216" s="12">
        <v>-1.86</v>
      </c>
      <c r="R216" s="6" t="s">
        <v>44</v>
      </c>
      <c r="S216" s="6" t="s">
        <v>45</v>
      </c>
      <c r="T216" s="6" t="s">
        <v>48</v>
      </c>
      <c r="U216" s="6" t="s">
        <v>306</v>
      </c>
      <c r="V216" s="13">
        <v>0.11700000000000001</v>
      </c>
      <c r="W216" s="13">
        <v>9.01E-2</v>
      </c>
      <c r="X216" s="13">
        <v>0</v>
      </c>
      <c r="Y216" s="13">
        <v>4.9299999999999997E-2</v>
      </c>
      <c r="Z216" s="13">
        <v>0.48180000000000001</v>
      </c>
      <c r="AA216" s="13">
        <v>0.1623</v>
      </c>
      <c r="AB216" s="13">
        <v>0</v>
      </c>
      <c r="AC216" s="13">
        <v>0</v>
      </c>
      <c r="AD216" s="13">
        <v>1.41E-2</v>
      </c>
      <c r="AE216" s="13">
        <v>0</v>
      </c>
      <c r="AF216" s="13">
        <v>4.19E-2</v>
      </c>
      <c r="AG216" s="14" t="s">
        <v>48</v>
      </c>
      <c r="AH216" s="14" t="s">
        <v>48</v>
      </c>
      <c r="AI216" s="15" t="s">
        <v>49</v>
      </c>
      <c r="AJ216" s="16" t="s">
        <v>49</v>
      </c>
      <c r="AK216" s="30">
        <f t="shared" si="19"/>
        <v>11</v>
      </c>
      <c r="AL216">
        <f>IF(NOT(ISERROR(FIND(R216,Userdata!$C$6,1)))=TRUE,1,0)</f>
        <v>0</v>
      </c>
      <c r="AM216">
        <f>(IF(NOT(ISERROR(FIND(H216,Userdata!$B$46,1)))=TRUE,1,0.5))*25</f>
        <v>12.5</v>
      </c>
      <c r="AN216">
        <f>(IF(NOT(ISERROR(FIND(U216,Userdata!$C$15,1)))=TRUE,1,0.5))*25</f>
        <v>12.5</v>
      </c>
      <c r="AO216">
        <f>IF(Userdata!$B$26=TRUE,IF(E216="ETF",1,0),IF(E216="ETF",0,1))</f>
        <v>0</v>
      </c>
      <c r="AP216">
        <f>IF(D216&lt;Userdata!$B$28,1,0)</f>
        <v>0</v>
      </c>
      <c r="AQ216">
        <f>IF(D216=Userdata!$B$28,IF(Calculation!AK125&lt;Userdata!C150,1,0),0)</f>
        <v>0</v>
      </c>
      <c r="AR216">
        <f t="shared" si="20"/>
        <v>12.5</v>
      </c>
      <c r="AS216">
        <f>IF(Userdata!$W$4= TRUE,(IF(NOT(ISERROR(FIND(I216,Userdata!$R$5,1)))=TRUE,1,0.5)*25),(IF(NOT(ISERROR(FIND(I216,Userdata!$Q$2,1)))=TRUE,1,0.5)*25))</f>
        <v>12.5</v>
      </c>
      <c r="AT216">
        <f>IF(AND(Userdata!$B$32&lt;=Calculation!J125,Userdata!$B$33&gt;=Calculation!J125),1*Userdata!$D$32,0.5*Userdata!$D$32)*2.5</f>
        <v>1.25</v>
      </c>
      <c r="AU216">
        <f>IF(AND(Userdata!$B$34&lt;=Calculation!Q125,Userdata!$B$35&gt;=Calculation!Q125),1*Userdata!$D$34,0.5*Userdata!$D$34)*2.5</f>
        <v>2.5</v>
      </c>
      <c r="AV216">
        <f>IF(AND(Userdata!$B$36&lt;=Calculation!RH125,Userdata!$B$37&gt;=Calculation!K125),1*Userdata!$D$36,0.5*Userdata!$D$36)*2.5</f>
        <v>2.5</v>
      </c>
      <c r="AW216">
        <f>IF(AND(Userdata!$B$38&lt;=Calculation!P125,Userdata!$B$39&gt;=Calculation!P125),1*Userdata!$D$38,0.5*Userdata!$D$38)*2.5</f>
        <v>2.5</v>
      </c>
      <c r="AX216" s="36">
        <f t="shared" si="21"/>
        <v>21.58</v>
      </c>
      <c r="AY216" s="33">
        <f>ROUND((Userdata!$B$3/Calculation!AX201),0)</f>
        <v>0</v>
      </c>
      <c r="AZ216">
        <f t="shared" si="22"/>
        <v>0</v>
      </c>
      <c r="BA216">
        <f t="shared" si="23"/>
        <v>0</v>
      </c>
    </row>
    <row r="217" spans="1:53" ht="62.5" x14ac:dyDescent="0.35">
      <c r="A217" s="4" t="s">
        <v>587</v>
      </c>
      <c r="B217" s="5" t="s">
        <v>588</v>
      </c>
      <c r="C217" t="s">
        <v>1387</v>
      </c>
      <c r="D217">
        <v>2009</v>
      </c>
      <c r="E217" s="6" t="s">
        <v>53</v>
      </c>
      <c r="F217" s="6" t="s">
        <v>590</v>
      </c>
      <c r="G217" s="6" t="s">
        <v>591</v>
      </c>
      <c r="H217" s="6" t="s">
        <v>96</v>
      </c>
      <c r="I217" s="6" t="s">
        <v>81</v>
      </c>
      <c r="J217" s="7">
        <v>5.8999999999999999E-3</v>
      </c>
      <c r="K217" s="8">
        <v>0.02</v>
      </c>
      <c r="L217" s="7">
        <v>1.8800000000000001E-2</v>
      </c>
      <c r="M217" s="9">
        <v>309.39999999999998</v>
      </c>
      <c r="N217" s="10">
        <v>9.4</v>
      </c>
      <c r="O217" s="34">
        <f t="shared" si="18"/>
        <v>32.909999999999997</v>
      </c>
      <c r="P217" s="11">
        <v>110573</v>
      </c>
      <c r="Q217" s="12">
        <v>-1.86</v>
      </c>
      <c r="R217" s="6" t="s">
        <v>44</v>
      </c>
      <c r="S217" s="6" t="s">
        <v>48</v>
      </c>
      <c r="T217" s="6" t="s">
        <v>48</v>
      </c>
      <c r="U217" s="6" t="s">
        <v>98</v>
      </c>
      <c r="V217" s="13">
        <v>0.36670000000000003</v>
      </c>
      <c r="W217" s="13">
        <v>0</v>
      </c>
      <c r="X217" s="13">
        <v>0</v>
      </c>
      <c r="Y217" s="13">
        <v>2.9100000000000001E-2</v>
      </c>
      <c r="Z217" s="13">
        <v>2.5399999999999999E-2</v>
      </c>
      <c r="AA217" s="13">
        <v>0.25240000000000001</v>
      </c>
      <c r="AB217" s="13">
        <v>0</v>
      </c>
      <c r="AC217" s="13">
        <v>7.8799999999999995E-2</v>
      </c>
      <c r="AD217" s="13">
        <v>0</v>
      </c>
      <c r="AE217" s="13">
        <v>0</v>
      </c>
      <c r="AF217" s="13">
        <v>4.4499999999999998E-2</v>
      </c>
      <c r="AG217" s="14" t="s">
        <v>48</v>
      </c>
      <c r="AH217" s="14" t="s">
        <v>48</v>
      </c>
      <c r="AI217" s="15" t="s">
        <v>49</v>
      </c>
      <c r="AJ217" s="16" t="s">
        <v>49</v>
      </c>
      <c r="AK217" s="30">
        <f t="shared" si="19"/>
        <v>6</v>
      </c>
      <c r="AL217">
        <f>IF(NOT(ISERROR(FIND(R217,Userdata!$C$6,1)))=TRUE,1,0)</f>
        <v>0</v>
      </c>
      <c r="AM217">
        <f>(IF(NOT(ISERROR(FIND(H217,Userdata!$B$46,1)))=TRUE,1,0.5))*25</f>
        <v>12.5</v>
      </c>
      <c r="AN217">
        <f>(IF(NOT(ISERROR(FIND(U217,Userdata!$C$15,1)))=TRUE,1,0.5))*25</f>
        <v>12.5</v>
      </c>
      <c r="AO217">
        <f>IF(Userdata!$B$26=TRUE,IF(E217="ETF",1,0),IF(E217="ETF",0,1))</f>
        <v>0</v>
      </c>
      <c r="AP217">
        <f>IF(D217&lt;Userdata!$B$28,1,0)</f>
        <v>0</v>
      </c>
      <c r="AQ217">
        <f>IF(D217=Userdata!$B$28,IF(Calculation!AK105&lt;Userdata!C130,1,0),0)</f>
        <v>0</v>
      </c>
      <c r="AR217">
        <f t="shared" si="20"/>
        <v>12.5</v>
      </c>
      <c r="AS217">
        <f>IF(Userdata!$W$4= TRUE,(IF(NOT(ISERROR(FIND(I217,Userdata!$R$5,1)))=TRUE,1,0.5)*25),(IF(NOT(ISERROR(FIND(I217,Userdata!$Q$2,1)))=TRUE,1,0.5)*25))</f>
        <v>12.5</v>
      </c>
      <c r="AT217">
        <f>IF(AND(Userdata!$B$32&lt;=Calculation!J105,Userdata!$B$33&gt;=Calculation!J105),1*Userdata!$D$32,0.5*Userdata!$D$32)*2.5</f>
        <v>1.25</v>
      </c>
      <c r="AU217">
        <f>IF(AND(Userdata!$B$34&lt;=Calculation!Q105,Userdata!$B$35&gt;=Calculation!Q105),1*Userdata!$D$34,0.5*Userdata!$D$34)*2.5</f>
        <v>2.5</v>
      </c>
      <c r="AV217">
        <f>IF(AND(Userdata!$B$36&lt;=Calculation!RH105,Userdata!$B$37&gt;=Calculation!K105),1*Userdata!$D$36,0.5*Userdata!$D$36)*2.5</f>
        <v>2.5</v>
      </c>
      <c r="AW217">
        <f>IF(AND(Userdata!$B$38&lt;=Calculation!P105,Userdata!$B$39&gt;=Calculation!P105),1*Userdata!$D$38,0.5*Userdata!$D$38)*2.5</f>
        <v>2.5</v>
      </c>
      <c r="AX217" s="36">
        <f t="shared" si="21"/>
        <v>32.909999999999997</v>
      </c>
      <c r="AY217" s="33">
        <f>ROUND((Userdata!$B$3/Calculation!AX202),0)</f>
        <v>0</v>
      </c>
      <c r="AZ217">
        <f t="shared" si="22"/>
        <v>0</v>
      </c>
      <c r="BA217">
        <f t="shared" si="23"/>
        <v>0</v>
      </c>
    </row>
    <row r="218" spans="1:53" ht="172.5" x14ac:dyDescent="0.35">
      <c r="A218" s="4" t="s">
        <v>395</v>
      </c>
      <c r="B218" s="5" t="s">
        <v>396</v>
      </c>
      <c r="C218" t="s">
        <v>1349</v>
      </c>
      <c r="D218">
        <v>2009</v>
      </c>
      <c r="E218" s="6" t="s">
        <v>53</v>
      </c>
      <c r="F218" s="6" t="s">
        <v>398</v>
      </c>
      <c r="G218" s="6" t="s">
        <v>399</v>
      </c>
      <c r="H218" s="6" t="s">
        <v>96</v>
      </c>
      <c r="I218" s="6" t="s">
        <v>89</v>
      </c>
      <c r="J218" s="7">
        <v>5.8999999999999999E-3</v>
      </c>
      <c r="K218" s="8">
        <v>0.53</v>
      </c>
      <c r="L218" s="7">
        <v>1.7899999999999999E-2</v>
      </c>
      <c r="M218" s="9">
        <v>196.6</v>
      </c>
      <c r="N218" s="10">
        <v>6.7</v>
      </c>
      <c r="O218" s="34">
        <f t="shared" si="18"/>
        <v>29.34</v>
      </c>
      <c r="P218" s="11">
        <v>92988</v>
      </c>
      <c r="Q218" s="12">
        <v>-2.08</v>
      </c>
      <c r="R218" s="6" t="s">
        <v>44</v>
      </c>
      <c r="S218" s="6" t="s">
        <v>74</v>
      </c>
      <c r="T218" s="6" t="s">
        <v>48</v>
      </c>
      <c r="U218" s="6" t="s">
        <v>98</v>
      </c>
      <c r="V218" s="13">
        <v>5.11E-2</v>
      </c>
      <c r="W218" s="13">
        <v>3.0099999999999998E-2</v>
      </c>
      <c r="X218" s="13">
        <v>0.21340000000000001</v>
      </c>
      <c r="Y218" s="13">
        <v>0.1711</v>
      </c>
      <c r="Z218" s="13">
        <v>2.1000000000000001E-2</v>
      </c>
      <c r="AA218" s="13">
        <v>7.2400000000000006E-2</v>
      </c>
      <c r="AB218" s="13">
        <v>9.7100000000000006E-2</v>
      </c>
      <c r="AC218" s="13">
        <v>9.9000000000000005E-2</v>
      </c>
      <c r="AD218" s="13">
        <v>0.15759999999999999</v>
      </c>
      <c r="AE218" s="13">
        <v>1.1999999999999999E-3</v>
      </c>
      <c r="AF218" s="13">
        <v>8.4599999999999995E-2</v>
      </c>
      <c r="AG218" s="14" t="s">
        <v>48</v>
      </c>
      <c r="AH218" s="14" t="s">
        <v>48</v>
      </c>
      <c r="AI218" s="15" t="s">
        <v>49</v>
      </c>
      <c r="AJ218" s="16" t="s">
        <v>49</v>
      </c>
      <c r="AK218" s="30">
        <f t="shared" si="19"/>
        <v>5</v>
      </c>
      <c r="AL218">
        <f>IF(NOT(ISERROR(FIND(R218,Userdata!$C$6,1)))=TRUE,1,0)</f>
        <v>0</v>
      </c>
      <c r="AM218">
        <f>(IF(NOT(ISERROR(FIND(H218,Userdata!$B$46,1)))=TRUE,1,0.5))*25</f>
        <v>12.5</v>
      </c>
      <c r="AN218">
        <f>(IF(NOT(ISERROR(FIND(U218,Userdata!$C$15,1)))=TRUE,1,0.5))*25</f>
        <v>12.5</v>
      </c>
      <c r="AO218">
        <f>IF(Userdata!$B$26=TRUE,IF(E218="ETF",1,0),IF(E218="ETF",0,1))</f>
        <v>0</v>
      </c>
      <c r="AP218">
        <f>IF(D218&lt;Userdata!$B$28,1,0)</f>
        <v>0</v>
      </c>
      <c r="AQ218">
        <f>IF(D218=Userdata!$B$28,IF(Calculation!AK63&lt;Userdata!C88,1,0),0)</f>
        <v>0</v>
      </c>
      <c r="AR218">
        <f t="shared" si="20"/>
        <v>12.5</v>
      </c>
      <c r="AS218">
        <f>IF(Userdata!$W$4= TRUE,(IF(NOT(ISERROR(FIND(I218,Userdata!$R$5,1)))=TRUE,1,0.5)*25),(IF(NOT(ISERROR(FIND(I218,Userdata!$Q$2,1)))=TRUE,1,0.5)*25))</f>
        <v>12.5</v>
      </c>
      <c r="AT218">
        <f>IF(AND(Userdata!$B$32&lt;=Calculation!J63,Userdata!$B$33&gt;=Calculation!J63),1*Userdata!$D$32,0.5*Userdata!$D$32)*2.5</f>
        <v>1.25</v>
      </c>
      <c r="AU218">
        <f>IF(AND(Userdata!$B$34&lt;=Calculation!Q63,Userdata!$B$35&gt;=Calculation!Q63),1*Userdata!$D$34,0.5*Userdata!$D$34)*2.5</f>
        <v>2.5</v>
      </c>
      <c r="AV218">
        <f>IF(AND(Userdata!$B$36&lt;=Calculation!RH63,Userdata!$B$37&gt;=Calculation!K63),1*Userdata!$D$36,0.5*Userdata!$D$36)*2.5</f>
        <v>2.5</v>
      </c>
      <c r="AW218">
        <f>IF(AND(Userdata!$B$38&lt;=Calculation!P63,Userdata!$B$39&gt;=Calculation!P63),1*Userdata!$D$38,0.5*Userdata!$D$38)*2.5</f>
        <v>2.5</v>
      </c>
      <c r="AX218" s="36">
        <f t="shared" si="21"/>
        <v>29.34</v>
      </c>
      <c r="AY218" s="33">
        <f>ROUND((Userdata!$B$3/Calculation!AX203),0)</f>
        <v>0</v>
      </c>
      <c r="AZ218">
        <f t="shared" si="22"/>
        <v>0</v>
      </c>
      <c r="BA218">
        <f t="shared" si="23"/>
        <v>0</v>
      </c>
    </row>
    <row r="219" spans="1:53" ht="172.5" x14ac:dyDescent="0.35">
      <c r="A219" s="4" t="s">
        <v>91</v>
      </c>
      <c r="B219" s="5" t="s">
        <v>92</v>
      </c>
      <c r="C219" t="s">
        <v>1383</v>
      </c>
      <c r="D219">
        <v>2009</v>
      </c>
      <c r="E219" s="6" t="s">
        <v>53</v>
      </c>
      <c r="F219" s="6" t="s">
        <v>94</v>
      </c>
      <c r="G219" s="6" t="s">
        <v>95</v>
      </c>
      <c r="H219" s="6" t="s">
        <v>96</v>
      </c>
      <c r="I219" s="6" t="s">
        <v>97</v>
      </c>
      <c r="J219" s="7">
        <v>7.7999999999999996E-3</v>
      </c>
      <c r="K219" s="8">
        <v>0.45</v>
      </c>
      <c r="L219" s="7">
        <v>2.5000000000000001E-2</v>
      </c>
      <c r="M219" s="9">
        <v>110.5</v>
      </c>
      <c r="N219" s="10">
        <v>6.1</v>
      </c>
      <c r="O219" s="34">
        <f t="shared" si="18"/>
        <v>18.11</v>
      </c>
      <c r="P219" s="11">
        <v>103341</v>
      </c>
      <c r="Q219" s="12">
        <v>-1.7</v>
      </c>
      <c r="R219" s="6" t="s">
        <v>44</v>
      </c>
      <c r="S219" s="6" t="s">
        <v>48</v>
      </c>
      <c r="T219" s="6" t="s">
        <v>48</v>
      </c>
      <c r="U219" s="6" t="s">
        <v>98</v>
      </c>
      <c r="V219" s="13">
        <v>9.6000000000000002E-2</v>
      </c>
      <c r="W219" s="13">
        <v>0</v>
      </c>
      <c r="X219" s="13">
        <v>5.1700000000000003E-2</v>
      </c>
      <c r="Y219" s="13">
        <v>4.4900000000000002E-2</v>
      </c>
      <c r="Z219" s="13">
        <v>0.22</v>
      </c>
      <c r="AA219" s="13">
        <v>0.23499999999999999</v>
      </c>
      <c r="AB219" s="13">
        <v>0</v>
      </c>
      <c r="AC219" s="13">
        <v>0</v>
      </c>
      <c r="AD219" s="13">
        <v>0</v>
      </c>
      <c r="AE219" s="13">
        <v>0</v>
      </c>
      <c r="AF219" s="13">
        <v>0.1643</v>
      </c>
      <c r="AG219" s="14" t="s">
        <v>48</v>
      </c>
      <c r="AH219" s="14" t="s">
        <v>48</v>
      </c>
      <c r="AI219" s="15" t="s">
        <v>49</v>
      </c>
      <c r="AJ219" s="16" t="s">
        <v>49</v>
      </c>
      <c r="AK219" s="30">
        <f t="shared" si="19"/>
        <v>2</v>
      </c>
      <c r="AL219">
        <f>IF(NOT(ISERROR(FIND(R219,Userdata!$C$6,1)))=TRUE,1,0)</f>
        <v>0</v>
      </c>
      <c r="AM219">
        <f>(IF(NOT(ISERROR(FIND(H219,Userdata!$B$46,1)))=TRUE,1,0.5))*25</f>
        <v>12.5</v>
      </c>
      <c r="AN219">
        <f>(IF(NOT(ISERROR(FIND(U219,Userdata!$C$15,1)))=TRUE,1,0.5))*25</f>
        <v>12.5</v>
      </c>
      <c r="AO219">
        <f>IF(Userdata!$B$26=TRUE,IF(E219="ETF",1,0),IF(E219="ETF",0,1))</f>
        <v>0</v>
      </c>
      <c r="AP219">
        <f>IF(D219&lt;Userdata!$B$28,1,0)</f>
        <v>0</v>
      </c>
      <c r="AQ219">
        <f>IF(D219=Userdata!$B$28,IF(Calculation!AK8&lt;Userdata!C33,1,0),0)</f>
        <v>0</v>
      </c>
      <c r="AR219">
        <f t="shared" si="20"/>
        <v>12.5</v>
      </c>
      <c r="AS219">
        <f>IF(Userdata!$W$4= TRUE,(IF(NOT(ISERROR(FIND(I219,Userdata!$R$5,1)))=TRUE,1,0.5)*25),(IF(NOT(ISERROR(FIND(I219,Userdata!$Q$2,1)))=TRUE,1,0.5)*25))</f>
        <v>12.5</v>
      </c>
      <c r="AT219">
        <f>IF(AND(Userdata!$B$32&lt;=Calculation!J8,Userdata!$B$33&gt;=Calculation!J8),1*Userdata!$D$32,0.5*Userdata!$D$32)*2.5</f>
        <v>1.25</v>
      </c>
      <c r="AU219">
        <f>IF(AND(Userdata!$B$34&lt;=Calculation!Q8,Userdata!$B$35&gt;=Calculation!Q8),1*Userdata!$D$34,0.5*Userdata!$D$34)*2.5</f>
        <v>2.5</v>
      </c>
      <c r="AV219">
        <f>IF(AND(Userdata!$B$36&lt;=Calculation!RH8,Userdata!$B$37&gt;=Calculation!K8),1*Userdata!$D$36,0.5*Userdata!$D$36)*2.5</f>
        <v>2.5</v>
      </c>
      <c r="AW219">
        <f>IF(AND(Userdata!$B$38&lt;=Calculation!P8,Userdata!$B$39&gt;=Calculation!P8),1*Userdata!$D$38,0.5*Userdata!$D$38)*2.5</f>
        <v>1.25</v>
      </c>
      <c r="AX219" s="36">
        <f t="shared" si="21"/>
        <v>18.11</v>
      </c>
      <c r="AY219" s="33">
        <f>ROUND((Userdata!$B$3/Calculation!AX204),0)</f>
        <v>0</v>
      </c>
      <c r="AZ219">
        <f t="shared" si="22"/>
        <v>0</v>
      </c>
      <c r="BA219">
        <f t="shared" si="23"/>
        <v>0</v>
      </c>
    </row>
    <row r="220" spans="1:53" ht="115" x14ac:dyDescent="0.35">
      <c r="A220" s="4" t="s">
        <v>1052</v>
      </c>
      <c r="B220" s="5" t="s">
        <v>1053</v>
      </c>
      <c r="C220" t="s">
        <v>1380</v>
      </c>
      <c r="D220">
        <v>2000</v>
      </c>
      <c r="E220" s="6" t="s">
        <v>53</v>
      </c>
      <c r="F220" s="6" t="s">
        <v>1055</v>
      </c>
      <c r="G220" s="6" t="s">
        <v>1056</v>
      </c>
      <c r="H220" s="6" t="s">
        <v>161</v>
      </c>
      <c r="I220" s="6" t="s">
        <v>81</v>
      </c>
      <c r="J220" s="7">
        <v>4.0000000000000001E-3</v>
      </c>
      <c r="K220" s="8">
        <v>0.74</v>
      </c>
      <c r="L220" s="7">
        <v>2.3699999999999999E-2</v>
      </c>
      <c r="M220" s="9">
        <v>1558.8</v>
      </c>
      <c r="N220" s="10">
        <v>20.3</v>
      </c>
      <c r="O220" s="34">
        <f t="shared" si="18"/>
        <v>76.790000000000006</v>
      </c>
      <c r="P220" s="11">
        <v>53320</v>
      </c>
      <c r="Q220" s="12">
        <v>1</v>
      </c>
      <c r="R220" s="6" t="s">
        <v>44</v>
      </c>
      <c r="S220" s="6" t="s">
        <v>58</v>
      </c>
      <c r="T220" s="6" t="s">
        <v>46</v>
      </c>
      <c r="U220" s="6" t="s">
        <v>59</v>
      </c>
      <c r="V220" s="13">
        <v>4.3700000000000003E-2</v>
      </c>
      <c r="W220" s="13">
        <v>3.2899999999999999E-2</v>
      </c>
      <c r="X220" s="13">
        <v>9.98E-2</v>
      </c>
      <c r="Y220" s="13">
        <v>0.1421</v>
      </c>
      <c r="Z220" s="13">
        <v>0.1351</v>
      </c>
      <c r="AA220" s="13">
        <v>0.1527</v>
      </c>
      <c r="AB220" s="13">
        <v>0.15079999999999999</v>
      </c>
      <c r="AC220" s="13">
        <v>7.3899999999999993E-2</v>
      </c>
      <c r="AD220" s="13">
        <v>2.5999999999999999E-3</v>
      </c>
      <c r="AE220" s="13">
        <v>0.1268</v>
      </c>
      <c r="AF220" s="13">
        <v>1.47E-2</v>
      </c>
      <c r="AG220" s="14" t="s">
        <v>48</v>
      </c>
      <c r="AH220" s="14" t="s">
        <v>48</v>
      </c>
      <c r="AI220" s="15" t="s">
        <v>49</v>
      </c>
      <c r="AJ220" s="16" t="s">
        <v>49</v>
      </c>
      <c r="AK220" s="30">
        <f t="shared" si="19"/>
        <v>12</v>
      </c>
      <c r="AL220">
        <f>IF(NOT(ISERROR(FIND(R220,Userdata!$C$6,1)))=TRUE,1,0)</f>
        <v>0</v>
      </c>
      <c r="AM220">
        <f>(IF(NOT(ISERROR(FIND(H220,Userdata!$B$46,1)))=TRUE,1,0.5))*25</f>
        <v>12.5</v>
      </c>
      <c r="AN220">
        <f>(IF(NOT(ISERROR(FIND(U220,Userdata!$C$15,1)))=TRUE,1,0.5))*25</f>
        <v>12.5</v>
      </c>
      <c r="AO220">
        <f>IF(Userdata!$B$26=TRUE,IF(E220="ETF",1,0),IF(E220="ETF",0,1))</f>
        <v>0</v>
      </c>
      <c r="AP220">
        <f>IF(D220&lt;Userdata!$B$28,1,0)</f>
        <v>0</v>
      </c>
      <c r="AQ220">
        <f>IF(D220=Userdata!$B$28,IF(Calculation!AK209&lt;Userdata!C234,1,0),0)</f>
        <v>0</v>
      </c>
      <c r="AR220">
        <f t="shared" si="20"/>
        <v>12.5</v>
      </c>
      <c r="AS220">
        <f>IF(Userdata!$W$4= TRUE,(IF(NOT(ISERROR(FIND(I220,Userdata!$R$5,1)))=TRUE,1,0.5)*25),(IF(NOT(ISERROR(FIND(I220,Userdata!$Q$2,1)))=TRUE,1,0.5)*25))</f>
        <v>12.5</v>
      </c>
      <c r="AT220">
        <f>IF(AND(Userdata!$B$32&lt;=Calculation!J209,Userdata!$B$33&gt;=Calculation!J209),1*Userdata!$D$32,0.5*Userdata!$D$32)*2.5</f>
        <v>1.25</v>
      </c>
      <c r="AU220">
        <f>IF(AND(Userdata!$B$34&lt;=Calculation!Q209,Userdata!$B$35&gt;=Calculation!Q209),1*Userdata!$D$34,0.5*Userdata!$D$34)*2.5</f>
        <v>2.5</v>
      </c>
      <c r="AV220">
        <f>IF(AND(Userdata!$B$36&lt;=Calculation!RH209,Userdata!$B$37&gt;=Calculation!K209),1*Userdata!$D$36,0.5*Userdata!$D$36)*2.5</f>
        <v>2.5</v>
      </c>
      <c r="AW220">
        <f>IF(AND(Userdata!$B$38&lt;=Calculation!P209,Userdata!$B$39&gt;=Calculation!P209),1*Userdata!$D$38,0.5*Userdata!$D$38)*2.5</f>
        <v>2.5</v>
      </c>
      <c r="AX220" s="36">
        <f t="shared" si="21"/>
        <v>76.790000000000006</v>
      </c>
      <c r="AY220" s="33">
        <f>ROUND((Userdata!$B$3/Calculation!AX205),0)</f>
        <v>0</v>
      </c>
      <c r="AZ220">
        <f t="shared" si="22"/>
        <v>0</v>
      </c>
      <c r="BA220">
        <f t="shared" si="23"/>
        <v>0</v>
      </c>
    </row>
    <row r="221" spans="1:53" ht="391" x14ac:dyDescent="0.35">
      <c r="A221" s="4" t="s">
        <v>909</v>
      </c>
      <c r="B221" s="5" t="s">
        <v>910</v>
      </c>
      <c r="C221" t="s">
        <v>1381</v>
      </c>
      <c r="D221">
        <v>2006</v>
      </c>
      <c r="E221" s="6" t="s">
        <v>53</v>
      </c>
      <c r="F221" s="6" t="s">
        <v>911</v>
      </c>
      <c r="G221" s="6" t="s">
        <v>912</v>
      </c>
      <c r="H221" s="6" t="s">
        <v>213</v>
      </c>
      <c r="I221" s="6" t="s">
        <v>105</v>
      </c>
      <c r="J221" s="7">
        <v>6.0000000000000001E-3</v>
      </c>
      <c r="K221" s="8">
        <v>0.32</v>
      </c>
      <c r="L221" s="7">
        <v>5.3999999999999999E-2</v>
      </c>
      <c r="M221" s="9">
        <v>764.8</v>
      </c>
      <c r="N221" s="10">
        <v>31</v>
      </c>
      <c r="O221" s="34">
        <f t="shared" si="18"/>
        <v>24.67</v>
      </c>
      <c r="P221" s="11">
        <v>212953</v>
      </c>
      <c r="Q221" s="12">
        <v>-1</v>
      </c>
      <c r="R221" s="6" t="s">
        <v>44</v>
      </c>
      <c r="S221" s="6" t="s">
        <v>106</v>
      </c>
      <c r="T221" s="6" t="s">
        <v>130</v>
      </c>
      <c r="U221" s="6" t="s">
        <v>59</v>
      </c>
      <c r="V221" s="13">
        <v>7.4800000000000005E-2</v>
      </c>
      <c r="W221" s="13">
        <v>2.98E-2</v>
      </c>
      <c r="X221" s="13">
        <v>6.3100000000000003E-2</v>
      </c>
      <c r="Y221" s="13">
        <v>3.9199999999999999E-2</v>
      </c>
      <c r="Z221" s="13">
        <v>0.21859999999999999</v>
      </c>
      <c r="AA221" s="13">
        <v>0.1099</v>
      </c>
      <c r="AB221" s="13">
        <v>5.5599999999999997E-2</v>
      </c>
      <c r="AC221" s="13">
        <v>6.6900000000000001E-2</v>
      </c>
      <c r="AD221" s="13">
        <v>9.7699999999999995E-2</v>
      </c>
      <c r="AE221" s="13">
        <v>6.4600000000000005E-2</v>
      </c>
      <c r="AF221" s="13">
        <v>8.4000000000000005E-2</v>
      </c>
      <c r="AG221" s="14" t="s">
        <v>48</v>
      </c>
      <c r="AH221" s="14" t="s">
        <v>48</v>
      </c>
      <c r="AI221" s="15" t="s">
        <v>49</v>
      </c>
      <c r="AJ221" s="16" t="s">
        <v>49</v>
      </c>
      <c r="AK221" s="30">
        <f t="shared" si="19"/>
        <v>9</v>
      </c>
      <c r="AL221">
        <f>IF(NOT(ISERROR(FIND(R221,Userdata!$C$6,1)))=TRUE,1,0)</f>
        <v>0</v>
      </c>
      <c r="AM221">
        <f>(IF(NOT(ISERROR(FIND(H221,Userdata!$B$46,1)))=TRUE,1,0.5))*25</f>
        <v>12.5</v>
      </c>
      <c r="AN221">
        <f>(IF(NOT(ISERROR(FIND(U221,Userdata!$C$15,1)))=TRUE,1,0.5))*25</f>
        <v>12.5</v>
      </c>
      <c r="AO221">
        <f>IF(Userdata!$B$26=TRUE,IF(E221="ETF",1,0),IF(E221="ETF",0,1))</f>
        <v>0</v>
      </c>
      <c r="AP221">
        <f>IF(D221&lt;Userdata!$B$28,1,0)</f>
        <v>0</v>
      </c>
      <c r="AQ221">
        <f>IF(D221=Userdata!$B$28,IF(Calculation!AK176&lt;Userdata!C201,1,0),0)</f>
        <v>0</v>
      </c>
      <c r="AR221">
        <f t="shared" si="20"/>
        <v>12.5</v>
      </c>
      <c r="AS221">
        <f>IF(Userdata!$W$4= TRUE,(IF(NOT(ISERROR(FIND(I221,Userdata!$R$5,1)))=TRUE,1,0.5)*25),(IF(NOT(ISERROR(FIND(I221,Userdata!$Q$2,1)))=TRUE,1,0.5)*25))</f>
        <v>12.5</v>
      </c>
      <c r="AT221">
        <f>IF(AND(Userdata!$B$32&lt;=Calculation!J176,Userdata!$B$33&gt;=Calculation!J176),1*Userdata!$D$32,0.5*Userdata!$D$32)*2.5</f>
        <v>1.25</v>
      </c>
      <c r="AU221">
        <f>IF(AND(Userdata!$B$34&lt;=Calculation!Q176,Userdata!$B$35&gt;=Calculation!Q176),1*Userdata!$D$34,0.5*Userdata!$D$34)*2.5</f>
        <v>2.5</v>
      </c>
      <c r="AV221">
        <f>IF(AND(Userdata!$B$36&lt;=Calculation!RH176,Userdata!$B$37&gt;=Calculation!K176),1*Userdata!$D$36,0.5*Userdata!$D$36)*2.5</f>
        <v>2.5</v>
      </c>
      <c r="AW221">
        <f>IF(AND(Userdata!$B$38&lt;=Calculation!P176,Userdata!$B$39&gt;=Calculation!P176),1*Userdata!$D$38,0.5*Userdata!$D$38)*2.5</f>
        <v>2.5</v>
      </c>
      <c r="AX221" s="36">
        <f t="shared" si="21"/>
        <v>24.67</v>
      </c>
      <c r="AY221" s="33">
        <f>ROUND((Userdata!$B$3/Calculation!AX206),0)</f>
        <v>0</v>
      </c>
      <c r="AZ221">
        <f t="shared" si="22"/>
        <v>0</v>
      </c>
      <c r="BA221">
        <f t="shared" si="23"/>
        <v>0</v>
      </c>
    </row>
    <row r="222" spans="1:53" ht="218.5" x14ac:dyDescent="0.35">
      <c r="A222" s="4" t="s">
        <v>382</v>
      </c>
      <c r="B222" s="5" t="s">
        <v>383</v>
      </c>
      <c r="C222" t="s">
        <v>1382</v>
      </c>
      <c r="D222">
        <v>2010</v>
      </c>
      <c r="E222" s="6" t="s">
        <v>53</v>
      </c>
      <c r="F222" s="6" t="s">
        <v>385</v>
      </c>
      <c r="G222" s="6" t="s">
        <v>386</v>
      </c>
      <c r="H222" s="6" t="s">
        <v>190</v>
      </c>
      <c r="I222" s="6" t="s">
        <v>97</v>
      </c>
      <c r="J222" s="7">
        <v>6.4999999999999997E-3</v>
      </c>
      <c r="K222" s="8">
        <v>0.2</v>
      </c>
      <c r="L222" s="7">
        <v>1.8200000000000001E-2</v>
      </c>
      <c r="M222" s="9">
        <v>190.9</v>
      </c>
      <c r="N222" s="10">
        <v>17.2</v>
      </c>
      <c r="O222" s="34">
        <f t="shared" si="18"/>
        <v>11.1</v>
      </c>
      <c r="P222" s="11">
        <v>155962</v>
      </c>
      <c r="Q222" s="12">
        <v>-3.48</v>
      </c>
      <c r="R222" s="6" t="s">
        <v>44</v>
      </c>
      <c r="S222" s="6" t="s">
        <v>48</v>
      </c>
      <c r="T222" s="6" t="s">
        <v>48</v>
      </c>
      <c r="U222" s="6" t="s">
        <v>59</v>
      </c>
      <c r="V222" s="13">
        <v>0.99660000000000004</v>
      </c>
      <c r="W222" s="13">
        <v>0</v>
      </c>
      <c r="X222" s="13">
        <v>0</v>
      </c>
      <c r="Y222" s="13">
        <v>0</v>
      </c>
      <c r="Z222" s="13">
        <v>0</v>
      </c>
      <c r="AA222" s="13">
        <v>0</v>
      </c>
      <c r="AB222" s="13">
        <v>0</v>
      </c>
      <c r="AC222" s="13">
        <v>0</v>
      </c>
      <c r="AD222" s="13">
        <v>0</v>
      </c>
      <c r="AE222" s="13">
        <v>0</v>
      </c>
      <c r="AF222" s="13">
        <v>0</v>
      </c>
      <c r="AG222" s="14" t="s">
        <v>48</v>
      </c>
      <c r="AH222" s="14" t="s">
        <v>48</v>
      </c>
      <c r="AI222" s="15" t="s">
        <v>49</v>
      </c>
      <c r="AJ222" s="16" t="s">
        <v>49</v>
      </c>
      <c r="AK222" s="30">
        <f t="shared" si="19"/>
        <v>4</v>
      </c>
      <c r="AL222">
        <f>IF(NOT(ISERROR(FIND(R222,Userdata!$C$6,1)))=TRUE,1,0)</f>
        <v>0</v>
      </c>
      <c r="AM222">
        <f>(IF(NOT(ISERROR(FIND(H222,Userdata!$B$46,1)))=TRUE,1,0.5))*25</f>
        <v>12.5</v>
      </c>
      <c r="AN222">
        <f>(IF(NOT(ISERROR(FIND(U222,Userdata!$C$15,1)))=TRUE,1,0.5))*25</f>
        <v>12.5</v>
      </c>
      <c r="AO222">
        <f>IF(Userdata!$B$26=TRUE,IF(E222="ETF",1,0),IF(E222="ETF",0,1))</f>
        <v>0</v>
      </c>
      <c r="AP222">
        <f>IF(D222&lt;Userdata!$B$28,1,0)</f>
        <v>0</v>
      </c>
      <c r="AQ222">
        <f>IF(D222=Userdata!$B$28,IF(Calculation!AK60&lt;Userdata!C85,1,0),0)</f>
        <v>0</v>
      </c>
      <c r="AR222">
        <f t="shared" si="20"/>
        <v>12.5</v>
      </c>
      <c r="AS222">
        <f>IF(Userdata!$W$4= TRUE,(IF(NOT(ISERROR(FIND(I222,Userdata!$R$5,1)))=TRUE,1,0.5)*25),(IF(NOT(ISERROR(FIND(I222,Userdata!$Q$2,1)))=TRUE,1,0.5)*25))</f>
        <v>12.5</v>
      </c>
      <c r="AT222">
        <f>IF(AND(Userdata!$B$32&lt;=Calculation!J60,Userdata!$B$33&gt;=Calculation!J60),1*Userdata!$D$32,0.5*Userdata!$D$32)*2.5</f>
        <v>1.25</v>
      </c>
      <c r="AU222">
        <f>IF(AND(Userdata!$B$34&lt;=Calculation!Q60,Userdata!$B$35&gt;=Calculation!Q60),1*Userdata!$D$34,0.5*Userdata!$D$34)*2.5</f>
        <v>2.5</v>
      </c>
      <c r="AV222">
        <f>IF(AND(Userdata!$B$36&lt;=Calculation!RH60,Userdata!$B$37&gt;=Calculation!K60),1*Userdata!$D$36,0.5*Userdata!$D$36)*2.5</f>
        <v>2.5</v>
      </c>
      <c r="AW222">
        <f>IF(AND(Userdata!$B$38&lt;=Calculation!P60,Userdata!$B$39&gt;=Calculation!P60),1*Userdata!$D$38,0.5*Userdata!$D$38)*2.5</f>
        <v>2.5</v>
      </c>
      <c r="AX222" s="36">
        <f t="shared" si="21"/>
        <v>11.1</v>
      </c>
      <c r="AY222" s="33">
        <f>ROUND((Userdata!$B$3/Calculation!AX207),0)</f>
        <v>0</v>
      </c>
      <c r="AZ222">
        <f t="shared" si="22"/>
        <v>0</v>
      </c>
      <c r="BA222">
        <f t="shared" si="23"/>
        <v>0</v>
      </c>
    </row>
    <row r="223" spans="1:53" ht="402.5" x14ac:dyDescent="0.35">
      <c r="A223" s="4" t="s">
        <v>50</v>
      </c>
      <c r="B223" s="5" t="s">
        <v>51</v>
      </c>
      <c r="C223" t="s">
        <v>1381</v>
      </c>
      <c r="D223">
        <v>2000</v>
      </c>
      <c r="E223" s="6" t="s">
        <v>53</v>
      </c>
      <c r="F223" s="6" t="s">
        <v>54</v>
      </c>
      <c r="G223" s="6" t="s">
        <v>55</v>
      </c>
      <c r="H223" s="6" t="s">
        <v>56</v>
      </c>
      <c r="I223" s="6" t="s">
        <v>57</v>
      </c>
      <c r="J223" s="7">
        <v>5.0000000000000001E-3</v>
      </c>
      <c r="K223" s="8">
        <v>0.43</v>
      </c>
      <c r="L223" s="7">
        <v>2.6599999999999999E-2</v>
      </c>
      <c r="M223" s="9">
        <v>103.4</v>
      </c>
      <c r="N223" s="10">
        <v>1.5</v>
      </c>
      <c r="O223" s="34">
        <f t="shared" si="18"/>
        <v>68.930000000000007</v>
      </c>
      <c r="P223" s="11">
        <v>5781</v>
      </c>
      <c r="Q223" s="12">
        <v>1.1599999999999999</v>
      </c>
      <c r="R223" s="6" t="s">
        <v>44</v>
      </c>
      <c r="S223" s="6" t="s">
        <v>58</v>
      </c>
      <c r="T223" s="6" t="s">
        <v>46</v>
      </c>
      <c r="U223" s="6" t="s">
        <v>59</v>
      </c>
      <c r="V223" s="13">
        <v>6.4899999999999999E-2</v>
      </c>
      <c r="W223" s="13">
        <v>4.6699999999999998E-2</v>
      </c>
      <c r="X223" s="13">
        <v>0.12939999999999999</v>
      </c>
      <c r="Y223" s="13">
        <v>6.3700000000000007E-2</v>
      </c>
      <c r="Z223" s="13">
        <v>7.7799999999999994E-2</v>
      </c>
      <c r="AA223" s="13">
        <v>0.1933</v>
      </c>
      <c r="AB223" s="13">
        <v>0.1041</v>
      </c>
      <c r="AC223" s="13">
        <v>0.12939999999999999</v>
      </c>
      <c r="AD223" s="13">
        <v>0</v>
      </c>
      <c r="AE223" s="13">
        <v>0.1245</v>
      </c>
      <c r="AF223" s="13">
        <v>2.7900000000000001E-2</v>
      </c>
      <c r="AG223" s="14" t="s">
        <v>48</v>
      </c>
      <c r="AH223" s="14" t="s">
        <v>48</v>
      </c>
      <c r="AI223" s="15" t="s">
        <v>49</v>
      </c>
      <c r="AJ223" s="16" t="s">
        <v>49</v>
      </c>
      <c r="AK223" s="30">
        <f t="shared" si="19"/>
        <v>9</v>
      </c>
      <c r="AL223">
        <f>IF(NOT(ISERROR(FIND(R223,Userdata!$C$6,1)))=TRUE,1,0)</f>
        <v>0</v>
      </c>
      <c r="AM223">
        <f>(IF(NOT(ISERROR(FIND(H223,Userdata!$B$46,1)))=TRUE,1,0.5))*25</f>
        <v>12.5</v>
      </c>
      <c r="AN223">
        <f>(IF(NOT(ISERROR(FIND(U223,Userdata!$C$15,1)))=TRUE,1,0.5))*25</f>
        <v>12.5</v>
      </c>
      <c r="AO223">
        <f>IF(Userdata!$B$26=TRUE,IF(E223="ETF",1,0),IF(E223="ETF",0,1))</f>
        <v>0</v>
      </c>
      <c r="AP223">
        <f>IF(D223&lt;Userdata!$B$28,1,0)</f>
        <v>0</v>
      </c>
      <c r="AQ223">
        <f>IF(D223=Userdata!$B$28,IF(Calculation!AK3&lt;Userdata!C28,1,0),0)</f>
        <v>0</v>
      </c>
      <c r="AR223">
        <f t="shared" si="20"/>
        <v>12.5</v>
      </c>
      <c r="AS223">
        <f>IF(Userdata!$W$4= TRUE,(IF(NOT(ISERROR(FIND(I223,Userdata!$R$5,1)))=TRUE,1,0.5)*25),(IF(NOT(ISERROR(FIND(I223,Userdata!$Q$2,1)))=TRUE,1,0.5)*25))</f>
        <v>12.5</v>
      </c>
      <c r="AT223">
        <f>IF(AND(Userdata!$B$32&lt;=Calculation!J3,Userdata!$B$33&gt;=Calculation!J3),1*Userdata!$D$32,0.5*Userdata!$D$32)*2.5</f>
        <v>1.25</v>
      </c>
      <c r="AU223">
        <f>IF(AND(Userdata!$B$34&lt;=Calculation!Q3,Userdata!$B$35&gt;=Calculation!Q3),1*Userdata!$D$34,0.5*Userdata!$D$34)*2.5</f>
        <v>2.5</v>
      </c>
      <c r="AV223">
        <f>IF(AND(Userdata!$B$36&lt;=Calculation!RH3,Userdata!$B$37&gt;=Calculation!K3),1*Userdata!$D$36,0.5*Userdata!$D$36)*2.5</f>
        <v>2.5</v>
      </c>
      <c r="AW223">
        <f>IF(AND(Userdata!$B$38&lt;=Calculation!P3,Userdata!$B$39&gt;=Calculation!P3),1*Userdata!$D$38,0.5*Userdata!$D$38)*2.5</f>
        <v>2.5</v>
      </c>
      <c r="AX223" s="36">
        <f t="shared" si="21"/>
        <v>68.930000000000007</v>
      </c>
      <c r="AY223" s="33">
        <f>ROUND((Userdata!$B$3/Calculation!AX208),0)</f>
        <v>0</v>
      </c>
      <c r="AZ223">
        <f t="shared" si="22"/>
        <v>0</v>
      </c>
      <c r="BA223">
        <f t="shared" si="23"/>
        <v>0</v>
      </c>
    </row>
    <row r="224" spans="1:53" ht="368" x14ac:dyDescent="0.35">
      <c r="A224" s="4" t="s">
        <v>1132</v>
      </c>
      <c r="B224" s="5" t="s">
        <v>1133</v>
      </c>
      <c r="C224" t="s">
        <v>1381</v>
      </c>
      <c r="D224">
        <v>2011</v>
      </c>
      <c r="E224" s="6" t="s">
        <v>53</v>
      </c>
      <c r="F224" s="6" t="s">
        <v>1134</v>
      </c>
      <c r="G224" s="6" t="s">
        <v>1135</v>
      </c>
      <c r="H224" s="6" t="s">
        <v>190</v>
      </c>
      <c r="I224" s="6" t="s">
        <v>612</v>
      </c>
      <c r="J224" s="7">
        <v>4.7999999999999996E-3</v>
      </c>
      <c r="K224" s="8">
        <v>0.37</v>
      </c>
      <c r="L224" s="7">
        <v>1.0800000000000001E-2</v>
      </c>
      <c r="M224" s="9">
        <v>2680.4</v>
      </c>
      <c r="N224" s="10">
        <v>78.400000000000006</v>
      </c>
      <c r="O224" s="34">
        <f t="shared" si="18"/>
        <v>34.19</v>
      </c>
      <c r="P224" s="11">
        <v>250377</v>
      </c>
      <c r="Q224" s="12">
        <v>-1.0900000000000001</v>
      </c>
      <c r="R224" s="6" t="s">
        <v>44</v>
      </c>
      <c r="S224" s="6" t="s">
        <v>48</v>
      </c>
      <c r="T224" s="6" t="s">
        <v>48</v>
      </c>
      <c r="U224" s="6" t="s">
        <v>59</v>
      </c>
      <c r="V224" s="13">
        <v>0.47539999999999999</v>
      </c>
      <c r="W224" s="13">
        <v>0</v>
      </c>
      <c r="X224" s="13">
        <v>1.78E-2</v>
      </c>
      <c r="Y224" s="13">
        <v>8.4699999999999998E-2</v>
      </c>
      <c r="Z224" s="13">
        <v>0.33739999999999998</v>
      </c>
      <c r="AA224" s="13">
        <v>0</v>
      </c>
      <c r="AB224" s="13">
        <v>0</v>
      </c>
      <c r="AC224" s="13">
        <v>9.1000000000000004E-3</v>
      </c>
      <c r="AD224" s="13">
        <v>2.23E-2</v>
      </c>
      <c r="AE224" s="13">
        <v>0</v>
      </c>
      <c r="AF224" s="13">
        <v>4.7100000000000003E-2</v>
      </c>
      <c r="AG224" s="14" t="s">
        <v>48</v>
      </c>
      <c r="AH224" s="14" t="s">
        <v>48</v>
      </c>
      <c r="AI224" s="15" t="s">
        <v>49</v>
      </c>
      <c r="AJ224" s="16" t="s">
        <v>49</v>
      </c>
      <c r="AK224" s="30">
        <f t="shared" si="19"/>
        <v>9</v>
      </c>
      <c r="AL224">
        <f>IF(NOT(ISERROR(FIND(R224,Userdata!$C$6,1)))=TRUE,1,0)</f>
        <v>0</v>
      </c>
      <c r="AM224">
        <f>(IF(NOT(ISERROR(FIND(H224,Userdata!$B$46,1)))=TRUE,1,0.5))*25</f>
        <v>12.5</v>
      </c>
      <c r="AN224">
        <f>(IF(NOT(ISERROR(FIND(U224,Userdata!$C$15,1)))=TRUE,1,0.5))*25</f>
        <v>12.5</v>
      </c>
      <c r="AO224">
        <f>IF(Userdata!$B$26=TRUE,IF(E224="ETF",1,0),IF(E224="ETF",0,1))</f>
        <v>0</v>
      </c>
      <c r="AP224">
        <f>IF(D224&lt;Userdata!$B$28,1,0)</f>
        <v>0</v>
      </c>
      <c r="AQ224">
        <f>IF(D224=Userdata!$B$28,IF(Calculation!AK227&lt;Userdata!C252,1,0),0)</f>
        <v>0</v>
      </c>
      <c r="AR224">
        <f t="shared" si="20"/>
        <v>12.5</v>
      </c>
      <c r="AS224">
        <f>IF(Userdata!$W$4= TRUE,(IF(NOT(ISERROR(FIND(I224,Userdata!$R$5,1)))=TRUE,1,0.5)*25),(IF(NOT(ISERROR(FIND(I224,Userdata!$Q$2,1)))=TRUE,1,0.5)*25))</f>
        <v>12.5</v>
      </c>
      <c r="AT224">
        <f>IF(AND(Userdata!$B$32&lt;=Calculation!J227,Userdata!$B$33&gt;=Calculation!J227),1*Userdata!$D$32,0.5*Userdata!$D$32)*2.5</f>
        <v>1.25</v>
      </c>
      <c r="AU224">
        <f>IF(AND(Userdata!$B$34&lt;=Calculation!Q227,Userdata!$B$35&gt;=Calculation!Q227),1*Userdata!$D$34,0.5*Userdata!$D$34)*2.5</f>
        <v>2.5</v>
      </c>
      <c r="AV224">
        <f>IF(AND(Userdata!$B$36&lt;=Calculation!RH227,Userdata!$B$37&gt;=Calculation!K227),1*Userdata!$D$36,0.5*Userdata!$D$36)*2.5</f>
        <v>2.5</v>
      </c>
      <c r="AW224">
        <f>IF(AND(Userdata!$B$38&lt;=Calculation!P227,Userdata!$B$39&gt;=Calculation!P227),1*Userdata!$D$38,0.5*Userdata!$D$38)*2.5</f>
        <v>2.5</v>
      </c>
      <c r="AX224" s="36">
        <f t="shared" si="21"/>
        <v>34.19</v>
      </c>
      <c r="AY224" s="33">
        <f>ROUND((Userdata!$B$3/Calculation!AX209),0)</f>
        <v>0</v>
      </c>
      <c r="AZ224">
        <f t="shared" si="22"/>
        <v>0</v>
      </c>
      <c r="BA224">
        <f t="shared" si="23"/>
        <v>0</v>
      </c>
    </row>
    <row r="225" spans="1:53" ht="57.5" x14ac:dyDescent="0.35">
      <c r="A225" s="4" t="s">
        <v>710</v>
      </c>
      <c r="B225" s="5" t="s">
        <v>711</v>
      </c>
      <c r="C225" t="s">
        <v>1386</v>
      </c>
      <c r="D225">
        <v>2008</v>
      </c>
      <c r="E225" s="6" t="s">
        <v>53</v>
      </c>
      <c r="F225" s="6" t="s">
        <v>713</v>
      </c>
      <c r="G225" s="6" t="s">
        <v>714</v>
      </c>
      <c r="H225" s="6" t="s">
        <v>88</v>
      </c>
      <c r="I225" s="6" t="s">
        <v>81</v>
      </c>
      <c r="J225" s="7">
        <v>6.0000000000000001E-3</v>
      </c>
      <c r="K225" s="8">
        <v>1.1200000000000001</v>
      </c>
      <c r="L225" s="7">
        <v>2.5000000000000001E-2</v>
      </c>
      <c r="M225" s="9">
        <v>397.7</v>
      </c>
      <c r="N225" s="10">
        <v>8.9</v>
      </c>
      <c r="O225" s="34">
        <f t="shared" si="18"/>
        <v>44.69</v>
      </c>
      <c r="P225" s="11">
        <v>345516</v>
      </c>
      <c r="Q225" s="12">
        <v>-4.13</v>
      </c>
      <c r="R225" s="6" t="s">
        <v>44</v>
      </c>
      <c r="S225" s="6" t="s">
        <v>48</v>
      </c>
      <c r="T225" s="6" t="s">
        <v>48</v>
      </c>
      <c r="U225" s="6" t="s">
        <v>306</v>
      </c>
      <c r="V225" s="13">
        <v>6.6699999999999995E-2</v>
      </c>
      <c r="W225" s="13">
        <v>7.4200000000000002E-2</v>
      </c>
      <c r="X225" s="13">
        <v>4.6399999999999997E-2</v>
      </c>
      <c r="Y225" s="13">
        <v>0.1192</v>
      </c>
      <c r="Z225" s="13">
        <v>4.1099999999999998E-2</v>
      </c>
      <c r="AA225" s="13">
        <v>0.41670000000000001</v>
      </c>
      <c r="AB225" s="13">
        <v>2.2000000000000001E-3</v>
      </c>
      <c r="AC225" s="13">
        <v>0.17069999999999999</v>
      </c>
      <c r="AD225" s="13">
        <v>2.3900000000000001E-2</v>
      </c>
      <c r="AE225" s="13">
        <v>2.3099999999999999E-2</v>
      </c>
      <c r="AF225" s="13">
        <v>3.3999999999999998E-3</v>
      </c>
      <c r="AG225" s="14" t="s">
        <v>48</v>
      </c>
      <c r="AH225" s="14" t="s">
        <v>48</v>
      </c>
      <c r="AI225" s="15" t="s">
        <v>49</v>
      </c>
      <c r="AJ225" s="16" t="s">
        <v>49</v>
      </c>
      <c r="AK225" s="30">
        <f t="shared" si="19"/>
        <v>3</v>
      </c>
      <c r="AL225">
        <f>IF(NOT(ISERROR(FIND(R225,Userdata!$C$6,1)))=TRUE,1,0)</f>
        <v>0</v>
      </c>
      <c r="AM225">
        <f>(IF(NOT(ISERROR(FIND(H225,Userdata!$B$46,1)))=TRUE,1,0.5))*25</f>
        <v>12.5</v>
      </c>
      <c r="AN225">
        <f>(IF(NOT(ISERROR(FIND(U225,Userdata!$C$15,1)))=TRUE,1,0.5))*25</f>
        <v>12.5</v>
      </c>
      <c r="AO225">
        <f>IF(Userdata!$B$26=TRUE,IF(E225="ETF",1,0),IF(E225="ETF",0,1))</f>
        <v>0</v>
      </c>
      <c r="AP225">
        <f>IF(D225&lt;Userdata!$B$28,1,0)</f>
        <v>0</v>
      </c>
      <c r="AQ225">
        <f>IF(D225=Userdata!$B$28,IF(Calculation!AK131&lt;Userdata!C156,1,0),0)</f>
        <v>0</v>
      </c>
      <c r="AR225">
        <f t="shared" si="20"/>
        <v>12.5</v>
      </c>
      <c r="AS225">
        <f>IF(Userdata!$W$4= TRUE,(IF(NOT(ISERROR(FIND(I225,Userdata!$R$5,1)))=TRUE,1,0.5)*25),(IF(NOT(ISERROR(FIND(I225,Userdata!$Q$2,1)))=TRUE,1,0.5)*25))</f>
        <v>12.5</v>
      </c>
      <c r="AT225">
        <f>IF(AND(Userdata!$B$32&lt;=Calculation!J131,Userdata!$B$33&gt;=Calculation!J131),1*Userdata!$D$32,0.5*Userdata!$D$32)*2.5</f>
        <v>1.25</v>
      </c>
      <c r="AU225">
        <f>IF(AND(Userdata!$B$34&lt;=Calculation!Q131,Userdata!$B$35&gt;=Calculation!Q131),1*Userdata!$D$34,0.5*Userdata!$D$34)*2.5</f>
        <v>2.5</v>
      </c>
      <c r="AV225">
        <f>IF(AND(Userdata!$B$36&lt;=Calculation!RH131,Userdata!$B$37&gt;=Calculation!K131),1*Userdata!$D$36,0.5*Userdata!$D$36)*2.5</f>
        <v>2.5</v>
      </c>
      <c r="AW225">
        <f>IF(AND(Userdata!$B$38&lt;=Calculation!P131,Userdata!$B$39&gt;=Calculation!P131),1*Userdata!$D$38,0.5*Userdata!$D$38)*2.5</f>
        <v>2.5</v>
      </c>
      <c r="AX225" s="36">
        <f t="shared" si="21"/>
        <v>44.69</v>
      </c>
      <c r="AY225" s="33">
        <f>ROUND((Userdata!$B$3/Calculation!AX210),0)</f>
        <v>0</v>
      </c>
      <c r="AZ225">
        <f t="shared" si="22"/>
        <v>0</v>
      </c>
      <c r="BA225">
        <f t="shared" si="23"/>
        <v>0</v>
      </c>
    </row>
    <row r="226" spans="1:53" ht="195.5" x14ac:dyDescent="0.35">
      <c r="A226" s="4" t="s">
        <v>180</v>
      </c>
      <c r="B226" s="5" t="s">
        <v>181</v>
      </c>
      <c r="C226" t="s">
        <v>1385</v>
      </c>
      <c r="D226">
        <v>2011</v>
      </c>
      <c r="E226" s="6" t="s">
        <v>53</v>
      </c>
      <c r="F226" s="6" t="s">
        <v>183</v>
      </c>
      <c r="G226" s="6" t="s">
        <v>184</v>
      </c>
      <c r="H226" s="6" t="s">
        <v>136</v>
      </c>
      <c r="I226" s="6" t="s">
        <v>97</v>
      </c>
      <c r="J226" s="7">
        <v>6.4999999999999997E-3</v>
      </c>
      <c r="K226" s="8">
        <v>0.11</v>
      </c>
      <c r="L226" s="7">
        <v>5.1999999999999998E-3</v>
      </c>
      <c r="M226" s="9">
        <v>124.1</v>
      </c>
      <c r="N226" s="10">
        <v>5.9</v>
      </c>
      <c r="O226" s="34">
        <f t="shared" si="18"/>
        <v>21.03</v>
      </c>
      <c r="P226" s="11">
        <v>242497</v>
      </c>
      <c r="Q226" s="12">
        <v>2.88</v>
      </c>
      <c r="R226" s="6" t="s">
        <v>44</v>
      </c>
      <c r="S226" s="6" t="s">
        <v>48</v>
      </c>
      <c r="T226" s="6" t="s">
        <v>48</v>
      </c>
      <c r="U226" s="6" t="s">
        <v>59</v>
      </c>
      <c r="V226" s="13">
        <v>0</v>
      </c>
      <c r="W226" s="13">
        <v>0</v>
      </c>
      <c r="X226" s="13">
        <v>0.1426</v>
      </c>
      <c r="Y226" s="13">
        <v>0</v>
      </c>
      <c r="Z226" s="13">
        <v>0</v>
      </c>
      <c r="AA226" s="13">
        <v>0</v>
      </c>
      <c r="AB226" s="13">
        <v>0</v>
      </c>
      <c r="AC226" s="13">
        <v>0</v>
      </c>
      <c r="AD226" s="13">
        <v>0</v>
      </c>
      <c r="AE226" s="13">
        <v>0.85429999999999995</v>
      </c>
      <c r="AF226" s="13">
        <v>0</v>
      </c>
      <c r="AG226" s="14" t="s">
        <v>48</v>
      </c>
      <c r="AH226" s="14" t="s">
        <v>48</v>
      </c>
      <c r="AI226" s="15" t="s">
        <v>49</v>
      </c>
      <c r="AJ226" s="16" t="s">
        <v>49</v>
      </c>
      <c r="AK226" s="30">
        <f t="shared" si="19"/>
        <v>11</v>
      </c>
      <c r="AL226">
        <f>IF(NOT(ISERROR(FIND(R226,Userdata!$C$6,1)))=TRUE,1,0)</f>
        <v>0</v>
      </c>
      <c r="AM226">
        <f>(IF(NOT(ISERROR(FIND(H226,Userdata!$B$46,1)))=TRUE,1,0.5))*25</f>
        <v>12.5</v>
      </c>
      <c r="AN226">
        <f>(IF(NOT(ISERROR(FIND(U226,Userdata!$C$15,1)))=TRUE,1,0.5))*25</f>
        <v>12.5</v>
      </c>
      <c r="AO226">
        <f>IF(Userdata!$B$26=TRUE,IF(E226="ETF",1,0),IF(E226="ETF",0,1))</f>
        <v>0</v>
      </c>
      <c r="AP226">
        <f>IF(D226&lt;Userdata!$B$28,1,0)</f>
        <v>0</v>
      </c>
      <c r="AQ226">
        <f>IF(D226=Userdata!$B$28,IF(Calculation!AK22&lt;Userdata!C47,1,0),0)</f>
        <v>0</v>
      </c>
      <c r="AR226">
        <f t="shared" si="20"/>
        <v>12.5</v>
      </c>
      <c r="AS226">
        <f>IF(Userdata!$W$4= TRUE,(IF(NOT(ISERROR(FIND(I226,Userdata!$R$5,1)))=TRUE,1,0.5)*25),(IF(NOT(ISERROR(FIND(I226,Userdata!$Q$2,1)))=TRUE,1,0.5)*25))</f>
        <v>12.5</v>
      </c>
      <c r="AT226">
        <f>IF(AND(Userdata!$B$32&lt;=Calculation!J22,Userdata!$B$33&gt;=Calculation!J22),1*Userdata!$D$32,0.5*Userdata!$D$32)*2.5</f>
        <v>1.25</v>
      </c>
      <c r="AU226">
        <f>IF(AND(Userdata!$B$34&lt;=Calculation!Q22,Userdata!$B$35&gt;=Calculation!Q22),1*Userdata!$D$34,0.5*Userdata!$D$34)*2.5</f>
        <v>2.5</v>
      </c>
      <c r="AV226">
        <f>IF(AND(Userdata!$B$36&lt;=Calculation!RH22,Userdata!$B$37&gt;=Calculation!K22),1*Userdata!$D$36,0.5*Userdata!$D$36)*2.5</f>
        <v>2.5</v>
      </c>
      <c r="AW226">
        <f>IF(AND(Userdata!$B$38&lt;=Calculation!P22,Userdata!$B$39&gt;=Calculation!P22),1*Userdata!$D$38,0.5*Userdata!$D$38)*2.5</f>
        <v>2.5</v>
      </c>
      <c r="AX226" s="36">
        <f t="shared" si="21"/>
        <v>21.03</v>
      </c>
      <c r="AY226" s="33">
        <f>ROUND((Userdata!$B$3/Calculation!AX211),0)</f>
        <v>0</v>
      </c>
      <c r="AZ226">
        <f t="shared" si="22"/>
        <v>0</v>
      </c>
      <c r="BA226">
        <f t="shared" si="23"/>
        <v>0</v>
      </c>
    </row>
    <row r="227" spans="1:53" ht="368" x14ac:dyDescent="0.35">
      <c r="A227" s="4" t="s">
        <v>1006</v>
      </c>
      <c r="B227" s="5" t="s">
        <v>1007</v>
      </c>
      <c r="C227" t="s">
        <v>1388</v>
      </c>
      <c r="D227">
        <v>2011</v>
      </c>
      <c r="E227" s="6" t="s">
        <v>53</v>
      </c>
      <c r="F227" s="6" t="s">
        <v>1009</v>
      </c>
      <c r="G227" s="6" t="s">
        <v>1010</v>
      </c>
      <c r="H227" s="6" t="s">
        <v>161</v>
      </c>
      <c r="I227" s="6" t="s">
        <v>81</v>
      </c>
      <c r="J227" s="7">
        <v>3.5000000000000001E-3</v>
      </c>
      <c r="K227" s="8">
        <v>0.85</v>
      </c>
      <c r="L227" s="7">
        <v>2.4899999999999999E-2</v>
      </c>
      <c r="M227" s="9">
        <v>1115.0999999999999</v>
      </c>
      <c r="N227" s="10">
        <v>17.7</v>
      </c>
      <c r="O227" s="34">
        <f t="shared" si="18"/>
        <v>63</v>
      </c>
      <c r="P227" s="11">
        <v>51375</v>
      </c>
      <c r="Q227" s="12">
        <v>-0.85</v>
      </c>
      <c r="R227" s="6" t="s">
        <v>44</v>
      </c>
      <c r="S227" s="6" t="s">
        <v>45</v>
      </c>
      <c r="T227" s="6" t="s">
        <v>46</v>
      </c>
      <c r="U227" s="6" t="s">
        <v>59</v>
      </c>
      <c r="V227" s="13">
        <v>2.3800000000000002E-2</v>
      </c>
      <c r="W227" s="13">
        <v>9.2899999999999996E-2</v>
      </c>
      <c r="X227" s="13">
        <v>9.8199999999999996E-2</v>
      </c>
      <c r="Y227" s="13">
        <v>0.16470000000000001</v>
      </c>
      <c r="Z227" s="13">
        <v>4.7E-2</v>
      </c>
      <c r="AA227" s="13">
        <v>9.8500000000000004E-2</v>
      </c>
      <c r="AB227" s="13">
        <v>0.15040000000000001</v>
      </c>
      <c r="AC227" s="13">
        <v>0.1041</v>
      </c>
      <c r="AD227" s="13">
        <v>4.2299999999999997E-2</v>
      </c>
      <c r="AE227" s="13">
        <v>4.8000000000000001E-2</v>
      </c>
      <c r="AF227" s="13">
        <v>0.08</v>
      </c>
      <c r="AG227" s="14" t="s">
        <v>48</v>
      </c>
      <c r="AH227" s="14" t="s">
        <v>48</v>
      </c>
      <c r="AI227" s="15" t="s">
        <v>49</v>
      </c>
      <c r="AJ227" s="16" t="s">
        <v>49</v>
      </c>
      <c r="AK227" s="30">
        <f t="shared" si="19"/>
        <v>10</v>
      </c>
      <c r="AL227">
        <f>IF(NOT(ISERROR(FIND(R227,Userdata!$C$6,1)))=TRUE,1,0)</f>
        <v>0</v>
      </c>
      <c r="AM227">
        <f>(IF(NOT(ISERROR(FIND(H227,Userdata!$B$46,1)))=TRUE,1,0.5))*25</f>
        <v>12.5</v>
      </c>
      <c r="AN227">
        <f>(IF(NOT(ISERROR(FIND(U227,Userdata!$C$15,1)))=TRUE,1,0.5))*25</f>
        <v>12.5</v>
      </c>
      <c r="AO227">
        <f>IF(Userdata!$B$26=TRUE,IF(E227="ETF",1,0),IF(E227="ETF",0,1))</f>
        <v>0</v>
      </c>
      <c r="AP227">
        <f>IF(D227&lt;Userdata!$B$28,1,0)</f>
        <v>0</v>
      </c>
      <c r="AQ227">
        <f>IF(D227=Userdata!$B$28,IF(Calculation!AK199&lt;Userdata!C224,1,0),0)</f>
        <v>0</v>
      </c>
      <c r="AR227">
        <f t="shared" si="20"/>
        <v>12.5</v>
      </c>
      <c r="AS227">
        <f>IF(Userdata!$W$4= TRUE,(IF(NOT(ISERROR(FIND(I227,Userdata!$R$5,1)))=TRUE,1,0.5)*25),(IF(NOT(ISERROR(FIND(I227,Userdata!$Q$2,1)))=TRUE,1,0.5)*25))</f>
        <v>12.5</v>
      </c>
      <c r="AT227">
        <f>IF(AND(Userdata!$B$32&lt;=Calculation!J199,Userdata!$B$33&gt;=Calculation!J199),1*Userdata!$D$32,0.5*Userdata!$D$32)*2.5</f>
        <v>1.25</v>
      </c>
      <c r="AU227">
        <f>IF(AND(Userdata!$B$34&lt;=Calculation!Q199,Userdata!$B$35&gt;=Calculation!Q199),1*Userdata!$D$34,0.5*Userdata!$D$34)*2.5</f>
        <v>2.5</v>
      </c>
      <c r="AV227">
        <f>IF(AND(Userdata!$B$36&lt;=Calculation!RH199,Userdata!$B$37&gt;=Calculation!K199),1*Userdata!$D$36,0.5*Userdata!$D$36)*2.5</f>
        <v>2.5</v>
      </c>
      <c r="AW227">
        <f>IF(AND(Userdata!$B$38&lt;=Calculation!P199,Userdata!$B$39&gt;=Calculation!P199),1*Userdata!$D$38,0.5*Userdata!$D$38)*2.5</f>
        <v>2.5</v>
      </c>
      <c r="AX227" s="36">
        <f t="shared" si="21"/>
        <v>63</v>
      </c>
      <c r="AY227" s="33">
        <f>ROUND((Userdata!$B$3/Calculation!AX212),0)</f>
        <v>0</v>
      </c>
      <c r="AZ227">
        <f t="shared" si="22"/>
        <v>0</v>
      </c>
      <c r="BA227">
        <f t="shared" si="23"/>
        <v>0</v>
      </c>
    </row>
    <row r="228" spans="1:53" ht="103.5" x14ac:dyDescent="0.35">
      <c r="A228" s="4" t="s">
        <v>423</v>
      </c>
      <c r="B228" s="5" t="s">
        <v>424</v>
      </c>
      <c r="C228" t="s">
        <v>1385</v>
      </c>
      <c r="D228">
        <v>2008</v>
      </c>
      <c r="E228" s="6" t="s">
        <v>53</v>
      </c>
      <c r="F228" s="6" t="s">
        <v>425</v>
      </c>
      <c r="G228" s="6" t="s">
        <v>426</v>
      </c>
      <c r="H228" s="6" t="s">
        <v>257</v>
      </c>
      <c r="I228" s="6" t="s">
        <v>81</v>
      </c>
      <c r="J228" s="7">
        <v>3.2000000000000002E-3</v>
      </c>
      <c r="K228" s="8">
        <v>0.13</v>
      </c>
      <c r="L228" s="7">
        <v>2.1299999999999999E-2</v>
      </c>
      <c r="M228" s="9">
        <v>213.9</v>
      </c>
      <c r="N228" s="10">
        <v>6.3</v>
      </c>
      <c r="O228" s="34">
        <f t="shared" si="18"/>
        <v>33.950000000000003</v>
      </c>
      <c r="P228" s="11">
        <v>36739</v>
      </c>
      <c r="Q228" s="12">
        <v>0.54</v>
      </c>
      <c r="R228" s="6" t="s">
        <v>258</v>
      </c>
      <c r="S228" s="6" t="s">
        <v>48</v>
      </c>
      <c r="T228" s="6" t="s">
        <v>48</v>
      </c>
      <c r="U228" s="6" t="s">
        <v>59</v>
      </c>
      <c r="V228" s="13">
        <v>2.2499999999999999E-2</v>
      </c>
      <c r="W228" s="13">
        <v>1.7600000000000001E-2</v>
      </c>
      <c r="X228" s="13">
        <v>5.1299999999999998E-2</v>
      </c>
      <c r="Y228" s="13">
        <v>4.1599999999999998E-2</v>
      </c>
      <c r="Z228" s="13">
        <v>3.6700000000000003E-2</v>
      </c>
      <c r="AA228" s="13">
        <v>7.2999999999999995E-2</v>
      </c>
      <c r="AB228" s="13">
        <v>4.7E-2</v>
      </c>
      <c r="AC228" s="13">
        <v>4.9299999999999997E-2</v>
      </c>
      <c r="AD228" s="13">
        <v>1.5900000000000001E-2</v>
      </c>
      <c r="AE228" s="13">
        <v>5.4800000000000001E-2</v>
      </c>
      <c r="AF228" s="13">
        <v>1.5299999999999999E-2</v>
      </c>
      <c r="AG228" s="14" t="s">
        <v>48</v>
      </c>
      <c r="AH228" s="14" t="s">
        <v>48</v>
      </c>
      <c r="AI228" s="15" t="s">
        <v>49</v>
      </c>
      <c r="AJ228" s="16" t="s">
        <v>49</v>
      </c>
      <c r="AK228" s="30">
        <f t="shared" si="19"/>
        <v>11</v>
      </c>
      <c r="AL228">
        <f>IF(NOT(ISERROR(FIND(R228,Userdata!$C$6,1)))=TRUE,1,0)</f>
        <v>0</v>
      </c>
      <c r="AM228">
        <f>(IF(NOT(ISERROR(FIND(H228,Userdata!$B$46,1)))=TRUE,1,0.5))*25</f>
        <v>12.5</v>
      </c>
      <c r="AN228">
        <f>(IF(NOT(ISERROR(FIND(U228,Userdata!$C$15,1)))=TRUE,1,0.5))*25</f>
        <v>12.5</v>
      </c>
      <c r="AO228">
        <f>IF(Userdata!$B$26=TRUE,IF(E228="ETF",1,0),IF(E228="ETF",0,1))</f>
        <v>0</v>
      </c>
      <c r="AP228">
        <f>IF(D228&lt;Userdata!$B$28,1,0)</f>
        <v>0</v>
      </c>
      <c r="AQ228">
        <f>IF(D228=Userdata!$B$28,IF(Calculation!AK69&lt;Userdata!C94,1,0),0)</f>
        <v>0</v>
      </c>
      <c r="AR228">
        <f t="shared" si="20"/>
        <v>12.5</v>
      </c>
      <c r="AS228">
        <f>IF(Userdata!$W$4= TRUE,(IF(NOT(ISERROR(FIND(I228,Userdata!$R$5,1)))=TRUE,1,0.5)*25),(IF(NOT(ISERROR(FIND(I228,Userdata!$Q$2,1)))=TRUE,1,0.5)*25))</f>
        <v>12.5</v>
      </c>
      <c r="AT228">
        <f>IF(AND(Userdata!$B$32&lt;=Calculation!J69,Userdata!$B$33&gt;=Calculation!J69),1*Userdata!$D$32,0.5*Userdata!$D$32)*2.5</f>
        <v>1.25</v>
      </c>
      <c r="AU228">
        <f>IF(AND(Userdata!$B$34&lt;=Calculation!Q69,Userdata!$B$35&gt;=Calculation!Q69),1*Userdata!$D$34,0.5*Userdata!$D$34)*2.5</f>
        <v>2.5</v>
      </c>
      <c r="AV228">
        <f>IF(AND(Userdata!$B$36&lt;=Calculation!RH69,Userdata!$B$37&gt;=Calculation!K69),1*Userdata!$D$36,0.5*Userdata!$D$36)*2.5</f>
        <v>2.5</v>
      </c>
      <c r="AW228">
        <f>IF(AND(Userdata!$B$38&lt;=Calculation!P69,Userdata!$B$39&gt;=Calculation!P69),1*Userdata!$D$38,0.5*Userdata!$D$38)*2.5</f>
        <v>2.5</v>
      </c>
      <c r="AX228" s="36">
        <f t="shared" si="21"/>
        <v>33.950000000000003</v>
      </c>
      <c r="AY228" s="33">
        <f>ROUND((Userdata!$B$3/Calculation!AX213),0)</f>
        <v>0</v>
      </c>
      <c r="AZ228">
        <f t="shared" si="22"/>
        <v>0</v>
      </c>
      <c r="BA228">
        <f t="shared" si="23"/>
        <v>0</v>
      </c>
    </row>
    <row r="229" spans="1:53" ht="103.5" x14ac:dyDescent="0.35">
      <c r="A229" s="4" t="s">
        <v>438</v>
      </c>
      <c r="B229" s="5" t="s">
        <v>439</v>
      </c>
      <c r="C229" t="s">
        <v>1385</v>
      </c>
      <c r="D229">
        <v>2008</v>
      </c>
      <c r="E229" s="6" t="s">
        <v>53</v>
      </c>
      <c r="F229" s="6" t="s">
        <v>440</v>
      </c>
      <c r="G229" s="6" t="s">
        <v>441</v>
      </c>
      <c r="H229" s="6" t="s">
        <v>257</v>
      </c>
      <c r="I229" s="6" t="s">
        <v>81</v>
      </c>
      <c r="J229" s="7">
        <v>3.2000000000000002E-3</v>
      </c>
      <c r="K229" s="8">
        <v>0.14000000000000001</v>
      </c>
      <c r="L229" s="7">
        <v>1.9599999999999999E-2</v>
      </c>
      <c r="M229" s="9">
        <v>219.7</v>
      </c>
      <c r="N229" s="10">
        <v>5</v>
      </c>
      <c r="O229" s="34">
        <f t="shared" si="18"/>
        <v>43.94</v>
      </c>
      <c r="P229" s="11">
        <v>26906</v>
      </c>
      <c r="Q229" s="12">
        <v>0.89</v>
      </c>
      <c r="R229" s="6" t="s">
        <v>258</v>
      </c>
      <c r="S229" s="6" t="s">
        <v>48</v>
      </c>
      <c r="T229" s="6" t="s">
        <v>48</v>
      </c>
      <c r="U229" s="6" t="s">
        <v>59</v>
      </c>
      <c r="V229" s="13">
        <v>4.24E-2</v>
      </c>
      <c r="W229" s="13">
        <v>3.0800000000000001E-2</v>
      </c>
      <c r="X229" s="13">
        <v>9.9500000000000005E-2</v>
      </c>
      <c r="Y229" s="13">
        <v>7.4899999999999994E-2</v>
      </c>
      <c r="Z229" s="13">
        <v>6.6500000000000004E-2</v>
      </c>
      <c r="AA229" s="13">
        <v>0.1346</v>
      </c>
      <c r="AB229" s="13">
        <v>8.7499999999999994E-2</v>
      </c>
      <c r="AC229" s="13">
        <v>9.8799999999999999E-2</v>
      </c>
      <c r="AD229" s="13">
        <v>3.5200000000000002E-2</v>
      </c>
      <c r="AE229" s="13">
        <v>0.1026</v>
      </c>
      <c r="AF229" s="13">
        <v>0.03</v>
      </c>
      <c r="AG229" s="14" t="s">
        <v>48</v>
      </c>
      <c r="AH229" s="14" t="s">
        <v>48</v>
      </c>
      <c r="AI229" s="15" t="s">
        <v>49</v>
      </c>
      <c r="AJ229" s="16" t="s">
        <v>49</v>
      </c>
      <c r="AK229" s="30">
        <f t="shared" si="19"/>
        <v>11</v>
      </c>
      <c r="AL229">
        <f>IF(NOT(ISERROR(FIND(R229,Userdata!$C$6,1)))=TRUE,1,0)</f>
        <v>0</v>
      </c>
      <c r="AM229">
        <f>(IF(NOT(ISERROR(FIND(H229,Userdata!$B$46,1)))=TRUE,1,0.5))*25</f>
        <v>12.5</v>
      </c>
      <c r="AN229">
        <f>(IF(NOT(ISERROR(FIND(U229,Userdata!$C$15,1)))=TRUE,1,0.5))*25</f>
        <v>12.5</v>
      </c>
      <c r="AO229">
        <f>IF(Userdata!$B$26=TRUE,IF(E229="ETF",1,0),IF(E229="ETF",0,1))</f>
        <v>0</v>
      </c>
      <c r="AP229">
        <f>IF(D229&lt;Userdata!$B$28,1,0)</f>
        <v>0</v>
      </c>
      <c r="AQ229">
        <f>IF(D229=Userdata!$B$28,IF(Calculation!AK72&lt;Userdata!C97,1,0),0)</f>
        <v>0</v>
      </c>
      <c r="AR229">
        <f t="shared" si="20"/>
        <v>12.5</v>
      </c>
      <c r="AS229">
        <f>IF(Userdata!$W$4= TRUE,(IF(NOT(ISERROR(FIND(I229,Userdata!$R$5,1)))=TRUE,1,0.5)*25),(IF(NOT(ISERROR(FIND(I229,Userdata!$Q$2,1)))=TRUE,1,0.5)*25))</f>
        <v>12.5</v>
      </c>
      <c r="AT229">
        <f>IF(AND(Userdata!$B$32&lt;=Calculation!J72,Userdata!$B$33&gt;=Calculation!J72),1*Userdata!$D$32,0.5*Userdata!$D$32)*2.5</f>
        <v>1.25</v>
      </c>
      <c r="AU229">
        <f>IF(AND(Userdata!$B$34&lt;=Calculation!Q72,Userdata!$B$35&gt;=Calculation!Q72),1*Userdata!$D$34,0.5*Userdata!$D$34)*2.5</f>
        <v>2.5</v>
      </c>
      <c r="AV229">
        <f>IF(AND(Userdata!$B$36&lt;=Calculation!RH72,Userdata!$B$37&gt;=Calculation!K72),1*Userdata!$D$36,0.5*Userdata!$D$36)*2.5</f>
        <v>2.5</v>
      </c>
      <c r="AW229">
        <f>IF(AND(Userdata!$B$38&lt;=Calculation!P72,Userdata!$B$39&gt;=Calculation!P72),1*Userdata!$D$38,0.5*Userdata!$D$38)*2.5</f>
        <v>2.5</v>
      </c>
      <c r="AX229" s="36">
        <f t="shared" si="21"/>
        <v>43.94</v>
      </c>
      <c r="AY229" s="33">
        <f>ROUND((Userdata!$B$3/Calculation!AX214),0)</f>
        <v>0</v>
      </c>
      <c r="AZ229">
        <f t="shared" si="22"/>
        <v>0</v>
      </c>
      <c r="BA229">
        <f t="shared" si="23"/>
        <v>0</v>
      </c>
    </row>
    <row r="230" spans="1:53" ht="92" x14ac:dyDescent="0.35">
      <c r="A230" s="4" t="s">
        <v>492</v>
      </c>
      <c r="B230" s="5" t="s">
        <v>493</v>
      </c>
      <c r="C230" t="s">
        <v>1385</v>
      </c>
      <c r="D230">
        <v>2008</v>
      </c>
      <c r="E230" s="6" t="s">
        <v>53</v>
      </c>
      <c r="F230" s="6" t="s">
        <v>494</v>
      </c>
      <c r="G230" s="6" t="s">
        <v>495</v>
      </c>
      <c r="H230" s="6" t="s">
        <v>257</v>
      </c>
      <c r="I230" s="6" t="s">
        <v>81</v>
      </c>
      <c r="J230" s="7">
        <v>3.0999999999999999E-3</v>
      </c>
      <c r="K230" s="8">
        <v>0.14000000000000001</v>
      </c>
      <c r="L230" s="7">
        <v>2.0500000000000001E-2</v>
      </c>
      <c r="M230" s="9">
        <v>249.5</v>
      </c>
      <c r="N230" s="10">
        <v>6.5</v>
      </c>
      <c r="O230" s="34">
        <f t="shared" si="18"/>
        <v>38.380000000000003</v>
      </c>
      <c r="P230" s="11">
        <v>39622</v>
      </c>
      <c r="Q230" s="12">
        <v>0.66</v>
      </c>
      <c r="R230" s="6" t="s">
        <v>258</v>
      </c>
      <c r="S230" s="6" t="s">
        <v>48</v>
      </c>
      <c r="T230" s="6" t="s">
        <v>48</v>
      </c>
      <c r="U230" s="6" t="s">
        <v>59</v>
      </c>
      <c r="V230" s="13">
        <v>3.0200000000000001E-2</v>
      </c>
      <c r="W230" s="13">
        <v>2.3699999999999999E-2</v>
      </c>
      <c r="X230" s="13">
        <v>7.2400000000000006E-2</v>
      </c>
      <c r="Y230" s="13">
        <v>5.7200000000000001E-2</v>
      </c>
      <c r="Z230" s="13">
        <v>5.1400000000000001E-2</v>
      </c>
      <c r="AA230" s="13">
        <v>0.1</v>
      </c>
      <c r="AB230" s="13">
        <v>6.6199999999999995E-2</v>
      </c>
      <c r="AC230" s="13">
        <v>6.9900000000000004E-2</v>
      </c>
      <c r="AD230" s="13">
        <v>2.3E-2</v>
      </c>
      <c r="AE230" s="13">
        <v>7.8299999999999995E-2</v>
      </c>
      <c r="AF230" s="13">
        <v>2.1499999999999998E-2</v>
      </c>
      <c r="AG230" s="14" t="s">
        <v>48</v>
      </c>
      <c r="AH230" s="14" t="s">
        <v>48</v>
      </c>
      <c r="AI230" s="15" t="s">
        <v>49</v>
      </c>
      <c r="AJ230" s="16" t="s">
        <v>49</v>
      </c>
      <c r="AK230" s="30">
        <f t="shared" si="19"/>
        <v>11</v>
      </c>
      <c r="AL230">
        <f>IF(NOT(ISERROR(FIND(R230,Userdata!$C$6,1)))=TRUE,1,0)</f>
        <v>0</v>
      </c>
      <c r="AM230">
        <f>(IF(NOT(ISERROR(FIND(H230,Userdata!$B$46,1)))=TRUE,1,0.5))*25</f>
        <v>12.5</v>
      </c>
      <c r="AN230">
        <f>(IF(NOT(ISERROR(FIND(U230,Userdata!$C$15,1)))=TRUE,1,0.5))*25</f>
        <v>12.5</v>
      </c>
      <c r="AO230">
        <f>IF(Userdata!$B$26=TRUE,IF(E230="ETF",1,0),IF(E230="ETF",0,1))</f>
        <v>0</v>
      </c>
      <c r="AP230">
        <f>IF(D230&lt;Userdata!$B$28,1,0)</f>
        <v>0</v>
      </c>
      <c r="AQ230">
        <f>IF(D230=Userdata!$B$28,IF(Calculation!AK84&lt;Userdata!C109,1,0),0)</f>
        <v>0</v>
      </c>
      <c r="AR230">
        <f t="shared" si="20"/>
        <v>12.5</v>
      </c>
      <c r="AS230">
        <f>IF(Userdata!$W$4= TRUE,(IF(NOT(ISERROR(FIND(I230,Userdata!$R$5,1)))=TRUE,1,0.5)*25),(IF(NOT(ISERROR(FIND(I230,Userdata!$Q$2,1)))=TRUE,1,0.5)*25))</f>
        <v>12.5</v>
      </c>
      <c r="AT230">
        <f>IF(AND(Userdata!$B$32&lt;=Calculation!J84,Userdata!$B$33&gt;=Calculation!J84),1*Userdata!$D$32,0.5*Userdata!$D$32)*2.5</f>
        <v>1.25</v>
      </c>
      <c r="AU230">
        <f>IF(AND(Userdata!$B$34&lt;=Calculation!Q84,Userdata!$B$35&gt;=Calculation!Q84),1*Userdata!$D$34,0.5*Userdata!$D$34)*2.5</f>
        <v>2.5</v>
      </c>
      <c r="AV230">
        <f>IF(AND(Userdata!$B$36&lt;=Calculation!RH84,Userdata!$B$37&gt;=Calculation!K84),1*Userdata!$D$36,0.5*Userdata!$D$36)*2.5</f>
        <v>2.5</v>
      </c>
      <c r="AW230">
        <f>IF(AND(Userdata!$B$38&lt;=Calculation!P84,Userdata!$B$39&gt;=Calculation!P84),1*Userdata!$D$38,0.5*Userdata!$D$38)*2.5</f>
        <v>2.5</v>
      </c>
      <c r="AX230" s="36">
        <f t="shared" si="21"/>
        <v>38.380000000000003</v>
      </c>
      <c r="AY230" s="33">
        <f>ROUND((Userdata!$B$3/Calculation!AX215),0)</f>
        <v>0</v>
      </c>
      <c r="AZ230">
        <f t="shared" si="22"/>
        <v>0</v>
      </c>
      <c r="BA230">
        <f t="shared" si="23"/>
        <v>0</v>
      </c>
    </row>
    <row r="231" spans="1:53" ht="149.5" x14ac:dyDescent="0.35">
      <c r="A231" s="4" t="s">
        <v>728</v>
      </c>
      <c r="B231" s="5" t="s">
        <v>729</v>
      </c>
      <c r="C231" t="s">
        <v>1385</v>
      </c>
      <c r="D231">
        <v>2007</v>
      </c>
      <c r="E231" s="6" t="s">
        <v>53</v>
      </c>
      <c r="F231" s="6" t="s">
        <v>731</v>
      </c>
      <c r="G231" s="6" t="s">
        <v>732</v>
      </c>
      <c r="H231" s="6" t="s">
        <v>161</v>
      </c>
      <c r="I231" s="6" t="s">
        <v>129</v>
      </c>
      <c r="J231" s="7">
        <v>6.0000000000000001E-3</v>
      </c>
      <c r="K231" s="8">
        <v>0.3</v>
      </c>
      <c r="L231" s="7">
        <v>5.7000000000000002E-2</v>
      </c>
      <c r="M231" s="9">
        <v>426.7</v>
      </c>
      <c r="N231" s="10">
        <v>16</v>
      </c>
      <c r="O231" s="34">
        <f t="shared" si="18"/>
        <v>26.67</v>
      </c>
      <c r="P231" s="11">
        <v>86228</v>
      </c>
      <c r="Q231" s="12">
        <v>1.07</v>
      </c>
      <c r="R231" s="6" t="s">
        <v>44</v>
      </c>
      <c r="S231" s="6" t="s">
        <v>118</v>
      </c>
      <c r="T231" s="6" t="s">
        <v>130</v>
      </c>
      <c r="U231" s="6" t="s">
        <v>59</v>
      </c>
      <c r="V231" s="13">
        <v>4.3099999999999999E-2</v>
      </c>
      <c r="W231" s="13">
        <v>0.2387</v>
      </c>
      <c r="X231" s="13">
        <v>4.2700000000000002E-2</v>
      </c>
      <c r="Y231" s="13">
        <v>3.9300000000000002E-2</v>
      </c>
      <c r="Z231" s="13">
        <v>6.08E-2</v>
      </c>
      <c r="AA231" s="13">
        <v>0.14779999999999999</v>
      </c>
      <c r="AB231" s="13">
        <v>4.53E-2</v>
      </c>
      <c r="AC231" s="13">
        <v>0.17949999999999999</v>
      </c>
      <c r="AD231" s="13">
        <v>3.5200000000000002E-2</v>
      </c>
      <c r="AE231" s="13">
        <v>2.1299999999999999E-2</v>
      </c>
      <c r="AF231" s="13">
        <v>0.14630000000000001</v>
      </c>
      <c r="AG231" s="14" t="s">
        <v>48</v>
      </c>
      <c r="AH231" s="14" t="s">
        <v>48</v>
      </c>
      <c r="AI231" s="15" t="s">
        <v>49</v>
      </c>
      <c r="AJ231" s="16" t="s">
        <v>49</v>
      </c>
      <c r="AK231" s="30">
        <f t="shared" si="19"/>
        <v>11</v>
      </c>
      <c r="AL231">
        <f>IF(NOT(ISERROR(FIND(R231,Userdata!$C$6,1)))=TRUE,1,0)</f>
        <v>0</v>
      </c>
      <c r="AM231">
        <f>(IF(NOT(ISERROR(FIND(H231,Userdata!$B$46,1)))=TRUE,1,0.5))*25</f>
        <v>12.5</v>
      </c>
      <c r="AN231">
        <f>(IF(NOT(ISERROR(FIND(U231,Userdata!$C$15,1)))=TRUE,1,0.5))*25</f>
        <v>12.5</v>
      </c>
      <c r="AO231">
        <f>IF(Userdata!$B$26=TRUE,IF(E231="ETF",1,0),IF(E231="ETF",0,1))</f>
        <v>0</v>
      </c>
      <c r="AP231">
        <f>IF(D231&lt;Userdata!$B$28,1,0)</f>
        <v>0</v>
      </c>
      <c r="AQ231">
        <f>IF(D231=Userdata!$B$28,IF(Calculation!AK135&lt;Userdata!C160,1,0),0)</f>
        <v>0</v>
      </c>
      <c r="AR231">
        <f t="shared" si="20"/>
        <v>12.5</v>
      </c>
      <c r="AS231">
        <f>IF(Userdata!$W$4= TRUE,(IF(NOT(ISERROR(FIND(I231,Userdata!$R$5,1)))=TRUE,1,0.5)*25),(IF(NOT(ISERROR(FIND(I231,Userdata!$Q$2,1)))=TRUE,1,0.5)*25))</f>
        <v>12.5</v>
      </c>
      <c r="AT231">
        <f>IF(AND(Userdata!$B$32&lt;=Calculation!J135,Userdata!$B$33&gt;=Calculation!J135),1*Userdata!$D$32,0.5*Userdata!$D$32)*2.5</f>
        <v>1.25</v>
      </c>
      <c r="AU231">
        <f>IF(AND(Userdata!$B$34&lt;=Calculation!Q135,Userdata!$B$35&gt;=Calculation!Q135),1*Userdata!$D$34,0.5*Userdata!$D$34)*2.5</f>
        <v>2.5</v>
      </c>
      <c r="AV231">
        <f>IF(AND(Userdata!$B$36&lt;=Calculation!RH135,Userdata!$B$37&gt;=Calculation!K135),1*Userdata!$D$36,0.5*Userdata!$D$36)*2.5</f>
        <v>2.5</v>
      </c>
      <c r="AW231">
        <f>IF(AND(Userdata!$B$38&lt;=Calculation!P135,Userdata!$B$39&gt;=Calculation!P135),1*Userdata!$D$38,0.5*Userdata!$D$38)*2.5</f>
        <v>2.5</v>
      </c>
      <c r="AX231" s="36">
        <f t="shared" si="21"/>
        <v>26.67</v>
      </c>
      <c r="AY231" s="33">
        <f>ROUND((Userdata!$B$3/Calculation!AX216),0)</f>
        <v>0</v>
      </c>
      <c r="AZ231">
        <f t="shared" si="22"/>
        <v>0</v>
      </c>
      <c r="BA231">
        <f t="shared" si="23"/>
        <v>0</v>
      </c>
    </row>
    <row r="232" spans="1:53" ht="161" x14ac:dyDescent="0.35">
      <c r="A232" s="4" t="s">
        <v>779</v>
      </c>
      <c r="B232" s="5" t="s">
        <v>780</v>
      </c>
      <c r="C232" t="s">
        <v>1381</v>
      </c>
      <c r="D232">
        <v>2010</v>
      </c>
      <c r="E232" s="6" t="s">
        <v>53</v>
      </c>
      <c r="F232" s="6" t="s">
        <v>782</v>
      </c>
      <c r="G232" s="6" t="s">
        <v>783</v>
      </c>
      <c r="H232" s="6" t="s">
        <v>190</v>
      </c>
      <c r="I232" s="6" t="s">
        <v>57</v>
      </c>
      <c r="J232" s="7">
        <v>4.0000000000000001E-3</v>
      </c>
      <c r="K232" s="8">
        <v>0.46</v>
      </c>
      <c r="L232" s="7">
        <v>3.4200000000000001E-2</v>
      </c>
      <c r="M232" s="9">
        <v>495.5</v>
      </c>
      <c r="N232" s="10">
        <v>9.9</v>
      </c>
      <c r="O232" s="34">
        <f t="shared" si="18"/>
        <v>50.05</v>
      </c>
      <c r="P232" s="11">
        <v>95003</v>
      </c>
      <c r="Q232" s="12">
        <v>1.1599999999999999</v>
      </c>
      <c r="R232" s="6" t="s">
        <v>44</v>
      </c>
      <c r="S232" s="6" t="s">
        <v>48</v>
      </c>
      <c r="T232" s="6" t="s">
        <v>48</v>
      </c>
      <c r="U232" s="6" t="s">
        <v>59</v>
      </c>
      <c r="V232" s="13">
        <v>0.51670000000000005</v>
      </c>
      <c r="W232" s="13">
        <v>0</v>
      </c>
      <c r="X232" s="13">
        <v>3.8800000000000001E-2</v>
      </c>
      <c r="Y232" s="13">
        <v>5.7299999999999997E-2</v>
      </c>
      <c r="Z232" s="13">
        <v>0.32379999999999998</v>
      </c>
      <c r="AA232" s="13">
        <v>0</v>
      </c>
      <c r="AB232" s="13">
        <v>0</v>
      </c>
      <c r="AC232" s="13">
        <v>0</v>
      </c>
      <c r="AD232" s="13">
        <v>2.3099999999999999E-2</v>
      </c>
      <c r="AE232" s="13">
        <v>0</v>
      </c>
      <c r="AF232" s="13">
        <v>0</v>
      </c>
      <c r="AG232" s="14" t="s">
        <v>48</v>
      </c>
      <c r="AH232" s="14" t="s">
        <v>48</v>
      </c>
      <c r="AI232" s="15" t="s">
        <v>49</v>
      </c>
      <c r="AJ232" s="16" t="s">
        <v>49</v>
      </c>
      <c r="AK232" s="30">
        <f t="shared" si="19"/>
        <v>9</v>
      </c>
      <c r="AL232">
        <f>IF(NOT(ISERROR(FIND(R232,Userdata!$C$6,1)))=TRUE,1,0)</f>
        <v>0</v>
      </c>
      <c r="AM232">
        <f>(IF(NOT(ISERROR(FIND(H232,Userdata!$B$46,1)))=TRUE,1,0.5))*25</f>
        <v>12.5</v>
      </c>
      <c r="AN232">
        <f>(IF(NOT(ISERROR(FIND(U232,Userdata!$C$15,1)))=TRUE,1,0.5))*25</f>
        <v>12.5</v>
      </c>
      <c r="AO232">
        <f>IF(Userdata!$B$26=TRUE,IF(E232="ETF",1,0),IF(E232="ETF",0,1))</f>
        <v>0</v>
      </c>
      <c r="AP232">
        <f>IF(D232&lt;Userdata!$B$28,1,0)</f>
        <v>0</v>
      </c>
      <c r="AQ232">
        <f>IF(D232=Userdata!$B$28,IF(Calculation!AK147&lt;Userdata!C172,1,0),0)</f>
        <v>0</v>
      </c>
      <c r="AR232">
        <f t="shared" si="20"/>
        <v>12.5</v>
      </c>
      <c r="AS232">
        <f>IF(Userdata!$W$4= TRUE,(IF(NOT(ISERROR(FIND(I232,Userdata!$R$5,1)))=TRUE,1,0.5)*25),(IF(NOT(ISERROR(FIND(I232,Userdata!$Q$2,1)))=TRUE,1,0.5)*25))</f>
        <v>12.5</v>
      </c>
      <c r="AT232">
        <f>IF(AND(Userdata!$B$32&lt;=Calculation!J147,Userdata!$B$33&gt;=Calculation!J147),1*Userdata!$D$32,0.5*Userdata!$D$32)*2.5</f>
        <v>1.25</v>
      </c>
      <c r="AU232">
        <f>IF(AND(Userdata!$B$34&lt;=Calculation!Q147,Userdata!$B$35&gt;=Calculation!Q147),1*Userdata!$D$34,0.5*Userdata!$D$34)*2.5</f>
        <v>2.5</v>
      </c>
      <c r="AV232">
        <f>IF(AND(Userdata!$B$36&lt;=Calculation!RH147,Userdata!$B$37&gt;=Calculation!K147),1*Userdata!$D$36,0.5*Userdata!$D$36)*2.5</f>
        <v>2.5</v>
      </c>
      <c r="AW232">
        <f>IF(AND(Userdata!$B$38&lt;=Calculation!P147,Userdata!$B$39&gt;=Calculation!P147),1*Userdata!$D$38,0.5*Userdata!$D$38)*2.5</f>
        <v>2.5</v>
      </c>
      <c r="AX232" s="36">
        <f t="shared" si="21"/>
        <v>50.05</v>
      </c>
      <c r="AY232" s="33">
        <f>ROUND((Userdata!$B$3/Calculation!AX217),0)</f>
        <v>0</v>
      </c>
      <c r="AZ232">
        <f t="shared" si="22"/>
        <v>0</v>
      </c>
      <c r="BA232">
        <f t="shared" si="23"/>
        <v>0</v>
      </c>
    </row>
    <row r="233" spans="1:53" ht="62.5" x14ac:dyDescent="0.35">
      <c r="A233" s="4" t="s">
        <v>664</v>
      </c>
      <c r="B233" s="5" t="s">
        <v>665</v>
      </c>
      <c r="C233" t="s">
        <v>1385</v>
      </c>
      <c r="D233">
        <v>2007</v>
      </c>
      <c r="E233" s="6" t="s">
        <v>53</v>
      </c>
      <c r="F233" s="6" t="s">
        <v>667</v>
      </c>
      <c r="G233" s="6" t="s">
        <v>668</v>
      </c>
      <c r="H233" s="6" t="s">
        <v>96</v>
      </c>
      <c r="I233" s="6" t="s">
        <v>81</v>
      </c>
      <c r="J233" s="7">
        <v>5.8999999999999999E-3</v>
      </c>
      <c r="K233" s="8">
        <v>0.03</v>
      </c>
      <c r="L233" s="7">
        <v>1.44E-2</v>
      </c>
      <c r="M233" s="9">
        <v>365.8</v>
      </c>
      <c r="N233" s="10">
        <v>7.8</v>
      </c>
      <c r="O233" s="34">
        <f t="shared" si="18"/>
        <v>46.9</v>
      </c>
      <c r="P233" s="11">
        <v>255120</v>
      </c>
      <c r="Q233" s="12">
        <v>-1.84</v>
      </c>
      <c r="R233" s="6" t="s">
        <v>44</v>
      </c>
      <c r="S233" s="6" t="s">
        <v>48</v>
      </c>
      <c r="T233" s="6" t="s">
        <v>48</v>
      </c>
      <c r="U233" s="6" t="s">
        <v>98</v>
      </c>
      <c r="V233" s="13">
        <v>7.5800000000000006E-2</v>
      </c>
      <c r="W233" s="13">
        <v>3.0099999999999998E-2</v>
      </c>
      <c r="X233" s="13">
        <v>0.17169999999999999</v>
      </c>
      <c r="Y233" s="13">
        <v>6.2700000000000006E-2</v>
      </c>
      <c r="Z233" s="13">
        <v>0</v>
      </c>
      <c r="AA233" s="13">
        <v>0.156</v>
      </c>
      <c r="AB233" s="13">
        <v>0</v>
      </c>
      <c r="AC233" s="13">
        <v>0.15340000000000001</v>
      </c>
      <c r="AD233" s="13">
        <v>3.5200000000000002E-2</v>
      </c>
      <c r="AE233" s="13">
        <v>2.35E-2</v>
      </c>
      <c r="AF233" s="13">
        <v>0.20380000000000001</v>
      </c>
      <c r="AG233" s="14" t="s">
        <v>48</v>
      </c>
      <c r="AH233" s="14" t="s">
        <v>48</v>
      </c>
      <c r="AI233" s="15" t="s">
        <v>49</v>
      </c>
      <c r="AJ233" s="16" t="s">
        <v>49</v>
      </c>
      <c r="AK233" s="30">
        <f t="shared" si="19"/>
        <v>11</v>
      </c>
      <c r="AL233">
        <f>IF(NOT(ISERROR(FIND(R233,Userdata!$C$6,1)))=TRUE,1,0)</f>
        <v>0</v>
      </c>
      <c r="AM233">
        <f>(IF(NOT(ISERROR(FIND(H233,Userdata!$B$46,1)))=TRUE,1,0.5))*25</f>
        <v>12.5</v>
      </c>
      <c r="AN233">
        <f>(IF(NOT(ISERROR(FIND(U233,Userdata!$C$15,1)))=TRUE,1,0.5))*25</f>
        <v>12.5</v>
      </c>
      <c r="AO233">
        <f>IF(Userdata!$B$26=TRUE,IF(E233="ETF",1,0),IF(E233="ETF",0,1))</f>
        <v>0</v>
      </c>
      <c r="AP233">
        <f>IF(D233&lt;Userdata!$B$28,1,0)</f>
        <v>0</v>
      </c>
      <c r="AQ233">
        <f>IF(D233=Userdata!$B$28,IF(Calculation!AK121&lt;Userdata!C146,1,0),0)</f>
        <v>0</v>
      </c>
      <c r="AR233">
        <f t="shared" si="20"/>
        <v>12.5</v>
      </c>
      <c r="AS233">
        <f>IF(Userdata!$W$4= TRUE,(IF(NOT(ISERROR(FIND(I233,Userdata!$R$5,1)))=TRUE,1,0.5)*25),(IF(NOT(ISERROR(FIND(I233,Userdata!$Q$2,1)))=TRUE,1,0.5)*25))</f>
        <v>12.5</v>
      </c>
      <c r="AT233">
        <f>IF(AND(Userdata!$B$32&lt;=Calculation!J121,Userdata!$B$33&gt;=Calculation!J121),1*Userdata!$D$32,0.5*Userdata!$D$32)*2.5</f>
        <v>1.25</v>
      </c>
      <c r="AU233">
        <f>IF(AND(Userdata!$B$34&lt;=Calculation!Q121,Userdata!$B$35&gt;=Calculation!Q121),1*Userdata!$D$34,0.5*Userdata!$D$34)*2.5</f>
        <v>2.5</v>
      </c>
      <c r="AV233">
        <f>IF(AND(Userdata!$B$36&lt;=Calculation!RH121,Userdata!$B$37&gt;=Calculation!K121),1*Userdata!$D$36,0.5*Userdata!$D$36)*2.5</f>
        <v>2.5</v>
      </c>
      <c r="AW233">
        <f>IF(AND(Userdata!$B$38&lt;=Calculation!P121,Userdata!$B$39&gt;=Calculation!P121),1*Userdata!$D$38,0.5*Userdata!$D$38)*2.5</f>
        <v>2.5</v>
      </c>
      <c r="AX233" s="36">
        <f t="shared" si="21"/>
        <v>46.9</v>
      </c>
      <c r="AY233" s="33">
        <f>ROUND((Userdata!$B$3/Calculation!AX218),0)</f>
        <v>0</v>
      </c>
      <c r="AZ233">
        <f t="shared" si="22"/>
        <v>0</v>
      </c>
      <c r="BA233">
        <f t="shared" si="23"/>
        <v>0</v>
      </c>
    </row>
    <row r="234" spans="1:53" ht="92" x14ac:dyDescent="0.35">
      <c r="A234" s="4" t="s">
        <v>225</v>
      </c>
      <c r="B234" s="5" t="s">
        <v>226</v>
      </c>
      <c r="C234" t="s">
        <v>1385</v>
      </c>
      <c r="D234">
        <v>2010</v>
      </c>
      <c r="E234" s="6" t="s">
        <v>53</v>
      </c>
      <c r="F234" s="6" t="s">
        <v>228</v>
      </c>
      <c r="G234" s="6" t="s">
        <v>229</v>
      </c>
      <c r="H234" s="6" t="s">
        <v>190</v>
      </c>
      <c r="I234" s="6" t="s">
        <v>97</v>
      </c>
      <c r="J234" s="7">
        <v>6.8999999999999999E-3</v>
      </c>
      <c r="K234" s="8">
        <v>0.12</v>
      </c>
      <c r="L234" s="7">
        <v>8.3000000000000001E-3</v>
      </c>
      <c r="M234" s="9">
        <v>132.4</v>
      </c>
      <c r="N234" s="10">
        <v>8.9</v>
      </c>
      <c r="O234" s="34">
        <f t="shared" si="18"/>
        <v>14.88</v>
      </c>
      <c r="P234" s="11">
        <v>82622</v>
      </c>
      <c r="Q234" s="12">
        <v>1.95</v>
      </c>
      <c r="R234" s="6" t="s">
        <v>44</v>
      </c>
      <c r="S234" s="6" t="s">
        <v>48</v>
      </c>
      <c r="T234" s="6" t="s">
        <v>48</v>
      </c>
      <c r="U234" s="6" t="s">
        <v>59</v>
      </c>
      <c r="V234" s="13" t="s">
        <v>48</v>
      </c>
      <c r="W234" s="13" t="s">
        <v>48</v>
      </c>
      <c r="X234" s="13" t="s">
        <v>48</v>
      </c>
      <c r="Y234" s="13" t="s">
        <v>48</v>
      </c>
      <c r="Z234" s="13" t="s">
        <v>48</v>
      </c>
      <c r="AA234" s="13" t="s">
        <v>48</v>
      </c>
      <c r="AB234" s="13" t="s">
        <v>48</v>
      </c>
      <c r="AC234" s="13" t="s">
        <v>48</v>
      </c>
      <c r="AD234" s="13" t="s">
        <v>48</v>
      </c>
      <c r="AE234" s="13" t="s">
        <v>48</v>
      </c>
      <c r="AF234" s="13" t="s">
        <v>48</v>
      </c>
      <c r="AG234" s="14" t="s">
        <v>48</v>
      </c>
      <c r="AH234" s="14" t="s">
        <v>48</v>
      </c>
      <c r="AI234" s="15" t="s">
        <v>49</v>
      </c>
      <c r="AJ234" s="16" t="s">
        <v>49</v>
      </c>
      <c r="AK234" s="30">
        <f t="shared" si="19"/>
        <v>11</v>
      </c>
      <c r="AL234">
        <f>IF(NOT(ISERROR(FIND(R234,Userdata!$C$6,1)))=TRUE,1,0)</f>
        <v>0</v>
      </c>
      <c r="AM234">
        <f>(IF(NOT(ISERROR(FIND(H234,Userdata!$B$46,1)))=TRUE,1,0.5))*25</f>
        <v>12.5</v>
      </c>
      <c r="AN234">
        <f>(IF(NOT(ISERROR(FIND(U234,Userdata!$C$15,1)))=TRUE,1,0.5))*25</f>
        <v>12.5</v>
      </c>
      <c r="AO234">
        <f>IF(Userdata!$B$26=TRUE,IF(E234="ETF",1,0),IF(E234="ETF",0,1))</f>
        <v>0</v>
      </c>
      <c r="AP234">
        <f>IF(D234&lt;Userdata!$B$28,1,0)</f>
        <v>0</v>
      </c>
      <c r="AQ234">
        <f>IF(D234=Userdata!$B$28,IF(Calculation!AK30&lt;Userdata!C55,1,0),0)</f>
        <v>0</v>
      </c>
      <c r="AR234">
        <f t="shared" si="20"/>
        <v>12.5</v>
      </c>
      <c r="AS234">
        <f>IF(Userdata!$W$4= TRUE,(IF(NOT(ISERROR(FIND(I234,Userdata!$R$5,1)))=TRUE,1,0.5)*25),(IF(NOT(ISERROR(FIND(I234,Userdata!$Q$2,1)))=TRUE,1,0.5)*25))</f>
        <v>12.5</v>
      </c>
      <c r="AT234">
        <f>IF(AND(Userdata!$B$32&lt;=Calculation!J30,Userdata!$B$33&gt;=Calculation!J30),1*Userdata!$D$32,0.5*Userdata!$D$32)*2.5</f>
        <v>1.25</v>
      </c>
      <c r="AU234">
        <f>IF(AND(Userdata!$B$34&lt;=Calculation!Q30,Userdata!$B$35&gt;=Calculation!Q30),1*Userdata!$D$34,0.5*Userdata!$D$34)*2.5</f>
        <v>2.5</v>
      </c>
      <c r="AV234">
        <f>IF(AND(Userdata!$B$36&lt;=Calculation!RH30,Userdata!$B$37&gt;=Calculation!K30),1*Userdata!$D$36,0.5*Userdata!$D$36)*2.5</f>
        <v>2.5</v>
      </c>
      <c r="AW234">
        <f>IF(AND(Userdata!$B$38&lt;=Calculation!P30,Userdata!$B$39&gt;=Calculation!P30),1*Userdata!$D$38,0.5*Userdata!$D$38)*2.5</f>
        <v>2.5</v>
      </c>
      <c r="AX234" s="36">
        <f t="shared" si="21"/>
        <v>14.88</v>
      </c>
      <c r="AY234" s="33">
        <f>ROUND((Userdata!$B$3/Calculation!AX219),0)</f>
        <v>0</v>
      </c>
      <c r="AZ234">
        <f t="shared" si="22"/>
        <v>0</v>
      </c>
      <c r="BA234">
        <f t="shared" si="23"/>
        <v>0</v>
      </c>
    </row>
    <row r="235" spans="1:53" ht="379.5" x14ac:dyDescent="0.35">
      <c r="A235" s="4" t="s">
        <v>500</v>
      </c>
      <c r="B235" s="5" t="s">
        <v>501</v>
      </c>
      <c r="C235" t="s">
        <v>1388</v>
      </c>
      <c r="D235">
        <v>2013</v>
      </c>
      <c r="E235" s="6" t="s">
        <v>53</v>
      </c>
      <c r="F235" s="6" t="s">
        <v>503</v>
      </c>
      <c r="G235" s="6" t="s">
        <v>504</v>
      </c>
      <c r="H235" s="6" t="s">
        <v>245</v>
      </c>
      <c r="I235" s="6" t="s">
        <v>437</v>
      </c>
      <c r="J235" s="7">
        <v>6.0000000000000001E-3</v>
      </c>
      <c r="K235" s="8">
        <v>0.02</v>
      </c>
      <c r="L235" s="7">
        <v>4.0000000000000002E-4</v>
      </c>
      <c r="M235" s="9">
        <v>252</v>
      </c>
      <c r="N235" s="10">
        <v>7</v>
      </c>
      <c r="O235" s="34">
        <f t="shared" si="18"/>
        <v>36</v>
      </c>
      <c r="P235" s="11"/>
      <c r="Q235" s="12">
        <v>1.95</v>
      </c>
      <c r="R235" s="6" t="s">
        <v>44</v>
      </c>
      <c r="S235" s="6" t="s">
        <v>48</v>
      </c>
      <c r="T235" s="6" t="s">
        <v>48</v>
      </c>
      <c r="U235" s="6" t="s">
        <v>505</v>
      </c>
      <c r="V235" s="13" t="s">
        <v>48</v>
      </c>
      <c r="W235" s="13" t="s">
        <v>48</v>
      </c>
      <c r="X235" s="13" t="s">
        <v>48</v>
      </c>
      <c r="Y235" s="13" t="s">
        <v>48</v>
      </c>
      <c r="Z235" s="13" t="s">
        <v>48</v>
      </c>
      <c r="AA235" s="13" t="s">
        <v>48</v>
      </c>
      <c r="AB235" s="13" t="s">
        <v>48</v>
      </c>
      <c r="AC235" s="13" t="s">
        <v>48</v>
      </c>
      <c r="AD235" s="13" t="s">
        <v>48</v>
      </c>
      <c r="AE235" s="13" t="s">
        <v>48</v>
      </c>
      <c r="AF235" s="13" t="s">
        <v>48</v>
      </c>
      <c r="AG235" s="14" t="s">
        <v>48</v>
      </c>
      <c r="AH235" s="14" t="s">
        <v>239</v>
      </c>
      <c r="AI235" s="15" t="s">
        <v>49</v>
      </c>
      <c r="AJ235" s="16" t="s">
        <v>49</v>
      </c>
      <c r="AK235" s="30">
        <f t="shared" si="19"/>
        <v>10</v>
      </c>
      <c r="AL235">
        <f>IF(NOT(ISERROR(FIND(R235,Userdata!$C$6,1)))=TRUE,1,0)</f>
        <v>0</v>
      </c>
      <c r="AM235">
        <f>(IF(NOT(ISERROR(FIND(H235,Userdata!$B$46,1)))=TRUE,1,0.5))*25</f>
        <v>12.5</v>
      </c>
      <c r="AN235">
        <f>(IF(NOT(ISERROR(FIND(U235,Userdata!$C$15,1)))=TRUE,1,0.5))*25</f>
        <v>12.5</v>
      </c>
      <c r="AO235">
        <f>IF(Userdata!$B$26=TRUE,IF(E235="ETF",1,0),IF(E235="ETF",0,1))</f>
        <v>0</v>
      </c>
      <c r="AP235">
        <f>IF(D235&lt;Userdata!$B$28,1,0)</f>
        <v>0</v>
      </c>
      <c r="AQ235">
        <f>IF(D235=Userdata!$B$28,IF(Calculation!AK86&lt;Userdata!C111,1,0),0)</f>
        <v>0</v>
      </c>
      <c r="AR235">
        <f t="shared" si="20"/>
        <v>12.5</v>
      </c>
      <c r="AS235">
        <f>IF(Userdata!$W$4= TRUE,(IF(NOT(ISERROR(FIND(I235,Userdata!$R$5,1)))=TRUE,1,0.5)*25),(IF(NOT(ISERROR(FIND(I235,Userdata!$Q$2,1)))=TRUE,1,0.5)*25))</f>
        <v>12.5</v>
      </c>
      <c r="AT235">
        <f>IF(AND(Userdata!$B$32&lt;=Calculation!J86,Userdata!$B$33&gt;=Calculation!J86),1*Userdata!$D$32,0.5*Userdata!$D$32)*2.5</f>
        <v>1.25</v>
      </c>
      <c r="AU235">
        <f>IF(AND(Userdata!$B$34&lt;=Calculation!Q86,Userdata!$B$35&gt;=Calculation!Q86),1*Userdata!$D$34,0.5*Userdata!$D$34)*2.5</f>
        <v>2.5</v>
      </c>
      <c r="AV235">
        <f>IF(AND(Userdata!$B$36&lt;=Calculation!RH86,Userdata!$B$37&gt;=Calculation!K86),1*Userdata!$D$36,0.5*Userdata!$D$36)*2.5</f>
        <v>2.5</v>
      </c>
      <c r="AW235">
        <f>IF(AND(Userdata!$B$38&lt;=Calculation!P86,Userdata!$B$39&gt;=Calculation!P86),1*Userdata!$D$38,0.5*Userdata!$D$38)*2.5</f>
        <v>2.5</v>
      </c>
      <c r="AX235" s="36">
        <f t="shared" si="21"/>
        <v>36</v>
      </c>
      <c r="AY235" s="33">
        <f>ROUND((Userdata!$B$3/Calculation!AX220),0)</f>
        <v>0</v>
      </c>
      <c r="AZ235">
        <f t="shared" si="22"/>
        <v>0</v>
      </c>
      <c r="BA235">
        <f t="shared" si="23"/>
        <v>0</v>
      </c>
    </row>
    <row r="236" spans="1:53" ht="115" x14ac:dyDescent="0.35">
      <c r="A236" s="4" t="s">
        <v>1020</v>
      </c>
      <c r="B236" s="5" t="s">
        <v>1021</v>
      </c>
      <c r="C236" t="s">
        <v>1382</v>
      </c>
      <c r="D236">
        <v>2007</v>
      </c>
      <c r="E236" s="6" t="s">
        <v>53</v>
      </c>
      <c r="F236" s="6" t="s">
        <v>1023</v>
      </c>
      <c r="G236" s="6" t="s">
        <v>1024</v>
      </c>
      <c r="H236" s="6" t="s">
        <v>88</v>
      </c>
      <c r="I236" s="6" t="s">
        <v>89</v>
      </c>
      <c r="J236" s="7">
        <v>6.1999999999999998E-3</v>
      </c>
      <c r="K236" s="8">
        <v>0.74</v>
      </c>
      <c r="L236" s="7">
        <v>2.6200000000000001E-2</v>
      </c>
      <c r="M236" s="9">
        <v>1174.0999999999999</v>
      </c>
      <c r="N236" s="10">
        <v>41.4</v>
      </c>
      <c r="O236" s="34">
        <f t="shared" si="18"/>
        <v>28.36</v>
      </c>
      <c r="P236" s="11">
        <v>3619447</v>
      </c>
      <c r="Q236" s="12">
        <v>1.73</v>
      </c>
      <c r="R236" s="6" t="s">
        <v>44</v>
      </c>
      <c r="S236" s="6" t="s">
        <v>48</v>
      </c>
      <c r="T236" s="6" t="s">
        <v>48</v>
      </c>
      <c r="U236" s="6" t="s">
        <v>306</v>
      </c>
      <c r="V236" s="13">
        <v>0.1739</v>
      </c>
      <c r="W236" s="13">
        <v>0.13830000000000001</v>
      </c>
      <c r="X236" s="13">
        <v>8.0000000000000002E-3</v>
      </c>
      <c r="Y236" s="13">
        <v>8.14E-2</v>
      </c>
      <c r="Z236" s="13">
        <v>0.40450000000000003</v>
      </c>
      <c r="AA236" s="13">
        <v>9.8699999999999996E-2</v>
      </c>
      <c r="AB236" s="13">
        <v>1.0699999999999999E-2</v>
      </c>
      <c r="AC236" s="13">
        <v>1.23E-2</v>
      </c>
      <c r="AD236" s="13">
        <v>4.4000000000000003E-3</v>
      </c>
      <c r="AE236" s="13">
        <v>6.7999999999999996E-3</v>
      </c>
      <c r="AF236" s="13">
        <v>2.8799999999999999E-2</v>
      </c>
      <c r="AG236" s="14" t="s">
        <v>48</v>
      </c>
      <c r="AH236" s="14" t="s">
        <v>48</v>
      </c>
      <c r="AI236" s="15" t="s">
        <v>49</v>
      </c>
      <c r="AJ236" s="16" t="s">
        <v>49</v>
      </c>
      <c r="AK236" s="30">
        <f t="shared" si="19"/>
        <v>4</v>
      </c>
      <c r="AL236">
        <f>IF(NOT(ISERROR(FIND(R236,Userdata!$C$6,1)))=TRUE,1,0)</f>
        <v>0</v>
      </c>
      <c r="AM236">
        <f>(IF(NOT(ISERROR(FIND(H236,Userdata!$B$46,1)))=TRUE,1,0.5))*25</f>
        <v>12.5</v>
      </c>
      <c r="AN236">
        <f>(IF(NOT(ISERROR(FIND(U236,Userdata!$C$15,1)))=TRUE,1,0.5))*25</f>
        <v>12.5</v>
      </c>
      <c r="AO236">
        <f>IF(Userdata!$B$26=TRUE,IF(E236="ETF",1,0),IF(E236="ETF",0,1))</f>
        <v>0</v>
      </c>
      <c r="AP236">
        <f>IF(D236&lt;Userdata!$B$28,1,0)</f>
        <v>0</v>
      </c>
      <c r="AQ236">
        <f>IF(D236=Userdata!$B$28,IF(Calculation!AK202&lt;Userdata!C227,1,0),0)</f>
        <v>0</v>
      </c>
      <c r="AR236">
        <f t="shared" si="20"/>
        <v>12.5</v>
      </c>
      <c r="AS236">
        <f>IF(Userdata!$W$4= TRUE,(IF(NOT(ISERROR(FIND(I236,Userdata!$R$5,1)))=TRUE,1,0.5)*25),(IF(NOT(ISERROR(FIND(I236,Userdata!$Q$2,1)))=TRUE,1,0.5)*25))</f>
        <v>12.5</v>
      </c>
      <c r="AT236">
        <f>IF(AND(Userdata!$B$32&lt;=Calculation!J202,Userdata!$B$33&gt;=Calculation!J202),1*Userdata!$D$32,0.5*Userdata!$D$32)*2.5</f>
        <v>1.25</v>
      </c>
      <c r="AU236">
        <f>IF(AND(Userdata!$B$34&lt;=Calculation!Q202,Userdata!$B$35&gt;=Calculation!Q202),1*Userdata!$D$34,0.5*Userdata!$D$34)*2.5</f>
        <v>2.5</v>
      </c>
      <c r="AV236">
        <f>IF(AND(Userdata!$B$36&lt;=Calculation!RH202,Userdata!$B$37&gt;=Calculation!K202),1*Userdata!$D$36,0.5*Userdata!$D$36)*2.5</f>
        <v>2.5</v>
      </c>
      <c r="AW236">
        <f>IF(AND(Userdata!$B$38&lt;=Calculation!P202,Userdata!$B$39&gt;=Calculation!P202),1*Userdata!$D$38,0.5*Userdata!$D$38)*2.5</f>
        <v>2.5</v>
      </c>
      <c r="AX236" s="36">
        <f t="shared" si="21"/>
        <v>28.36</v>
      </c>
      <c r="AY236" s="33">
        <f>ROUND((Userdata!$B$3/Calculation!AX221),0)</f>
        <v>0</v>
      </c>
      <c r="AZ236">
        <f t="shared" si="22"/>
        <v>0</v>
      </c>
      <c r="BA236">
        <f t="shared" si="23"/>
        <v>0</v>
      </c>
    </row>
    <row r="237" spans="1:53" ht="322" x14ac:dyDescent="0.35">
      <c r="A237" s="4" t="s">
        <v>757</v>
      </c>
      <c r="B237" s="5" t="s">
        <v>758</v>
      </c>
      <c r="C237" t="s">
        <v>1389</v>
      </c>
      <c r="D237">
        <v>2007</v>
      </c>
      <c r="E237" s="6" t="s">
        <v>53</v>
      </c>
      <c r="F237" s="6" t="s">
        <v>760</v>
      </c>
      <c r="G237" s="6" t="s">
        <v>649</v>
      </c>
      <c r="H237" s="6" t="s">
        <v>237</v>
      </c>
      <c r="I237" s="6" t="s">
        <v>283</v>
      </c>
      <c r="J237" s="7">
        <v>9.4999999999999998E-3</v>
      </c>
      <c r="K237" s="8">
        <v>24.57</v>
      </c>
      <c r="L237" s="7"/>
      <c r="M237" s="9">
        <v>479.4</v>
      </c>
      <c r="N237" s="10">
        <v>28.4</v>
      </c>
      <c r="O237" s="34">
        <f t="shared" si="18"/>
        <v>16.88</v>
      </c>
      <c r="P237" s="11">
        <v>1308236</v>
      </c>
      <c r="Q237" s="12">
        <v>-1.41</v>
      </c>
      <c r="R237" s="6" t="s">
        <v>44</v>
      </c>
      <c r="S237" s="6" t="s">
        <v>74</v>
      </c>
      <c r="T237" s="6" t="s">
        <v>145</v>
      </c>
      <c r="U237" s="6" t="s">
        <v>47</v>
      </c>
      <c r="V237" s="13" t="s">
        <v>48</v>
      </c>
      <c r="W237" s="13" t="s">
        <v>48</v>
      </c>
      <c r="X237" s="13" t="s">
        <v>48</v>
      </c>
      <c r="Y237" s="13" t="s">
        <v>48</v>
      </c>
      <c r="Z237" s="13" t="s">
        <v>48</v>
      </c>
      <c r="AA237" s="13" t="s">
        <v>48</v>
      </c>
      <c r="AB237" s="13" t="s">
        <v>48</v>
      </c>
      <c r="AC237" s="13" t="s">
        <v>48</v>
      </c>
      <c r="AD237" s="13" t="s">
        <v>48</v>
      </c>
      <c r="AE237" s="13" t="s">
        <v>48</v>
      </c>
      <c r="AF237" s="13" t="s">
        <v>48</v>
      </c>
      <c r="AG237" s="14" t="s">
        <v>48</v>
      </c>
      <c r="AH237" s="14" t="s">
        <v>239</v>
      </c>
      <c r="AI237" s="15" t="s">
        <v>49</v>
      </c>
      <c r="AJ237" s="16" t="s">
        <v>49</v>
      </c>
      <c r="AK237" s="30">
        <f t="shared" si="19"/>
        <v>1</v>
      </c>
      <c r="AL237">
        <f>IF(NOT(ISERROR(FIND(R237,Userdata!$C$6,1)))=TRUE,1,0)</f>
        <v>0</v>
      </c>
      <c r="AM237">
        <f>(IF(NOT(ISERROR(FIND(H237,Userdata!$B$46,1)))=TRUE,1,0.5))*25</f>
        <v>12.5</v>
      </c>
      <c r="AN237">
        <f>(IF(NOT(ISERROR(FIND(U237,Userdata!$C$15,1)))=TRUE,1,0.5))*25</f>
        <v>12.5</v>
      </c>
      <c r="AO237">
        <f>IF(Userdata!$B$26=TRUE,IF(E237="ETF",1,0),IF(E237="ETF",0,1))</f>
        <v>0</v>
      </c>
      <c r="AP237">
        <f>IF(D237&lt;Userdata!$B$28,1,0)</f>
        <v>0</v>
      </c>
      <c r="AQ237">
        <f>IF(D237=Userdata!$B$28,IF(Calculation!AK142&lt;Userdata!C167,1,0),0)</f>
        <v>0</v>
      </c>
      <c r="AR237">
        <f t="shared" si="20"/>
        <v>12.5</v>
      </c>
      <c r="AS237">
        <f>IF(Userdata!$W$4= TRUE,(IF(NOT(ISERROR(FIND(I237,Userdata!$R$5,1)))=TRUE,1,0.5)*25),(IF(NOT(ISERROR(FIND(I237,Userdata!$Q$2,1)))=TRUE,1,0.5)*25))</f>
        <v>12.5</v>
      </c>
      <c r="AT237">
        <f>IF(AND(Userdata!$B$32&lt;=Calculation!J142,Userdata!$B$33&gt;=Calculation!J142),1*Userdata!$D$32,0.5*Userdata!$D$32)*2.5</f>
        <v>1.25</v>
      </c>
      <c r="AU237">
        <f>IF(AND(Userdata!$B$34&lt;=Calculation!Q142,Userdata!$B$35&gt;=Calculation!Q142),1*Userdata!$D$34,0.5*Userdata!$D$34)*2.5</f>
        <v>2.5</v>
      </c>
      <c r="AV237">
        <f>IF(AND(Userdata!$B$36&lt;=Calculation!RH142,Userdata!$B$37&gt;=Calculation!K142),1*Userdata!$D$36,0.5*Userdata!$D$36)*2.5</f>
        <v>2.5</v>
      </c>
      <c r="AW237">
        <f>IF(AND(Userdata!$B$38&lt;=Calculation!P142,Userdata!$B$39&gt;=Calculation!P142),1*Userdata!$D$38,0.5*Userdata!$D$38)*2.5</f>
        <v>2.5</v>
      </c>
      <c r="AX237" s="36">
        <f t="shared" si="21"/>
        <v>16.88</v>
      </c>
      <c r="AY237" s="33">
        <f>ROUND((Userdata!$B$3/Calculation!AX222),0)</f>
        <v>0</v>
      </c>
      <c r="AZ237">
        <f t="shared" si="22"/>
        <v>0</v>
      </c>
      <c r="BA237">
        <f t="shared" si="23"/>
        <v>0</v>
      </c>
    </row>
    <row r="238" spans="1:53" ht="184" x14ac:dyDescent="0.35">
      <c r="A238" s="4" t="s">
        <v>1328</v>
      </c>
      <c r="B238" s="5" t="s">
        <v>1329</v>
      </c>
      <c r="C238" t="s">
        <v>1382</v>
      </c>
      <c r="D238">
        <v>2006</v>
      </c>
      <c r="E238" s="6" t="s">
        <v>53</v>
      </c>
      <c r="F238" s="6" t="s">
        <v>1331</v>
      </c>
      <c r="G238" s="6" t="s">
        <v>1332</v>
      </c>
      <c r="H238" s="6" t="s">
        <v>213</v>
      </c>
      <c r="I238" s="6" t="s">
        <v>144</v>
      </c>
      <c r="J238" s="7">
        <v>1E-3</v>
      </c>
      <c r="K238" s="8">
        <v>0.36</v>
      </c>
      <c r="L238" s="7">
        <v>1.9800000000000002E-2</v>
      </c>
      <c r="M238" s="9">
        <v>19370.3</v>
      </c>
      <c r="N238" s="10">
        <v>258.2</v>
      </c>
      <c r="O238" s="34">
        <f t="shared" si="18"/>
        <v>75.02</v>
      </c>
      <c r="P238" s="11">
        <v>793563</v>
      </c>
      <c r="Q238" s="12">
        <v>1.01</v>
      </c>
      <c r="R238" s="6" t="s">
        <v>44</v>
      </c>
      <c r="S238" s="6" t="s">
        <v>45</v>
      </c>
      <c r="T238" s="6" t="s">
        <v>130</v>
      </c>
      <c r="U238" s="6" t="s">
        <v>47</v>
      </c>
      <c r="V238" s="13">
        <v>7.9500000000000001E-2</v>
      </c>
      <c r="W238" s="13">
        <v>1E-3</v>
      </c>
      <c r="X238" s="13">
        <v>0.15359999999999999</v>
      </c>
      <c r="Y238" s="13">
        <v>0.21840000000000001</v>
      </c>
      <c r="Z238" s="13">
        <v>0.13070000000000001</v>
      </c>
      <c r="AA238" s="13">
        <v>7.6200000000000004E-2</v>
      </c>
      <c r="AB238" s="13">
        <v>8.4400000000000003E-2</v>
      </c>
      <c r="AC238" s="13">
        <v>0.185</v>
      </c>
      <c r="AD238" s="13">
        <v>0</v>
      </c>
      <c r="AE238" s="13">
        <v>6.4299999999999996E-2</v>
      </c>
      <c r="AF238" s="13">
        <v>5.3E-3</v>
      </c>
      <c r="AG238" s="14" t="s">
        <v>48</v>
      </c>
      <c r="AH238" s="14" t="s">
        <v>48</v>
      </c>
      <c r="AI238" s="15" t="s">
        <v>49</v>
      </c>
      <c r="AJ238" s="16" t="s">
        <v>49</v>
      </c>
      <c r="AK238" s="30">
        <f t="shared" si="19"/>
        <v>4</v>
      </c>
      <c r="AL238">
        <f>IF(NOT(ISERROR(FIND(R238,Userdata!$C$6,1)))=TRUE,1,0)</f>
        <v>0</v>
      </c>
      <c r="AM238">
        <f>(IF(NOT(ISERROR(FIND(H238,Userdata!$B$46,1)))=TRUE,1,0.5))*25</f>
        <v>12.5</v>
      </c>
      <c r="AN238">
        <f>(IF(NOT(ISERROR(FIND(U238,Userdata!$C$15,1)))=TRUE,1,0.5))*25</f>
        <v>12.5</v>
      </c>
      <c r="AO238">
        <f>IF(Userdata!$B$26=TRUE,IF(E238="ETF",1,0),IF(E238="ETF",0,1))</f>
        <v>0</v>
      </c>
      <c r="AP238">
        <f>IF(D238&lt;Userdata!$B$28,1,0)</f>
        <v>0</v>
      </c>
      <c r="AQ238">
        <f>IF(D238=Userdata!$B$28,IF(Calculation!AK274&lt;Userdata!C299,1,0),0)</f>
        <v>0</v>
      </c>
      <c r="AR238">
        <f t="shared" si="20"/>
        <v>12.5</v>
      </c>
      <c r="AS238">
        <f>IF(Userdata!$W$4= TRUE,(IF(NOT(ISERROR(FIND(I238,Userdata!$R$5,1)))=TRUE,1,0.5)*25),(IF(NOT(ISERROR(FIND(I238,Userdata!$Q$2,1)))=TRUE,1,0.5)*25))</f>
        <v>12.5</v>
      </c>
      <c r="AT238">
        <f>IF(AND(Userdata!$B$32&lt;=Calculation!J274,Userdata!$B$33&gt;=Calculation!J274),1*Userdata!$D$32,0.5*Userdata!$D$32)*2.5</f>
        <v>1.25</v>
      </c>
      <c r="AU238">
        <f>IF(AND(Userdata!$B$34&lt;=Calculation!Q274,Userdata!$B$35&gt;=Calculation!Q274),1*Userdata!$D$34,0.5*Userdata!$D$34)*2.5</f>
        <v>2.5</v>
      </c>
      <c r="AV238">
        <f>IF(AND(Userdata!$B$36&lt;=Calculation!RH274,Userdata!$B$37&gt;=Calculation!K274),1*Userdata!$D$36,0.5*Userdata!$D$36)*2.5</f>
        <v>2.5</v>
      </c>
      <c r="AW238">
        <f>IF(AND(Userdata!$B$38&lt;=Calculation!P274,Userdata!$B$39&gt;=Calculation!P274),1*Userdata!$D$38,0.5*Userdata!$D$38)*2.5</f>
        <v>2.5</v>
      </c>
      <c r="AX238" s="36">
        <f t="shared" si="21"/>
        <v>75.02</v>
      </c>
      <c r="AY238" s="33">
        <f>ROUND((Userdata!$B$3/Calculation!AX223),0)</f>
        <v>0</v>
      </c>
      <c r="AZ238">
        <f t="shared" si="22"/>
        <v>0</v>
      </c>
      <c r="BA238">
        <f t="shared" si="23"/>
        <v>0</v>
      </c>
    </row>
    <row r="239" spans="1:53" ht="92" x14ac:dyDescent="0.35">
      <c r="A239" s="4" t="s">
        <v>274</v>
      </c>
      <c r="B239" s="5" t="s">
        <v>275</v>
      </c>
      <c r="C239" t="s">
        <v>1381</v>
      </c>
      <c r="D239">
        <v>2010</v>
      </c>
      <c r="E239" s="6" t="s">
        <v>53</v>
      </c>
      <c r="F239" s="6" t="s">
        <v>276</v>
      </c>
      <c r="G239" s="6" t="s">
        <v>277</v>
      </c>
      <c r="H239" s="6" t="s">
        <v>213</v>
      </c>
      <c r="I239" s="6" t="s">
        <v>144</v>
      </c>
      <c r="J239" s="7">
        <v>1.5E-3</v>
      </c>
      <c r="K239" s="8">
        <v>0.43</v>
      </c>
      <c r="L239" s="7">
        <v>1.95E-2</v>
      </c>
      <c r="M239" s="9">
        <v>139</v>
      </c>
      <c r="N239" s="10">
        <v>1.7</v>
      </c>
      <c r="O239" s="34">
        <f t="shared" si="18"/>
        <v>81.760000000000005</v>
      </c>
      <c r="P239" s="11">
        <v>8405</v>
      </c>
      <c r="Q239" s="12">
        <v>0.92</v>
      </c>
      <c r="R239" s="6" t="s">
        <v>44</v>
      </c>
      <c r="S239" s="6" t="s">
        <v>45</v>
      </c>
      <c r="T239" s="6" t="s">
        <v>130</v>
      </c>
      <c r="U239" s="6" t="s">
        <v>47</v>
      </c>
      <c r="V239" s="13">
        <v>3.1800000000000002E-2</v>
      </c>
      <c r="W239" s="13">
        <v>4.5600000000000002E-2</v>
      </c>
      <c r="X239" s="13">
        <v>7.4099999999999999E-2</v>
      </c>
      <c r="Y239" s="13">
        <v>9.5600000000000004E-2</v>
      </c>
      <c r="Z239" s="13">
        <v>0.15379999999999999</v>
      </c>
      <c r="AA239" s="13">
        <v>0.21010000000000001</v>
      </c>
      <c r="AB239" s="13">
        <v>8.7400000000000005E-2</v>
      </c>
      <c r="AC239" s="13">
        <v>0.126</v>
      </c>
      <c r="AD239" s="13">
        <v>1.84E-2</v>
      </c>
      <c r="AE239" s="13">
        <v>8.8200000000000001E-2</v>
      </c>
      <c r="AF239" s="13">
        <v>6.9000000000000006E-2</v>
      </c>
      <c r="AG239" s="14" t="s">
        <v>48</v>
      </c>
      <c r="AH239" s="14" t="s">
        <v>48</v>
      </c>
      <c r="AI239" s="15" t="s">
        <v>49</v>
      </c>
      <c r="AJ239" s="16" t="s">
        <v>49</v>
      </c>
      <c r="AK239" s="30">
        <f t="shared" si="19"/>
        <v>9</v>
      </c>
      <c r="AL239">
        <f>IF(NOT(ISERROR(FIND(R239,Userdata!$C$6,1)))=TRUE,1,0)</f>
        <v>0</v>
      </c>
      <c r="AM239">
        <f>(IF(NOT(ISERROR(FIND(H239,Userdata!$B$46,1)))=TRUE,1,0.5))*25</f>
        <v>12.5</v>
      </c>
      <c r="AN239">
        <f>(IF(NOT(ISERROR(FIND(U239,Userdata!$C$15,1)))=TRUE,1,0.5))*25</f>
        <v>12.5</v>
      </c>
      <c r="AO239">
        <f>IF(Userdata!$B$26=TRUE,IF(E239="ETF",1,0),IF(E239="ETF",0,1))</f>
        <v>0</v>
      </c>
      <c r="AP239">
        <f>IF(D239&lt;Userdata!$B$28,1,0)</f>
        <v>0</v>
      </c>
      <c r="AQ239">
        <f>IF(D239=Userdata!$B$28,IF(Calculation!AK39&lt;Userdata!C64,1,0),0)</f>
        <v>0</v>
      </c>
      <c r="AR239">
        <f t="shared" si="20"/>
        <v>12.5</v>
      </c>
      <c r="AS239">
        <f>IF(Userdata!$W$4= TRUE,(IF(NOT(ISERROR(FIND(I239,Userdata!$R$5,1)))=TRUE,1,0.5)*25),(IF(NOT(ISERROR(FIND(I239,Userdata!$Q$2,1)))=TRUE,1,0.5)*25))</f>
        <v>12.5</v>
      </c>
      <c r="AT239">
        <f>IF(AND(Userdata!$B$32&lt;=Calculation!J39,Userdata!$B$33&gt;=Calculation!J39),1*Userdata!$D$32,0.5*Userdata!$D$32)*2.5</f>
        <v>1.25</v>
      </c>
      <c r="AU239">
        <f>IF(AND(Userdata!$B$34&lt;=Calculation!Q39,Userdata!$B$35&gt;=Calculation!Q39),1*Userdata!$D$34,0.5*Userdata!$D$34)*2.5</f>
        <v>2.5</v>
      </c>
      <c r="AV239">
        <f>IF(AND(Userdata!$B$36&lt;=Calculation!RH39,Userdata!$B$37&gt;=Calculation!K39),1*Userdata!$D$36,0.5*Userdata!$D$36)*2.5</f>
        <v>2.5</v>
      </c>
      <c r="AW239">
        <f>IF(AND(Userdata!$B$38&lt;=Calculation!P39,Userdata!$B$39&gt;=Calculation!P39),1*Userdata!$D$38,0.5*Userdata!$D$38)*2.5</f>
        <v>2.5</v>
      </c>
      <c r="AX239" s="36">
        <f t="shared" si="21"/>
        <v>81.760000000000005</v>
      </c>
      <c r="AY239" s="33">
        <f>ROUND((Userdata!$B$3/Calculation!AX224),0)</f>
        <v>0</v>
      </c>
      <c r="AZ239">
        <f t="shared" si="22"/>
        <v>0</v>
      </c>
      <c r="BA239">
        <f t="shared" si="23"/>
        <v>0</v>
      </c>
    </row>
    <row r="240" spans="1:53" ht="264.5" x14ac:dyDescent="0.35">
      <c r="A240" s="4" t="s">
        <v>474</v>
      </c>
      <c r="B240" s="5" t="s">
        <v>475</v>
      </c>
      <c r="C240" t="s">
        <v>1389</v>
      </c>
      <c r="D240">
        <v>2005</v>
      </c>
      <c r="E240" s="6" t="s">
        <v>53</v>
      </c>
      <c r="F240" s="6" t="s">
        <v>477</v>
      </c>
      <c r="G240" s="6" t="s">
        <v>478</v>
      </c>
      <c r="H240" s="6" t="s">
        <v>42</v>
      </c>
      <c r="I240" s="6" t="s">
        <v>81</v>
      </c>
      <c r="J240" s="7">
        <v>5.0000000000000001E-3</v>
      </c>
      <c r="K240" s="8">
        <v>0.32</v>
      </c>
      <c r="L240" s="7">
        <v>1.2999999999999999E-2</v>
      </c>
      <c r="M240" s="9">
        <v>244.5</v>
      </c>
      <c r="N240" s="10">
        <v>3.2</v>
      </c>
      <c r="O240" s="34">
        <f t="shared" si="18"/>
        <v>76.41</v>
      </c>
      <c r="P240" s="11">
        <v>9342</v>
      </c>
      <c r="Q240" s="12">
        <v>0.99</v>
      </c>
      <c r="R240" s="6" t="s">
        <v>44</v>
      </c>
      <c r="S240" s="6" t="s">
        <v>45</v>
      </c>
      <c r="T240" s="6" t="s">
        <v>46</v>
      </c>
      <c r="U240" s="6" t="s">
        <v>47</v>
      </c>
      <c r="V240" s="13">
        <v>5.21E-2</v>
      </c>
      <c r="W240" s="13">
        <v>5.4000000000000003E-3</v>
      </c>
      <c r="X240" s="13">
        <v>0.12709999999999999</v>
      </c>
      <c r="Y240" s="13">
        <v>7.2700000000000001E-2</v>
      </c>
      <c r="Z240" s="13">
        <v>0.08</v>
      </c>
      <c r="AA240" s="13">
        <v>0.1527</v>
      </c>
      <c r="AB240" s="13">
        <v>0.10539999999999999</v>
      </c>
      <c r="AC240" s="13">
        <v>6.8000000000000005E-2</v>
      </c>
      <c r="AD240" s="13">
        <v>3.9899999999999998E-2</v>
      </c>
      <c r="AE240" s="13">
        <v>0.2437</v>
      </c>
      <c r="AF240" s="13">
        <v>5.11E-2</v>
      </c>
      <c r="AG240" s="14" t="s">
        <v>48</v>
      </c>
      <c r="AH240" s="14" t="s">
        <v>48</v>
      </c>
      <c r="AI240" s="15" t="s">
        <v>49</v>
      </c>
      <c r="AJ240" s="16" t="s">
        <v>49</v>
      </c>
      <c r="AK240" s="30">
        <f t="shared" si="19"/>
        <v>1</v>
      </c>
      <c r="AL240">
        <f>IF(NOT(ISERROR(FIND(R240,Userdata!$C$6,1)))=TRUE,1,0)</f>
        <v>0</v>
      </c>
      <c r="AM240">
        <f>(IF(NOT(ISERROR(FIND(H240,Userdata!$B$46,1)))=TRUE,1,0.5))*25</f>
        <v>12.5</v>
      </c>
      <c r="AN240">
        <f>(IF(NOT(ISERROR(FIND(U240,Userdata!$C$15,1)))=TRUE,1,0.5))*25</f>
        <v>12.5</v>
      </c>
      <c r="AO240">
        <f>IF(Userdata!$B$26=TRUE,IF(E240="ETF",1,0),IF(E240="ETF",0,1))</f>
        <v>0</v>
      </c>
      <c r="AP240">
        <f>IF(D240&lt;Userdata!$B$28,1,0)</f>
        <v>0</v>
      </c>
      <c r="AQ240">
        <f>IF(D240=Userdata!$B$28,IF(Calculation!AK80&lt;Userdata!C105,1,0),0)</f>
        <v>0</v>
      </c>
      <c r="AR240">
        <f t="shared" si="20"/>
        <v>12.5</v>
      </c>
      <c r="AS240">
        <f>IF(Userdata!$W$4= TRUE,(IF(NOT(ISERROR(FIND(I240,Userdata!$R$5,1)))=TRUE,1,0.5)*25),(IF(NOT(ISERROR(FIND(I240,Userdata!$Q$2,1)))=TRUE,1,0.5)*25))</f>
        <v>12.5</v>
      </c>
      <c r="AT240">
        <f>IF(AND(Userdata!$B$32&lt;=Calculation!J80,Userdata!$B$33&gt;=Calculation!J80),1*Userdata!$D$32,0.5*Userdata!$D$32)*2.5</f>
        <v>1.25</v>
      </c>
      <c r="AU240">
        <f>IF(AND(Userdata!$B$34&lt;=Calculation!Q80,Userdata!$B$35&gt;=Calculation!Q80),1*Userdata!$D$34,0.5*Userdata!$D$34)*2.5</f>
        <v>2.5</v>
      </c>
      <c r="AV240">
        <f>IF(AND(Userdata!$B$36&lt;=Calculation!RH80,Userdata!$B$37&gt;=Calculation!K80),1*Userdata!$D$36,0.5*Userdata!$D$36)*2.5</f>
        <v>2.5</v>
      </c>
      <c r="AW240">
        <f>IF(AND(Userdata!$B$38&lt;=Calculation!P80,Userdata!$B$39&gt;=Calculation!P80),1*Userdata!$D$38,0.5*Userdata!$D$38)*2.5</f>
        <v>2.5</v>
      </c>
      <c r="AX240" s="36">
        <f t="shared" si="21"/>
        <v>76.41</v>
      </c>
      <c r="AY240" s="33">
        <f>ROUND((Userdata!$B$3/Calculation!AX225),0)</f>
        <v>0</v>
      </c>
      <c r="AZ240">
        <f t="shared" si="22"/>
        <v>0</v>
      </c>
      <c r="BA240">
        <f t="shared" si="23"/>
        <v>0</v>
      </c>
    </row>
    <row r="241" spans="1:53" ht="310.5" x14ac:dyDescent="0.35">
      <c r="A241" s="4" t="s">
        <v>1104</v>
      </c>
      <c r="B241" s="5" t="s">
        <v>1105</v>
      </c>
      <c r="C241" t="s">
        <v>1388</v>
      </c>
      <c r="D241">
        <v>2011</v>
      </c>
      <c r="E241" s="6" t="s">
        <v>53</v>
      </c>
      <c r="F241" s="6" t="s">
        <v>1106</v>
      </c>
      <c r="G241" s="6" t="s">
        <v>1107</v>
      </c>
      <c r="H241" s="6" t="s">
        <v>104</v>
      </c>
      <c r="I241" s="6" t="s">
        <v>81</v>
      </c>
      <c r="J241" s="7">
        <v>1.5E-3</v>
      </c>
      <c r="K241" s="8">
        <v>0.21</v>
      </c>
      <c r="L241" s="7">
        <v>2.1899999999999999E-2</v>
      </c>
      <c r="M241" s="9">
        <v>2406.6999999999998</v>
      </c>
      <c r="N241" s="10">
        <v>68.099999999999994</v>
      </c>
      <c r="O241" s="34">
        <f t="shared" si="18"/>
        <v>35.340000000000003</v>
      </c>
      <c r="P241" s="11">
        <v>363302</v>
      </c>
      <c r="Q241" s="12">
        <v>0.9</v>
      </c>
      <c r="R241" s="6" t="s">
        <v>44</v>
      </c>
      <c r="S241" s="6" t="s">
        <v>106</v>
      </c>
      <c r="T241" s="6" t="s">
        <v>46</v>
      </c>
      <c r="U241" s="6" t="s">
        <v>47</v>
      </c>
      <c r="V241" s="13">
        <v>2.81E-2</v>
      </c>
      <c r="W241" s="13">
        <v>4.6699999999999998E-2</v>
      </c>
      <c r="X241" s="13">
        <v>7.9899999999999999E-2</v>
      </c>
      <c r="Y241" s="13">
        <v>0.16589999999999999</v>
      </c>
      <c r="Z241" s="13">
        <v>5.9499999999999997E-2</v>
      </c>
      <c r="AA241" s="13">
        <v>9.6000000000000002E-2</v>
      </c>
      <c r="AB241" s="13">
        <v>0.17630000000000001</v>
      </c>
      <c r="AC241" s="13">
        <v>0.1067</v>
      </c>
      <c r="AD241" s="13">
        <v>7.8200000000000006E-2</v>
      </c>
      <c r="AE241" s="13">
        <v>7.7499999999999999E-2</v>
      </c>
      <c r="AF241" s="13">
        <v>8.2600000000000007E-2</v>
      </c>
      <c r="AG241" s="14" t="s">
        <v>48</v>
      </c>
      <c r="AH241" s="14" t="s">
        <v>48</v>
      </c>
      <c r="AI241" s="15" t="s">
        <v>49</v>
      </c>
      <c r="AJ241" s="16" t="s">
        <v>49</v>
      </c>
      <c r="AK241" s="30">
        <f t="shared" si="19"/>
        <v>10</v>
      </c>
      <c r="AL241">
        <f>IF(NOT(ISERROR(FIND(R241,Userdata!$C$6,1)))=TRUE,1,0)</f>
        <v>0</v>
      </c>
      <c r="AM241">
        <f>(IF(NOT(ISERROR(FIND(H241,Userdata!$B$46,1)))=TRUE,1,0.5))*25</f>
        <v>12.5</v>
      </c>
      <c r="AN241">
        <f>(IF(NOT(ISERROR(FIND(U241,Userdata!$C$15,1)))=TRUE,1,0.5))*25</f>
        <v>12.5</v>
      </c>
      <c r="AO241">
        <f>IF(Userdata!$B$26=TRUE,IF(E241="ETF",1,0),IF(E241="ETF",0,1))</f>
        <v>0</v>
      </c>
      <c r="AP241">
        <f>IF(D241&lt;Userdata!$B$28,1,0)</f>
        <v>0</v>
      </c>
      <c r="AQ241">
        <f>IF(D241=Userdata!$B$28,IF(Calculation!AK221&lt;Userdata!C246,1,0),0)</f>
        <v>0</v>
      </c>
      <c r="AR241">
        <f t="shared" si="20"/>
        <v>12.5</v>
      </c>
      <c r="AS241">
        <f>IF(Userdata!$W$4= TRUE,(IF(NOT(ISERROR(FIND(I241,Userdata!$R$5,1)))=TRUE,1,0.5)*25),(IF(NOT(ISERROR(FIND(I241,Userdata!$Q$2,1)))=TRUE,1,0.5)*25))</f>
        <v>12.5</v>
      </c>
      <c r="AT241">
        <f>IF(AND(Userdata!$B$32&lt;=Calculation!J221,Userdata!$B$33&gt;=Calculation!J221),1*Userdata!$D$32,0.5*Userdata!$D$32)*2.5</f>
        <v>1.25</v>
      </c>
      <c r="AU241">
        <f>IF(AND(Userdata!$B$34&lt;=Calculation!Q221,Userdata!$B$35&gt;=Calculation!Q221),1*Userdata!$D$34,0.5*Userdata!$D$34)*2.5</f>
        <v>2.5</v>
      </c>
      <c r="AV241">
        <f>IF(AND(Userdata!$B$36&lt;=Calculation!RH221,Userdata!$B$37&gt;=Calculation!K221),1*Userdata!$D$36,0.5*Userdata!$D$36)*2.5</f>
        <v>2.5</v>
      </c>
      <c r="AW241">
        <f>IF(AND(Userdata!$B$38&lt;=Calculation!P221,Userdata!$B$39&gt;=Calculation!P221),1*Userdata!$D$38,0.5*Userdata!$D$38)*2.5</f>
        <v>2.5</v>
      </c>
      <c r="AX241" s="36">
        <f t="shared" si="21"/>
        <v>35.340000000000003</v>
      </c>
      <c r="AY241" s="33">
        <f>ROUND((Userdata!$B$3/Calculation!AX226),0)</f>
        <v>0</v>
      </c>
      <c r="AZ241">
        <f t="shared" si="22"/>
        <v>0</v>
      </c>
      <c r="BA241">
        <f t="shared" si="23"/>
        <v>0</v>
      </c>
    </row>
    <row r="242" spans="1:53" ht="115" x14ac:dyDescent="0.35">
      <c r="A242" s="4" t="s">
        <v>348</v>
      </c>
      <c r="B242" s="5" t="s">
        <v>349</v>
      </c>
      <c r="C242" t="s">
        <v>1382</v>
      </c>
      <c r="D242">
        <v>2006</v>
      </c>
      <c r="E242" s="6" t="s">
        <v>53</v>
      </c>
      <c r="F242" s="6" t="s">
        <v>351</v>
      </c>
      <c r="G242" s="6" t="s">
        <v>352</v>
      </c>
      <c r="H242" s="6" t="s">
        <v>136</v>
      </c>
      <c r="I242" s="6" t="s">
        <v>129</v>
      </c>
      <c r="J242" s="7">
        <v>6.0000000000000001E-3</v>
      </c>
      <c r="K242" s="8">
        <v>0.08</v>
      </c>
      <c r="L242" s="7">
        <v>7.3000000000000001E-3</v>
      </c>
      <c r="M242" s="9">
        <v>175.7</v>
      </c>
      <c r="N242" s="10">
        <v>5</v>
      </c>
      <c r="O242" s="34">
        <f t="shared" si="18"/>
        <v>35.14</v>
      </c>
      <c r="P242" s="11">
        <v>23888</v>
      </c>
      <c r="Q242" s="12">
        <v>1.1499999999999999</v>
      </c>
      <c r="R242" s="6" t="s">
        <v>44</v>
      </c>
      <c r="S242" s="6" t="s">
        <v>48</v>
      </c>
      <c r="T242" s="6" t="s">
        <v>48</v>
      </c>
      <c r="U242" s="6" t="s">
        <v>47</v>
      </c>
      <c r="V242" s="13">
        <v>0</v>
      </c>
      <c r="W242" s="13">
        <v>0</v>
      </c>
      <c r="X242" s="13">
        <v>0</v>
      </c>
      <c r="Y242" s="13">
        <v>0</v>
      </c>
      <c r="Z242" s="13">
        <v>0</v>
      </c>
      <c r="AA242" s="13">
        <v>0</v>
      </c>
      <c r="AB242" s="13">
        <v>2.07E-2</v>
      </c>
      <c r="AC242" s="13">
        <v>0</v>
      </c>
      <c r="AD242" s="13">
        <v>0</v>
      </c>
      <c r="AE242" s="13">
        <v>0.97929999999999995</v>
      </c>
      <c r="AF242" s="13">
        <v>0</v>
      </c>
      <c r="AG242" s="14" t="s">
        <v>48</v>
      </c>
      <c r="AH242" s="14" t="s">
        <v>48</v>
      </c>
      <c r="AI242" s="15" t="s">
        <v>49</v>
      </c>
      <c r="AJ242" s="16" t="s">
        <v>49</v>
      </c>
      <c r="AK242" s="30">
        <f t="shared" si="19"/>
        <v>4</v>
      </c>
      <c r="AL242">
        <f>IF(NOT(ISERROR(FIND(R242,Userdata!$C$6,1)))=TRUE,1,0)</f>
        <v>0</v>
      </c>
      <c r="AM242">
        <f>(IF(NOT(ISERROR(FIND(H242,Userdata!$B$46,1)))=TRUE,1,0.5))*25</f>
        <v>12.5</v>
      </c>
      <c r="AN242">
        <f>(IF(NOT(ISERROR(FIND(U242,Userdata!$C$15,1)))=TRUE,1,0.5))*25</f>
        <v>12.5</v>
      </c>
      <c r="AO242">
        <f>IF(Userdata!$B$26=TRUE,IF(E242="ETF",1,0),IF(E242="ETF",0,1))</f>
        <v>0</v>
      </c>
      <c r="AP242">
        <f>IF(D242&lt;Userdata!$B$28,1,0)</f>
        <v>0</v>
      </c>
      <c r="AQ242">
        <f>IF(D242=Userdata!$B$28,IF(Calculation!AK53&lt;Userdata!C78,1,0),0)</f>
        <v>0</v>
      </c>
      <c r="AR242">
        <f t="shared" si="20"/>
        <v>12.5</v>
      </c>
      <c r="AS242">
        <f>IF(Userdata!$W$4= TRUE,(IF(NOT(ISERROR(FIND(I242,Userdata!$R$5,1)))=TRUE,1,0.5)*25),(IF(NOT(ISERROR(FIND(I242,Userdata!$Q$2,1)))=TRUE,1,0.5)*25))</f>
        <v>12.5</v>
      </c>
      <c r="AT242">
        <f>IF(AND(Userdata!$B$32&lt;=Calculation!J53,Userdata!$B$33&gt;=Calculation!J53),1*Userdata!$D$32,0.5*Userdata!$D$32)*2.5</f>
        <v>1.25</v>
      </c>
      <c r="AU242">
        <f>IF(AND(Userdata!$B$34&lt;=Calculation!Q53,Userdata!$B$35&gt;=Calculation!Q53),1*Userdata!$D$34,0.5*Userdata!$D$34)*2.5</f>
        <v>2.5</v>
      </c>
      <c r="AV242">
        <f>IF(AND(Userdata!$B$36&lt;=Calculation!RH53,Userdata!$B$37&gt;=Calculation!K53),1*Userdata!$D$36,0.5*Userdata!$D$36)*2.5</f>
        <v>2.5</v>
      </c>
      <c r="AW242">
        <f>IF(AND(Userdata!$B$38&lt;=Calculation!P53,Userdata!$B$39&gt;=Calculation!P53),1*Userdata!$D$38,0.5*Userdata!$D$38)*2.5</f>
        <v>2.5</v>
      </c>
      <c r="AX242" s="36">
        <f t="shared" si="21"/>
        <v>35.14</v>
      </c>
      <c r="AY242" s="33">
        <f>ROUND((Userdata!$B$3/Calculation!AX227),0)</f>
        <v>0</v>
      </c>
      <c r="AZ242">
        <f t="shared" si="22"/>
        <v>0</v>
      </c>
      <c r="BA242">
        <f t="shared" si="23"/>
        <v>0</v>
      </c>
    </row>
    <row r="243" spans="1:53" ht="103.5" x14ac:dyDescent="0.35">
      <c r="A243" s="4" t="s">
        <v>342</v>
      </c>
      <c r="B243" s="5" t="s">
        <v>343</v>
      </c>
      <c r="C243" t="s">
        <v>1383</v>
      </c>
      <c r="D243">
        <v>2008</v>
      </c>
      <c r="E243" s="6" t="s">
        <v>53</v>
      </c>
      <c r="F243" s="6" t="s">
        <v>345</v>
      </c>
      <c r="G243" s="6" t="s">
        <v>346</v>
      </c>
      <c r="H243" s="6" t="s">
        <v>117</v>
      </c>
      <c r="I243" s="6" t="s">
        <v>347</v>
      </c>
      <c r="J243" s="7">
        <v>5.4000000000000003E-3</v>
      </c>
      <c r="K243" s="8">
        <v>7.0000000000000007E-2</v>
      </c>
      <c r="L243" s="7">
        <v>8.3000000000000001E-3</v>
      </c>
      <c r="M243" s="9">
        <v>166.3</v>
      </c>
      <c r="N243" s="10">
        <v>3.8</v>
      </c>
      <c r="O243" s="34">
        <f t="shared" si="18"/>
        <v>43.76</v>
      </c>
      <c r="P243" s="11">
        <v>14350</v>
      </c>
      <c r="Q243" s="12">
        <v>1.19</v>
      </c>
      <c r="R243" s="6" t="s">
        <v>44</v>
      </c>
      <c r="S243" s="6" t="s">
        <v>118</v>
      </c>
      <c r="T243" s="6" t="s">
        <v>46</v>
      </c>
      <c r="U243" s="6" t="s">
        <v>47</v>
      </c>
      <c r="V243" s="13">
        <v>5.1799999999999999E-2</v>
      </c>
      <c r="W243" s="13">
        <v>8.0000000000000002E-3</v>
      </c>
      <c r="X243" s="13">
        <v>0.16500000000000001</v>
      </c>
      <c r="Y243" s="13">
        <v>0.1042</v>
      </c>
      <c r="Z243" s="13">
        <v>6.7699999999999996E-2</v>
      </c>
      <c r="AA243" s="13">
        <v>9.0999999999999998E-2</v>
      </c>
      <c r="AB243" s="13">
        <v>8.8599999999999998E-2</v>
      </c>
      <c r="AC243" s="13">
        <v>0.216</v>
      </c>
      <c r="AD243" s="13">
        <v>2.1600000000000001E-2</v>
      </c>
      <c r="AE243" s="13">
        <v>0.14940000000000001</v>
      </c>
      <c r="AF243" s="13">
        <v>3.6700000000000003E-2</v>
      </c>
      <c r="AG243" s="14" t="s">
        <v>48</v>
      </c>
      <c r="AH243" s="14" t="s">
        <v>48</v>
      </c>
      <c r="AI243" s="15" t="s">
        <v>49</v>
      </c>
      <c r="AJ243" s="16" t="s">
        <v>49</v>
      </c>
      <c r="AK243" s="30">
        <f t="shared" si="19"/>
        <v>2</v>
      </c>
      <c r="AL243">
        <f>IF(NOT(ISERROR(FIND(R243,Userdata!$C$6,1)))=TRUE,1,0)</f>
        <v>0</v>
      </c>
      <c r="AM243">
        <f>(IF(NOT(ISERROR(FIND(H243,Userdata!$B$46,1)))=TRUE,1,0.5))*25</f>
        <v>12.5</v>
      </c>
      <c r="AN243">
        <f>(IF(NOT(ISERROR(FIND(U243,Userdata!$C$15,1)))=TRUE,1,0.5))*25</f>
        <v>12.5</v>
      </c>
      <c r="AO243">
        <f>IF(Userdata!$B$26=TRUE,IF(E243="ETF",1,0),IF(E243="ETF",0,1))</f>
        <v>0</v>
      </c>
      <c r="AP243">
        <f>IF(D243&lt;Userdata!$B$28,1,0)</f>
        <v>0</v>
      </c>
      <c r="AQ243">
        <f>IF(D243=Userdata!$B$28,IF(Calculation!AK52&lt;Userdata!C77,1,0),0)</f>
        <v>0</v>
      </c>
      <c r="AR243">
        <f t="shared" si="20"/>
        <v>12.5</v>
      </c>
      <c r="AS243">
        <f>IF(Userdata!$W$4= TRUE,(IF(NOT(ISERROR(FIND(I243,Userdata!$R$5,1)))=TRUE,1,0.5)*25),(IF(NOT(ISERROR(FIND(I243,Userdata!$Q$2,1)))=TRUE,1,0.5)*25))</f>
        <v>12.5</v>
      </c>
      <c r="AT243">
        <f>IF(AND(Userdata!$B$32&lt;=Calculation!J52,Userdata!$B$33&gt;=Calculation!J52),1*Userdata!$D$32,0.5*Userdata!$D$32)*2.5</f>
        <v>1.25</v>
      </c>
      <c r="AU243">
        <f>IF(AND(Userdata!$B$34&lt;=Calculation!Q52,Userdata!$B$35&gt;=Calculation!Q52),1*Userdata!$D$34,0.5*Userdata!$D$34)*2.5</f>
        <v>2.5</v>
      </c>
      <c r="AV243">
        <f>IF(AND(Userdata!$B$36&lt;=Calculation!RH52,Userdata!$B$37&gt;=Calculation!K52),1*Userdata!$D$36,0.5*Userdata!$D$36)*2.5</f>
        <v>2.5</v>
      </c>
      <c r="AW243">
        <f>IF(AND(Userdata!$B$38&lt;=Calculation!P52,Userdata!$B$39&gt;=Calculation!P52),1*Userdata!$D$38,0.5*Userdata!$D$38)*2.5</f>
        <v>2.5</v>
      </c>
      <c r="AX243" s="36">
        <f t="shared" si="21"/>
        <v>43.76</v>
      </c>
      <c r="AY243" s="33">
        <f>ROUND((Userdata!$B$3/Calculation!AX228),0)</f>
        <v>0</v>
      </c>
      <c r="AZ243">
        <f t="shared" si="22"/>
        <v>0</v>
      </c>
      <c r="BA243">
        <f t="shared" si="23"/>
        <v>0</v>
      </c>
    </row>
    <row r="244" spans="1:53" ht="322" x14ac:dyDescent="0.35">
      <c r="A244" s="4" t="s">
        <v>318</v>
      </c>
      <c r="B244" s="5" t="s">
        <v>319</v>
      </c>
      <c r="C244" t="s">
        <v>1385</v>
      </c>
      <c r="D244">
        <v>2011</v>
      </c>
      <c r="E244" s="6" t="s">
        <v>53</v>
      </c>
      <c r="F244" s="6" t="s">
        <v>321</v>
      </c>
      <c r="G244" s="6" t="s">
        <v>322</v>
      </c>
      <c r="H244" s="6" t="s">
        <v>72</v>
      </c>
      <c r="I244" s="6" t="s">
        <v>73</v>
      </c>
      <c r="J244" s="7">
        <v>3.5000000000000001E-3</v>
      </c>
      <c r="K244" s="8">
        <v>0.19</v>
      </c>
      <c r="L244" s="7">
        <v>1.6799999999999999E-2</v>
      </c>
      <c r="M244" s="9">
        <v>155.80000000000001</v>
      </c>
      <c r="N244" s="10">
        <v>4.4000000000000004</v>
      </c>
      <c r="O244" s="34">
        <f t="shared" si="18"/>
        <v>35.409999999999997</v>
      </c>
      <c r="P244" s="11">
        <v>113989</v>
      </c>
      <c r="Q244" s="12">
        <v>1.56</v>
      </c>
      <c r="R244" s="6" t="s">
        <v>44</v>
      </c>
      <c r="S244" s="6" t="s">
        <v>48</v>
      </c>
      <c r="T244" s="6" t="s">
        <v>48</v>
      </c>
      <c r="U244" s="6" t="s">
        <v>47</v>
      </c>
      <c r="V244" s="13">
        <v>0</v>
      </c>
      <c r="W244" s="13">
        <v>0</v>
      </c>
      <c r="X244" s="13">
        <v>0</v>
      </c>
      <c r="Y244" s="13">
        <v>0</v>
      </c>
      <c r="Z244" s="13">
        <v>0</v>
      </c>
      <c r="AA244" s="13">
        <v>1.0004</v>
      </c>
      <c r="AB244" s="13">
        <v>0</v>
      </c>
      <c r="AC244" s="13">
        <v>0</v>
      </c>
      <c r="AD244" s="13">
        <v>0</v>
      </c>
      <c r="AE244" s="13">
        <v>0</v>
      </c>
      <c r="AF244" s="13">
        <v>0</v>
      </c>
      <c r="AG244" s="14" t="s">
        <v>48</v>
      </c>
      <c r="AH244" s="14" t="s">
        <v>48</v>
      </c>
      <c r="AI244" s="15" t="s">
        <v>49</v>
      </c>
      <c r="AJ244" s="16" t="s">
        <v>49</v>
      </c>
      <c r="AK244" s="30">
        <f t="shared" si="19"/>
        <v>11</v>
      </c>
      <c r="AL244">
        <f>IF(NOT(ISERROR(FIND(R244,Userdata!$C$6,1)))=TRUE,1,0)</f>
        <v>0</v>
      </c>
      <c r="AM244">
        <f>(IF(NOT(ISERROR(FIND(H244,Userdata!$B$46,1)))=TRUE,1,0.5))*25</f>
        <v>12.5</v>
      </c>
      <c r="AN244">
        <f>(IF(NOT(ISERROR(FIND(U244,Userdata!$C$15,1)))=TRUE,1,0.5))*25</f>
        <v>12.5</v>
      </c>
      <c r="AO244">
        <f>IF(Userdata!$B$26=TRUE,IF(E244="ETF",1,0),IF(E244="ETF",0,1))</f>
        <v>0</v>
      </c>
      <c r="AP244">
        <f>IF(D244&lt;Userdata!$B$28,1,0)</f>
        <v>0</v>
      </c>
      <c r="AQ244">
        <f>IF(D244=Userdata!$B$28,IF(Calculation!AK47&lt;Userdata!C72,1,0),0)</f>
        <v>0</v>
      </c>
      <c r="AR244">
        <f t="shared" si="20"/>
        <v>12.5</v>
      </c>
      <c r="AS244">
        <f>IF(Userdata!$W$4= TRUE,(IF(NOT(ISERROR(FIND(I244,Userdata!$R$5,1)))=TRUE,1,0.5)*25),(IF(NOT(ISERROR(FIND(I244,Userdata!$Q$2,1)))=TRUE,1,0.5)*25))</f>
        <v>12.5</v>
      </c>
      <c r="AT244">
        <f>IF(AND(Userdata!$B$32&lt;=Calculation!J47,Userdata!$B$33&gt;=Calculation!J47),1*Userdata!$D$32,0.5*Userdata!$D$32)*2.5</f>
        <v>1.25</v>
      </c>
      <c r="AU244">
        <f>IF(AND(Userdata!$B$34&lt;=Calculation!Q47,Userdata!$B$35&gt;=Calculation!Q47),1*Userdata!$D$34,0.5*Userdata!$D$34)*2.5</f>
        <v>2.5</v>
      </c>
      <c r="AV244">
        <f>IF(AND(Userdata!$B$36&lt;=Calculation!RH47,Userdata!$B$37&gt;=Calculation!K47),1*Userdata!$D$36,0.5*Userdata!$D$36)*2.5</f>
        <v>2.5</v>
      </c>
      <c r="AW244">
        <f>IF(AND(Userdata!$B$38&lt;=Calculation!P47,Userdata!$B$39&gt;=Calculation!P47),1*Userdata!$D$38,0.5*Userdata!$D$38)*2.5</f>
        <v>2.5</v>
      </c>
      <c r="AX244" s="36">
        <f t="shared" si="21"/>
        <v>35.409999999999997</v>
      </c>
      <c r="AY244" s="33">
        <f>ROUND((Userdata!$B$3/Calculation!AX229),0)</f>
        <v>0</v>
      </c>
      <c r="AZ244">
        <f t="shared" si="22"/>
        <v>0</v>
      </c>
      <c r="BA244">
        <f t="shared" si="23"/>
        <v>0</v>
      </c>
    </row>
    <row r="245" spans="1:53" ht="161" x14ac:dyDescent="0.35">
      <c r="A245" s="4" t="s">
        <v>831</v>
      </c>
      <c r="B245" s="5" t="s">
        <v>832</v>
      </c>
      <c r="C245" t="s">
        <v>1349</v>
      </c>
      <c r="D245">
        <v>2005</v>
      </c>
      <c r="E245" s="6" t="s">
        <v>53</v>
      </c>
      <c r="F245" s="6" t="s">
        <v>834</v>
      </c>
      <c r="G245" s="6" t="s">
        <v>835</v>
      </c>
      <c r="H245" s="6" t="s">
        <v>42</v>
      </c>
      <c r="I245" s="6" t="s">
        <v>105</v>
      </c>
      <c r="J245" s="7">
        <v>2E-3</v>
      </c>
      <c r="K245" s="8">
        <v>0.65</v>
      </c>
      <c r="L245" s="7">
        <v>2.52E-2</v>
      </c>
      <c r="M245" s="9">
        <v>543.5</v>
      </c>
      <c r="N245" s="10">
        <v>4.2</v>
      </c>
      <c r="O245" s="34">
        <f t="shared" si="18"/>
        <v>129.4</v>
      </c>
      <c r="P245" s="11">
        <v>22306</v>
      </c>
      <c r="Q245" s="12">
        <v>0.96</v>
      </c>
      <c r="R245" s="6" t="s">
        <v>44</v>
      </c>
      <c r="S245" s="6" t="s">
        <v>58</v>
      </c>
      <c r="T245" s="6" t="s">
        <v>46</v>
      </c>
      <c r="U245" s="6" t="s">
        <v>47</v>
      </c>
      <c r="V245" s="13">
        <v>0</v>
      </c>
      <c r="W245" s="13">
        <v>6.4199999999999993E-2</v>
      </c>
      <c r="X245" s="13">
        <v>7.9600000000000004E-2</v>
      </c>
      <c r="Y245" s="13">
        <v>0.1242</v>
      </c>
      <c r="Z245" s="13">
        <v>0.12839999999999999</v>
      </c>
      <c r="AA245" s="13">
        <v>0.1598</v>
      </c>
      <c r="AB245" s="13">
        <v>0.13070000000000001</v>
      </c>
      <c r="AC245" s="13">
        <v>8.5000000000000006E-2</v>
      </c>
      <c r="AD245" s="13">
        <v>0</v>
      </c>
      <c r="AE245" s="13">
        <v>0.2203</v>
      </c>
      <c r="AF245" s="13">
        <v>0</v>
      </c>
      <c r="AG245" s="14" t="s">
        <v>48</v>
      </c>
      <c r="AH245" s="14" t="s">
        <v>48</v>
      </c>
      <c r="AI245" s="15" t="s">
        <v>49</v>
      </c>
      <c r="AJ245" s="16" t="s">
        <v>49</v>
      </c>
      <c r="AK245" s="30">
        <f t="shared" si="19"/>
        <v>5</v>
      </c>
      <c r="AL245">
        <f>IF(NOT(ISERROR(FIND(R245,Userdata!$C$6,1)))=TRUE,1,0)</f>
        <v>0</v>
      </c>
      <c r="AM245">
        <f>(IF(NOT(ISERROR(FIND(H245,Userdata!$B$46,1)))=TRUE,1,0.5))*25</f>
        <v>12.5</v>
      </c>
      <c r="AN245">
        <f>(IF(NOT(ISERROR(FIND(U245,Userdata!$C$15,1)))=TRUE,1,0.5))*25</f>
        <v>12.5</v>
      </c>
      <c r="AO245">
        <f>IF(Userdata!$B$26=TRUE,IF(E245="ETF",1,0),IF(E245="ETF",0,1))</f>
        <v>0</v>
      </c>
      <c r="AP245">
        <f>IF(D245&lt;Userdata!$B$28,1,0)</f>
        <v>0</v>
      </c>
      <c r="AQ245">
        <f>IF(D245=Userdata!$B$28,IF(Calculation!AK158&lt;Userdata!C183,1,0),0)</f>
        <v>0</v>
      </c>
      <c r="AR245">
        <f t="shared" si="20"/>
        <v>12.5</v>
      </c>
      <c r="AS245">
        <f>IF(Userdata!$W$4= TRUE,(IF(NOT(ISERROR(FIND(I245,Userdata!$R$5,1)))=TRUE,1,0.5)*25),(IF(NOT(ISERROR(FIND(I245,Userdata!$Q$2,1)))=TRUE,1,0.5)*25))</f>
        <v>12.5</v>
      </c>
      <c r="AT245">
        <f>IF(AND(Userdata!$B$32&lt;=Calculation!J158,Userdata!$B$33&gt;=Calculation!J158),1*Userdata!$D$32,0.5*Userdata!$D$32)*2.5</f>
        <v>1.25</v>
      </c>
      <c r="AU245">
        <f>IF(AND(Userdata!$B$34&lt;=Calculation!Q158,Userdata!$B$35&gt;=Calculation!Q158),1*Userdata!$D$34,0.5*Userdata!$D$34)*2.5</f>
        <v>2.5</v>
      </c>
      <c r="AV245">
        <f>IF(AND(Userdata!$B$36&lt;=Calculation!RH158,Userdata!$B$37&gt;=Calculation!K158),1*Userdata!$D$36,0.5*Userdata!$D$36)*2.5</f>
        <v>2.5</v>
      </c>
      <c r="AW245">
        <f>IF(AND(Userdata!$B$38&lt;=Calculation!P158,Userdata!$B$39&gt;=Calculation!P158),1*Userdata!$D$38,0.5*Userdata!$D$38)*2.5</f>
        <v>2.5</v>
      </c>
      <c r="AX245" s="36">
        <f t="shared" si="21"/>
        <v>129.4</v>
      </c>
      <c r="AY245" s="33">
        <f>ROUND((Userdata!$B$3/Calculation!AX230),0)</f>
        <v>0</v>
      </c>
      <c r="AZ245">
        <f t="shared" si="22"/>
        <v>0</v>
      </c>
      <c r="BA245">
        <f t="shared" si="23"/>
        <v>0</v>
      </c>
    </row>
    <row r="246" spans="1:53" ht="287.5" x14ac:dyDescent="0.35">
      <c r="A246" s="4" t="s">
        <v>937</v>
      </c>
      <c r="B246" s="5" t="s">
        <v>938</v>
      </c>
      <c r="C246" t="s">
        <v>1387</v>
      </c>
      <c r="D246">
        <v>2006</v>
      </c>
      <c r="E246" s="6" t="s">
        <v>53</v>
      </c>
      <c r="F246" s="6" t="s">
        <v>939</v>
      </c>
      <c r="G246" s="6" t="s">
        <v>940</v>
      </c>
      <c r="H246" s="6" t="s">
        <v>332</v>
      </c>
      <c r="I246" s="6" t="s">
        <v>162</v>
      </c>
      <c r="J246" s="7">
        <v>3.8E-3</v>
      </c>
      <c r="K246" s="8">
        <v>0.16</v>
      </c>
      <c r="L246" s="7">
        <v>2.3400000000000001E-2</v>
      </c>
      <c r="M246" s="9">
        <v>910.8</v>
      </c>
      <c r="N246" s="10">
        <v>12.3</v>
      </c>
      <c r="O246" s="34">
        <f t="shared" si="18"/>
        <v>74.05</v>
      </c>
      <c r="P246" s="11">
        <v>50661</v>
      </c>
      <c r="Q246" s="12">
        <v>1.04</v>
      </c>
      <c r="R246" s="6" t="s">
        <v>44</v>
      </c>
      <c r="S246" s="6" t="s">
        <v>118</v>
      </c>
      <c r="T246" s="6" t="s">
        <v>130</v>
      </c>
      <c r="U246" s="6" t="s">
        <v>47</v>
      </c>
      <c r="V246" s="13">
        <v>6.2899999999999998E-2</v>
      </c>
      <c r="W246" s="13">
        <v>3.2599999999999997E-2</v>
      </c>
      <c r="X246" s="13">
        <v>0.19320000000000001</v>
      </c>
      <c r="Y246" s="13">
        <v>5.8400000000000001E-2</v>
      </c>
      <c r="Z246" s="13">
        <v>2.5000000000000001E-2</v>
      </c>
      <c r="AA246" s="13">
        <v>0.13700000000000001</v>
      </c>
      <c r="AB246" s="13">
        <v>1.6899999999999998E-2</v>
      </c>
      <c r="AC246" s="13">
        <v>0.13400000000000001</v>
      </c>
      <c r="AD246" s="13">
        <v>0.121</v>
      </c>
      <c r="AE246" s="13">
        <v>5.67E-2</v>
      </c>
      <c r="AF246" s="13">
        <v>0.16239999999999999</v>
      </c>
      <c r="AG246" s="14" t="s">
        <v>48</v>
      </c>
      <c r="AH246" s="14" t="s">
        <v>48</v>
      </c>
      <c r="AI246" s="15" t="s">
        <v>49</v>
      </c>
      <c r="AJ246" s="16" t="s">
        <v>49</v>
      </c>
      <c r="AK246" s="30">
        <f t="shared" si="19"/>
        <v>6</v>
      </c>
      <c r="AL246">
        <f>IF(NOT(ISERROR(FIND(R246,Userdata!$C$6,1)))=TRUE,1,0)</f>
        <v>0</v>
      </c>
      <c r="AM246">
        <f>(IF(NOT(ISERROR(FIND(H246,Userdata!$B$46,1)))=TRUE,1,0.5))*25</f>
        <v>12.5</v>
      </c>
      <c r="AN246">
        <f>(IF(NOT(ISERROR(FIND(U246,Userdata!$C$15,1)))=TRUE,1,0.5))*25</f>
        <v>12.5</v>
      </c>
      <c r="AO246">
        <f>IF(Userdata!$B$26=TRUE,IF(E246="ETF",1,0),IF(E246="ETF",0,1))</f>
        <v>0</v>
      </c>
      <c r="AP246">
        <f>IF(D246&lt;Userdata!$B$28,1,0)</f>
        <v>0</v>
      </c>
      <c r="AQ246">
        <f>IF(D246=Userdata!$B$28,IF(Calculation!AK183&lt;Userdata!C208,1,0),0)</f>
        <v>0</v>
      </c>
      <c r="AR246">
        <f t="shared" si="20"/>
        <v>12.5</v>
      </c>
      <c r="AS246">
        <f>IF(Userdata!$W$4= TRUE,(IF(NOT(ISERROR(FIND(I246,Userdata!$R$5,1)))=TRUE,1,0.5)*25),(IF(NOT(ISERROR(FIND(I246,Userdata!$Q$2,1)))=TRUE,1,0.5)*25))</f>
        <v>12.5</v>
      </c>
      <c r="AT246">
        <f>IF(AND(Userdata!$B$32&lt;=Calculation!J183,Userdata!$B$33&gt;=Calculation!J183),1*Userdata!$D$32,0.5*Userdata!$D$32)*2.5</f>
        <v>1.25</v>
      </c>
      <c r="AU246">
        <f>IF(AND(Userdata!$B$34&lt;=Calculation!Q183,Userdata!$B$35&gt;=Calculation!Q183),1*Userdata!$D$34,0.5*Userdata!$D$34)*2.5</f>
        <v>2.5</v>
      </c>
      <c r="AV246">
        <f>IF(AND(Userdata!$B$36&lt;=Calculation!RH183,Userdata!$B$37&gt;=Calculation!K183),1*Userdata!$D$36,0.5*Userdata!$D$36)*2.5</f>
        <v>2.5</v>
      </c>
      <c r="AW246">
        <f>IF(AND(Userdata!$B$38&lt;=Calculation!P183,Userdata!$B$39&gt;=Calculation!P183),1*Userdata!$D$38,0.5*Userdata!$D$38)*2.5</f>
        <v>2.5</v>
      </c>
      <c r="AX246" s="36">
        <f t="shared" si="21"/>
        <v>74.05</v>
      </c>
      <c r="AY246" s="33">
        <f>ROUND((Userdata!$B$3/Calculation!AX231),0)</f>
        <v>0</v>
      </c>
      <c r="AZ246">
        <f t="shared" si="22"/>
        <v>0</v>
      </c>
      <c r="BA246">
        <f t="shared" si="23"/>
        <v>0</v>
      </c>
    </row>
    <row r="247" spans="1:53" ht="92" x14ac:dyDescent="0.35">
      <c r="A247" s="4" t="s">
        <v>1232</v>
      </c>
      <c r="B247" s="5" t="s">
        <v>1233</v>
      </c>
      <c r="C247" t="s">
        <v>1356</v>
      </c>
      <c r="D247">
        <v>2000</v>
      </c>
      <c r="E247" s="6" t="s">
        <v>53</v>
      </c>
      <c r="F247" s="6" t="s">
        <v>1234</v>
      </c>
      <c r="G247" s="6" t="s">
        <v>1235</v>
      </c>
      <c r="H247" s="6" t="s">
        <v>295</v>
      </c>
      <c r="I247" s="6" t="s">
        <v>81</v>
      </c>
      <c r="J247" s="7">
        <v>2.5000000000000001E-3</v>
      </c>
      <c r="K247" s="8">
        <v>0.38</v>
      </c>
      <c r="L247" s="7">
        <v>8.8999999999999999E-3</v>
      </c>
      <c r="M247" s="9">
        <v>4593.7</v>
      </c>
      <c r="N247" s="10">
        <v>30.8</v>
      </c>
      <c r="O247" s="34">
        <f t="shared" si="18"/>
        <v>149.15</v>
      </c>
      <c r="P247" s="11">
        <v>171222</v>
      </c>
      <c r="Q247" s="12">
        <v>1.21</v>
      </c>
      <c r="R247" s="6" t="s">
        <v>44</v>
      </c>
      <c r="S247" s="6" t="s">
        <v>118</v>
      </c>
      <c r="T247" s="6" t="s">
        <v>145</v>
      </c>
      <c r="U247" s="6" t="s">
        <v>47</v>
      </c>
      <c r="V247" s="13">
        <v>4.4999999999999998E-2</v>
      </c>
      <c r="W247" s="13">
        <v>1.95E-2</v>
      </c>
      <c r="X247" s="13">
        <v>0.21390000000000001</v>
      </c>
      <c r="Y247" s="13">
        <v>3.6700000000000003E-2</v>
      </c>
      <c r="Z247" s="13">
        <v>4.2900000000000001E-2</v>
      </c>
      <c r="AA247" s="13">
        <v>8.8800000000000004E-2</v>
      </c>
      <c r="AB247" s="13">
        <v>9.8000000000000004E-2</v>
      </c>
      <c r="AC247" s="13">
        <v>0.18490000000000001</v>
      </c>
      <c r="AD247" s="13">
        <v>8.7599999999999997E-2</v>
      </c>
      <c r="AE247" s="13">
        <v>0.17599999999999999</v>
      </c>
      <c r="AF247" s="13">
        <v>5.0000000000000001E-3</v>
      </c>
      <c r="AG247" s="14" t="s">
        <v>48</v>
      </c>
      <c r="AH247" s="14" t="s">
        <v>48</v>
      </c>
      <c r="AI247" s="15" t="s">
        <v>49</v>
      </c>
      <c r="AJ247" s="16" t="s">
        <v>49</v>
      </c>
      <c r="AK247" s="30">
        <f t="shared" si="19"/>
        <v>7</v>
      </c>
      <c r="AL247">
        <f>IF(NOT(ISERROR(FIND(R247,Userdata!$C$6,1)))=TRUE,1,0)</f>
        <v>0</v>
      </c>
      <c r="AM247">
        <f>(IF(NOT(ISERROR(FIND(H247,Userdata!$B$46,1)))=TRUE,1,0.5))*25</f>
        <v>12.5</v>
      </c>
      <c r="AN247">
        <f>(IF(NOT(ISERROR(FIND(U247,Userdata!$C$15,1)))=TRUE,1,0.5))*25</f>
        <v>12.5</v>
      </c>
      <c r="AO247">
        <f>IF(Userdata!$B$26=TRUE,IF(E247="ETF",1,0),IF(E247="ETF",0,1))</f>
        <v>0</v>
      </c>
      <c r="AP247">
        <f>IF(D247&lt;Userdata!$B$28,1,0)</f>
        <v>0</v>
      </c>
      <c r="AQ247">
        <f>IF(D247=Userdata!$B$28,IF(Calculation!AK251&lt;Userdata!C276,1,0),0)</f>
        <v>0</v>
      </c>
      <c r="AR247">
        <f t="shared" si="20"/>
        <v>12.5</v>
      </c>
      <c r="AS247">
        <f>IF(Userdata!$W$4= TRUE,(IF(NOT(ISERROR(FIND(I247,Userdata!$R$5,1)))=TRUE,1,0.5)*25),(IF(NOT(ISERROR(FIND(I247,Userdata!$Q$2,1)))=TRUE,1,0.5)*25))</f>
        <v>12.5</v>
      </c>
      <c r="AT247">
        <f>IF(AND(Userdata!$B$32&lt;=Calculation!J251,Userdata!$B$33&gt;=Calculation!J251),1*Userdata!$D$32,0.5*Userdata!$D$32)*2.5</f>
        <v>1.25</v>
      </c>
      <c r="AU247">
        <f>IF(AND(Userdata!$B$34&lt;=Calculation!Q251,Userdata!$B$35&gt;=Calculation!Q251),1*Userdata!$D$34,0.5*Userdata!$D$34)*2.5</f>
        <v>2.5</v>
      </c>
      <c r="AV247">
        <f>IF(AND(Userdata!$B$36&lt;=Calculation!RH251,Userdata!$B$37&gt;=Calculation!K251),1*Userdata!$D$36,0.5*Userdata!$D$36)*2.5</f>
        <v>2.5</v>
      </c>
      <c r="AW247">
        <f>IF(AND(Userdata!$B$38&lt;=Calculation!P251,Userdata!$B$39&gt;=Calculation!P251),1*Userdata!$D$38,0.5*Userdata!$D$38)*2.5</f>
        <v>2.5</v>
      </c>
      <c r="AX247" s="36">
        <f t="shared" si="21"/>
        <v>149.15</v>
      </c>
      <c r="AY247" s="33">
        <f>ROUND((Userdata!$B$3/Calculation!AX232),0)</f>
        <v>0</v>
      </c>
      <c r="AZ247">
        <f t="shared" si="22"/>
        <v>0</v>
      </c>
      <c r="BA247">
        <f t="shared" si="23"/>
        <v>0</v>
      </c>
    </row>
    <row r="248" spans="1:53" ht="92" x14ac:dyDescent="0.35">
      <c r="A248" s="4" t="s">
        <v>818</v>
      </c>
      <c r="B248" s="5" t="s">
        <v>819</v>
      </c>
      <c r="C248" t="s">
        <v>1387</v>
      </c>
      <c r="D248">
        <v>2004</v>
      </c>
      <c r="E248" s="6" t="s">
        <v>53</v>
      </c>
      <c r="F248" s="6" t="s">
        <v>820</v>
      </c>
      <c r="G248" s="6" t="s">
        <v>821</v>
      </c>
      <c r="H248" s="6" t="s">
        <v>381</v>
      </c>
      <c r="I248" s="6" t="s">
        <v>81</v>
      </c>
      <c r="J248" s="7">
        <v>2.5000000000000001E-3</v>
      </c>
      <c r="K248" s="8">
        <v>0.27</v>
      </c>
      <c r="L248" s="7">
        <v>9.4000000000000004E-3</v>
      </c>
      <c r="M248" s="9">
        <v>527</v>
      </c>
      <c r="N248" s="10">
        <v>5.3</v>
      </c>
      <c r="O248" s="34">
        <f t="shared" si="18"/>
        <v>99.43</v>
      </c>
      <c r="P248" s="11">
        <v>35019</v>
      </c>
      <c r="Q248" s="12">
        <v>1.1000000000000001</v>
      </c>
      <c r="R248" s="6" t="s">
        <v>44</v>
      </c>
      <c r="S248" s="6" t="s">
        <v>45</v>
      </c>
      <c r="T248" s="6" t="s">
        <v>145</v>
      </c>
      <c r="U248" s="6" t="s">
        <v>47</v>
      </c>
      <c r="V248" s="13">
        <v>3.5400000000000001E-2</v>
      </c>
      <c r="W248" s="13">
        <v>4.6800000000000001E-2</v>
      </c>
      <c r="X248" s="13">
        <v>0.21440000000000001</v>
      </c>
      <c r="Y248" s="13">
        <v>8.2799999999999999E-2</v>
      </c>
      <c r="Z248" s="13">
        <v>8.6599999999999996E-2</v>
      </c>
      <c r="AA248" s="13">
        <v>8.0699999999999994E-2</v>
      </c>
      <c r="AB248" s="13">
        <v>8.6699999999999999E-2</v>
      </c>
      <c r="AC248" s="13">
        <v>4.9299999999999997E-2</v>
      </c>
      <c r="AD248" s="13">
        <v>4.7699999999999999E-2</v>
      </c>
      <c r="AE248" s="13">
        <v>0.26900000000000002</v>
      </c>
      <c r="AF248" s="13">
        <v>0</v>
      </c>
      <c r="AG248" s="14" t="s">
        <v>48</v>
      </c>
      <c r="AH248" s="14" t="s">
        <v>48</v>
      </c>
      <c r="AI248" s="15" t="s">
        <v>49</v>
      </c>
      <c r="AJ248" s="16" t="s">
        <v>49</v>
      </c>
      <c r="AK248" s="30">
        <f t="shared" si="19"/>
        <v>6</v>
      </c>
      <c r="AL248">
        <f>IF(NOT(ISERROR(FIND(R248,Userdata!$C$6,1)))=TRUE,1,0)</f>
        <v>0</v>
      </c>
      <c r="AM248">
        <f>(IF(NOT(ISERROR(FIND(H248,Userdata!$B$46,1)))=TRUE,1,0.5))*25</f>
        <v>12.5</v>
      </c>
      <c r="AN248">
        <f>(IF(NOT(ISERROR(FIND(U248,Userdata!$C$15,1)))=TRUE,1,0.5))*25</f>
        <v>12.5</v>
      </c>
      <c r="AO248">
        <f>IF(Userdata!$B$26=TRUE,IF(E248="ETF",1,0),IF(E248="ETF",0,1))</f>
        <v>0</v>
      </c>
      <c r="AP248">
        <f>IF(D248&lt;Userdata!$B$28,1,0)</f>
        <v>0</v>
      </c>
      <c r="AQ248">
        <f>IF(D248=Userdata!$B$28,IF(Calculation!AK155&lt;Userdata!C180,1,0),0)</f>
        <v>0</v>
      </c>
      <c r="AR248">
        <f t="shared" si="20"/>
        <v>12.5</v>
      </c>
      <c r="AS248">
        <f>IF(Userdata!$W$4= TRUE,(IF(NOT(ISERROR(FIND(I248,Userdata!$R$5,1)))=TRUE,1,0.5)*25),(IF(NOT(ISERROR(FIND(I248,Userdata!$Q$2,1)))=TRUE,1,0.5)*25))</f>
        <v>12.5</v>
      </c>
      <c r="AT248">
        <f>IF(AND(Userdata!$B$32&lt;=Calculation!J155,Userdata!$B$33&gt;=Calculation!J155),1*Userdata!$D$32,0.5*Userdata!$D$32)*2.5</f>
        <v>1.25</v>
      </c>
      <c r="AU248">
        <f>IF(AND(Userdata!$B$34&lt;=Calculation!Q155,Userdata!$B$35&gt;=Calculation!Q155),1*Userdata!$D$34,0.5*Userdata!$D$34)*2.5</f>
        <v>2.5</v>
      </c>
      <c r="AV248">
        <f>IF(AND(Userdata!$B$36&lt;=Calculation!RH155,Userdata!$B$37&gt;=Calculation!K155),1*Userdata!$D$36,0.5*Userdata!$D$36)*2.5</f>
        <v>2.5</v>
      </c>
      <c r="AW248">
        <f>IF(AND(Userdata!$B$38&lt;=Calculation!P155,Userdata!$B$39&gt;=Calculation!P155),1*Userdata!$D$38,0.5*Userdata!$D$38)*2.5</f>
        <v>2.5</v>
      </c>
      <c r="AX248" s="36">
        <f t="shared" si="21"/>
        <v>99.43</v>
      </c>
      <c r="AY248" s="33">
        <f>ROUND((Userdata!$B$3/Calculation!AX233),0)</f>
        <v>0</v>
      </c>
      <c r="AZ248">
        <f t="shared" si="22"/>
        <v>0</v>
      </c>
      <c r="BA248">
        <f t="shared" si="23"/>
        <v>0</v>
      </c>
    </row>
    <row r="249" spans="1:53" ht="80.5" x14ac:dyDescent="0.35">
      <c r="A249" s="4" t="s">
        <v>1122</v>
      </c>
      <c r="B249" s="5" t="s">
        <v>1123</v>
      </c>
      <c r="C249" t="s">
        <v>1356</v>
      </c>
      <c r="D249">
        <v>2000</v>
      </c>
      <c r="E249" s="6" t="s">
        <v>53</v>
      </c>
      <c r="F249" s="6" t="s">
        <v>1125</v>
      </c>
      <c r="G249" s="6" t="s">
        <v>1126</v>
      </c>
      <c r="H249" s="6" t="s">
        <v>178</v>
      </c>
      <c r="I249" s="6" t="s">
        <v>81</v>
      </c>
      <c r="J249" s="7">
        <v>6.0000000000000001E-3</v>
      </c>
      <c r="K249" s="8">
        <v>0.21</v>
      </c>
      <c r="L249" s="7">
        <v>2.35E-2</v>
      </c>
      <c r="M249" s="9">
        <v>2632.3</v>
      </c>
      <c r="N249" s="10">
        <v>55.9</v>
      </c>
      <c r="O249" s="34">
        <f t="shared" si="18"/>
        <v>47.09</v>
      </c>
      <c r="P249" s="11">
        <v>709338</v>
      </c>
      <c r="Q249" s="12">
        <v>1.2</v>
      </c>
      <c r="R249" s="6" t="s">
        <v>44</v>
      </c>
      <c r="S249" s="6" t="s">
        <v>48</v>
      </c>
      <c r="T249" s="6" t="s">
        <v>48</v>
      </c>
      <c r="U249" s="6" t="s">
        <v>179</v>
      </c>
      <c r="V249" s="13">
        <v>8.5400000000000004E-2</v>
      </c>
      <c r="W249" s="13">
        <v>5.3699999999999998E-2</v>
      </c>
      <c r="X249" s="13">
        <v>0.09</v>
      </c>
      <c r="Y249" s="13">
        <v>0.14180000000000001</v>
      </c>
      <c r="Z249" s="13">
        <v>9.4100000000000003E-2</v>
      </c>
      <c r="AA249" s="13">
        <v>0.18509999999999999</v>
      </c>
      <c r="AB249" s="13">
        <v>0.13250000000000001</v>
      </c>
      <c r="AC249" s="13">
        <v>8.2600000000000007E-2</v>
      </c>
      <c r="AD249" s="13">
        <v>6.8999999999999999E-3</v>
      </c>
      <c r="AE249" s="13">
        <v>3.5999999999999997E-2</v>
      </c>
      <c r="AF249" s="13">
        <v>4.07E-2</v>
      </c>
      <c r="AG249" s="14" t="s">
        <v>48</v>
      </c>
      <c r="AH249" s="14" t="s">
        <v>48</v>
      </c>
      <c r="AI249" s="15" t="s">
        <v>49</v>
      </c>
      <c r="AJ249" s="16" t="s">
        <v>49</v>
      </c>
      <c r="AK249" s="30">
        <f t="shared" si="19"/>
        <v>7</v>
      </c>
      <c r="AL249">
        <f>IF(NOT(ISERROR(FIND(R249,Userdata!$C$6,1)))=TRUE,1,0)</f>
        <v>0</v>
      </c>
      <c r="AM249">
        <f>(IF(NOT(ISERROR(FIND(H249,Userdata!$B$46,1)))=TRUE,1,0.5))*25</f>
        <v>12.5</v>
      </c>
      <c r="AN249">
        <f>(IF(NOT(ISERROR(FIND(U249,Userdata!$C$15,1)))=TRUE,1,0.5))*25</f>
        <v>12.5</v>
      </c>
      <c r="AO249">
        <f>IF(Userdata!$B$26=TRUE,IF(E249="ETF",1,0),IF(E249="ETF",0,1))</f>
        <v>0</v>
      </c>
      <c r="AP249">
        <f>IF(D249&lt;Userdata!$B$28,1,0)</f>
        <v>0</v>
      </c>
      <c r="AQ249">
        <f>IF(D249=Userdata!$B$28,IF(Calculation!AK225&lt;Userdata!C250,1,0),0)</f>
        <v>0</v>
      </c>
      <c r="AR249">
        <f t="shared" si="20"/>
        <v>12.5</v>
      </c>
      <c r="AS249">
        <f>IF(Userdata!$W$4= TRUE,(IF(NOT(ISERROR(FIND(I249,Userdata!$R$5,1)))=TRUE,1,0.5)*25),(IF(NOT(ISERROR(FIND(I249,Userdata!$Q$2,1)))=TRUE,1,0.5)*25))</f>
        <v>12.5</v>
      </c>
      <c r="AT249">
        <f>IF(AND(Userdata!$B$32&lt;=Calculation!J225,Userdata!$B$33&gt;=Calculation!J225),1*Userdata!$D$32,0.5*Userdata!$D$32)*2.5</f>
        <v>1.25</v>
      </c>
      <c r="AU249">
        <f>IF(AND(Userdata!$B$34&lt;=Calculation!Q225,Userdata!$B$35&gt;=Calculation!Q225),1*Userdata!$D$34,0.5*Userdata!$D$34)*2.5</f>
        <v>2.5</v>
      </c>
      <c r="AV249">
        <f>IF(AND(Userdata!$B$36&lt;=Calculation!RH225,Userdata!$B$37&gt;=Calculation!K225),1*Userdata!$D$36,0.5*Userdata!$D$36)*2.5</f>
        <v>2.5</v>
      </c>
      <c r="AW249">
        <f>IF(AND(Userdata!$B$38&lt;=Calculation!P225,Userdata!$B$39&gt;=Calculation!P225),1*Userdata!$D$38,0.5*Userdata!$D$38)*2.5</f>
        <v>2.5</v>
      </c>
      <c r="AX249" s="36">
        <f t="shared" si="21"/>
        <v>47.09</v>
      </c>
      <c r="AY249" s="33">
        <f>ROUND((Userdata!$B$3/Calculation!AX234),0)</f>
        <v>0</v>
      </c>
      <c r="AZ249">
        <f t="shared" si="22"/>
        <v>0</v>
      </c>
      <c r="BA249">
        <f t="shared" si="23"/>
        <v>0</v>
      </c>
    </row>
    <row r="250" spans="1:53" ht="126.5" x14ac:dyDescent="0.35">
      <c r="A250" s="4" t="s">
        <v>514</v>
      </c>
      <c r="B250" s="5" t="s">
        <v>515</v>
      </c>
      <c r="C250" t="s">
        <v>1387</v>
      </c>
      <c r="D250">
        <v>2006</v>
      </c>
      <c r="E250" s="6" t="s">
        <v>53</v>
      </c>
      <c r="F250" s="6" t="s">
        <v>516</v>
      </c>
      <c r="G250" s="6" t="s">
        <v>517</v>
      </c>
      <c r="H250" s="6" t="s">
        <v>237</v>
      </c>
      <c r="I250" s="6" t="s">
        <v>283</v>
      </c>
      <c r="J250" s="7">
        <v>9.4999999999999998E-3</v>
      </c>
      <c r="K250" s="8">
        <v>8.74</v>
      </c>
      <c r="L250" s="7"/>
      <c r="M250" s="9">
        <v>258</v>
      </c>
      <c r="N250" s="10">
        <v>9.8000000000000007</v>
      </c>
      <c r="O250" s="34">
        <f t="shared" si="18"/>
        <v>26.33</v>
      </c>
      <c r="P250" s="11">
        <v>412814</v>
      </c>
      <c r="Q250" s="12">
        <v>-0.95</v>
      </c>
      <c r="R250" s="6" t="s">
        <v>44</v>
      </c>
      <c r="S250" s="6" t="s">
        <v>45</v>
      </c>
      <c r="T250" s="6" t="s">
        <v>46</v>
      </c>
      <c r="U250" s="6" t="s">
        <v>47</v>
      </c>
      <c r="V250" s="13" t="s">
        <v>48</v>
      </c>
      <c r="W250" s="13" t="s">
        <v>48</v>
      </c>
      <c r="X250" s="13" t="s">
        <v>48</v>
      </c>
      <c r="Y250" s="13" t="s">
        <v>48</v>
      </c>
      <c r="Z250" s="13" t="s">
        <v>48</v>
      </c>
      <c r="AA250" s="13" t="s">
        <v>48</v>
      </c>
      <c r="AB250" s="13" t="s">
        <v>48</v>
      </c>
      <c r="AC250" s="13" t="s">
        <v>48</v>
      </c>
      <c r="AD250" s="13" t="s">
        <v>48</v>
      </c>
      <c r="AE250" s="13" t="s">
        <v>48</v>
      </c>
      <c r="AF250" s="13" t="s">
        <v>48</v>
      </c>
      <c r="AG250" s="14" t="s">
        <v>48</v>
      </c>
      <c r="AH250" s="14" t="s">
        <v>239</v>
      </c>
      <c r="AI250" s="15" t="s">
        <v>49</v>
      </c>
      <c r="AJ250" s="16" t="s">
        <v>49</v>
      </c>
      <c r="AK250" s="30">
        <f t="shared" si="19"/>
        <v>6</v>
      </c>
      <c r="AL250">
        <f>IF(NOT(ISERROR(FIND(R250,Userdata!$C$6,1)))=TRUE,1,0)</f>
        <v>0</v>
      </c>
      <c r="AM250">
        <f>(IF(NOT(ISERROR(FIND(H250,Userdata!$B$46,1)))=TRUE,1,0.5))*25</f>
        <v>12.5</v>
      </c>
      <c r="AN250">
        <f>(IF(NOT(ISERROR(FIND(U250,Userdata!$C$15,1)))=TRUE,1,0.5))*25</f>
        <v>12.5</v>
      </c>
      <c r="AO250">
        <f>IF(Userdata!$B$26=TRUE,IF(E250="ETF",1,0),IF(E250="ETF",0,1))</f>
        <v>0</v>
      </c>
      <c r="AP250">
        <f>IF(D250&lt;Userdata!$B$28,1,0)</f>
        <v>0</v>
      </c>
      <c r="AQ250">
        <f>IF(D250=Userdata!$B$28,IF(Calculation!AK89&lt;Userdata!C114,1,0),0)</f>
        <v>0</v>
      </c>
      <c r="AR250">
        <f t="shared" si="20"/>
        <v>12.5</v>
      </c>
      <c r="AS250">
        <f>IF(Userdata!$W$4= TRUE,(IF(NOT(ISERROR(FIND(I250,Userdata!$R$5,1)))=TRUE,1,0.5)*25),(IF(NOT(ISERROR(FIND(I250,Userdata!$Q$2,1)))=TRUE,1,0.5)*25))</f>
        <v>12.5</v>
      </c>
      <c r="AT250">
        <f>IF(AND(Userdata!$B$32&lt;=Calculation!J89,Userdata!$B$33&gt;=Calculation!J89),1*Userdata!$D$32,0.5*Userdata!$D$32)*2.5</f>
        <v>1.25</v>
      </c>
      <c r="AU250">
        <f>IF(AND(Userdata!$B$34&lt;=Calculation!Q89,Userdata!$B$35&gt;=Calculation!Q89),1*Userdata!$D$34,0.5*Userdata!$D$34)*2.5</f>
        <v>2.5</v>
      </c>
      <c r="AV250">
        <f>IF(AND(Userdata!$B$36&lt;=Calculation!RH89,Userdata!$B$37&gt;=Calculation!K89),1*Userdata!$D$36,0.5*Userdata!$D$36)*2.5</f>
        <v>2.5</v>
      </c>
      <c r="AW250">
        <f>IF(AND(Userdata!$B$38&lt;=Calculation!P89,Userdata!$B$39&gt;=Calculation!P89),1*Userdata!$D$38,0.5*Userdata!$D$38)*2.5</f>
        <v>2.5</v>
      </c>
      <c r="AX250" s="36">
        <f t="shared" si="21"/>
        <v>26.33</v>
      </c>
      <c r="AY250" s="33">
        <f>ROUND((Userdata!$B$3/Calculation!AX235),0)</f>
        <v>0</v>
      </c>
      <c r="AZ250">
        <f t="shared" si="22"/>
        <v>0</v>
      </c>
      <c r="BA250">
        <f t="shared" si="23"/>
        <v>0</v>
      </c>
    </row>
    <row r="251" spans="1:53" ht="115" x14ac:dyDescent="0.35">
      <c r="A251" s="4" t="s">
        <v>592</v>
      </c>
      <c r="B251" s="5" t="s">
        <v>593</v>
      </c>
      <c r="C251" t="s">
        <v>1381</v>
      </c>
      <c r="D251">
        <v>2003</v>
      </c>
      <c r="E251" s="6" t="s">
        <v>53</v>
      </c>
      <c r="F251" s="6" t="s">
        <v>595</v>
      </c>
      <c r="G251" s="6" t="s">
        <v>596</v>
      </c>
      <c r="H251" s="6" t="s">
        <v>104</v>
      </c>
      <c r="I251" s="6" t="s">
        <v>597</v>
      </c>
      <c r="J251" s="7">
        <v>3.0000000000000001E-3</v>
      </c>
      <c r="K251" s="8">
        <v>0.52</v>
      </c>
      <c r="L251" s="7">
        <v>8.3999999999999995E-3</v>
      </c>
      <c r="M251" s="9">
        <v>310.39999999999998</v>
      </c>
      <c r="N251" s="10">
        <v>1.9</v>
      </c>
      <c r="O251" s="34">
        <f t="shared" si="18"/>
        <v>163.37</v>
      </c>
      <c r="P251" s="11">
        <v>14984</v>
      </c>
      <c r="Q251" s="12">
        <v>1.1499999999999999</v>
      </c>
      <c r="R251" s="6" t="s">
        <v>44</v>
      </c>
      <c r="S251" s="6" t="s">
        <v>106</v>
      </c>
      <c r="T251" s="6" t="s">
        <v>145</v>
      </c>
      <c r="U251" s="6" t="s">
        <v>47</v>
      </c>
      <c r="V251" s="13">
        <v>1.0800000000000001E-2</v>
      </c>
      <c r="W251" s="13">
        <v>4.9799999999999997E-2</v>
      </c>
      <c r="X251" s="13">
        <v>0.15229999999999999</v>
      </c>
      <c r="Y251" s="13">
        <v>4.3999999999999997E-2</v>
      </c>
      <c r="Z251" s="13">
        <v>1.0699999999999999E-2</v>
      </c>
      <c r="AA251" s="13">
        <v>6.3799999999999996E-2</v>
      </c>
      <c r="AB251" s="13">
        <v>0.13519999999999999</v>
      </c>
      <c r="AC251" s="13">
        <v>5.9400000000000001E-2</v>
      </c>
      <c r="AD251" s="13">
        <v>4.4000000000000003E-3</v>
      </c>
      <c r="AE251" s="13">
        <v>0.46800000000000003</v>
      </c>
      <c r="AF251" s="13">
        <v>8.0000000000000004E-4</v>
      </c>
      <c r="AG251" s="14" t="s">
        <v>48</v>
      </c>
      <c r="AH251" s="14" t="s">
        <v>48</v>
      </c>
      <c r="AI251" s="15" t="s">
        <v>49</v>
      </c>
      <c r="AJ251" s="16" t="s">
        <v>49</v>
      </c>
      <c r="AK251" s="30">
        <f t="shared" si="19"/>
        <v>9</v>
      </c>
      <c r="AL251">
        <f>IF(NOT(ISERROR(FIND(R251,Userdata!$C$6,1)))=TRUE,1,0)</f>
        <v>0</v>
      </c>
      <c r="AM251">
        <f>(IF(NOT(ISERROR(FIND(H251,Userdata!$B$46,1)))=TRUE,1,0.5))*25</f>
        <v>12.5</v>
      </c>
      <c r="AN251">
        <f>(IF(NOT(ISERROR(FIND(U251,Userdata!$C$15,1)))=TRUE,1,0.5))*25</f>
        <v>12.5</v>
      </c>
      <c r="AO251">
        <f>IF(Userdata!$B$26=TRUE,IF(E251="ETF",1,0),IF(E251="ETF",0,1))</f>
        <v>0</v>
      </c>
      <c r="AP251">
        <f>IF(D251&lt;Userdata!$B$28,1,0)</f>
        <v>0</v>
      </c>
      <c r="AQ251">
        <f>IF(D251=Userdata!$B$28,IF(Calculation!AK106&lt;Userdata!C131,1,0),0)</f>
        <v>0</v>
      </c>
      <c r="AR251">
        <f t="shared" si="20"/>
        <v>12.5</v>
      </c>
      <c r="AS251">
        <f>IF(Userdata!$W$4= TRUE,(IF(NOT(ISERROR(FIND(I251,Userdata!$R$5,1)))=TRUE,1,0.5)*25),(IF(NOT(ISERROR(FIND(I251,Userdata!$Q$2,1)))=TRUE,1,0.5)*25))</f>
        <v>12.5</v>
      </c>
      <c r="AT251">
        <f>IF(AND(Userdata!$B$32&lt;=Calculation!J106,Userdata!$B$33&gt;=Calculation!J106),1*Userdata!$D$32,0.5*Userdata!$D$32)*2.5</f>
        <v>1.25</v>
      </c>
      <c r="AU251">
        <f>IF(AND(Userdata!$B$34&lt;=Calculation!Q106,Userdata!$B$35&gt;=Calculation!Q106),1*Userdata!$D$34,0.5*Userdata!$D$34)*2.5</f>
        <v>2.5</v>
      </c>
      <c r="AV251">
        <f>IF(AND(Userdata!$B$36&lt;=Calculation!RH106,Userdata!$B$37&gt;=Calculation!K106),1*Userdata!$D$36,0.5*Userdata!$D$36)*2.5</f>
        <v>2.5</v>
      </c>
      <c r="AW251">
        <f>IF(AND(Userdata!$B$38&lt;=Calculation!P106,Userdata!$B$39&gt;=Calculation!P106),1*Userdata!$D$38,0.5*Userdata!$D$38)*2.5</f>
        <v>2.5</v>
      </c>
      <c r="AX251" s="36">
        <f t="shared" si="21"/>
        <v>163.37</v>
      </c>
      <c r="AY251" s="33">
        <f>ROUND((Userdata!$B$3/Calculation!AX236),0)</f>
        <v>0</v>
      </c>
      <c r="AZ251">
        <f t="shared" si="22"/>
        <v>0</v>
      </c>
      <c r="BA251">
        <f t="shared" si="23"/>
        <v>0</v>
      </c>
    </row>
    <row r="252" spans="1:53" ht="100" x14ac:dyDescent="0.35">
      <c r="A252" s="4" t="s">
        <v>447</v>
      </c>
      <c r="B252" s="5" t="s">
        <v>448</v>
      </c>
      <c r="C252" t="s">
        <v>1356</v>
      </c>
      <c r="D252">
        <v>2001</v>
      </c>
      <c r="E252" s="6" t="s">
        <v>53</v>
      </c>
      <c r="F252" s="6" t="s">
        <v>450</v>
      </c>
      <c r="G252" s="6" t="s">
        <v>451</v>
      </c>
      <c r="H252" s="6" t="s">
        <v>136</v>
      </c>
      <c r="I252" s="6" t="s">
        <v>81</v>
      </c>
      <c r="J252" s="7">
        <v>4.7999999999999996E-3</v>
      </c>
      <c r="K252" s="8">
        <v>0.02</v>
      </c>
      <c r="L252" s="7">
        <v>3.8E-3</v>
      </c>
      <c r="M252" s="9">
        <v>225.6</v>
      </c>
      <c r="N252" s="10">
        <v>7.1</v>
      </c>
      <c r="O252" s="34">
        <f t="shared" si="18"/>
        <v>31.77</v>
      </c>
      <c r="P252" s="11">
        <v>39998</v>
      </c>
      <c r="Q252" s="12">
        <v>1.53</v>
      </c>
      <c r="R252" s="6" t="s">
        <v>44</v>
      </c>
      <c r="S252" s="6" t="s">
        <v>48</v>
      </c>
      <c r="T252" s="6" t="s">
        <v>48</v>
      </c>
      <c r="U252" s="6" t="s">
        <v>47</v>
      </c>
      <c r="V252" s="13">
        <v>0</v>
      </c>
      <c r="W252" s="13">
        <v>2.87E-2</v>
      </c>
      <c r="X252" s="13">
        <v>0</v>
      </c>
      <c r="Y252" s="13">
        <v>0</v>
      </c>
      <c r="Z252" s="13">
        <v>0</v>
      </c>
      <c r="AA252" s="13">
        <v>0</v>
      </c>
      <c r="AB252" s="13">
        <v>0</v>
      </c>
      <c r="AC252" s="13">
        <v>0</v>
      </c>
      <c r="AD252" s="13">
        <v>0</v>
      </c>
      <c r="AE252" s="13">
        <v>0.97019999999999995</v>
      </c>
      <c r="AF252" s="13">
        <v>0</v>
      </c>
      <c r="AG252" s="14" t="s">
        <v>48</v>
      </c>
      <c r="AH252" s="14" t="s">
        <v>48</v>
      </c>
      <c r="AI252" s="15" t="s">
        <v>49</v>
      </c>
      <c r="AJ252" s="16" t="s">
        <v>49</v>
      </c>
      <c r="AK252" s="30">
        <f t="shared" si="19"/>
        <v>7</v>
      </c>
      <c r="AL252">
        <f>IF(NOT(ISERROR(FIND(R252,Userdata!$C$6,1)))=TRUE,1,0)</f>
        <v>0</v>
      </c>
      <c r="AM252">
        <f>(IF(NOT(ISERROR(FIND(H252,Userdata!$B$46,1)))=TRUE,1,0.5))*25</f>
        <v>12.5</v>
      </c>
      <c r="AN252">
        <f>(IF(NOT(ISERROR(FIND(U252,Userdata!$C$15,1)))=TRUE,1,0.5))*25</f>
        <v>12.5</v>
      </c>
      <c r="AO252">
        <f>IF(Userdata!$B$26=TRUE,IF(E252="ETF",1,0),IF(E252="ETF",0,1))</f>
        <v>0</v>
      </c>
      <c r="AP252">
        <f>IF(D252&lt;Userdata!$B$28,1,0)</f>
        <v>0</v>
      </c>
      <c r="AQ252">
        <f>IF(D252=Userdata!$B$28,IF(Calculation!AK74&lt;Userdata!C99,1,0),0)</f>
        <v>0</v>
      </c>
      <c r="AR252">
        <f t="shared" si="20"/>
        <v>12.5</v>
      </c>
      <c r="AS252">
        <f>IF(Userdata!$W$4= TRUE,(IF(NOT(ISERROR(FIND(I252,Userdata!$R$5,1)))=TRUE,1,0.5)*25),(IF(NOT(ISERROR(FIND(I252,Userdata!$Q$2,1)))=TRUE,1,0.5)*25))</f>
        <v>12.5</v>
      </c>
      <c r="AT252">
        <f>IF(AND(Userdata!$B$32&lt;=Calculation!J74,Userdata!$B$33&gt;=Calculation!J74),1*Userdata!$D$32,0.5*Userdata!$D$32)*2.5</f>
        <v>1.25</v>
      </c>
      <c r="AU252">
        <f>IF(AND(Userdata!$B$34&lt;=Calculation!Q74,Userdata!$B$35&gt;=Calculation!Q74),1*Userdata!$D$34,0.5*Userdata!$D$34)*2.5</f>
        <v>2.5</v>
      </c>
      <c r="AV252">
        <f>IF(AND(Userdata!$B$36&lt;=Calculation!RH74,Userdata!$B$37&gt;=Calculation!K74),1*Userdata!$D$36,0.5*Userdata!$D$36)*2.5</f>
        <v>2.5</v>
      </c>
      <c r="AW252">
        <f>IF(AND(Userdata!$B$38&lt;=Calculation!P74,Userdata!$B$39&gt;=Calculation!P74),1*Userdata!$D$38,0.5*Userdata!$D$38)*2.5</f>
        <v>2.5</v>
      </c>
      <c r="AX252" s="36">
        <f t="shared" si="21"/>
        <v>31.77</v>
      </c>
      <c r="AY252" s="33">
        <f>ROUND((Userdata!$B$3/Calculation!AX237),0)</f>
        <v>0</v>
      </c>
      <c r="AZ252">
        <f t="shared" si="22"/>
        <v>0</v>
      </c>
      <c r="BA252">
        <f t="shared" si="23"/>
        <v>0</v>
      </c>
    </row>
    <row r="253" spans="1:53" ht="80.5" x14ac:dyDescent="0.35">
      <c r="A253" s="4" t="s">
        <v>431</v>
      </c>
      <c r="B253" s="5" t="s">
        <v>432</v>
      </c>
      <c r="C253" t="s">
        <v>1385</v>
      </c>
      <c r="D253">
        <v>2013</v>
      </c>
      <c r="E253" s="6" t="s">
        <v>53</v>
      </c>
      <c r="F253" s="6" t="s">
        <v>434</v>
      </c>
      <c r="G253" s="6" t="s">
        <v>435</v>
      </c>
      <c r="H253" s="6" t="s">
        <v>436</v>
      </c>
      <c r="I253" s="6" t="s">
        <v>437</v>
      </c>
      <c r="J253" s="7">
        <v>1.0800000000000001E-2</v>
      </c>
      <c r="K253" s="8"/>
      <c r="L253" s="7"/>
      <c r="M253" s="9">
        <v>216.2</v>
      </c>
      <c r="N253" s="10">
        <v>9</v>
      </c>
      <c r="O253" s="34">
        <f t="shared" si="18"/>
        <v>24.02</v>
      </c>
      <c r="P253" s="11"/>
      <c r="Q253" s="12">
        <v>-2.48</v>
      </c>
      <c r="R253" s="6" t="s">
        <v>44</v>
      </c>
      <c r="S253" s="6" t="s">
        <v>48</v>
      </c>
      <c r="T253" s="6" t="s">
        <v>48</v>
      </c>
      <c r="U253" s="6" t="s">
        <v>90</v>
      </c>
      <c r="V253" s="13" t="s">
        <v>48</v>
      </c>
      <c r="W253" s="13" t="s">
        <v>48</v>
      </c>
      <c r="X253" s="13" t="s">
        <v>48</v>
      </c>
      <c r="Y253" s="13" t="s">
        <v>48</v>
      </c>
      <c r="Z253" s="13" t="s">
        <v>48</v>
      </c>
      <c r="AA253" s="13" t="s">
        <v>48</v>
      </c>
      <c r="AB253" s="13" t="s">
        <v>48</v>
      </c>
      <c r="AC253" s="13" t="s">
        <v>48</v>
      </c>
      <c r="AD253" s="13" t="s">
        <v>48</v>
      </c>
      <c r="AE253" s="13" t="s">
        <v>48</v>
      </c>
      <c r="AF253" s="13" t="s">
        <v>48</v>
      </c>
      <c r="AG253" s="14" t="s">
        <v>48</v>
      </c>
      <c r="AH253" s="14" t="s">
        <v>48</v>
      </c>
      <c r="AI253" s="15" t="s">
        <v>49</v>
      </c>
      <c r="AJ253" s="16" t="s">
        <v>49</v>
      </c>
      <c r="AK253" s="30">
        <f t="shared" si="19"/>
        <v>11</v>
      </c>
      <c r="AL253">
        <f>IF(NOT(ISERROR(FIND(R253,Userdata!$C$6,1)))=TRUE,1,0)</f>
        <v>0</v>
      </c>
      <c r="AM253">
        <f>(IF(NOT(ISERROR(FIND(H253,Userdata!$B$46,1)))=TRUE,1,0.5))*25</f>
        <v>12.5</v>
      </c>
      <c r="AN253">
        <f>(IF(NOT(ISERROR(FIND(U253,Userdata!$C$15,1)))=TRUE,1,0.5))*25</f>
        <v>12.5</v>
      </c>
      <c r="AO253">
        <f>IF(Userdata!$B$26=TRUE,IF(E253="ETF",1,0),IF(E253="ETF",0,1))</f>
        <v>0</v>
      </c>
      <c r="AP253">
        <f>IF(D253&lt;Userdata!$B$28,1,0)</f>
        <v>0</v>
      </c>
      <c r="AQ253">
        <f>IF(D253=Userdata!$B$28,IF(Calculation!AK71&lt;Userdata!C96,1,0),0)</f>
        <v>0</v>
      </c>
      <c r="AR253">
        <f t="shared" si="20"/>
        <v>12.5</v>
      </c>
      <c r="AS253">
        <f>IF(Userdata!$W$4= TRUE,(IF(NOT(ISERROR(FIND(I253,Userdata!$R$5,1)))=TRUE,1,0.5)*25),(IF(NOT(ISERROR(FIND(I253,Userdata!$Q$2,1)))=TRUE,1,0.5)*25))</f>
        <v>12.5</v>
      </c>
      <c r="AT253">
        <f>IF(AND(Userdata!$B$32&lt;=Calculation!J71,Userdata!$B$33&gt;=Calculation!J71),1*Userdata!$D$32,0.5*Userdata!$D$32)*2.5</f>
        <v>1.25</v>
      </c>
      <c r="AU253">
        <f>IF(AND(Userdata!$B$34&lt;=Calculation!Q71,Userdata!$B$35&gt;=Calculation!Q71),1*Userdata!$D$34,0.5*Userdata!$D$34)*2.5</f>
        <v>2.5</v>
      </c>
      <c r="AV253">
        <f>IF(AND(Userdata!$B$36&lt;=Calculation!RH71,Userdata!$B$37&gt;=Calculation!K71),1*Userdata!$D$36,0.5*Userdata!$D$36)*2.5</f>
        <v>2.5</v>
      </c>
      <c r="AW253">
        <f>IF(AND(Userdata!$B$38&lt;=Calculation!P71,Userdata!$B$39&gt;=Calculation!P71),1*Userdata!$D$38,0.5*Userdata!$D$38)*2.5</f>
        <v>2.5</v>
      </c>
      <c r="AX253" s="36">
        <f t="shared" si="21"/>
        <v>24.02</v>
      </c>
      <c r="AY253" s="33">
        <f>ROUND((Userdata!$B$3/Calculation!AX238),0)</f>
        <v>0</v>
      </c>
      <c r="AZ253">
        <f t="shared" si="22"/>
        <v>0</v>
      </c>
      <c r="BA253">
        <f t="shared" si="23"/>
        <v>0</v>
      </c>
    </row>
    <row r="254" spans="1:53" ht="57.5" x14ac:dyDescent="0.35">
      <c r="A254" s="4" t="s">
        <v>518</v>
      </c>
      <c r="B254" s="5" t="s">
        <v>519</v>
      </c>
      <c r="C254" t="s">
        <v>1381</v>
      </c>
      <c r="D254">
        <v>2010</v>
      </c>
      <c r="E254" s="6" t="s">
        <v>53</v>
      </c>
      <c r="F254" s="6" t="s">
        <v>521</v>
      </c>
      <c r="G254" s="6" t="s">
        <v>522</v>
      </c>
      <c r="H254" s="6" t="s">
        <v>88</v>
      </c>
      <c r="I254" s="6" t="s">
        <v>81</v>
      </c>
      <c r="J254" s="7">
        <v>5.8999999999999999E-3</v>
      </c>
      <c r="K254" s="8">
        <v>0.04</v>
      </c>
      <c r="L254" s="7">
        <v>1.0699999999999999E-2</v>
      </c>
      <c r="M254" s="9">
        <v>259.89999999999998</v>
      </c>
      <c r="N254" s="10">
        <v>8.4</v>
      </c>
      <c r="O254" s="34">
        <f t="shared" si="18"/>
        <v>30.94</v>
      </c>
      <c r="P254" s="11">
        <v>227328</v>
      </c>
      <c r="Q254" s="12">
        <v>-2.82</v>
      </c>
      <c r="R254" s="6" t="s">
        <v>44</v>
      </c>
      <c r="S254" s="6" t="s">
        <v>45</v>
      </c>
      <c r="T254" s="6" t="s">
        <v>46</v>
      </c>
      <c r="U254" s="6" t="s">
        <v>90</v>
      </c>
      <c r="V254" s="13">
        <v>1.1900000000000001E-2</v>
      </c>
      <c r="W254" s="13">
        <v>9.8100000000000007E-2</v>
      </c>
      <c r="X254" s="13">
        <v>0.17949999999999999</v>
      </c>
      <c r="Y254" s="13">
        <v>7.3499999999999996E-2</v>
      </c>
      <c r="Z254" s="13">
        <v>0</v>
      </c>
      <c r="AA254" s="13">
        <v>0.16980000000000001</v>
      </c>
      <c r="AB254" s="13">
        <v>0</v>
      </c>
      <c r="AC254" s="13">
        <v>0.1265</v>
      </c>
      <c r="AD254" s="13">
        <v>0.20130000000000001</v>
      </c>
      <c r="AE254" s="13">
        <v>0</v>
      </c>
      <c r="AF254" s="13">
        <v>0.13900000000000001</v>
      </c>
      <c r="AG254" s="14" t="s">
        <v>48</v>
      </c>
      <c r="AH254" s="14" t="s">
        <v>48</v>
      </c>
      <c r="AI254" s="15" t="s">
        <v>49</v>
      </c>
      <c r="AJ254" s="16" t="s">
        <v>49</v>
      </c>
      <c r="AK254" s="30">
        <f t="shared" si="19"/>
        <v>9</v>
      </c>
      <c r="AL254">
        <f>IF(NOT(ISERROR(FIND(R254,Userdata!$C$6,1)))=TRUE,1,0)</f>
        <v>0</v>
      </c>
      <c r="AM254">
        <f>(IF(NOT(ISERROR(FIND(H254,Userdata!$B$46,1)))=TRUE,1,0.5))*25</f>
        <v>12.5</v>
      </c>
      <c r="AN254">
        <f>(IF(NOT(ISERROR(FIND(U254,Userdata!$C$15,1)))=TRUE,1,0.5))*25</f>
        <v>12.5</v>
      </c>
      <c r="AO254">
        <f>IF(Userdata!$B$26=TRUE,IF(E254="ETF",1,0),IF(E254="ETF",0,1))</f>
        <v>0</v>
      </c>
      <c r="AP254">
        <f>IF(D254&lt;Userdata!$B$28,1,0)</f>
        <v>0</v>
      </c>
      <c r="AQ254">
        <f>IF(D254=Userdata!$B$28,IF(Calculation!AK90&lt;Userdata!C115,1,0),0)</f>
        <v>0</v>
      </c>
      <c r="AR254">
        <f t="shared" si="20"/>
        <v>12.5</v>
      </c>
      <c r="AS254">
        <f>IF(Userdata!$W$4= TRUE,(IF(NOT(ISERROR(FIND(I254,Userdata!$R$5,1)))=TRUE,1,0.5)*25),(IF(NOT(ISERROR(FIND(I254,Userdata!$Q$2,1)))=TRUE,1,0.5)*25))</f>
        <v>12.5</v>
      </c>
      <c r="AT254">
        <f>IF(AND(Userdata!$B$32&lt;=Calculation!J90,Userdata!$B$33&gt;=Calculation!J90),1*Userdata!$D$32,0.5*Userdata!$D$32)*2.5</f>
        <v>1.25</v>
      </c>
      <c r="AU254">
        <f>IF(AND(Userdata!$B$34&lt;=Calculation!Q90,Userdata!$B$35&gt;=Calculation!Q90),1*Userdata!$D$34,0.5*Userdata!$D$34)*2.5</f>
        <v>2.5</v>
      </c>
      <c r="AV254">
        <f>IF(AND(Userdata!$B$36&lt;=Calculation!RH90,Userdata!$B$37&gt;=Calculation!K90),1*Userdata!$D$36,0.5*Userdata!$D$36)*2.5</f>
        <v>2.5</v>
      </c>
      <c r="AW254">
        <f>IF(AND(Userdata!$B$38&lt;=Calculation!P90,Userdata!$B$39&gt;=Calculation!P90),1*Userdata!$D$38,0.5*Userdata!$D$38)*2.5</f>
        <v>2.5</v>
      </c>
      <c r="AX254" s="36">
        <f t="shared" si="21"/>
        <v>30.94</v>
      </c>
      <c r="AY254" s="33">
        <f>ROUND((Userdata!$B$3/Calculation!AX239),0)</f>
        <v>0</v>
      </c>
      <c r="AZ254">
        <f t="shared" si="22"/>
        <v>0</v>
      </c>
      <c r="BA254">
        <f t="shared" si="23"/>
        <v>0</v>
      </c>
    </row>
    <row r="255" spans="1:53" ht="276" x14ac:dyDescent="0.35">
      <c r="A255" s="4" t="s">
        <v>1016</v>
      </c>
      <c r="B255" s="5" t="s">
        <v>1017</v>
      </c>
      <c r="C255" t="s">
        <v>1387</v>
      </c>
      <c r="D255">
        <v>2006</v>
      </c>
      <c r="E255" s="6" t="s">
        <v>53</v>
      </c>
      <c r="F255" s="6" t="s">
        <v>1018</v>
      </c>
      <c r="G255" s="6" t="s">
        <v>1019</v>
      </c>
      <c r="H255" s="6" t="s">
        <v>213</v>
      </c>
      <c r="I255" s="6" t="s">
        <v>162</v>
      </c>
      <c r="J255" s="7">
        <v>3.8E-3</v>
      </c>
      <c r="K255" s="8">
        <v>0.17</v>
      </c>
      <c r="L255" s="7">
        <v>2.7900000000000001E-2</v>
      </c>
      <c r="M255" s="9">
        <v>1145.0999999999999</v>
      </c>
      <c r="N255" s="10">
        <v>16.7</v>
      </c>
      <c r="O255" s="34">
        <f t="shared" si="18"/>
        <v>68.569999999999993</v>
      </c>
      <c r="P255" s="11">
        <v>63567</v>
      </c>
      <c r="Q255" s="12">
        <v>0.89</v>
      </c>
      <c r="R255" s="6" t="s">
        <v>44</v>
      </c>
      <c r="S255" s="6" t="s">
        <v>45</v>
      </c>
      <c r="T255" s="6" t="s">
        <v>130</v>
      </c>
      <c r="U255" s="6" t="s">
        <v>47</v>
      </c>
      <c r="V255" s="13">
        <v>7.5499999999999998E-2</v>
      </c>
      <c r="W255" s="13">
        <v>5.91E-2</v>
      </c>
      <c r="X255" s="13">
        <v>0.10829999999999999</v>
      </c>
      <c r="Y255" s="13">
        <v>0.1275</v>
      </c>
      <c r="Z255" s="13">
        <v>0.1114</v>
      </c>
      <c r="AA255" s="13">
        <v>1.44E-2</v>
      </c>
      <c r="AB255" s="13">
        <v>0.105</v>
      </c>
      <c r="AC255" s="13">
        <v>0.11799999999999999</v>
      </c>
      <c r="AD255" s="13">
        <v>1E-4</v>
      </c>
      <c r="AE255" s="13">
        <v>0.127</v>
      </c>
      <c r="AF255" s="13">
        <v>0.15359999999999999</v>
      </c>
      <c r="AG255" s="14" t="s">
        <v>48</v>
      </c>
      <c r="AH255" s="14" t="s">
        <v>48</v>
      </c>
      <c r="AI255" s="15" t="s">
        <v>49</v>
      </c>
      <c r="AJ255" s="16" t="s">
        <v>49</v>
      </c>
      <c r="AK255" s="30">
        <f t="shared" si="19"/>
        <v>6</v>
      </c>
      <c r="AL255">
        <f>IF(NOT(ISERROR(FIND(R255,Userdata!$C$6,1)))=TRUE,1,0)</f>
        <v>0</v>
      </c>
      <c r="AM255">
        <f>(IF(NOT(ISERROR(FIND(H255,Userdata!$B$46,1)))=TRUE,1,0.5))*25</f>
        <v>12.5</v>
      </c>
      <c r="AN255">
        <f>(IF(NOT(ISERROR(FIND(U255,Userdata!$C$15,1)))=TRUE,1,0.5))*25</f>
        <v>12.5</v>
      </c>
      <c r="AO255">
        <f>IF(Userdata!$B$26=TRUE,IF(E255="ETF",1,0),IF(E255="ETF",0,1))</f>
        <v>0</v>
      </c>
      <c r="AP255">
        <f>IF(D255&lt;Userdata!$B$28,1,0)</f>
        <v>0</v>
      </c>
      <c r="AQ255">
        <f>IF(D255=Userdata!$B$28,IF(Calculation!AK201&lt;Userdata!C226,1,0),0)</f>
        <v>0</v>
      </c>
      <c r="AR255">
        <f t="shared" si="20"/>
        <v>12.5</v>
      </c>
      <c r="AS255">
        <f>IF(Userdata!$W$4= TRUE,(IF(NOT(ISERROR(FIND(I255,Userdata!$R$5,1)))=TRUE,1,0.5)*25),(IF(NOT(ISERROR(FIND(I255,Userdata!$Q$2,1)))=TRUE,1,0.5)*25))</f>
        <v>12.5</v>
      </c>
      <c r="AT255">
        <f>IF(AND(Userdata!$B$32&lt;=Calculation!J201,Userdata!$B$33&gt;=Calculation!J201),1*Userdata!$D$32,0.5*Userdata!$D$32)*2.5</f>
        <v>1.25</v>
      </c>
      <c r="AU255">
        <f>IF(AND(Userdata!$B$34&lt;=Calculation!Q201,Userdata!$B$35&gt;=Calculation!Q201),1*Userdata!$D$34,0.5*Userdata!$D$34)*2.5</f>
        <v>2.5</v>
      </c>
      <c r="AV255">
        <f>IF(AND(Userdata!$B$36&lt;=Calculation!RH201,Userdata!$B$37&gt;=Calculation!K201),1*Userdata!$D$36,0.5*Userdata!$D$36)*2.5</f>
        <v>2.5</v>
      </c>
      <c r="AW255">
        <f>IF(AND(Userdata!$B$38&lt;=Calculation!P201,Userdata!$B$39&gt;=Calculation!P201),1*Userdata!$D$38,0.5*Userdata!$D$38)*2.5</f>
        <v>2.5</v>
      </c>
      <c r="AX255" s="36">
        <f t="shared" si="21"/>
        <v>68.569999999999993</v>
      </c>
      <c r="AY255" s="33">
        <f>ROUND((Userdata!$B$3/Calculation!AX240),0)</f>
        <v>0</v>
      </c>
      <c r="AZ255">
        <f t="shared" si="22"/>
        <v>0</v>
      </c>
      <c r="BA255">
        <f t="shared" si="23"/>
        <v>0</v>
      </c>
    </row>
    <row r="256" spans="1:53" ht="241.5" x14ac:dyDescent="0.35">
      <c r="A256" s="4" t="s">
        <v>573</v>
      </c>
      <c r="B256" s="5" t="s">
        <v>574</v>
      </c>
      <c r="C256" t="s">
        <v>1387</v>
      </c>
      <c r="D256">
        <v>2005</v>
      </c>
      <c r="E256" s="6" t="s">
        <v>53</v>
      </c>
      <c r="F256" s="6" t="s">
        <v>576</v>
      </c>
      <c r="G256" s="6" t="s">
        <v>577</v>
      </c>
      <c r="H256" s="6" t="s">
        <v>289</v>
      </c>
      <c r="I256" s="6" t="s">
        <v>73</v>
      </c>
      <c r="J256" s="7">
        <v>6.0000000000000001E-3</v>
      </c>
      <c r="K256" s="8">
        <v>0.08</v>
      </c>
      <c r="L256" s="7">
        <v>1.7000000000000001E-2</v>
      </c>
      <c r="M256" s="9">
        <v>289.89999999999998</v>
      </c>
      <c r="N256" s="10">
        <v>7.8</v>
      </c>
      <c r="O256" s="34">
        <f t="shared" si="18"/>
        <v>37.17</v>
      </c>
      <c r="P256" s="11">
        <v>72933</v>
      </c>
      <c r="Q256" s="12">
        <v>2.06</v>
      </c>
      <c r="R256" s="6" t="s">
        <v>44</v>
      </c>
      <c r="S256" s="6" t="s">
        <v>48</v>
      </c>
      <c r="T256" s="6" t="s">
        <v>48</v>
      </c>
      <c r="U256" s="6" t="s">
        <v>47</v>
      </c>
      <c r="V256" s="13">
        <v>4.9000000000000002E-2</v>
      </c>
      <c r="W256" s="13">
        <v>0</v>
      </c>
      <c r="X256" s="13">
        <v>0</v>
      </c>
      <c r="Y256" s="13">
        <v>0</v>
      </c>
      <c r="Z256" s="13">
        <v>0</v>
      </c>
      <c r="AA256" s="13">
        <v>0</v>
      </c>
      <c r="AB256" s="13">
        <v>0.89500000000000002</v>
      </c>
      <c r="AC256" s="13">
        <v>0</v>
      </c>
      <c r="AD256" s="13">
        <v>0</v>
      </c>
      <c r="AE256" s="13">
        <v>5.5300000000000002E-2</v>
      </c>
      <c r="AF256" s="13">
        <v>0</v>
      </c>
      <c r="AG256" s="14" t="s">
        <v>48</v>
      </c>
      <c r="AH256" s="14" t="s">
        <v>48</v>
      </c>
      <c r="AI256" s="15" t="s">
        <v>49</v>
      </c>
      <c r="AJ256" s="16" t="s">
        <v>49</v>
      </c>
      <c r="AK256" s="30">
        <f t="shared" si="19"/>
        <v>6</v>
      </c>
      <c r="AL256">
        <f>IF(NOT(ISERROR(FIND(R256,Userdata!$C$6,1)))=TRUE,1,0)</f>
        <v>0</v>
      </c>
      <c r="AM256">
        <f>(IF(NOT(ISERROR(FIND(H256,Userdata!$B$46,1)))=TRUE,1,0.5))*25</f>
        <v>12.5</v>
      </c>
      <c r="AN256">
        <f>(IF(NOT(ISERROR(FIND(U256,Userdata!$C$15,1)))=TRUE,1,0.5))*25</f>
        <v>12.5</v>
      </c>
      <c r="AO256">
        <f>IF(Userdata!$B$26=TRUE,IF(E256="ETF",1,0),IF(E256="ETF",0,1))</f>
        <v>0</v>
      </c>
      <c r="AP256">
        <f>IF(D256&lt;Userdata!$B$28,1,0)</f>
        <v>0</v>
      </c>
      <c r="AQ256">
        <f>IF(D256=Userdata!$B$28,IF(Calculation!AK102&lt;Userdata!C127,1,0),0)</f>
        <v>0</v>
      </c>
      <c r="AR256">
        <f t="shared" si="20"/>
        <v>12.5</v>
      </c>
      <c r="AS256">
        <f>IF(Userdata!$W$4= TRUE,(IF(NOT(ISERROR(FIND(I256,Userdata!$R$5,1)))=TRUE,1,0.5)*25),(IF(NOT(ISERROR(FIND(I256,Userdata!$Q$2,1)))=TRUE,1,0.5)*25))</f>
        <v>12.5</v>
      </c>
      <c r="AT256">
        <f>IF(AND(Userdata!$B$32&lt;=Calculation!J102,Userdata!$B$33&gt;=Calculation!J102),1*Userdata!$D$32,0.5*Userdata!$D$32)*2.5</f>
        <v>1.25</v>
      </c>
      <c r="AU256">
        <f>IF(AND(Userdata!$B$34&lt;=Calculation!Q102,Userdata!$B$35&gt;=Calculation!Q102),1*Userdata!$D$34,0.5*Userdata!$D$34)*2.5</f>
        <v>2.5</v>
      </c>
      <c r="AV256">
        <f>IF(AND(Userdata!$B$36&lt;=Calculation!RH102,Userdata!$B$37&gt;=Calculation!K102),1*Userdata!$D$36,0.5*Userdata!$D$36)*2.5</f>
        <v>2.5</v>
      </c>
      <c r="AW256">
        <f>IF(AND(Userdata!$B$38&lt;=Calculation!P102,Userdata!$B$39&gt;=Calculation!P102),1*Userdata!$D$38,0.5*Userdata!$D$38)*2.5</f>
        <v>2.5</v>
      </c>
      <c r="AX256" s="36">
        <f t="shared" si="21"/>
        <v>37.17</v>
      </c>
      <c r="AY256" s="33">
        <f>ROUND((Userdata!$B$3/Calculation!AX241),0)</f>
        <v>0</v>
      </c>
      <c r="AZ256">
        <f t="shared" si="22"/>
        <v>0</v>
      </c>
      <c r="BA256">
        <f t="shared" si="23"/>
        <v>0</v>
      </c>
    </row>
    <row r="257" spans="1:53" ht="115" x14ac:dyDescent="0.35">
      <c r="A257" s="4" t="s">
        <v>650</v>
      </c>
      <c r="B257" s="5" t="s">
        <v>651</v>
      </c>
      <c r="C257" t="s">
        <v>1387</v>
      </c>
      <c r="D257">
        <v>2008</v>
      </c>
      <c r="E257" s="6" t="s">
        <v>53</v>
      </c>
      <c r="F257" s="6" t="s">
        <v>653</v>
      </c>
      <c r="G257" s="6" t="s">
        <v>654</v>
      </c>
      <c r="H257" s="6" t="s">
        <v>190</v>
      </c>
      <c r="I257" s="6" t="s">
        <v>81</v>
      </c>
      <c r="J257" s="7">
        <v>4.7999999999999996E-3</v>
      </c>
      <c r="K257" s="8">
        <v>0.3</v>
      </c>
      <c r="L257" s="7">
        <v>1.5599999999999999E-2</v>
      </c>
      <c r="M257" s="9">
        <v>359.4</v>
      </c>
      <c r="N257" s="10">
        <v>6.8</v>
      </c>
      <c r="O257" s="34">
        <f t="shared" si="18"/>
        <v>52.85</v>
      </c>
      <c r="P257" s="11">
        <v>29841</v>
      </c>
      <c r="Q257" s="12">
        <v>1.33</v>
      </c>
      <c r="R257" s="6" t="s">
        <v>44</v>
      </c>
      <c r="S257" s="6" t="s">
        <v>48</v>
      </c>
      <c r="T257" s="6" t="s">
        <v>48</v>
      </c>
      <c r="U257" s="6" t="s">
        <v>59</v>
      </c>
      <c r="V257" s="13">
        <v>0.38650000000000001</v>
      </c>
      <c r="W257" s="13">
        <v>0</v>
      </c>
      <c r="X257" s="13">
        <v>0.17299999999999999</v>
      </c>
      <c r="Y257" s="13">
        <v>7.6899999999999996E-2</v>
      </c>
      <c r="Z257" s="13">
        <v>0</v>
      </c>
      <c r="AA257" s="13">
        <v>0</v>
      </c>
      <c r="AB257" s="13">
        <v>0</v>
      </c>
      <c r="AC257" s="13">
        <v>0</v>
      </c>
      <c r="AD257" s="13">
        <v>0.27929999999999999</v>
      </c>
      <c r="AE257" s="13">
        <v>0</v>
      </c>
      <c r="AF257" s="13">
        <v>0</v>
      </c>
      <c r="AG257" s="14" t="s">
        <v>48</v>
      </c>
      <c r="AH257" s="14" t="s">
        <v>48</v>
      </c>
      <c r="AI257" s="15" t="s">
        <v>49</v>
      </c>
      <c r="AJ257" s="16" t="s">
        <v>49</v>
      </c>
      <c r="AK257" s="30">
        <f t="shared" si="19"/>
        <v>6</v>
      </c>
      <c r="AL257">
        <f>IF(NOT(ISERROR(FIND(R257,Userdata!$C$6,1)))=TRUE,1,0)</f>
        <v>0</v>
      </c>
      <c r="AM257">
        <f>(IF(NOT(ISERROR(FIND(H257,Userdata!$B$46,1)))=TRUE,1,0.5))*25</f>
        <v>12.5</v>
      </c>
      <c r="AN257">
        <f>(IF(NOT(ISERROR(FIND(U257,Userdata!$C$15,1)))=TRUE,1,0.5))*25</f>
        <v>12.5</v>
      </c>
      <c r="AO257">
        <f>IF(Userdata!$B$26=TRUE,IF(E257="ETF",1,0),IF(E257="ETF",0,1))</f>
        <v>0</v>
      </c>
      <c r="AP257">
        <f>IF(D257&lt;Userdata!$B$28,1,0)</f>
        <v>0</v>
      </c>
      <c r="AQ257">
        <f>IF(D257=Userdata!$B$28,IF(Calculation!AK118&lt;Userdata!C143,1,0),0)</f>
        <v>0</v>
      </c>
      <c r="AR257">
        <f t="shared" si="20"/>
        <v>12.5</v>
      </c>
      <c r="AS257">
        <f>IF(Userdata!$W$4= TRUE,(IF(NOT(ISERROR(FIND(I257,Userdata!$R$5,1)))=TRUE,1,0.5)*25),(IF(NOT(ISERROR(FIND(I257,Userdata!$Q$2,1)))=TRUE,1,0.5)*25))</f>
        <v>12.5</v>
      </c>
      <c r="AT257">
        <f>IF(AND(Userdata!$B$32&lt;=Calculation!J118,Userdata!$B$33&gt;=Calculation!J118),1*Userdata!$D$32,0.5*Userdata!$D$32)*2.5</f>
        <v>1.25</v>
      </c>
      <c r="AU257">
        <f>IF(AND(Userdata!$B$34&lt;=Calculation!Q118,Userdata!$B$35&gt;=Calculation!Q118),1*Userdata!$D$34,0.5*Userdata!$D$34)*2.5</f>
        <v>2.5</v>
      </c>
      <c r="AV257">
        <f>IF(AND(Userdata!$B$36&lt;=Calculation!RH118,Userdata!$B$37&gt;=Calculation!K118),1*Userdata!$D$36,0.5*Userdata!$D$36)*2.5</f>
        <v>2.5</v>
      </c>
      <c r="AW257">
        <f>IF(AND(Userdata!$B$38&lt;=Calculation!P118,Userdata!$B$39&gt;=Calculation!P118),1*Userdata!$D$38,0.5*Userdata!$D$38)*2.5</f>
        <v>2.5</v>
      </c>
      <c r="AX257" s="36">
        <f t="shared" si="21"/>
        <v>52.85</v>
      </c>
      <c r="AY257" s="33">
        <f>ROUND((Userdata!$B$3/Calculation!AX247),0)</f>
        <v>0</v>
      </c>
      <c r="AZ257">
        <f t="shared" si="22"/>
        <v>0</v>
      </c>
      <c r="BA257">
        <f t="shared" si="23"/>
        <v>0</v>
      </c>
    </row>
    <row r="258" spans="1:53" ht="69" x14ac:dyDescent="0.35">
      <c r="A258" s="4" t="s">
        <v>720</v>
      </c>
      <c r="B258" s="5" t="s">
        <v>721</v>
      </c>
      <c r="C258" t="s">
        <v>1381</v>
      </c>
      <c r="D258">
        <v>2006</v>
      </c>
      <c r="E258" s="6" t="s">
        <v>53</v>
      </c>
      <c r="F258" s="6" t="s">
        <v>723</v>
      </c>
      <c r="G258" s="6" t="s">
        <v>724</v>
      </c>
      <c r="H258" s="6" t="s">
        <v>725</v>
      </c>
      <c r="I258" s="6" t="s">
        <v>81</v>
      </c>
      <c r="J258" s="7">
        <v>4.7999999999999996E-3</v>
      </c>
      <c r="K258" s="8">
        <v>0.5</v>
      </c>
      <c r="L258" s="7">
        <v>2.1499999999999998E-2</v>
      </c>
      <c r="M258" s="9">
        <v>399.4</v>
      </c>
      <c r="N258" s="10">
        <v>6.5</v>
      </c>
      <c r="O258" s="34">
        <f t="shared" ref="O258:O277" si="24">ROUND(M258/N258,2)</f>
        <v>61.45</v>
      </c>
      <c r="P258" s="11">
        <v>46350</v>
      </c>
      <c r="Q258" s="12">
        <v>1.19</v>
      </c>
      <c r="R258" s="6" t="s">
        <v>44</v>
      </c>
      <c r="S258" s="6" t="s">
        <v>48</v>
      </c>
      <c r="T258" s="6" t="s">
        <v>48</v>
      </c>
      <c r="U258" s="6" t="s">
        <v>59</v>
      </c>
      <c r="V258" s="13">
        <v>0.93389999999999995</v>
      </c>
      <c r="W258" s="13">
        <v>0</v>
      </c>
      <c r="X258" s="13">
        <v>3.6799999999999999E-2</v>
      </c>
      <c r="Y258" s="13">
        <v>0</v>
      </c>
      <c r="Z258" s="13">
        <v>0</v>
      </c>
      <c r="AA258" s="13">
        <v>0</v>
      </c>
      <c r="AB258" s="13">
        <v>0</v>
      </c>
      <c r="AC258" s="13">
        <v>4.7000000000000002E-3</v>
      </c>
      <c r="AD258" s="13">
        <v>0</v>
      </c>
      <c r="AE258" s="13">
        <v>0</v>
      </c>
      <c r="AF258" s="13">
        <v>0</v>
      </c>
      <c r="AG258" s="14" t="s">
        <v>48</v>
      </c>
      <c r="AH258" s="14" t="s">
        <v>48</v>
      </c>
      <c r="AI258" s="15" t="s">
        <v>49</v>
      </c>
      <c r="AJ258" s="16" t="s">
        <v>49</v>
      </c>
      <c r="AK258" s="30">
        <f t="shared" ref="AK258:AK277" si="25">MONTH(1&amp;LEFT(C258,3))</f>
        <v>9</v>
      </c>
      <c r="AL258">
        <f>IF(NOT(ISERROR(FIND(R258,Userdata!$C$6,1)))=TRUE,1,0)</f>
        <v>0</v>
      </c>
      <c r="AM258">
        <f>(IF(NOT(ISERROR(FIND(H258,Userdata!$B$46,1)))=TRUE,1,0.5))*25</f>
        <v>12.5</v>
      </c>
      <c r="AN258">
        <f>(IF(NOT(ISERROR(FIND(U258,Userdata!$C$15,1)))=TRUE,1,0.5))*25</f>
        <v>12.5</v>
      </c>
      <c r="AO258">
        <f>IF(Userdata!$B$26=TRUE,IF(E258="ETF",1,0),IF(E258="ETF",0,1))</f>
        <v>0</v>
      </c>
      <c r="AP258">
        <f>IF(D258&lt;Userdata!$B$28,1,0)</f>
        <v>0</v>
      </c>
      <c r="AQ258">
        <f>IF(D258=Userdata!$B$28,IF(Calculation!AK133&lt;Userdata!C158,1,0),0)</f>
        <v>0</v>
      </c>
      <c r="AR258">
        <f t="shared" ref="AR258:AR277" si="26">IF(OR(AP258:AQ258)=TRUE,1,0.5)*25</f>
        <v>12.5</v>
      </c>
      <c r="AS258">
        <f>IF(Userdata!$W$4= TRUE,(IF(NOT(ISERROR(FIND(I258,Userdata!$R$5,1)))=TRUE,1,0.5)*25),(IF(NOT(ISERROR(FIND(I258,Userdata!$Q$2,1)))=TRUE,1,0.5)*25))</f>
        <v>12.5</v>
      </c>
      <c r="AT258">
        <f>IF(AND(Userdata!$B$32&lt;=Calculation!J133,Userdata!$B$33&gt;=Calculation!J133),1*Userdata!$D$32,0.5*Userdata!$D$32)*2.5</f>
        <v>1.25</v>
      </c>
      <c r="AU258">
        <f>IF(AND(Userdata!$B$34&lt;=Calculation!Q133,Userdata!$B$35&gt;=Calculation!Q133),1*Userdata!$D$34,0.5*Userdata!$D$34)*2.5</f>
        <v>2.5</v>
      </c>
      <c r="AV258">
        <f>IF(AND(Userdata!$B$36&lt;=Calculation!RH133,Userdata!$B$37&gt;=Calculation!K133),1*Userdata!$D$36,0.5*Userdata!$D$36)*2.5</f>
        <v>2.5</v>
      </c>
      <c r="AW258">
        <f>IF(AND(Userdata!$B$38&lt;=Calculation!P133,Userdata!$B$39&gt;=Calculation!P133),1*Userdata!$D$38,0.5*Userdata!$D$38)*2.5</f>
        <v>2.5</v>
      </c>
      <c r="AX258" s="36">
        <f t="shared" ref="AX258:AX277" si="27">O258</f>
        <v>61.45</v>
      </c>
      <c r="AY258" s="33">
        <f>ROUND((Userdata!$B$3/Calculation!AX248),0)</f>
        <v>0</v>
      </c>
      <c r="AZ258">
        <f t="shared" ref="AZ258:AZ277" si="28">IF(AY258&gt;=1,1,0)</f>
        <v>0</v>
      </c>
      <c r="BA258">
        <f t="shared" ref="BA258:BA277" si="29">(SUM(AM258:AN258,AR258:AW258)/2)*AO258*AL258*AZ258</f>
        <v>0</v>
      </c>
    </row>
    <row r="259" spans="1:53" ht="103.5" x14ac:dyDescent="0.35">
      <c r="A259" s="4" t="s">
        <v>252</v>
      </c>
      <c r="B259" s="5" t="s">
        <v>253</v>
      </c>
      <c r="C259" t="s">
        <v>1385</v>
      </c>
      <c r="D259">
        <v>2008</v>
      </c>
      <c r="E259" s="6" t="s">
        <v>53</v>
      </c>
      <c r="F259" s="6" t="s">
        <v>255</v>
      </c>
      <c r="G259" s="6" t="s">
        <v>256</v>
      </c>
      <c r="H259" s="6" t="s">
        <v>257</v>
      </c>
      <c r="I259" s="6" t="s">
        <v>81</v>
      </c>
      <c r="J259" s="7">
        <v>3.0000000000000001E-3</v>
      </c>
      <c r="K259" s="8">
        <v>0.03</v>
      </c>
      <c r="L259" s="7">
        <v>1.78E-2</v>
      </c>
      <c r="M259" s="9">
        <v>137.4</v>
      </c>
      <c r="N259" s="10">
        <v>4.3</v>
      </c>
      <c r="O259" s="34">
        <f t="shared" si="24"/>
        <v>31.95</v>
      </c>
      <c r="P259" s="11">
        <v>27097</v>
      </c>
      <c r="Q259" s="12">
        <v>0.41</v>
      </c>
      <c r="R259" s="6" t="s">
        <v>258</v>
      </c>
      <c r="S259" s="6" t="s">
        <v>48</v>
      </c>
      <c r="T259" s="6" t="s">
        <v>48</v>
      </c>
      <c r="U259" s="6" t="s">
        <v>59</v>
      </c>
      <c r="V259" s="13">
        <v>1.6E-2</v>
      </c>
      <c r="W259" s="13">
        <v>1.2500000000000001E-2</v>
      </c>
      <c r="X259" s="13">
        <v>3.4200000000000001E-2</v>
      </c>
      <c r="Y259" s="13">
        <v>2.93E-2</v>
      </c>
      <c r="Z259" s="13">
        <v>2.4899999999999999E-2</v>
      </c>
      <c r="AA259" s="13">
        <v>5.0799999999999998E-2</v>
      </c>
      <c r="AB259" s="13">
        <v>3.2099999999999997E-2</v>
      </c>
      <c r="AC259" s="13">
        <v>3.2500000000000001E-2</v>
      </c>
      <c r="AD259" s="13">
        <v>0.01</v>
      </c>
      <c r="AE259" s="13">
        <v>3.49E-2</v>
      </c>
      <c r="AF259" s="13">
        <v>1.03E-2</v>
      </c>
      <c r="AG259" s="14" t="s">
        <v>48</v>
      </c>
      <c r="AH259" s="14" t="s">
        <v>48</v>
      </c>
      <c r="AI259" s="15" t="s">
        <v>49</v>
      </c>
      <c r="AJ259" s="16" t="s">
        <v>49</v>
      </c>
      <c r="AK259" s="30">
        <f t="shared" si="25"/>
        <v>11</v>
      </c>
      <c r="AL259">
        <f>IF(NOT(ISERROR(FIND(R259,Userdata!$C$6,1)))=TRUE,1,0)</f>
        <v>0</v>
      </c>
      <c r="AM259">
        <f>(IF(NOT(ISERROR(FIND(H259,Userdata!$B$46,1)))=TRUE,1,0.5))*25</f>
        <v>12.5</v>
      </c>
      <c r="AN259">
        <f>(IF(NOT(ISERROR(FIND(U259,Userdata!$C$15,1)))=TRUE,1,0.5))*25</f>
        <v>12.5</v>
      </c>
      <c r="AO259">
        <f>IF(Userdata!$B$26=TRUE,IF(E259="ETF",1,0),IF(E259="ETF",0,1))</f>
        <v>0</v>
      </c>
      <c r="AP259">
        <f>IF(D259&lt;Userdata!$B$28,1,0)</f>
        <v>0</v>
      </c>
      <c r="AQ259">
        <f>IF(D259=Userdata!$B$28,IF(Calculation!AK35&lt;Userdata!C60,1,0),0)</f>
        <v>0</v>
      </c>
      <c r="AR259">
        <f t="shared" si="26"/>
        <v>12.5</v>
      </c>
      <c r="AS259">
        <f>IF(Userdata!$W$4= TRUE,(IF(NOT(ISERROR(FIND(I259,Userdata!$R$5,1)))=TRUE,1,0.5)*25),(IF(NOT(ISERROR(FIND(I259,Userdata!$Q$2,1)))=TRUE,1,0.5)*25))</f>
        <v>12.5</v>
      </c>
      <c r="AT259">
        <f>IF(AND(Userdata!$B$32&lt;=Calculation!J35,Userdata!$B$33&gt;=Calculation!J35),1*Userdata!$D$32,0.5*Userdata!$D$32)*2.5</f>
        <v>1.25</v>
      </c>
      <c r="AU259">
        <f>IF(AND(Userdata!$B$34&lt;=Calculation!Q35,Userdata!$B$35&gt;=Calculation!Q35),1*Userdata!$D$34,0.5*Userdata!$D$34)*2.5</f>
        <v>2.5</v>
      </c>
      <c r="AV259">
        <f>IF(AND(Userdata!$B$36&lt;=Calculation!RH35,Userdata!$B$37&gt;=Calculation!K35),1*Userdata!$D$36,0.5*Userdata!$D$36)*2.5</f>
        <v>2.5</v>
      </c>
      <c r="AW259">
        <f>IF(AND(Userdata!$B$38&lt;=Calculation!P35,Userdata!$B$39&gt;=Calculation!P35),1*Userdata!$D$38,0.5*Userdata!$D$38)*2.5</f>
        <v>2.5</v>
      </c>
      <c r="AX259" s="36">
        <f t="shared" si="27"/>
        <v>31.95</v>
      </c>
      <c r="AY259" s="33">
        <f>ROUND((Userdata!$B$3/Calculation!AX249),0)</f>
        <v>0</v>
      </c>
      <c r="AZ259">
        <f t="shared" si="28"/>
        <v>0</v>
      </c>
      <c r="BA259">
        <f t="shared" si="29"/>
        <v>0</v>
      </c>
    </row>
    <row r="260" spans="1:53" ht="402.5" x14ac:dyDescent="0.35">
      <c r="A260" s="4" t="s">
        <v>814</v>
      </c>
      <c r="B260" s="5" t="s">
        <v>815</v>
      </c>
      <c r="C260" t="s">
        <v>1384</v>
      </c>
      <c r="D260">
        <v>2012</v>
      </c>
      <c r="E260" s="6" t="s">
        <v>53</v>
      </c>
      <c r="F260" s="6" t="s">
        <v>816</v>
      </c>
      <c r="G260" s="6" t="s">
        <v>817</v>
      </c>
      <c r="H260" s="6" t="s">
        <v>257</v>
      </c>
      <c r="I260" s="6" t="s">
        <v>129</v>
      </c>
      <c r="J260" s="7">
        <v>6.0000000000000001E-3</v>
      </c>
      <c r="K260" s="8">
        <v>0.19</v>
      </c>
      <c r="L260" s="7">
        <v>5.7000000000000002E-2</v>
      </c>
      <c r="M260" s="9">
        <v>523.4</v>
      </c>
      <c r="N260" s="10">
        <v>25.3</v>
      </c>
      <c r="O260" s="34">
        <f t="shared" si="24"/>
        <v>20.69</v>
      </c>
      <c r="P260" s="11">
        <v>128216</v>
      </c>
      <c r="Q260" s="12">
        <v>-0.68</v>
      </c>
      <c r="R260" s="6" t="s">
        <v>258</v>
      </c>
      <c r="S260" s="6" t="s">
        <v>48</v>
      </c>
      <c r="T260" s="6" t="s">
        <v>48</v>
      </c>
      <c r="U260" s="6" t="s">
        <v>59</v>
      </c>
      <c r="V260" s="13">
        <v>8.9999999999999993E-3</v>
      </c>
      <c r="W260" s="13">
        <v>1.0800000000000001E-2</v>
      </c>
      <c r="X260" s="13">
        <v>1.3599999999999999E-2</v>
      </c>
      <c r="Y260" s="13">
        <v>1.5900000000000001E-2</v>
      </c>
      <c r="Z260" s="13">
        <v>0.19700000000000001</v>
      </c>
      <c r="AA260" s="13">
        <v>7.4999999999999997E-2</v>
      </c>
      <c r="AB260" s="13">
        <v>2.1600000000000001E-2</v>
      </c>
      <c r="AC260" s="13">
        <v>2.53E-2</v>
      </c>
      <c r="AD260" s="13">
        <v>0.18870000000000001</v>
      </c>
      <c r="AE260" s="13">
        <v>9.4000000000000004E-3</v>
      </c>
      <c r="AF260" s="13">
        <v>0.11310000000000001</v>
      </c>
      <c r="AG260" s="14" t="s">
        <v>48</v>
      </c>
      <c r="AH260" s="14" t="s">
        <v>48</v>
      </c>
      <c r="AI260" s="15" t="s">
        <v>49</v>
      </c>
      <c r="AJ260" s="16" t="s">
        <v>49</v>
      </c>
      <c r="AK260" s="30">
        <f t="shared" si="25"/>
        <v>8</v>
      </c>
      <c r="AL260">
        <f>IF(NOT(ISERROR(FIND(R260,Userdata!$C$6,1)))=TRUE,1,0)</f>
        <v>0</v>
      </c>
      <c r="AM260">
        <f>(IF(NOT(ISERROR(FIND(H260,Userdata!$B$46,1)))=TRUE,1,0.5))*25</f>
        <v>12.5</v>
      </c>
      <c r="AN260">
        <f>(IF(NOT(ISERROR(FIND(U260,Userdata!$C$15,1)))=TRUE,1,0.5))*25</f>
        <v>12.5</v>
      </c>
      <c r="AO260">
        <f>IF(Userdata!$B$26=TRUE,IF(E260="ETF",1,0),IF(E260="ETF",0,1))</f>
        <v>0</v>
      </c>
      <c r="AP260">
        <f>IF(D260&lt;Userdata!$B$28,1,0)</f>
        <v>0</v>
      </c>
      <c r="AQ260">
        <f>IF(D260=Userdata!$B$28,IF(Calculation!AK154&lt;Userdata!C179,1,0),0)</f>
        <v>0</v>
      </c>
      <c r="AR260">
        <f t="shared" si="26"/>
        <v>12.5</v>
      </c>
      <c r="AS260">
        <f>IF(Userdata!$W$4= TRUE,(IF(NOT(ISERROR(FIND(I260,Userdata!$R$5,1)))=TRUE,1,0.5)*25),(IF(NOT(ISERROR(FIND(I260,Userdata!$Q$2,1)))=TRUE,1,0.5)*25))</f>
        <v>12.5</v>
      </c>
      <c r="AT260">
        <f>IF(AND(Userdata!$B$32&lt;=Calculation!J154,Userdata!$B$33&gt;=Calculation!J154),1*Userdata!$D$32,0.5*Userdata!$D$32)*2.5</f>
        <v>1.25</v>
      </c>
      <c r="AU260">
        <f>IF(AND(Userdata!$B$34&lt;=Calculation!Q154,Userdata!$B$35&gt;=Calculation!Q154),1*Userdata!$D$34,0.5*Userdata!$D$34)*2.5</f>
        <v>2.5</v>
      </c>
      <c r="AV260">
        <f>IF(AND(Userdata!$B$36&lt;=Calculation!RH154,Userdata!$B$37&gt;=Calculation!K154),1*Userdata!$D$36,0.5*Userdata!$D$36)*2.5</f>
        <v>2.5</v>
      </c>
      <c r="AW260">
        <f>IF(AND(Userdata!$B$38&lt;=Calculation!P154,Userdata!$B$39&gt;=Calculation!P154),1*Userdata!$D$38,0.5*Userdata!$D$38)*2.5</f>
        <v>2.5</v>
      </c>
      <c r="AX260" s="36">
        <f t="shared" si="27"/>
        <v>20.69</v>
      </c>
      <c r="AY260" s="33">
        <f>ROUND((Userdata!$B$3/Calculation!AX250),0)</f>
        <v>0</v>
      </c>
      <c r="AZ260">
        <f t="shared" si="28"/>
        <v>0</v>
      </c>
      <c r="BA260">
        <f t="shared" si="29"/>
        <v>0</v>
      </c>
    </row>
    <row r="261" spans="1:53" ht="115" x14ac:dyDescent="0.35">
      <c r="A261" s="4" t="s">
        <v>988</v>
      </c>
      <c r="B261" s="5" t="s">
        <v>989</v>
      </c>
      <c r="C261" t="s">
        <v>1349</v>
      </c>
      <c r="D261">
        <v>2013</v>
      </c>
      <c r="E261" s="6" t="s">
        <v>39</v>
      </c>
      <c r="F261" s="6" t="s">
        <v>991</v>
      </c>
      <c r="G261" s="6" t="s">
        <v>992</v>
      </c>
      <c r="H261" s="6" t="s">
        <v>178</v>
      </c>
      <c r="I261" s="6" t="s">
        <v>81</v>
      </c>
      <c r="J261" s="7">
        <v>2.8999999999999998E-3</v>
      </c>
      <c r="K261" s="8"/>
      <c r="L261" s="7"/>
      <c r="M261" s="9">
        <v>1054.5999999999999</v>
      </c>
      <c r="N261" s="10">
        <v>8.6999999999999993</v>
      </c>
      <c r="O261" s="34">
        <f t="shared" si="24"/>
        <v>121.22</v>
      </c>
      <c r="P261" s="11">
        <v>5975</v>
      </c>
      <c r="Q261" s="12">
        <v>2.2599999999999998</v>
      </c>
      <c r="R261" s="6" t="s">
        <v>44</v>
      </c>
      <c r="S261" s="6" t="s">
        <v>58</v>
      </c>
      <c r="T261" s="6" t="s">
        <v>48</v>
      </c>
      <c r="U261" s="6" t="s">
        <v>179</v>
      </c>
      <c r="V261" s="13" t="s">
        <v>48</v>
      </c>
      <c r="W261" s="13" t="s">
        <v>48</v>
      </c>
      <c r="X261" s="13" t="s">
        <v>48</v>
      </c>
      <c r="Y261" s="13" t="s">
        <v>48</v>
      </c>
      <c r="Z261" s="13" t="s">
        <v>48</v>
      </c>
      <c r="AA261" s="13" t="s">
        <v>48</v>
      </c>
      <c r="AB261" s="13" t="s">
        <v>48</v>
      </c>
      <c r="AC261" s="13" t="s">
        <v>48</v>
      </c>
      <c r="AD261" s="13" t="s">
        <v>48</v>
      </c>
      <c r="AE261" s="13" t="s">
        <v>48</v>
      </c>
      <c r="AF261" s="13" t="s">
        <v>48</v>
      </c>
      <c r="AG261" s="14" t="s">
        <v>48</v>
      </c>
      <c r="AH261" s="14" t="s">
        <v>48</v>
      </c>
      <c r="AI261" s="15" t="s">
        <v>49</v>
      </c>
      <c r="AJ261" s="16" t="s">
        <v>49</v>
      </c>
      <c r="AK261" s="30">
        <f t="shared" si="25"/>
        <v>5</v>
      </c>
      <c r="AL261">
        <f>IF(NOT(ISERROR(FIND(R261,Userdata!$C$6,1)))=TRUE,1,0)</f>
        <v>0</v>
      </c>
      <c r="AM261">
        <f>(IF(NOT(ISERROR(FIND(H261,Userdata!$B$46,1)))=TRUE,1,0.5))*25</f>
        <v>12.5</v>
      </c>
      <c r="AN261">
        <f>(IF(NOT(ISERROR(FIND(U261,Userdata!$C$15,1)))=TRUE,1,0.5))*25</f>
        <v>12.5</v>
      </c>
      <c r="AO261">
        <f>IF(Userdata!$B$26=TRUE,IF(E261="ETF",1,0),IF(E261="ETF",0,1))</f>
        <v>1</v>
      </c>
      <c r="AP261">
        <f>IF(D261&lt;Userdata!$B$28,1,0)</f>
        <v>0</v>
      </c>
      <c r="AQ261">
        <f>IF(D261=Userdata!$B$28,IF(Calculation!AK195&lt;Userdata!C220,1,0),0)</f>
        <v>0</v>
      </c>
      <c r="AR261">
        <f t="shared" si="26"/>
        <v>12.5</v>
      </c>
      <c r="AS261">
        <f>IF(Userdata!$W$4= TRUE,(IF(NOT(ISERROR(FIND(I261,Userdata!$R$5,1)))=TRUE,1,0.5)*25),(IF(NOT(ISERROR(FIND(I261,Userdata!$Q$2,1)))=TRUE,1,0.5)*25))</f>
        <v>12.5</v>
      </c>
      <c r="AT261">
        <f>IF(AND(Userdata!$B$32&lt;=Calculation!J195,Userdata!$B$33&gt;=Calculation!J195),1*Userdata!$D$32,0.5*Userdata!$D$32)*2.5</f>
        <v>1.25</v>
      </c>
      <c r="AU261">
        <f>IF(AND(Userdata!$B$34&lt;=Calculation!Q195,Userdata!$B$35&gt;=Calculation!Q195),1*Userdata!$D$34,0.5*Userdata!$D$34)*2.5</f>
        <v>2.5</v>
      </c>
      <c r="AV261">
        <f>IF(AND(Userdata!$B$36&lt;=Calculation!RH195,Userdata!$B$37&gt;=Calculation!K195),1*Userdata!$D$36,0.5*Userdata!$D$36)*2.5</f>
        <v>2.5</v>
      </c>
      <c r="AW261">
        <f>IF(AND(Userdata!$B$38&lt;=Calculation!P195,Userdata!$B$39&gt;=Calculation!P195),1*Userdata!$D$38,0.5*Userdata!$D$38)*2.5</f>
        <v>2.5</v>
      </c>
      <c r="AX261" s="36">
        <f t="shared" si="27"/>
        <v>121.22</v>
      </c>
      <c r="AY261" s="33">
        <f>ROUND((Userdata!$B$3/Calculation!AX251),0)</f>
        <v>0</v>
      </c>
      <c r="AZ261">
        <f t="shared" si="28"/>
        <v>0</v>
      </c>
      <c r="BA261">
        <f t="shared" si="29"/>
        <v>0</v>
      </c>
    </row>
    <row r="262" spans="1:53" ht="391" x14ac:dyDescent="0.35">
      <c r="A262" s="4" t="s">
        <v>220</v>
      </c>
      <c r="B262" s="5" t="s">
        <v>221</v>
      </c>
      <c r="C262" t="s">
        <v>1380</v>
      </c>
      <c r="D262">
        <v>2006</v>
      </c>
      <c r="E262" s="6" t="s">
        <v>53</v>
      </c>
      <c r="F262" s="6" t="s">
        <v>223</v>
      </c>
      <c r="G262" s="6" t="s">
        <v>224</v>
      </c>
      <c r="H262" s="6" t="s">
        <v>213</v>
      </c>
      <c r="I262" s="6" t="s">
        <v>105</v>
      </c>
      <c r="J262" s="7">
        <v>6.0000000000000001E-3</v>
      </c>
      <c r="K262" s="8">
        <v>0.75</v>
      </c>
      <c r="L262" s="7">
        <v>2.1899999999999999E-2</v>
      </c>
      <c r="M262" s="9">
        <v>131.1</v>
      </c>
      <c r="N262" s="10">
        <v>3.9</v>
      </c>
      <c r="O262" s="34">
        <f t="shared" si="24"/>
        <v>33.619999999999997</v>
      </c>
      <c r="P262" s="11">
        <v>24481</v>
      </c>
      <c r="Q262" s="12">
        <v>-1.03</v>
      </c>
      <c r="R262" s="6" t="s">
        <v>44</v>
      </c>
      <c r="S262" s="6" t="s">
        <v>45</v>
      </c>
      <c r="T262" s="6" t="s">
        <v>130</v>
      </c>
      <c r="U262" s="6" t="s">
        <v>59</v>
      </c>
      <c r="V262" s="13">
        <v>0</v>
      </c>
      <c r="W262" s="13">
        <v>0.14050000000000001</v>
      </c>
      <c r="X262" s="13">
        <v>6.2799999999999995E-2</v>
      </c>
      <c r="Y262" s="13">
        <v>0.13930000000000001</v>
      </c>
      <c r="Z262" s="13">
        <v>0.14599999999999999</v>
      </c>
      <c r="AA262" s="13">
        <v>8.0799999999999997E-2</v>
      </c>
      <c r="AB262" s="13">
        <v>6.2100000000000002E-2</v>
      </c>
      <c r="AC262" s="13">
        <v>6.3299999999999995E-2</v>
      </c>
      <c r="AD262" s="13">
        <v>2.86E-2</v>
      </c>
      <c r="AE262" s="13">
        <v>7.0400000000000004E-2</v>
      </c>
      <c r="AF262" s="13">
        <v>0.20630000000000001</v>
      </c>
      <c r="AG262" s="14" t="s">
        <v>48</v>
      </c>
      <c r="AH262" s="14" t="s">
        <v>48</v>
      </c>
      <c r="AI262" s="15" t="s">
        <v>49</v>
      </c>
      <c r="AJ262" s="16" t="s">
        <v>49</v>
      </c>
      <c r="AK262" s="30">
        <f t="shared" si="25"/>
        <v>12</v>
      </c>
      <c r="AL262">
        <f>IF(NOT(ISERROR(FIND(R262,Userdata!$C$6,1)))=TRUE,1,0)</f>
        <v>0</v>
      </c>
      <c r="AM262">
        <f>(IF(NOT(ISERROR(FIND(H262,Userdata!$B$46,1)))=TRUE,1,0.5))*25</f>
        <v>12.5</v>
      </c>
      <c r="AN262">
        <f>(IF(NOT(ISERROR(FIND(U262,Userdata!$C$15,1)))=TRUE,1,0.5))*25</f>
        <v>12.5</v>
      </c>
      <c r="AO262">
        <f>IF(Userdata!$B$26=TRUE,IF(E262="ETF",1,0),IF(E262="ETF",0,1))</f>
        <v>0</v>
      </c>
      <c r="AP262">
        <f>IF(D262&lt;Userdata!$B$28,1,0)</f>
        <v>0</v>
      </c>
      <c r="AQ262">
        <f>IF(D262=Userdata!$B$28,IF(Calculation!AK29&lt;Userdata!C54,1,0),0)</f>
        <v>0</v>
      </c>
      <c r="AR262">
        <f t="shared" si="26"/>
        <v>12.5</v>
      </c>
      <c r="AS262">
        <f>IF(Userdata!$W$4= TRUE,(IF(NOT(ISERROR(FIND(I262,Userdata!$R$5,1)))=TRUE,1,0.5)*25),(IF(NOT(ISERROR(FIND(I262,Userdata!$Q$2,1)))=TRUE,1,0.5)*25))</f>
        <v>12.5</v>
      </c>
      <c r="AT262">
        <f>IF(AND(Userdata!$B$32&lt;=Calculation!J29,Userdata!$B$33&gt;=Calculation!J29),1*Userdata!$D$32,0.5*Userdata!$D$32)*2.5</f>
        <v>1.25</v>
      </c>
      <c r="AU262">
        <f>IF(AND(Userdata!$B$34&lt;=Calculation!Q29,Userdata!$B$35&gt;=Calculation!Q29),1*Userdata!$D$34,0.5*Userdata!$D$34)*2.5</f>
        <v>2.5</v>
      </c>
      <c r="AV262">
        <f>IF(AND(Userdata!$B$36&lt;=Calculation!RH29,Userdata!$B$37&gt;=Calculation!K29),1*Userdata!$D$36,0.5*Userdata!$D$36)*2.5</f>
        <v>2.5</v>
      </c>
      <c r="AW262">
        <f>IF(AND(Userdata!$B$38&lt;=Calculation!P29,Userdata!$B$39&gt;=Calculation!P29),1*Userdata!$D$38,0.5*Userdata!$D$38)*2.5</f>
        <v>2.5</v>
      </c>
      <c r="AX262" s="36">
        <f t="shared" si="27"/>
        <v>33.619999999999997</v>
      </c>
      <c r="AY262" s="33">
        <f>ROUND((Userdata!$B$3/Calculation!AX252),0)</f>
        <v>0</v>
      </c>
      <c r="AZ262">
        <f t="shared" si="28"/>
        <v>0</v>
      </c>
      <c r="BA262">
        <f t="shared" si="29"/>
        <v>0</v>
      </c>
    </row>
    <row r="263" spans="1:53" ht="115" x14ac:dyDescent="0.35">
      <c r="A263" s="4" t="s">
        <v>533</v>
      </c>
      <c r="B263" s="5" t="s">
        <v>534</v>
      </c>
      <c r="C263" t="s">
        <v>1380</v>
      </c>
      <c r="D263">
        <v>2011</v>
      </c>
      <c r="E263" s="6" t="s">
        <v>53</v>
      </c>
      <c r="F263" s="6" t="s">
        <v>536</v>
      </c>
      <c r="G263" s="6" t="s">
        <v>537</v>
      </c>
      <c r="H263" s="6" t="s">
        <v>289</v>
      </c>
      <c r="I263" s="6" t="s">
        <v>89</v>
      </c>
      <c r="J263" s="7">
        <v>3.5000000000000001E-3</v>
      </c>
      <c r="K263" s="8">
        <v>0.21</v>
      </c>
      <c r="L263" s="7">
        <v>4.1799999999999997E-2</v>
      </c>
      <c r="M263" s="9">
        <v>266.39999999999998</v>
      </c>
      <c r="N263" s="10">
        <v>5</v>
      </c>
      <c r="O263" s="34">
        <f t="shared" si="24"/>
        <v>53.28</v>
      </c>
      <c r="P263" s="11">
        <v>32856</v>
      </c>
      <c r="Q263" s="12">
        <v>0.99</v>
      </c>
      <c r="R263" s="6" t="s">
        <v>44</v>
      </c>
      <c r="S263" s="6" t="s">
        <v>48</v>
      </c>
      <c r="T263" s="6" t="s">
        <v>48</v>
      </c>
      <c r="U263" s="6" t="s">
        <v>47</v>
      </c>
      <c r="V263" s="13">
        <v>0</v>
      </c>
      <c r="W263" s="13">
        <v>0</v>
      </c>
      <c r="X263" s="13">
        <v>0</v>
      </c>
      <c r="Y263" s="13">
        <v>0</v>
      </c>
      <c r="Z263" s="13">
        <v>0</v>
      </c>
      <c r="AA263" s="13">
        <v>0</v>
      </c>
      <c r="AB263" s="13">
        <v>1.0053000000000001</v>
      </c>
      <c r="AC263" s="13">
        <v>0</v>
      </c>
      <c r="AD263" s="13">
        <v>0</v>
      </c>
      <c r="AE263" s="13">
        <v>0</v>
      </c>
      <c r="AF263" s="13">
        <v>0</v>
      </c>
      <c r="AG263" s="14" t="s">
        <v>48</v>
      </c>
      <c r="AH263" s="14" t="s">
        <v>48</v>
      </c>
      <c r="AI263" s="15" t="s">
        <v>49</v>
      </c>
      <c r="AJ263" s="16" t="s">
        <v>49</v>
      </c>
      <c r="AK263" s="30">
        <f t="shared" si="25"/>
        <v>12</v>
      </c>
      <c r="AL263">
        <f>IF(NOT(ISERROR(FIND(R263,Userdata!$C$6,1)))=TRUE,1,0)</f>
        <v>0</v>
      </c>
      <c r="AM263">
        <f>(IF(NOT(ISERROR(FIND(H263,Userdata!$B$46,1)))=TRUE,1,0.5))*25</f>
        <v>12.5</v>
      </c>
      <c r="AN263">
        <f>(IF(NOT(ISERROR(FIND(U263,Userdata!$C$15,1)))=TRUE,1,0.5))*25</f>
        <v>12.5</v>
      </c>
      <c r="AO263">
        <f>IF(Userdata!$B$26=TRUE,IF(E263="ETF",1,0),IF(E263="ETF",0,1))</f>
        <v>0</v>
      </c>
      <c r="AP263">
        <f>IF(D263&lt;Userdata!$B$28,1,0)</f>
        <v>0</v>
      </c>
      <c r="AQ263">
        <f>IF(D263=Userdata!$B$28,IF(Calculation!AK93&lt;Userdata!C118,1,0),0)</f>
        <v>0</v>
      </c>
      <c r="AR263">
        <f t="shared" si="26"/>
        <v>12.5</v>
      </c>
      <c r="AS263">
        <f>IF(Userdata!$W$4= TRUE,(IF(NOT(ISERROR(FIND(I263,Userdata!$R$5,1)))=TRUE,1,0.5)*25),(IF(NOT(ISERROR(FIND(I263,Userdata!$Q$2,1)))=TRUE,1,0.5)*25))</f>
        <v>12.5</v>
      </c>
      <c r="AT263">
        <f>IF(AND(Userdata!$B$32&lt;=Calculation!J93,Userdata!$B$33&gt;=Calculation!J93),1*Userdata!$D$32,0.5*Userdata!$D$32)*2.5</f>
        <v>1.25</v>
      </c>
      <c r="AU263">
        <f>IF(AND(Userdata!$B$34&lt;=Calculation!Q93,Userdata!$B$35&gt;=Calculation!Q93),1*Userdata!$D$34,0.5*Userdata!$D$34)*2.5</f>
        <v>2.5</v>
      </c>
      <c r="AV263">
        <f>IF(AND(Userdata!$B$36&lt;=Calculation!RH93,Userdata!$B$37&gt;=Calculation!K93),1*Userdata!$D$36,0.5*Userdata!$D$36)*2.5</f>
        <v>2.5</v>
      </c>
      <c r="AW263">
        <f>IF(AND(Userdata!$B$38&lt;=Calculation!P93,Userdata!$B$39&gt;=Calculation!P93),1*Userdata!$D$38,0.5*Userdata!$D$38)*2.5</f>
        <v>2.5</v>
      </c>
      <c r="AX263" s="36">
        <f t="shared" si="27"/>
        <v>53.28</v>
      </c>
      <c r="AY263" s="33">
        <f>ROUND((Userdata!$B$3/Calculation!AX253),0)</f>
        <v>0</v>
      </c>
      <c r="AZ263">
        <f t="shared" si="28"/>
        <v>0</v>
      </c>
      <c r="BA263">
        <f t="shared" si="29"/>
        <v>0</v>
      </c>
    </row>
    <row r="264" spans="1:53" ht="126.5" x14ac:dyDescent="0.35">
      <c r="A264" s="4" t="s">
        <v>1340</v>
      </c>
      <c r="B264" s="5" t="s">
        <v>1340</v>
      </c>
      <c r="C264" t="s">
        <v>1386</v>
      </c>
      <c r="D264">
        <v>1999</v>
      </c>
      <c r="E264" s="6" t="s">
        <v>1294</v>
      </c>
      <c r="F264" s="6" t="s">
        <v>1342</v>
      </c>
      <c r="G264" s="6" t="s">
        <v>1343</v>
      </c>
      <c r="H264" s="6" t="s">
        <v>381</v>
      </c>
      <c r="I264" s="6" t="s">
        <v>73</v>
      </c>
      <c r="J264" s="7">
        <v>2E-3</v>
      </c>
      <c r="K264" s="8">
        <v>0.27</v>
      </c>
      <c r="L264" s="7">
        <v>1.0200000000000001E-2</v>
      </c>
      <c r="M264" s="9">
        <v>44956.7</v>
      </c>
      <c r="N264" s="10">
        <v>513.9</v>
      </c>
      <c r="O264" s="34">
        <f t="shared" si="24"/>
        <v>87.48</v>
      </c>
      <c r="P264" s="11">
        <v>31501536</v>
      </c>
      <c r="Q264" s="12">
        <v>1.1299999999999999</v>
      </c>
      <c r="R264" s="6" t="s">
        <v>44</v>
      </c>
      <c r="S264" s="6" t="s">
        <v>45</v>
      </c>
      <c r="T264" s="6" t="s">
        <v>145</v>
      </c>
      <c r="U264" s="6" t="s">
        <v>47</v>
      </c>
      <c r="V264" s="13">
        <v>3.8E-3</v>
      </c>
      <c r="W264" s="13">
        <v>5.0700000000000002E-2</v>
      </c>
      <c r="X264" s="13">
        <v>0.1517</v>
      </c>
      <c r="Y264" s="13">
        <v>5.0900000000000001E-2</v>
      </c>
      <c r="Z264" s="13">
        <v>0</v>
      </c>
      <c r="AA264" s="13">
        <v>0</v>
      </c>
      <c r="AB264" s="13">
        <v>0.12620000000000001</v>
      </c>
      <c r="AC264" s="13">
        <v>3.7499999999999999E-2</v>
      </c>
      <c r="AD264" s="13">
        <v>0</v>
      </c>
      <c r="AE264" s="13">
        <v>0.57550000000000001</v>
      </c>
      <c r="AF264" s="13">
        <v>0</v>
      </c>
      <c r="AG264" s="14" t="s">
        <v>48</v>
      </c>
      <c r="AH264" s="14" t="s">
        <v>48</v>
      </c>
      <c r="AI264" s="15" t="s">
        <v>49</v>
      </c>
      <c r="AJ264" s="16" t="s">
        <v>49</v>
      </c>
      <c r="AK264" s="30">
        <f t="shared" si="25"/>
        <v>3</v>
      </c>
      <c r="AL264">
        <f>IF(NOT(ISERROR(FIND(R264,Userdata!$C$6,1)))=TRUE,1,0)</f>
        <v>0</v>
      </c>
      <c r="AM264">
        <f>(IF(NOT(ISERROR(FIND(H264,Userdata!$B$46,1)))=TRUE,1,0.5))*25</f>
        <v>12.5</v>
      </c>
      <c r="AN264">
        <f>(IF(NOT(ISERROR(FIND(U264,Userdata!$C$15,1)))=TRUE,1,0.5))*25</f>
        <v>12.5</v>
      </c>
      <c r="AO264">
        <f>IF(Userdata!$B$26=TRUE,IF(E264="ETF",1,0),IF(E264="ETF",0,1))</f>
        <v>1</v>
      </c>
      <c r="AP264">
        <f>IF(D264&lt;Userdata!$B$28,1,0)</f>
        <v>0</v>
      </c>
      <c r="AQ264">
        <f>IF(D264=Userdata!$B$28,IF(Calculation!AK277&lt;Userdata!C302,1,0),0)</f>
        <v>0</v>
      </c>
      <c r="AR264">
        <f t="shared" si="26"/>
        <v>12.5</v>
      </c>
      <c r="AS264">
        <f>IF(Userdata!$W$4= TRUE,(IF(NOT(ISERROR(FIND(I264,Userdata!$R$5,1)))=TRUE,1,0.5)*25),(IF(NOT(ISERROR(FIND(I264,Userdata!$Q$2,1)))=TRUE,1,0.5)*25))</f>
        <v>12.5</v>
      </c>
      <c r="AT264">
        <f>IF(AND(Userdata!$B$32&lt;=Calculation!J277,Userdata!$B$33&gt;=Calculation!J277),1*Userdata!$D$32,0.5*Userdata!$D$32)*2.5</f>
        <v>1.25</v>
      </c>
      <c r="AU264">
        <f>IF(AND(Userdata!$B$34&lt;=Calculation!Q277,Userdata!$B$35&gt;=Calculation!Q277),1*Userdata!$D$34,0.5*Userdata!$D$34)*2.5</f>
        <v>2.5</v>
      </c>
      <c r="AV264">
        <f>IF(AND(Userdata!$B$36&lt;=Calculation!RH277,Userdata!$B$37&gt;=Calculation!K277),1*Userdata!$D$36,0.5*Userdata!$D$36)*2.5</f>
        <v>2.5</v>
      </c>
      <c r="AW264">
        <f>IF(AND(Userdata!$B$38&lt;=Calculation!P277,Userdata!$B$39&gt;=Calculation!P277),1*Userdata!$D$38,0.5*Userdata!$D$38)*2.5</f>
        <v>2.5</v>
      </c>
      <c r="AX264" s="36">
        <f t="shared" si="27"/>
        <v>87.48</v>
      </c>
      <c r="AY264" s="33">
        <f>ROUND((Userdata!$B$3/Calculation!AX254),0)</f>
        <v>0</v>
      </c>
      <c r="AZ264">
        <f t="shared" si="28"/>
        <v>0</v>
      </c>
      <c r="BA264">
        <f t="shared" si="29"/>
        <v>0</v>
      </c>
    </row>
    <row r="265" spans="1:53" ht="409.5" x14ac:dyDescent="0.35">
      <c r="A265" s="4" t="s">
        <v>613</v>
      </c>
      <c r="B265" s="5" t="s">
        <v>614</v>
      </c>
      <c r="C265" t="s">
        <v>1385</v>
      </c>
      <c r="D265">
        <v>2006</v>
      </c>
      <c r="E265" s="6" t="s">
        <v>53</v>
      </c>
      <c r="F265" s="6" t="s">
        <v>615</v>
      </c>
      <c r="G265" s="6" t="s">
        <v>616</v>
      </c>
      <c r="H265" s="6" t="s">
        <v>136</v>
      </c>
      <c r="I265" s="6" t="s">
        <v>105</v>
      </c>
      <c r="J265" s="7">
        <v>5.0000000000000001E-3</v>
      </c>
      <c r="K265" s="8">
        <v>0.17</v>
      </c>
      <c r="L265" s="7">
        <v>1.09E-2</v>
      </c>
      <c r="M265" s="9">
        <v>336.6</v>
      </c>
      <c r="N265" s="10">
        <v>4.4000000000000004</v>
      </c>
      <c r="O265" s="34">
        <f t="shared" si="24"/>
        <v>76.5</v>
      </c>
      <c r="P265" s="11">
        <v>58858</v>
      </c>
      <c r="Q265" s="12">
        <v>1.1399999999999999</v>
      </c>
      <c r="R265" s="6" t="s">
        <v>44</v>
      </c>
      <c r="S265" s="6" t="s">
        <v>48</v>
      </c>
      <c r="T265" s="6" t="s">
        <v>48</v>
      </c>
      <c r="U265" s="6" t="s">
        <v>47</v>
      </c>
      <c r="V265" s="13">
        <v>0</v>
      </c>
      <c r="W265" s="13">
        <v>0</v>
      </c>
      <c r="X265" s="13">
        <v>1.44E-2</v>
      </c>
      <c r="Y265" s="13">
        <v>0</v>
      </c>
      <c r="Z265" s="13">
        <v>0</v>
      </c>
      <c r="AA265" s="13">
        <v>4.3200000000000002E-2</v>
      </c>
      <c r="AB265" s="13">
        <v>0</v>
      </c>
      <c r="AC265" s="13">
        <v>5.8599999999999999E-2</v>
      </c>
      <c r="AD265" s="13">
        <v>0</v>
      </c>
      <c r="AE265" s="13">
        <v>0.8821</v>
      </c>
      <c r="AF265" s="13">
        <v>0</v>
      </c>
      <c r="AG265" s="14" t="s">
        <v>48</v>
      </c>
      <c r="AH265" s="14" t="s">
        <v>48</v>
      </c>
      <c r="AI265" s="15" t="s">
        <v>49</v>
      </c>
      <c r="AJ265" s="16" t="s">
        <v>49</v>
      </c>
      <c r="AK265" s="30">
        <f t="shared" si="25"/>
        <v>11</v>
      </c>
      <c r="AL265">
        <f>IF(NOT(ISERROR(FIND(R265,Userdata!$C$6,1)))=TRUE,1,0)</f>
        <v>0</v>
      </c>
      <c r="AM265">
        <f>(IF(NOT(ISERROR(FIND(H265,Userdata!$B$46,1)))=TRUE,1,0.5))*25</f>
        <v>12.5</v>
      </c>
      <c r="AN265">
        <f>(IF(NOT(ISERROR(FIND(U265,Userdata!$C$15,1)))=TRUE,1,0.5))*25</f>
        <v>12.5</v>
      </c>
      <c r="AO265">
        <f>IF(Userdata!$B$26=TRUE,IF(E265="ETF",1,0),IF(E265="ETF",0,1))</f>
        <v>0</v>
      </c>
      <c r="AP265">
        <f>IF(D265&lt;Userdata!$B$28,1,0)</f>
        <v>0</v>
      </c>
      <c r="AQ265">
        <f>IF(D265=Userdata!$B$28,IF(Calculation!AK110&lt;Userdata!C135,1,0),0)</f>
        <v>0</v>
      </c>
      <c r="AR265">
        <f t="shared" si="26"/>
        <v>12.5</v>
      </c>
      <c r="AS265">
        <f>IF(Userdata!$W$4= TRUE,(IF(NOT(ISERROR(FIND(I265,Userdata!$R$5,1)))=TRUE,1,0.5)*25),(IF(NOT(ISERROR(FIND(I265,Userdata!$Q$2,1)))=TRUE,1,0.5)*25))</f>
        <v>12.5</v>
      </c>
      <c r="AT265">
        <f>IF(AND(Userdata!$B$32&lt;=Calculation!J110,Userdata!$B$33&gt;=Calculation!J110),1*Userdata!$D$32,0.5*Userdata!$D$32)*2.5</f>
        <v>1.25</v>
      </c>
      <c r="AU265">
        <f>IF(AND(Userdata!$B$34&lt;=Calculation!Q110,Userdata!$B$35&gt;=Calculation!Q110),1*Userdata!$D$34,0.5*Userdata!$D$34)*2.5</f>
        <v>2.5</v>
      </c>
      <c r="AV265">
        <f>IF(AND(Userdata!$B$36&lt;=Calculation!RH110,Userdata!$B$37&gt;=Calculation!K110),1*Userdata!$D$36,0.5*Userdata!$D$36)*2.5</f>
        <v>2.5</v>
      </c>
      <c r="AW265">
        <f>IF(AND(Userdata!$B$38&lt;=Calculation!P110,Userdata!$B$39&gt;=Calculation!P110),1*Userdata!$D$38,0.5*Userdata!$D$38)*2.5</f>
        <v>2.5</v>
      </c>
      <c r="AX265" s="36">
        <f t="shared" si="27"/>
        <v>76.5</v>
      </c>
      <c r="AY265" s="33">
        <f>ROUND((Userdata!$B$3/Calculation!AX255),0)</f>
        <v>0</v>
      </c>
      <c r="AZ265">
        <f t="shared" si="28"/>
        <v>0</v>
      </c>
      <c r="BA265">
        <f t="shared" si="29"/>
        <v>0</v>
      </c>
    </row>
    <row r="266" spans="1:53" ht="172.5" x14ac:dyDescent="0.35">
      <c r="A266" s="4" t="s">
        <v>871</v>
      </c>
      <c r="B266" s="5" t="s">
        <v>872</v>
      </c>
      <c r="C266" t="s">
        <v>1384</v>
      </c>
      <c r="D266">
        <v>2010</v>
      </c>
      <c r="E266" s="6" t="s">
        <v>39</v>
      </c>
      <c r="F266" s="6" t="s">
        <v>110</v>
      </c>
      <c r="G266" s="6" t="s">
        <v>111</v>
      </c>
      <c r="H266" s="6" t="s">
        <v>42</v>
      </c>
      <c r="I266" s="6" t="s">
        <v>645</v>
      </c>
      <c r="J266" s="7">
        <v>9.4999999999999998E-3</v>
      </c>
      <c r="K266" s="8"/>
      <c r="L266" s="7"/>
      <c r="M266" s="9">
        <v>646.1</v>
      </c>
      <c r="N266" s="10">
        <v>4.4000000000000004</v>
      </c>
      <c r="O266" s="34">
        <f t="shared" si="24"/>
        <v>146.84</v>
      </c>
      <c r="P266" s="11">
        <v>29616</v>
      </c>
      <c r="Q266" s="12">
        <v>0.82</v>
      </c>
      <c r="R266" s="6" t="s">
        <v>44</v>
      </c>
      <c r="S266" s="6" t="s">
        <v>45</v>
      </c>
      <c r="T266" s="6" t="s">
        <v>46</v>
      </c>
      <c r="U266" s="6" t="s">
        <v>47</v>
      </c>
      <c r="V266" s="13" t="s">
        <v>48</v>
      </c>
      <c r="W266" s="13" t="s">
        <v>48</v>
      </c>
      <c r="X266" s="13" t="s">
        <v>48</v>
      </c>
      <c r="Y266" s="13" t="s">
        <v>48</v>
      </c>
      <c r="Z266" s="13" t="s">
        <v>48</v>
      </c>
      <c r="AA266" s="13" t="s">
        <v>48</v>
      </c>
      <c r="AB266" s="13" t="s">
        <v>48</v>
      </c>
      <c r="AC266" s="13" t="s">
        <v>48</v>
      </c>
      <c r="AD266" s="13" t="s">
        <v>48</v>
      </c>
      <c r="AE266" s="13" t="s">
        <v>48</v>
      </c>
      <c r="AF266" s="13" t="s">
        <v>48</v>
      </c>
      <c r="AG266" s="14" t="s">
        <v>48</v>
      </c>
      <c r="AH266" s="14" t="s">
        <v>48</v>
      </c>
      <c r="AI266" s="15" t="s">
        <v>49</v>
      </c>
      <c r="AJ266" s="16" t="s">
        <v>49</v>
      </c>
      <c r="AK266" s="30">
        <f t="shared" si="25"/>
        <v>8</v>
      </c>
      <c r="AL266">
        <f>IF(NOT(ISERROR(FIND(R266,Userdata!$C$6,1)))=TRUE,1,0)</f>
        <v>0</v>
      </c>
      <c r="AM266">
        <f>(IF(NOT(ISERROR(FIND(H266,Userdata!$B$46,1)))=TRUE,1,0.5))*25</f>
        <v>12.5</v>
      </c>
      <c r="AN266">
        <f>(IF(NOT(ISERROR(FIND(U266,Userdata!$C$15,1)))=TRUE,1,0.5))*25</f>
        <v>12.5</v>
      </c>
      <c r="AO266">
        <f>IF(Userdata!$B$26=TRUE,IF(E266="ETF",1,0),IF(E266="ETF",0,1))</f>
        <v>1</v>
      </c>
      <c r="AP266">
        <f>IF(D266&lt;Userdata!$B$28,1,0)</f>
        <v>0</v>
      </c>
      <c r="AQ266">
        <f>IF(D266=Userdata!$B$28,IF(Calculation!AK167&lt;Userdata!C192,1,0),0)</f>
        <v>0</v>
      </c>
      <c r="AR266">
        <f t="shared" si="26"/>
        <v>12.5</v>
      </c>
      <c r="AS266">
        <f>IF(Userdata!$W$4= TRUE,(IF(NOT(ISERROR(FIND(I266,Userdata!$R$5,1)))=TRUE,1,0.5)*25),(IF(NOT(ISERROR(FIND(I266,Userdata!$Q$2,1)))=TRUE,1,0.5)*25))</f>
        <v>12.5</v>
      </c>
      <c r="AT266">
        <f>IF(AND(Userdata!$B$32&lt;=Calculation!J167,Userdata!$B$33&gt;=Calculation!J167),1*Userdata!$D$32,0.5*Userdata!$D$32)*2.5</f>
        <v>1.25</v>
      </c>
      <c r="AU266">
        <f>IF(AND(Userdata!$B$34&lt;=Calculation!Q167,Userdata!$B$35&gt;=Calculation!Q167),1*Userdata!$D$34,0.5*Userdata!$D$34)*2.5</f>
        <v>2.5</v>
      </c>
      <c r="AV266">
        <f>IF(AND(Userdata!$B$36&lt;=Calculation!RH167,Userdata!$B$37&gt;=Calculation!K167),1*Userdata!$D$36,0.5*Userdata!$D$36)*2.5</f>
        <v>2.5</v>
      </c>
      <c r="AW266">
        <f>IF(AND(Userdata!$B$38&lt;=Calculation!P167,Userdata!$B$39&gt;=Calculation!P167),1*Userdata!$D$38,0.5*Userdata!$D$38)*2.5</f>
        <v>2.5</v>
      </c>
      <c r="AX266" s="36">
        <f t="shared" si="27"/>
        <v>146.84</v>
      </c>
      <c r="AY266" s="33">
        <f>ROUND((Userdata!$B$3/Calculation!AX256),0)</f>
        <v>0</v>
      </c>
      <c r="AZ266">
        <f t="shared" si="28"/>
        <v>0</v>
      </c>
      <c r="BA266">
        <f t="shared" si="29"/>
        <v>0</v>
      </c>
    </row>
    <row r="267" spans="1:53" ht="46" x14ac:dyDescent="0.35">
      <c r="A267" s="4" t="s">
        <v>131</v>
      </c>
      <c r="B267" s="5" t="s">
        <v>132</v>
      </c>
      <c r="C267" t="s">
        <v>1381</v>
      </c>
      <c r="D267">
        <v>1999</v>
      </c>
      <c r="E267" s="6" t="s">
        <v>134</v>
      </c>
      <c r="F267" s="6"/>
      <c r="G267" s="6" t="s">
        <v>135</v>
      </c>
      <c r="H267" s="6" t="s">
        <v>136</v>
      </c>
      <c r="I267" s="6" t="s">
        <v>137</v>
      </c>
      <c r="J267" s="7"/>
      <c r="K267" s="8">
        <v>0</v>
      </c>
      <c r="L267" s="7">
        <v>4.1000000000000003E-3</v>
      </c>
      <c r="M267" s="9">
        <v>117.3</v>
      </c>
      <c r="N267" s="10">
        <v>1.7</v>
      </c>
      <c r="O267" s="34">
        <f t="shared" si="24"/>
        <v>69</v>
      </c>
      <c r="P267" s="11">
        <v>40017</v>
      </c>
      <c r="Q267" s="12">
        <v>-1.2</v>
      </c>
      <c r="R267" s="6" t="s">
        <v>44</v>
      </c>
      <c r="S267" s="6" t="s">
        <v>48</v>
      </c>
      <c r="T267" s="6" t="s">
        <v>48</v>
      </c>
      <c r="U267" s="6" t="s">
        <v>47</v>
      </c>
      <c r="V267" s="13" t="s">
        <v>48</v>
      </c>
      <c r="W267" s="13" t="s">
        <v>48</v>
      </c>
      <c r="X267" s="13" t="s">
        <v>48</v>
      </c>
      <c r="Y267" s="13" t="s">
        <v>48</v>
      </c>
      <c r="Z267" s="13" t="s">
        <v>48</v>
      </c>
      <c r="AA267" s="13" t="s">
        <v>48</v>
      </c>
      <c r="AB267" s="13" t="s">
        <v>48</v>
      </c>
      <c r="AC267" s="13" t="s">
        <v>48</v>
      </c>
      <c r="AD267" s="13" t="s">
        <v>48</v>
      </c>
      <c r="AE267" s="13" t="s">
        <v>48</v>
      </c>
      <c r="AF267" s="13" t="s">
        <v>48</v>
      </c>
      <c r="AG267" s="14" t="s">
        <v>48</v>
      </c>
      <c r="AH267" s="14" t="s">
        <v>48</v>
      </c>
      <c r="AI267" s="15" t="s">
        <v>49</v>
      </c>
      <c r="AJ267" s="16" t="s">
        <v>49</v>
      </c>
      <c r="AK267" s="30">
        <f t="shared" si="25"/>
        <v>9</v>
      </c>
      <c r="AL267">
        <f>IF(NOT(ISERROR(FIND(R267,Userdata!$C$6,1)))=TRUE,1,0)</f>
        <v>0</v>
      </c>
      <c r="AM267">
        <f>(IF(NOT(ISERROR(FIND(H267,Userdata!$B$46,1)))=TRUE,1,0.5))*25</f>
        <v>12.5</v>
      </c>
      <c r="AN267">
        <f>(IF(NOT(ISERROR(FIND(U267,Userdata!$C$15,1)))=TRUE,1,0.5))*25</f>
        <v>12.5</v>
      </c>
      <c r="AO267">
        <f>IF(Userdata!$B$26=TRUE,IF(E267="ETF",1,0),IF(E267="ETF",0,1))</f>
        <v>1</v>
      </c>
      <c r="AP267">
        <f>IF(D267&lt;Userdata!$B$28,1,0)</f>
        <v>0</v>
      </c>
      <c r="AQ267">
        <f>IF(D267=Userdata!$B$28,IF(Calculation!AK14&lt;Userdata!C39,1,0),0)</f>
        <v>0</v>
      </c>
      <c r="AR267">
        <f t="shared" si="26"/>
        <v>12.5</v>
      </c>
      <c r="AS267">
        <f>IF(Userdata!$W$4= TRUE,(IF(NOT(ISERROR(FIND(I267,Userdata!$R$5,1)))=TRUE,1,0.5)*25),(IF(NOT(ISERROR(FIND(I267,Userdata!$Q$2,1)))=TRUE,1,0.5)*25))</f>
        <v>12.5</v>
      </c>
      <c r="AT267">
        <f>IF(AND(Userdata!$B$32&lt;=Calculation!J14,Userdata!$B$33&gt;=Calculation!J14),1*Userdata!$D$32,0.5*Userdata!$D$32)*2.5</f>
        <v>1.25</v>
      </c>
      <c r="AU267">
        <f>IF(AND(Userdata!$B$34&lt;=Calculation!Q14,Userdata!$B$35&gt;=Calculation!Q14),1*Userdata!$D$34,0.5*Userdata!$D$34)*2.5</f>
        <v>2.5</v>
      </c>
      <c r="AV267">
        <f>IF(AND(Userdata!$B$36&lt;=Calculation!RH14,Userdata!$B$37&gt;=Calculation!K14),1*Userdata!$D$36,0.5*Userdata!$D$36)*2.5</f>
        <v>2.5</v>
      </c>
      <c r="AW267">
        <f>IF(AND(Userdata!$B$38&lt;=Calculation!P14,Userdata!$B$39&gt;=Calculation!P14),1*Userdata!$D$38,0.5*Userdata!$D$38)*2.5</f>
        <v>2.5</v>
      </c>
      <c r="AX267" s="36">
        <f t="shared" si="27"/>
        <v>69</v>
      </c>
      <c r="AY267" s="33">
        <f>ROUND((Userdata!$B$3/Calculation!AX257),0)</f>
        <v>0</v>
      </c>
      <c r="AZ267">
        <f t="shared" si="28"/>
        <v>0</v>
      </c>
      <c r="BA267">
        <f t="shared" si="29"/>
        <v>0</v>
      </c>
    </row>
    <row r="268" spans="1:53" ht="69" x14ac:dyDescent="0.35">
      <c r="A268" s="4" t="s">
        <v>290</v>
      </c>
      <c r="B268" s="5" t="s">
        <v>291</v>
      </c>
      <c r="C268" t="s">
        <v>1384</v>
      </c>
      <c r="D268">
        <v>2005</v>
      </c>
      <c r="E268" s="6" t="s">
        <v>53</v>
      </c>
      <c r="F268" s="6" t="s">
        <v>293</v>
      </c>
      <c r="G268" s="6" t="s">
        <v>294</v>
      </c>
      <c r="H268" s="6" t="s">
        <v>295</v>
      </c>
      <c r="I268" s="6" t="s">
        <v>57</v>
      </c>
      <c r="J268" s="7">
        <v>2.5000000000000001E-3</v>
      </c>
      <c r="K268" s="8">
        <v>0.2</v>
      </c>
      <c r="L268" s="7">
        <v>1.1299999999999999E-2</v>
      </c>
      <c r="M268" s="9">
        <v>144.4</v>
      </c>
      <c r="N268" s="10">
        <v>1.3</v>
      </c>
      <c r="O268" s="34">
        <f t="shared" si="24"/>
        <v>111.08</v>
      </c>
      <c r="P268" s="11">
        <v>22431</v>
      </c>
      <c r="Q268" s="12">
        <v>1.23</v>
      </c>
      <c r="R268" s="6" t="s">
        <v>44</v>
      </c>
      <c r="S268" s="6" t="s">
        <v>118</v>
      </c>
      <c r="T268" s="6" t="s">
        <v>145</v>
      </c>
      <c r="U268" s="6" t="s">
        <v>47</v>
      </c>
      <c r="V268" s="13">
        <v>4.4900000000000002E-2</v>
      </c>
      <c r="W268" s="13">
        <v>1.9599999999999999E-2</v>
      </c>
      <c r="X268" s="13">
        <v>0.21340000000000001</v>
      </c>
      <c r="Y268" s="13">
        <v>3.6600000000000001E-2</v>
      </c>
      <c r="Z268" s="13">
        <v>4.2799999999999998E-2</v>
      </c>
      <c r="AA268" s="13">
        <v>8.8599999999999998E-2</v>
      </c>
      <c r="AB268" s="13">
        <v>9.7799999999999998E-2</v>
      </c>
      <c r="AC268" s="13">
        <v>0.18429999999999999</v>
      </c>
      <c r="AD268" s="13">
        <v>8.7400000000000005E-2</v>
      </c>
      <c r="AE268" s="13">
        <v>0.1754</v>
      </c>
      <c r="AF268" s="13">
        <v>5.0000000000000001E-3</v>
      </c>
      <c r="AG268" s="14" t="s">
        <v>48</v>
      </c>
      <c r="AH268" s="14" t="s">
        <v>48</v>
      </c>
      <c r="AI268" s="15" t="s">
        <v>49</v>
      </c>
      <c r="AJ268" s="16" t="s">
        <v>49</v>
      </c>
      <c r="AK268" s="30">
        <f t="shared" si="25"/>
        <v>8</v>
      </c>
      <c r="AL268">
        <f>IF(NOT(ISERROR(FIND(R268,Userdata!$C$6,1)))=TRUE,1,0)</f>
        <v>0</v>
      </c>
      <c r="AM268">
        <f>(IF(NOT(ISERROR(FIND(H268,Userdata!$B$46,1)))=TRUE,1,0.5))*25</f>
        <v>12.5</v>
      </c>
      <c r="AN268">
        <f>(IF(NOT(ISERROR(FIND(U268,Userdata!$C$15,1)))=TRUE,1,0.5))*25</f>
        <v>12.5</v>
      </c>
      <c r="AO268">
        <f>IF(Userdata!$B$26=TRUE,IF(E268="ETF",1,0),IF(E268="ETF",0,1))</f>
        <v>0</v>
      </c>
      <c r="AP268">
        <f>IF(D268&lt;Userdata!$B$28,1,0)</f>
        <v>0</v>
      </c>
      <c r="AQ268">
        <f>IF(D268=Userdata!$B$28,IF(Calculation!AK42&lt;Userdata!C67,1,0),0)</f>
        <v>0</v>
      </c>
      <c r="AR268">
        <f t="shared" si="26"/>
        <v>12.5</v>
      </c>
      <c r="AS268">
        <f>IF(Userdata!$W$4= TRUE,(IF(NOT(ISERROR(FIND(I268,Userdata!$R$5,1)))=TRUE,1,0.5)*25),(IF(NOT(ISERROR(FIND(I268,Userdata!$Q$2,1)))=TRUE,1,0.5)*25))</f>
        <v>12.5</v>
      </c>
      <c r="AT268">
        <f>IF(AND(Userdata!$B$32&lt;=Calculation!J42,Userdata!$B$33&gt;=Calculation!J42),1*Userdata!$D$32,0.5*Userdata!$D$32)*2.5</f>
        <v>1.25</v>
      </c>
      <c r="AU268">
        <f>IF(AND(Userdata!$B$34&lt;=Calculation!Q42,Userdata!$B$35&gt;=Calculation!Q42),1*Userdata!$D$34,0.5*Userdata!$D$34)*2.5</f>
        <v>2.5</v>
      </c>
      <c r="AV268">
        <f>IF(AND(Userdata!$B$36&lt;=Calculation!RH42,Userdata!$B$37&gt;=Calculation!K42),1*Userdata!$D$36,0.5*Userdata!$D$36)*2.5</f>
        <v>2.5</v>
      </c>
      <c r="AW268">
        <f>IF(AND(Userdata!$B$38&lt;=Calculation!P42,Userdata!$B$39&gt;=Calculation!P42),1*Userdata!$D$38,0.5*Userdata!$D$38)*2.5</f>
        <v>2.5</v>
      </c>
      <c r="AX268" s="36">
        <f t="shared" si="27"/>
        <v>111.08</v>
      </c>
      <c r="AY268" s="33">
        <f>ROUND((Userdata!$B$3/Calculation!AX258),0)</f>
        <v>0</v>
      </c>
      <c r="AZ268">
        <f t="shared" si="28"/>
        <v>0</v>
      </c>
      <c r="BA268">
        <f t="shared" si="29"/>
        <v>0</v>
      </c>
    </row>
    <row r="269" spans="1:53" ht="287.5" x14ac:dyDescent="0.35">
      <c r="A269" s="4" t="s">
        <v>1011</v>
      </c>
      <c r="B269" s="5" t="s">
        <v>1012</v>
      </c>
      <c r="C269" t="s">
        <v>1385</v>
      </c>
      <c r="D269">
        <v>2009</v>
      </c>
      <c r="E269" s="6" t="s">
        <v>53</v>
      </c>
      <c r="F269" s="6" t="s">
        <v>1014</v>
      </c>
      <c r="G269" s="6" t="s">
        <v>1015</v>
      </c>
      <c r="H269" s="6" t="s">
        <v>190</v>
      </c>
      <c r="I269" s="6" t="s">
        <v>89</v>
      </c>
      <c r="J269" s="7">
        <v>5.4000000000000003E-3</v>
      </c>
      <c r="K269" s="8">
        <v>0.75</v>
      </c>
      <c r="L269" s="7">
        <v>2.46E-2</v>
      </c>
      <c r="M269" s="9">
        <v>1120.2</v>
      </c>
      <c r="N269" s="10">
        <v>36.799999999999997</v>
      </c>
      <c r="O269" s="34">
        <f t="shared" si="24"/>
        <v>30.44</v>
      </c>
      <c r="P269" s="11">
        <v>1175848</v>
      </c>
      <c r="Q269" s="12">
        <v>-4.24</v>
      </c>
      <c r="R269" s="6" t="s">
        <v>44</v>
      </c>
      <c r="S269" s="6" t="s">
        <v>74</v>
      </c>
      <c r="T269" s="6" t="s">
        <v>48</v>
      </c>
      <c r="U269" s="6" t="s">
        <v>59</v>
      </c>
      <c r="V269" s="13">
        <v>1.0108999999999999</v>
      </c>
      <c r="W269" s="13">
        <v>0</v>
      </c>
      <c r="X269" s="13">
        <v>0</v>
      </c>
      <c r="Y269" s="13">
        <v>0</v>
      </c>
      <c r="Z269" s="13">
        <v>0</v>
      </c>
      <c r="AA269" s="13">
        <v>0</v>
      </c>
      <c r="AB269" s="13">
        <v>0</v>
      </c>
      <c r="AC269" s="13">
        <v>0</v>
      </c>
      <c r="AD269" s="13">
        <v>0</v>
      </c>
      <c r="AE269" s="13">
        <v>0</v>
      </c>
      <c r="AF269" s="13">
        <v>0</v>
      </c>
      <c r="AG269" s="14" t="s">
        <v>48</v>
      </c>
      <c r="AH269" s="14" t="s">
        <v>48</v>
      </c>
      <c r="AI269" s="15" t="s">
        <v>49</v>
      </c>
      <c r="AJ269" s="16" t="s">
        <v>49</v>
      </c>
      <c r="AK269" s="30">
        <f t="shared" si="25"/>
        <v>11</v>
      </c>
      <c r="AL269">
        <f>IF(NOT(ISERROR(FIND(R269,Userdata!$C$6,1)))=TRUE,1,0)</f>
        <v>0</v>
      </c>
      <c r="AM269">
        <f>(IF(NOT(ISERROR(FIND(H269,Userdata!$B$46,1)))=TRUE,1,0.5))*25</f>
        <v>12.5</v>
      </c>
      <c r="AN269">
        <f>(IF(NOT(ISERROR(FIND(U269,Userdata!$C$15,1)))=TRUE,1,0.5))*25</f>
        <v>12.5</v>
      </c>
      <c r="AO269">
        <f>IF(Userdata!$B$26=TRUE,IF(E269="ETF",1,0),IF(E269="ETF",0,1))</f>
        <v>0</v>
      </c>
      <c r="AP269">
        <f>IF(D269&lt;Userdata!$B$28,1,0)</f>
        <v>0</v>
      </c>
      <c r="AQ269">
        <f>IF(D269=Userdata!$B$28,IF(Calculation!AK200&lt;Userdata!C225,1,0),0)</f>
        <v>0</v>
      </c>
      <c r="AR269">
        <f t="shared" si="26"/>
        <v>12.5</v>
      </c>
      <c r="AS269">
        <f>IF(Userdata!$W$4= TRUE,(IF(NOT(ISERROR(FIND(I269,Userdata!$R$5,1)))=TRUE,1,0.5)*25),(IF(NOT(ISERROR(FIND(I269,Userdata!$Q$2,1)))=TRUE,1,0.5)*25))</f>
        <v>12.5</v>
      </c>
      <c r="AT269">
        <f>IF(AND(Userdata!$B$32&lt;=Calculation!J200,Userdata!$B$33&gt;=Calculation!J200),1*Userdata!$D$32,0.5*Userdata!$D$32)*2.5</f>
        <v>1.25</v>
      </c>
      <c r="AU269">
        <f>IF(AND(Userdata!$B$34&lt;=Calculation!Q200,Userdata!$B$35&gt;=Calculation!Q200),1*Userdata!$D$34,0.5*Userdata!$D$34)*2.5</f>
        <v>2.5</v>
      </c>
      <c r="AV269">
        <f>IF(AND(Userdata!$B$36&lt;=Calculation!RH200,Userdata!$B$37&gt;=Calculation!K200),1*Userdata!$D$36,0.5*Userdata!$D$36)*2.5</f>
        <v>2.5</v>
      </c>
      <c r="AW269">
        <f>IF(AND(Userdata!$B$38&lt;=Calculation!P200,Userdata!$B$39&gt;=Calculation!P200),1*Userdata!$D$38,0.5*Userdata!$D$38)*2.5</f>
        <v>2.5</v>
      </c>
      <c r="AX269" s="36">
        <f t="shared" si="27"/>
        <v>30.44</v>
      </c>
      <c r="AY269" s="33">
        <f>ROUND((Userdata!$B$3/Calculation!AX259),0)</f>
        <v>0</v>
      </c>
      <c r="AZ269">
        <f t="shared" si="28"/>
        <v>0</v>
      </c>
      <c r="BA269">
        <f t="shared" si="29"/>
        <v>0</v>
      </c>
    </row>
    <row r="270" spans="1:53" ht="241.5" x14ac:dyDescent="0.35">
      <c r="A270" s="4" t="s">
        <v>36</v>
      </c>
      <c r="B270" s="5" t="s">
        <v>37</v>
      </c>
      <c r="C270" t="s">
        <v>1380</v>
      </c>
      <c r="D270">
        <v>2010</v>
      </c>
      <c r="E270" s="6" t="s">
        <v>39</v>
      </c>
      <c r="F270" s="6" t="s">
        <v>40</v>
      </c>
      <c r="G270" s="6" t="s">
        <v>41</v>
      </c>
      <c r="H270" s="6" t="s">
        <v>42</v>
      </c>
      <c r="I270" s="6" t="s">
        <v>43</v>
      </c>
      <c r="J270" s="7">
        <v>0.01</v>
      </c>
      <c r="K270" s="8"/>
      <c r="L270" s="7"/>
      <c r="M270" s="9">
        <v>103.2</v>
      </c>
      <c r="N270" s="10">
        <v>2.9</v>
      </c>
      <c r="O270" s="34">
        <f t="shared" si="24"/>
        <v>35.590000000000003</v>
      </c>
      <c r="P270" s="11">
        <v>55759</v>
      </c>
      <c r="Q270" s="12">
        <v>0.99</v>
      </c>
      <c r="R270" s="6" t="s">
        <v>44</v>
      </c>
      <c r="S270" s="6" t="s">
        <v>45</v>
      </c>
      <c r="T270" s="6" t="s">
        <v>46</v>
      </c>
      <c r="U270" s="6" t="s">
        <v>47</v>
      </c>
      <c r="V270" s="13" t="s">
        <v>48</v>
      </c>
      <c r="W270" s="13" t="s">
        <v>48</v>
      </c>
      <c r="X270" s="13" t="s">
        <v>48</v>
      </c>
      <c r="Y270" s="13" t="s">
        <v>48</v>
      </c>
      <c r="Z270" s="13" t="s">
        <v>48</v>
      </c>
      <c r="AA270" s="13" t="s">
        <v>48</v>
      </c>
      <c r="AB270" s="13" t="s">
        <v>48</v>
      </c>
      <c r="AC270" s="13" t="s">
        <v>48</v>
      </c>
      <c r="AD270" s="13" t="s">
        <v>48</v>
      </c>
      <c r="AE270" s="13" t="s">
        <v>48</v>
      </c>
      <c r="AF270" s="13" t="s">
        <v>48</v>
      </c>
      <c r="AG270" s="14" t="s">
        <v>48</v>
      </c>
      <c r="AH270" s="14" t="s">
        <v>48</v>
      </c>
      <c r="AI270" s="15" t="s">
        <v>49</v>
      </c>
      <c r="AJ270" s="16" t="s">
        <v>49</v>
      </c>
      <c r="AK270" s="30">
        <f t="shared" si="25"/>
        <v>12</v>
      </c>
      <c r="AL270">
        <f>IF(NOT(ISERROR(FIND(R270,Userdata!$C$6,1)))=TRUE,1,0)</f>
        <v>0</v>
      </c>
      <c r="AM270">
        <f>(IF(NOT(ISERROR(FIND(H270,Userdata!$B$46,1)))=TRUE,1,0.5))*25</f>
        <v>12.5</v>
      </c>
      <c r="AN270">
        <f>(IF(NOT(ISERROR(FIND(U270,Userdata!$C$15,1)))=TRUE,1,0.5))*25</f>
        <v>12.5</v>
      </c>
      <c r="AO270">
        <f>IF(Userdata!$B$26=TRUE,IF(E270="ETF",1,0),IF(E270="ETF",0,1))</f>
        <v>1</v>
      </c>
      <c r="AP270">
        <f>IF(D270&lt;Userdata!$B$28,1,0)</f>
        <v>0</v>
      </c>
      <c r="AQ270">
        <f>IF(D270=Userdata!$B$28,IF(Calculation!AK2&lt;Userdata!C27,1,0),0)</f>
        <v>0</v>
      </c>
      <c r="AR270">
        <f t="shared" si="26"/>
        <v>12.5</v>
      </c>
      <c r="AS270">
        <f>IF(Userdata!$W$4= TRUE,(IF(NOT(ISERROR(FIND(I270,Userdata!$R$5,1)))=TRUE,1,0.5)*25),(IF(NOT(ISERROR(FIND(I270,Userdata!$Q$2,1)))=TRUE,1,0.5)*25))</f>
        <v>12.5</v>
      </c>
      <c r="AT270">
        <f>IF(AND(Userdata!$B$32&lt;=Calculation!J2,Userdata!$B$33&gt;=Calculation!J2),1*Userdata!$D$32,0.5*Userdata!$D$32)*2.5</f>
        <v>1.25</v>
      </c>
      <c r="AU270">
        <f>IF(AND(Userdata!$B$34&lt;=Calculation!Q2,Userdata!$B$35&gt;=Calculation!Q2),1*Userdata!$D$34,0.5*Userdata!$D$34)*2.5</f>
        <v>2.5</v>
      </c>
      <c r="AV270">
        <f>IF(AND(Userdata!$B$36&lt;=Calculation!RH2,Userdata!$B$37&gt;=Calculation!K2),1*Userdata!$D$36,0.5*Userdata!$D$36)*2.5</f>
        <v>2.5</v>
      </c>
      <c r="AW270">
        <f>IF(AND(Userdata!$B$38&lt;=Calculation!P2,Userdata!$B$39&gt;=Calculation!P2),1*Userdata!$D$38,0.5*Userdata!$D$38)*2.5</f>
        <v>1.25</v>
      </c>
      <c r="AX270" s="36">
        <f t="shared" si="27"/>
        <v>35.590000000000003</v>
      </c>
      <c r="AY270" s="33">
        <f>ROUND((Userdata!$B$3/Calculation!AX260),0)</f>
        <v>0</v>
      </c>
      <c r="AZ270">
        <f t="shared" si="28"/>
        <v>0</v>
      </c>
      <c r="BA270">
        <f t="shared" si="29"/>
        <v>0</v>
      </c>
    </row>
    <row r="271" spans="1:53" ht="115" x14ac:dyDescent="0.35">
      <c r="A271" s="4" t="s">
        <v>640</v>
      </c>
      <c r="B271" s="5" t="s">
        <v>641</v>
      </c>
      <c r="C271" t="s">
        <v>1380</v>
      </c>
      <c r="D271">
        <v>2006</v>
      </c>
      <c r="E271" s="6" t="s">
        <v>39</v>
      </c>
      <c r="F271" s="6" t="s">
        <v>643</v>
      </c>
      <c r="G271" s="6" t="s">
        <v>644</v>
      </c>
      <c r="H271" s="6" t="s">
        <v>88</v>
      </c>
      <c r="I271" s="6" t="s">
        <v>645</v>
      </c>
      <c r="J271" s="7">
        <v>8.8999999999999999E-3</v>
      </c>
      <c r="K271" s="8"/>
      <c r="L271" s="7"/>
      <c r="M271" s="9">
        <v>354.6</v>
      </c>
      <c r="N271" s="10">
        <v>6.2</v>
      </c>
      <c r="O271" s="34">
        <f t="shared" si="24"/>
        <v>57.19</v>
      </c>
      <c r="P271" s="11">
        <v>55112</v>
      </c>
      <c r="Q271" s="12">
        <v>2.85</v>
      </c>
      <c r="R271" s="6" t="s">
        <v>44</v>
      </c>
      <c r="S271" s="6" t="s">
        <v>45</v>
      </c>
      <c r="T271" s="6" t="s">
        <v>48</v>
      </c>
      <c r="U271" s="6" t="s">
        <v>90</v>
      </c>
      <c r="V271" s="13" t="s">
        <v>48</v>
      </c>
      <c r="W271" s="13" t="s">
        <v>48</v>
      </c>
      <c r="X271" s="13" t="s">
        <v>48</v>
      </c>
      <c r="Y271" s="13" t="s">
        <v>48</v>
      </c>
      <c r="Z271" s="13" t="s">
        <v>48</v>
      </c>
      <c r="AA271" s="13" t="s">
        <v>48</v>
      </c>
      <c r="AB271" s="13" t="s">
        <v>48</v>
      </c>
      <c r="AC271" s="13" t="s">
        <v>48</v>
      </c>
      <c r="AD271" s="13" t="s">
        <v>48</v>
      </c>
      <c r="AE271" s="13" t="s">
        <v>48</v>
      </c>
      <c r="AF271" s="13" t="s">
        <v>48</v>
      </c>
      <c r="AG271" s="14" t="s">
        <v>48</v>
      </c>
      <c r="AH271" s="14" t="s">
        <v>48</v>
      </c>
      <c r="AI271" s="15" t="s">
        <v>49</v>
      </c>
      <c r="AJ271" s="16" t="s">
        <v>49</v>
      </c>
      <c r="AK271" s="30">
        <f t="shared" si="25"/>
        <v>12</v>
      </c>
      <c r="AL271">
        <f>IF(NOT(ISERROR(FIND(R271,Userdata!$C$6,1)))=TRUE,1,0)</f>
        <v>0</v>
      </c>
      <c r="AM271">
        <f>(IF(NOT(ISERROR(FIND(H271,Userdata!$B$46,1)))=TRUE,1,0.5))*25</f>
        <v>12.5</v>
      </c>
      <c r="AN271">
        <f>(IF(NOT(ISERROR(FIND(U271,Userdata!$C$15,1)))=TRUE,1,0.5))*25</f>
        <v>12.5</v>
      </c>
      <c r="AO271">
        <f>IF(Userdata!$B$26=TRUE,IF(E271="ETF",1,0),IF(E271="ETF",0,1))</f>
        <v>1</v>
      </c>
      <c r="AP271">
        <f>IF(D271&lt;Userdata!$B$28,1,0)</f>
        <v>0</v>
      </c>
      <c r="AQ271">
        <f>IF(D271=Userdata!$B$28,IF(Calculation!AK116&lt;Userdata!C141,1,0),0)</f>
        <v>0</v>
      </c>
      <c r="AR271">
        <f t="shared" si="26"/>
        <v>12.5</v>
      </c>
      <c r="AS271">
        <f>IF(Userdata!$W$4= TRUE,(IF(NOT(ISERROR(FIND(I271,Userdata!$R$5,1)))=TRUE,1,0.5)*25),(IF(NOT(ISERROR(FIND(I271,Userdata!$Q$2,1)))=TRUE,1,0.5)*25))</f>
        <v>12.5</v>
      </c>
      <c r="AT271">
        <f>IF(AND(Userdata!$B$32&lt;=Calculation!J116,Userdata!$B$33&gt;=Calculation!J116),1*Userdata!$D$32,0.5*Userdata!$D$32)*2.5</f>
        <v>1.25</v>
      </c>
      <c r="AU271">
        <f>IF(AND(Userdata!$B$34&lt;=Calculation!Q116,Userdata!$B$35&gt;=Calculation!Q116),1*Userdata!$D$34,0.5*Userdata!$D$34)*2.5</f>
        <v>2.5</v>
      </c>
      <c r="AV271">
        <f>IF(AND(Userdata!$B$36&lt;=Calculation!RH116,Userdata!$B$37&gt;=Calculation!K116),1*Userdata!$D$36,0.5*Userdata!$D$36)*2.5</f>
        <v>2.5</v>
      </c>
      <c r="AW271">
        <f>IF(AND(Userdata!$B$38&lt;=Calculation!P116,Userdata!$B$39&gt;=Calculation!P116),1*Userdata!$D$38,0.5*Userdata!$D$38)*2.5</f>
        <v>2.5</v>
      </c>
      <c r="AX271" s="36">
        <f t="shared" si="27"/>
        <v>57.19</v>
      </c>
      <c r="AY271" s="33">
        <f>ROUND((Userdata!$B$3/Calculation!AX261),0)</f>
        <v>0</v>
      </c>
      <c r="AZ271">
        <f t="shared" si="28"/>
        <v>0</v>
      </c>
      <c r="BA271">
        <f t="shared" si="29"/>
        <v>0</v>
      </c>
    </row>
    <row r="272" spans="1:53" ht="69" x14ac:dyDescent="0.35">
      <c r="A272" s="4" t="s">
        <v>1250</v>
      </c>
      <c r="B272" s="5" t="s">
        <v>1251</v>
      </c>
      <c r="C272" t="s">
        <v>1386</v>
      </c>
      <c r="D272">
        <v>2008</v>
      </c>
      <c r="E272" s="6" t="s">
        <v>53</v>
      </c>
      <c r="F272" s="6" t="s">
        <v>1252</v>
      </c>
      <c r="G272" s="6" t="s">
        <v>1253</v>
      </c>
      <c r="H272" s="6" t="s">
        <v>161</v>
      </c>
      <c r="I272" s="6" t="s">
        <v>81</v>
      </c>
      <c r="J272" s="7">
        <v>3.5000000000000001E-3</v>
      </c>
      <c r="K272" s="8">
        <v>0.46</v>
      </c>
      <c r="L272" s="7">
        <v>1.9199999999999998E-2</v>
      </c>
      <c r="M272" s="9">
        <v>5220.7</v>
      </c>
      <c r="N272" s="10">
        <v>91.8</v>
      </c>
      <c r="O272" s="34">
        <f t="shared" si="24"/>
        <v>56.87</v>
      </c>
      <c r="P272" s="11">
        <v>1345256</v>
      </c>
      <c r="Q272" s="12">
        <v>1.05</v>
      </c>
      <c r="R272" s="6" t="s">
        <v>44</v>
      </c>
      <c r="S272" s="6" t="s">
        <v>45</v>
      </c>
      <c r="T272" s="6" t="s">
        <v>46</v>
      </c>
      <c r="U272" s="6" t="s">
        <v>59</v>
      </c>
      <c r="V272" s="13">
        <v>0.06</v>
      </c>
      <c r="W272" s="13">
        <v>5.1999999999999998E-2</v>
      </c>
      <c r="X272" s="13">
        <v>0.10979999999999999</v>
      </c>
      <c r="Y272" s="13">
        <v>0.1003</v>
      </c>
      <c r="Z272" s="13">
        <v>9.5899999999999999E-2</v>
      </c>
      <c r="AA272" s="13">
        <v>0.1835</v>
      </c>
      <c r="AB272" s="13">
        <v>0.1021</v>
      </c>
      <c r="AC272" s="13">
        <v>0.1004</v>
      </c>
      <c r="AD272" s="13">
        <v>2.8500000000000001E-2</v>
      </c>
      <c r="AE272" s="13">
        <v>0.1159</v>
      </c>
      <c r="AF272" s="13">
        <v>3.1899999999999998E-2</v>
      </c>
      <c r="AG272" s="14" t="s">
        <v>48</v>
      </c>
      <c r="AH272" s="14" t="s">
        <v>48</v>
      </c>
      <c r="AI272" s="15" t="s">
        <v>49</v>
      </c>
      <c r="AJ272" s="16" t="s">
        <v>49</v>
      </c>
      <c r="AK272" s="30">
        <f t="shared" si="25"/>
        <v>3</v>
      </c>
      <c r="AL272">
        <f>IF(NOT(ISERROR(FIND(R272,Userdata!$C$6,1)))=TRUE,1,0)</f>
        <v>0</v>
      </c>
      <c r="AM272">
        <f>(IF(NOT(ISERROR(FIND(H272,Userdata!$B$46,1)))=TRUE,1,0.5))*25</f>
        <v>12.5</v>
      </c>
      <c r="AN272">
        <f>(IF(NOT(ISERROR(FIND(U272,Userdata!$C$15,1)))=TRUE,1,0.5))*25</f>
        <v>12.5</v>
      </c>
      <c r="AO272">
        <f>IF(Userdata!$B$26=TRUE,IF(E272="ETF",1,0),IF(E272="ETF",0,1))</f>
        <v>0</v>
      </c>
      <c r="AP272">
        <f>IF(D272&lt;Userdata!$B$28,1,0)</f>
        <v>0</v>
      </c>
      <c r="AQ272">
        <f>IF(D272=Userdata!$B$28,IF(Calculation!AK255&lt;Userdata!C280,1,0),0)</f>
        <v>0</v>
      </c>
      <c r="AR272">
        <f t="shared" si="26"/>
        <v>12.5</v>
      </c>
      <c r="AS272">
        <f>IF(Userdata!$W$4= TRUE,(IF(NOT(ISERROR(FIND(I272,Userdata!$R$5,1)))=TRUE,1,0.5)*25),(IF(NOT(ISERROR(FIND(I272,Userdata!$Q$2,1)))=TRUE,1,0.5)*25))</f>
        <v>12.5</v>
      </c>
      <c r="AT272">
        <f>IF(AND(Userdata!$B$32&lt;=Calculation!J255,Userdata!$B$33&gt;=Calculation!J255),1*Userdata!$D$32,0.5*Userdata!$D$32)*2.5</f>
        <v>1.25</v>
      </c>
      <c r="AU272">
        <f>IF(AND(Userdata!$B$34&lt;=Calculation!Q255,Userdata!$B$35&gt;=Calculation!Q255),1*Userdata!$D$34,0.5*Userdata!$D$34)*2.5</f>
        <v>2.5</v>
      </c>
      <c r="AV272">
        <f>IF(AND(Userdata!$B$36&lt;=Calculation!RH255,Userdata!$B$37&gt;=Calculation!K255),1*Userdata!$D$36,0.5*Userdata!$D$36)*2.5</f>
        <v>2.5</v>
      </c>
      <c r="AW272">
        <f>IF(AND(Userdata!$B$38&lt;=Calculation!P255,Userdata!$B$39&gt;=Calculation!P255),1*Userdata!$D$38,0.5*Userdata!$D$38)*2.5</f>
        <v>2.5</v>
      </c>
      <c r="AX272" s="36">
        <f t="shared" si="27"/>
        <v>56.87</v>
      </c>
      <c r="AY272" s="33">
        <f>ROUND((Userdata!$B$3/Calculation!AX262),0)</f>
        <v>0</v>
      </c>
      <c r="AZ272">
        <f t="shared" si="28"/>
        <v>0</v>
      </c>
      <c r="BA272">
        <f t="shared" si="29"/>
        <v>0</v>
      </c>
    </row>
    <row r="273" spans="1:53" ht="299" x14ac:dyDescent="0.35">
      <c r="A273" s="4" t="s">
        <v>809</v>
      </c>
      <c r="B273" s="5" t="s">
        <v>810</v>
      </c>
      <c r="C273" t="s">
        <v>1381</v>
      </c>
      <c r="D273">
        <v>2011</v>
      </c>
      <c r="E273" s="6" t="s">
        <v>53</v>
      </c>
      <c r="F273" s="6" t="s">
        <v>812</v>
      </c>
      <c r="G273" s="6" t="s">
        <v>813</v>
      </c>
      <c r="H273" s="6" t="s">
        <v>104</v>
      </c>
      <c r="I273" s="6" t="s">
        <v>612</v>
      </c>
      <c r="J273" s="7">
        <v>2.7000000000000001E-3</v>
      </c>
      <c r="K273" s="8">
        <v>0.66</v>
      </c>
      <c r="L273" s="7">
        <v>8.3000000000000001E-3</v>
      </c>
      <c r="M273" s="9">
        <v>519.9</v>
      </c>
      <c r="N273" s="10">
        <v>6.5</v>
      </c>
      <c r="O273" s="34">
        <f t="shared" si="24"/>
        <v>79.98</v>
      </c>
      <c r="P273" s="11">
        <v>19583</v>
      </c>
      <c r="Q273" s="12">
        <v>1.1399999999999999</v>
      </c>
      <c r="R273" s="6" t="s">
        <v>44</v>
      </c>
      <c r="S273" s="6" t="s">
        <v>106</v>
      </c>
      <c r="T273" s="6" t="s">
        <v>46</v>
      </c>
      <c r="U273" s="6" t="s">
        <v>47</v>
      </c>
      <c r="V273" s="13">
        <v>4.3799999999999999E-2</v>
      </c>
      <c r="W273" s="13">
        <v>2.6100000000000002E-2</v>
      </c>
      <c r="X273" s="13">
        <v>0.13469999999999999</v>
      </c>
      <c r="Y273" s="13">
        <v>7.2800000000000004E-2</v>
      </c>
      <c r="Z273" s="13">
        <v>7.6300000000000007E-2</v>
      </c>
      <c r="AA273" s="13">
        <v>0.1605</v>
      </c>
      <c r="AB273" s="13">
        <v>0.10970000000000001</v>
      </c>
      <c r="AC273" s="13">
        <v>0.1421</v>
      </c>
      <c r="AD273" s="13">
        <v>4.7699999999999999E-2</v>
      </c>
      <c r="AE273" s="13">
        <v>0.14879999999999999</v>
      </c>
      <c r="AF273" s="13">
        <v>3.0200000000000001E-2</v>
      </c>
      <c r="AG273" s="14" t="s">
        <v>48</v>
      </c>
      <c r="AH273" s="14" t="s">
        <v>48</v>
      </c>
      <c r="AI273" s="15" t="s">
        <v>49</v>
      </c>
      <c r="AJ273" s="16" t="s">
        <v>49</v>
      </c>
      <c r="AK273" s="30">
        <f t="shared" si="25"/>
        <v>9</v>
      </c>
      <c r="AL273">
        <f>IF(NOT(ISERROR(FIND(R273,Userdata!$C$6,1)))=TRUE,1,0)</f>
        <v>0</v>
      </c>
      <c r="AM273">
        <f>(IF(NOT(ISERROR(FIND(H273,Userdata!$B$46,1)))=TRUE,1,0.5))*25</f>
        <v>12.5</v>
      </c>
      <c r="AN273">
        <f>(IF(NOT(ISERROR(FIND(U273,Userdata!$C$15,1)))=TRUE,1,0.5))*25</f>
        <v>12.5</v>
      </c>
      <c r="AO273">
        <f>IF(Userdata!$B$26=TRUE,IF(E273="ETF",1,0),IF(E273="ETF",0,1))</f>
        <v>0</v>
      </c>
      <c r="AP273">
        <f>IF(D273&lt;Userdata!$B$28,1,0)</f>
        <v>0</v>
      </c>
      <c r="AQ273">
        <f>IF(D273=Userdata!$B$28,IF(Calculation!AK153&lt;Userdata!C178,1,0),0)</f>
        <v>0</v>
      </c>
      <c r="AR273">
        <f t="shared" si="26"/>
        <v>12.5</v>
      </c>
      <c r="AS273">
        <f>IF(Userdata!$W$4= TRUE,(IF(NOT(ISERROR(FIND(I273,Userdata!$R$5,1)))=TRUE,1,0.5)*25),(IF(NOT(ISERROR(FIND(I273,Userdata!$Q$2,1)))=TRUE,1,0.5)*25))</f>
        <v>12.5</v>
      </c>
      <c r="AT273">
        <f>IF(AND(Userdata!$B$32&lt;=Calculation!J153,Userdata!$B$33&gt;=Calculation!J153),1*Userdata!$D$32,0.5*Userdata!$D$32)*2.5</f>
        <v>1.25</v>
      </c>
      <c r="AU273">
        <f>IF(AND(Userdata!$B$34&lt;=Calculation!Q153,Userdata!$B$35&gt;=Calculation!Q153),1*Userdata!$D$34,0.5*Userdata!$D$34)*2.5</f>
        <v>2.5</v>
      </c>
      <c r="AV273">
        <f>IF(AND(Userdata!$B$36&lt;=Calculation!RH153,Userdata!$B$37&gt;=Calculation!K153),1*Userdata!$D$36,0.5*Userdata!$D$36)*2.5</f>
        <v>2.5</v>
      </c>
      <c r="AW273">
        <f>IF(AND(Userdata!$B$38&lt;=Calculation!P153,Userdata!$B$39&gt;=Calculation!P153),1*Userdata!$D$38,0.5*Userdata!$D$38)*2.5</f>
        <v>2.5</v>
      </c>
      <c r="AX273" s="36">
        <f t="shared" si="27"/>
        <v>79.98</v>
      </c>
      <c r="AY273" s="33">
        <f>ROUND((Userdata!$B$3/Calculation!AX263),0)</f>
        <v>0</v>
      </c>
      <c r="AZ273">
        <f t="shared" si="28"/>
        <v>0</v>
      </c>
      <c r="BA273">
        <f t="shared" si="29"/>
        <v>0</v>
      </c>
    </row>
    <row r="274" spans="1:53" ht="80.5" x14ac:dyDescent="0.35">
      <c r="A274" s="4" t="s">
        <v>1315</v>
      </c>
      <c r="B274" s="5" t="s">
        <v>1316</v>
      </c>
      <c r="C274" t="s">
        <v>1382</v>
      </c>
      <c r="D274">
        <v>1995</v>
      </c>
      <c r="E274" s="6" t="s">
        <v>1294</v>
      </c>
      <c r="F274" s="6" t="s">
        <v>1318</v>
      </c>
      <c r="G274" s="6" t="s">
        <v>1319</v>
      </c>
      <c r="H274" s="6" t="s">
        <v>117</v>
      </c>
      <c r="I274" s="6" t="s">
        <v>57</v>
      </c>
      <c r="J274" s="7">
        <v>2.5000000000000001E-3</v>
      </c>
      <c r="K274" s="8">
        <v>0.71</v>
      </c>
      <c r="L274" s="7">
        <v>1.41E-2</v>
      </c>
      <c r="M274" s="9">
        <v>15413.6</v>
      </c>
      <c r="N274" s="10">
        <v>63.5</v>
      </c>
      <c r="O274" s="34">
        <f t="shared" si="24"/>
        <v>242.73</v>
      </c>
      <c r="P274" s="11">
        <v>2517820</v>
      </c>
      <c r="Q274" s="12">
        <v>1.19</v>
      </c>
      <c r="R274" s="6" t="s">
        <v>44</v>
      </c>
      <c r="S274" s="6" t="s">
        <v>118</v>
      </c>
      <c r="T274" s="6" t="s">
        <v>46</v>
      </c>
      <c r="U274" s="6" t="s">
        <v>47</v>
      </c>
      <c r="V274" s="13">
        <v>5.1200000000000002E-2</v>
      </c>
      <c r="W274" s="13">
        <v>1.14E-2</v>
      </c>
      <c r="X274" s="13">
        <v>0.1512</v>
      </c>
      <c r="Y274" s="13">
        <v>4.82E-2</v>
      </c>
      <c r="Z274" s="13">
        <v>6.0100000000000001E-2</v>
      </c>
      <c r="AA274" s="13">
        <v>0.1237</v>
      </c>
      <c r="AB274" s="13">
        <v>8.9300000000000004E-2</v>
      </c>
      <c r="AC274" s="13">
        <v>0.1857</v>
      </c>
      <c r="AD274" s="13">
        <v>9.8500000000000004E-2</v>
      </c>
      <c r="AE274" s="13">
        <v>0.13739999999999999</v>
      </c>
      <c r="AF274" s="13">
        <v>4.3299999999999998E-2</v>
      </c>
      <c r="AG274" s="14" t="s">
        <v>48</v>
      </c>
      <c r="AH274" s="14" t="s">
        <v>48</v>
      </c>
      <c r="AI274" s="15" t="s">
        <v>49</v>
      </c>
      <c r="AJ274" s="16" t="s">
        <v>49</v>
      </c>
      <c r="AK274" s="30">
        <f t="shared" si="25"/>
        <v>4</v>
      </c>
      <c r="AL274">
        <f>IF(NOT(ISERROR(FIND(R274,Userdata!$C$6,1)))=TRUE,1,0)</f>
        <v>0</v>
      </c>
      <c r="AM274">
        <f>(IF(NOT(ISERROR(FIND(H274,Userdata!$B$46,1)))=TRUE,1,0.5))*25</f>
        <v>12.5</v>
      </c>
      <c r="AN274">
        <f>(IF(NOT(ISERROR(FIND(U274,Userdata!$C$15,1)))=TRUE,1,0.5))*25</f>
        <v>12.5</v>
      </c>
      <c r="AO274">
        <f>IF(Userdata!$B$26=TRUE,IF(E274="ETF",1,0),IF(E274="ETF",0,1))</f>
        <v>1</v>
      </c>
      <c r="AP274">
        <f>IF(D274&lt;Userdata!$B$28,1,0)</f>
        <v>0</v>
      </c>
      <c r="AQ274">
        <f>IF(D274=Userdata!$B$28,IF(Calculation!AK271&lt;Userdata!C296,1,0),0)</f>
        <v>0</v>
      </c>
      <c r="AR274">
        <f t="shared" si="26"/>
        <v>12.5</v>
      </c>
      <c r="AS274">
        <f>IF(Userdata!$W$4= TRUE,(IF(NOT(ISERROR(FIND(I274,Userdata!$R$5,1)))=TRUE,1,0.5)*25),(IF(NOT(ISERROR(FIND(I274,Userdata!$Q$2,1)))=TRUE,1,0.5)*25))</f>
        <v>12.5</v>
      </c>
      <c r="AT274">
        <f>IF(AND(Userdata!$B$32&lt;=Calculation!J271,Userdata!$B$33&gt;=Calculation!J271),1*Userdata!$D$32,0.5*Userdata!$D$32)*2.5</f>
        <v>1.25</v>
      </c>
      <c r="AU274">
        <f>IF(AND(Userdata!$B$34&lt;=Calculation!Q271,Userdata!$B$35&gt;=Calculation!Q271),1*Userdata!$D$34,0.5*Userdata!$D$34)*2.5</f>
        <v>2.5</v>
      </c>
      <c r="AV274">
        <f>IF(AND(Userdata!$B$36&lt;=Calculation!RH271,Userdata!$B$37&gt;=Calculation!K271),1*Userdata!$D$36,0.5*Userdata!$D$36)*2.5</f>
        <v>2.5</v>
      </c>
      <c r="AW274">
        <f>IF(AND(Userdata!$B$38&lt;=Calculation!P271,Userdata!$B$39&gt;=Calculation!P271),1*Userdata!$D$38,0.5*Userdata!$D$38)*2.5</f>
        <v>2.5</v>
      </c>
      <c r="AX274" s="36">
        <f t="shared" si="27"/>
        <v>242.73</v>
      </c>
      <c r="AY274" s="33">
        <f>ROUND((Userdata!$B$3/Calculation!AX264),0)</f>
        <v>0</v>
      </c>
      <c r="AZ274">
        <f t="shared" si="28"/>
        <v>0</v>
      </c>
      <c r="BA274">
        <f t="shared" si="29"/>
        <v>0</v>
      </c>
    </row>
    <row r="275" spans="1:53" ht="126.5" x14ac:dyDescent="0.35">
      <c r="A275" s="4" t="s">
        <v>1291</v>
      </c>
      <c r="B275" s="5" t="s">
        <v>1292</v>
      </c>
      <c r="C275" t="s">
        <v>1389</v>
      </c>
      <c r="D275">
        <v>1998</v>
      </c>
      <c r="E275" s="6" t="s">
        <v>1294</v>
      </c>
      <c r="F275" s="6" t="s">
        <v>1295</v>
      </c>
      <c r="G275" s="6" t="s">
        <v>517</v>
      </c>
      <c r="H275" s="6" t="s">
        <v>213</v>
      </c>
      <c r="I275" s="6" t="s">
        <v>57</v>
      </c>
      <c r="J275" s="7">
        <v>1.6000000000000001E-3</v>
      </c>
      <c r="K275" s="8">
        <v>0.4</v>
      </c>
      <c r="L275" s="7">
        <v>2.3400000000000001E-2</v>
      </c>
      <c r="M275" s="9">
        <v>12700.3</v>
      </c>
      <c r="N275" s="10">
        <v>77.2</v>
      </c>
      <c r="O275" s="34">
        <f t="shared" si="24"/>
        <v>164.51</v>
      </c>
      <c r="P275" s="11">
        <v>6758776</v>
      </c>
      <c r="Q275" s="12">
        <v>0.94</v>
      </c>
      <c r="R275" s="6" t="s">
        <v>44</v>
      </c>
      <c r="S275" s="6" t="s">
        <v>58</v>
      </c>
      <c r="T275" s="6" t="s">
        <v>130</v>
      </c>
      <c r="U275" s="6" t="s">
        <v>47</v>
      </c>
      <c r="V275" s="13">
        <v>3.1E-2</v>
      </c>
      <c r="W275" s="13">
        <v>4.41E-2</v>
      </c>
      <c r="X275" s="13">
        <v>0.16139999999999999</v>
      </c>
      <c r="Y275" s="13">
        <v>6.0199999999999997E-2</v>
      </c>
      <c r="Z275" s="13">
        <v>0.10730000000000001</v>
      </c>
      <c r="AA275" s="13">
        <v>0.1132</v>
      </c>
      <c r="AB275" s="13">
        <v>0.11600000000000001</v>
      </c>
      <c r="AC275" s="13">
        <v>0.2109</v>
      </c>
      <c r="AD275" s="13">
        <v>0</v>
      </c>
      <c r="AE275" s="13">
        <v>0.1537</v>
      </c>
      <c r="AF275" s="13">
        <v>0</v>
      </c>
      <c r="AG275" s="14" t="s">
        <v>48</v>
      </c>
      <c r="AH275" s="14" t="s">
        <v>48</v>
      </c>
      <c r="AI275" s="15" t="s">
        <v>49</v>
      </c>
      <c r="AJ275" s="16" t="s">
        <v>49</v>
      </c>
      <c r="AK275" s="30">
        <f t="shared" si="25"/>
        <v>1</v>
      </c>
      <c r="AL275">
        <f>IF(NOT(ISERROR(FIND(R275,Userdata!$C$6,1)))=TRUE,1,0)</f>
        <v>0</v>
      </c>
      <c r="AM275">
        <f>(IF(NOT(ISERROR(FIND(H275,Userdata!$B$46,1)))=TRUE,1,0.5))*25</f>
        <v>12.5</v>
      </c>
      <c r="AN275">
        <f>(IF(NOT(ISERROR(FIND(U275,Userdata!$C$15,1)))=TRUE,1,0.5))*25</f>
        <v>12.5</v>
      </c>
      <c r="AO275">
        <f>IF(Userdata!$B$26=TRUE,IF(E275="ETF",1,0),IF(E275="ETF",0,1))</f>
        <v>1</v>
      </c>
      <c r="AP275">
        <f>IF(D275&lt;Userdata!$B$28,1,0)</f>
        <v>0</v>
      </c>
      <c r="AQ275">
        <f>IF(D275=Userdata!$B$28,IF(Calculation!AK265&lt;Userdata!C290,1,0),0)</f>
        <v>0</v>
      </c>
      <c r="AR275">
        <f t="shared" si="26"/>
        <v>12.5</v>
      </c>
      <c r="AS275">
        <f>IF(Userdata!$W$4= TRUE,(IF(NOT(ISERROR(FIND(I275,Userdata!$R$5,1)))=TRUE,1,0.5)*25),(IF(NOT(ISERROR(FIND(I275,Userdata!$Q$2,1)))=TRUE,1,0.5)*25))</f>
        <v>12.5</v>
      </c>
      <c r="AT275">
        <f>IF(AND(Userdata!$B$32&lt;=Calculation!J265,Userdata!$B$33&gt;=Calculation!J265),1*Userdata!$D$32,0.5*Userdata!$D$32)*2.5</f>
        <v>1.25</v>
      </c>
      <c r="AU275">
        <f>IF(AND(Userdata!$B$34&lt;=Calculation!Q265,Userdata!$B$35&gt;=Calculation!Q265),1*Userdata!$D$34,0.5*Userdata!$D$34)*2.5</f>
        <v>2.5</v>
      </c>
      <c r="AV275">
        <f>IF(AND(Userdata!$B$36&lt;=Calculation!RH265,Userdata!$B$37&gt;=Calculation!K265),1*Userdata!$D$36,0.5*Userdata!$D$36)*2.5</f>
        <v>2.5</v>
      </c>
      <c r="AW275">
        <f>IF(AND(Userdata!$B$38&lt;=Calculation!P265,Userdata!$B$39&gt;=Calculation!P265),1*Userdata!$D$38,0.5*Userdata!$D$38)*2.5</f>
        <v>2.5</v>
      </c>
      <c r="AX275" s="36">
        <f t="shared" si="27"/>
        <v>164.51</v>
      </c>
      <c r="AY275" s="33">
        <f>ROUND((Userdata!$B$3/Calculation!AX265),0)</f>
        <v>0</v>
      </c>
      <c r="AZ275">
        <f t="shared" si="28"/>
        <v>0</v>
      </c>
      <c r="BA275">
        <f t="shared" si="29"/>
        <v>0</v>
      </c>
    </row>
    <row r="276" spans="1:53" ht="103.5" x14ac:dyDescent="0.35">
      <c r="A276" s="4" t="s">
        <v>1034</v>
      </c>
      <c r="B276" s="5" t="s">
        <v>1035</v>
      </c>
      <c r="C276" t="s">
        <v>1349</v>
      </c>
      <c r="D276">
        <v>2013</v>
      </c>
      <c r="E276" s="6" t="s">
        <v>39</v>
      </c>
      <c r="F276" s="6" t="s">
        <v>1037</v>
      </c>
      <c r="G276" s="6" t="s">
        <v>1038</v>
      </c>
      <c r="H276" s="6" t="s">
        <v>161</v>
      </c>
      <c r="I276" s="6" t="s">
        <v>81</v>
      </c>
      <c r="J276" s="7">
        <v>6.4000000000000003E-3</v>
      </c>
      <c r="K276" s="8"/>
      <c r="L276" s="7"/>
      <c r="M276" s="9">
        <v>1399.1</v>
      </c>
      <c r="N276" s="10">
        <v>12.3</v>
      </c>
      <c r="O276" s="34">
        <f t="shared" si="24"/>
        <v>113.75</v>
      </c>
      <c r="P276" s="11">
        <v>6730</v>
      </c>
      <c r="Q276" s="12">
        <v>1.86</v>
      </c>
      <c r="R276" s="6" t="s">
        <v>44</v>
      </c>
      <c r="S276" s="6" t="s">
        <v>45</v>
      </c>
      <c r="T276" s="6" t="s">
        <v>130</v>
      </c>
      <c r="U276" s="6" t="s">
        <v>59</v>
      </c>
      <c r="V276" s="13" t="s">
        <v>48</v>
      </c>
      <c r="W276" s="13" t="s">
        <v>48</v>
      </c>
      <c r="X276" s="13" t="s">
        <v>48</v>
      </c>
      <c r="Y276" s="13" t="s">
        <v>48</v>
      </c>
      <c r="Z276" s="13" t="s">
        <v>48</v>
      </c>
      <c r="AA276" s="13" t="s">
        <v>48</v>
      </c>
      <c r="AB276" s="13" t="s">
        <v>48</v>
      </c>
      <c r="AC276" s="13" t="s">
        <v>48</v>
      </c>
      <c r="AD276" s="13" t="s">
        <v>48</v>
      </c>
      <c r="AE276" s="13" t="s">
        <v>48</v>
      </c>
      <c r="AF276" s="13" t="s">
        <v>48</v>
      </c>
      <c r="AG276" s="14" t="s">
        <v>48</v>
      </c>
      <c r="AH276" s="14" t="s">
        <v>48</v>
      </c>
      <c r="AI276" s="15" t="s">
        <v>49</v>
      </c>
      <c r="AJ276" s="16" t="s">
        <v>49</v>
      </c>
      <c r="AK276" s="30">
        <f t="shared" si="25"/>
        <v>5</v>
      </c>
      <c r="AL276">
        <f>IF(NOT(ISERROR(FIND(R276,Userdata!$C$6,1)))=TRUE,1,0)</f>
        <v>0</v>
      </c>
      <c r="AM276">
        <f>(IF(NOT(ISERROR(FIND(H276,Userdata!$B$46,1)))=TRUE,1,0.5))*25</f>
        <v>12.5</v>
      </c>
      <c r="AN276">
        <f>(IF(NOT(ISERROR(FIND(U276,Userdata!$C$15,1)))=TRUE,1,0.5))*25</f>
        <v>12.5</v>
      </c>
      <c r="AO276">
        <f>IF(Userdata!$B$26=TRUE,IF(E276="ETF",1,0),IF(E276="ETF",0,1))</f>
        <v>1</v>
      </c>
      <c r="AP276">
        <f>IF(D276&lt;Userdata!$B$28,1,0)</f>
        <v>0</v>
      </c>
      <c r="AQ276">
        <f>IF(D276=Userdata!$B$28,IF(Calculation!AK205&lt;Userdata!C230,1,0),0)</f>
        <v>0</v>
      </c>
      <c r="AR276">
        <f t="shared" si="26"/>
        <v>12.5</v>
      </c>
      <c r="AS276">
        <f>IF(Userdata!$W$4= TRUE,(IF(NOT(ISERROR(FIND(I276,Userdata!$R$5,1)))=TRUE,1,0.5)*25),(IF(NOT(ISERROR(FIND(I276,Userdata!$Q$2,1)))=TRUE,1,0.5)*25))</f>
        <v>12.5</v>
      </c>
      <c r="AT276">
        <f>IF(AND(Userdata!$B$32&lt;=Calculation!J205,Userdata!$B$33&gt;=Calculation!J205),1*Userdata!$D$32,0.5*Userdata!$D$32)*2.5</f>
        <v>1.25</v>
      </c>
      <c r="AU276">
        <f>IF(AND(Userdata!$B$34&lt;=Calculation!Q205,Userdata!$B$35&gt;=Calculation!Q205),1*Userdata!$D$34,0.5*Userdata!$D$34)*2.5</f>
        <v>2.5</v>
      </c>
      <c r="AV276">
        <f>IF(AND(Userdata!$B$36&lt;=Calculation!RH205,Userdata!$B$37&gt;=Calculation!K205),1*Userdata!$D$36,0.5*Userdata!$D$36)*2.5</f>
        <v>2.5</v>
      </c>
      <c r="AW276">
        <f>IF(AND(Userdata!$B$38&lt;=Calculation!P205,Userdata!$B$39&gt;=Calculation!P205),1*Userdata!$D$38,0.5*Userdata!$D$38)*2.5</f>
        <v>2.5</v>
      </c>
      <c r="AX276" s="36">
        <f t="shared" si="27"/>
        <v>113.75</v>
      </c>
      <c r="AY276" s="33">
        <f>ROUND((Userdata!$B$3/Calculation!AX266),0)</f>
        <v>0</v>
      </c>
      <c r="AZ276">
        <f t="shared" si="28"/>
        <v>0</v>
      </c>
      <c r="BA276">
        <f t="shared" si="29"/>
        <v>0</v>
      </c>
    </row>
    <row r="277" spans="1:53" ht="50" x14ac:dyDescent="0.35">
      <c r="A277" s="4" t="s">
        <v>230</v>
      </c>
      <c r="B277" s="5" t="s">
        <v>231</v>
      </c>
      <c r="C277" t="s">
        <v>1389</v>
      </c>
      <c r="D277">
        <v>2000</v>
      </c>
      <c r="E277" s="6" t="s">
        <v>134</v>
      </c>
      <c r="F277" s="6"/>
      <c r="G277" s="6" t="s">
        <v>135</v>
      </c>
      <c r="H277" s="6" t="s">
        <v>233</v>
      </c>
      <c r="I277" s="6" t="s">
        <v>137</v>
      </c>
      <c r="J277" s="7"/>
      <c r="K277" s="8">
        <v>0</v>
      </c>
      <c r="L277" s="7">
        <v>4.3799999999999999E-2</v>
      </c>
      <c r="M277" s="9">
        <v>132.9</v>
      </c>
      <c r="N277" s="10">
        <v>4.5999999999999996</v>
      </c>
      <c r="O277" s="34">
        <f t="shared" si="24"/>
        <v>28.89</v>
      </c>
      <c r="P277" s="11">
        <v>26694</v>
      </c>
      <c r="Q277" s="12">
        <v>0.65</v>
      </c>
      <c r="R277" s="6" t="s">
        <v>44</v>
      </c>
      <c r="S277" s="6" t="s">
        <v>48</v>
      </c>
      <c r="T277" s="6" t="s">
        <v>48</v>
      </c>
      <c r="U277" s="6" t="s">
        <v>47</v>
      </c>
      <c r="V277" s="13" t="s">
        <v>48</v>
      </c>
      <c r="W277" s="13" t="s">
        <v>48</v>
      </c>
      <c r="X277" s="13" t="s">
        <v>48</v>
      </c>
      <c r="Y277" s="13" t="s">
        <v>48</v>
      </c>
      <c r="Z277" s="13" t="s">
        <v>48</v>
      </c>
      <c r="AA277" s="13" t="s">
        <v>48</v>
      </c>
      <c r="AB277" s="13" t="s">
        <v>48</v>
      </c>
      <c r="AC277" s="13" t="s">
        <v>48</v>
      </c>
      <c r="AD277" s="13" t="s">
        <v>48</v>
      </c>
      <c r="AE277" s="13" t="s">
        <v>48</v>
      </c>
      <c r="AF277" s="13" t="s">
        <v>48</v>
      </c>
      <c r="AG277" s="14" t="s">
        <v>48</v>
      </c>
      <c r="AH277" s="14" t="s">
        <v>48</v>
      </c>
      <c r="AI277" s="15" t="s">
        <v>49</v>
      </c>
      <c r="AJ277" s="16" t="s">
        <v>49</v>
      </c>
      <c r="AK277" s="30">
        <f t="shared" si="25"/>
        <v>1</v>
      </c>
      <c r="AL277">
        <f>IF(NOT(ISERROR(FIND(R277,Userdata!$C$6,1)))=TRUE,1,0)</f>
        <v>0</v>
      </c>
      <c r="AM277">
        <f>(IF(NOT(ISERROR(FIND(H277,Userdata!$B$46,1)))=TRUE,1,0.5))*25</f>
        <v>12.5</v>
      </c>
      <c r="AN277">
        <f>(IF(NOT(ISERROR(FIND(U277,Userdata!$C$15,1)))=TRUE,1,0.5))*25</f>
        <v>12.5</v>
      </c>
      <c r="AO277">
        <f>IF(Userdata!$B$26=TRUE,IF(E277="ETF",1,0),IF(E277="ETF",0,1))</f>
        <v>1</v>
      </c>
      <c r="AP277">
        <f>IF(D277&lt;Userdata!$B$28,1,0)</f>
        <v>0</v>
      </c>
      <c r="AQ277">
        <f>IF(D277=Userdata!$B$28,IF(Calculation!AK31&lt;Userdata!C56,1,0),0)</f>
        <v>0</v>
      </c>
      <c r="AR277">
        <f t="shared" si="26"/>
        <v>12.5</v>
      </c>
      <c r="AS277">
        <f>IF(Userdata!$W$4= TRUE,(IF(NOT(ISERROR(FIND(I277,Userdata!$R$5,1)))=TRUE,1,0.5)*25),(IF(NOT(ISERROR(FIND(I277,Userdata!$Q$2,1)))=TRUE,1,0.5)*25))</f>
        <v>12.5</v>
      </c>
      <c r="AT277">
        <f>IF(AND(Userdata!$B$32&lt;=Calculation!J31,Userdata!$B$33&gt;=Calculation!J31),1*Userdata!$D$32,0.5*Userdata!$D$32)*2.5</f>
        <v>1.25</v>
      </c>
      <c r="AU277">
        <f>IF(AND(Userdata!$B$34&lt;=Calculation!Q31,Userdata!$B$35&gt;=Calculation!Q31),1*Userdata!$D$34,0.5*Userdata!$D$34)*2.5</f>
        <v>2.5</v>
      </c>
      <c r="AV277">
        <f>IF(AND(Userdata!$B$36&lt;=Calculation!RH31,Userdata!$B$37&gt;=Calculation!K31),1*Userdata!$D$36,0.5*Userdata!$D$36)*2.5</f>
        <v>2.5</v>
      </c>
      <c r="AW277">
        <f>IF(AND(Userdata!$B$38&lt;=Calculation!P31,Userdata!$B$39&gt;=Calculation!P31),1*Userdata!$D$38,0.5*Userdata!$D$38)*2.5</f>
        <v>2.5</v>
      </c>
      <c r="AX277" s="36">
        <f t="shared" si="27"/>
        <v>28.89</v>
      </c>
      <c r="AY277" s="33">
        <f>ROUND((Userdata!$B$3/Calculation!AX267),0)</f>
        <v>0</v>
      </c>
      <c r="AZ277">
        <f t="shared" si="28"/>
        <v>0</v>
      </c>
      <c r="BA277">
        <f t="shared" si="29"/>
        <v>0</v>
      </c>
    </row>
  </sheetData>
  <sortState ref="A2:BA277">
    <sortCondition descending="1" ref="BA2:BA277"/>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4"/>
  <sheetViews>
    <sheetView workbookViewId="0">
      <selection activeCell="A15" sqref="A15"/>
    </sheetView>
  </sheetViews>
  <sheetFormatPr defaultRowHeight="14.5" x14ac:dyDescent="0.35"/>
  <cols>
    <col min="1" max="1" width="16.54296875" customWidth="1"/>
    <col min="2" max="2" width="16.1796875" customWidth="1"/>
  </cols>
  <sheetData>
    <row r="1" spans="1:2" x14ac:dyDescent="0.35">
      <c r="A1" s="44" t="s">
        <v>1415</v>
      </c>
      <c r="B1" s="44"/>
    </row>
    <row r="2" spans="1:2" x14ac:dyDescent="0.35">
      <c r="A2" t="s">
        <v>1416</v>
      </c>
    </row>
    <row r="3" spans="1:2" x14ac:dyDescent="0.35">
      <c r="A3" t="s">
        <v>17</v>
      </c>
    </row>
    <row r="4" spans="1:2" x14ac:dyDescent="0.35">
      <c r="A4" t="s">
        <v>1418</v>
      </c>
    </row>
    <row r="6" spans="1:2" x14ac:dyDescent="0.35">
      <c r="A6" t="s">
        <v>1417</v>
      </c>
    </row>
    <row r="7" spans="1:2" x14ac:dyDescent="0.35">
      <c r="A7" t="s">
        <v>1374</v>
      </c>
    </row>
    <row r="8" spans="1:2" x14ac:dyDescent="0.35">
      <c r="A8" t="s">
        <v>20</v>
      </c>
    </row>
    <row r="9" spans="1:2" x14ac:dyDescent="0.35">
      <c r="A9" t="s">
        <v>1419</v>
      </c>
    </row>
    <row r="10" spans="1:2" x14ac:dyDescent="0.35">
      <c r="A10" t="s">
        <v>9</v>
      </c>
    </row>
    <row r="11" spans="1:2" x14ac:dyDescent="0.35">
      <c r="A11" t="s">
        <v>1420</v>
      </c>
    </row>
    <row r="12" spans="1:2" x14ac:dyDescent="0.35">
      <c r="A12" t="s">
        <v>16</v>
      </c>
    </row>
    <row r="13" spans="1:2" x14ac:dyDescent="0.35">
      <c r="A13" t="s">
        <v>1421</v>
      </c>
    </row>
    <row r="14" spans="1:2" x14ac:dyDescent="0.35">
      <c r="A14" t="s">
        <v>1422</v>
      </c>
    </row>
  </sheetData>
  <mergeCells count="1">
    <mergeCell ref="A1:B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7"/>
  <sheetViews>
    <sheetView workbookViewId="0">
      <selection activeCell="E10" sqref="E10"/>
    </sheetView>
  </sheetViews>
  <sheetFormatPr defaultRowHeight="14.5" x14ac:dyDescent="0.35"/>
  <sheetData>
    <row r="1" spans="1:2" x14ac:dyDescent="0.35">
      <c r="A1" t="s">
        <v>1345</v>
      </c>
      <c r="B1">
        <v>1990</v>
      </c>
    </row>
    <row r="2" spans="1:2" x14ac:dyDescent="0.35">
      <c r="A2" t="s">
        <v>1346</v>
      </c>
      <c r="B2">
        <v>1991</v>
      </c>
    </row>
    <row r="3" spans="1:2" x14ac:dyDescent="0.35">
      <c r="A3" t="s">
        <v>1347</v>
      </c>
      <c r="B3">
        <v>1992</v>
      </c>
    </row>
    <row r="4" spans="1:2" x14ac:dyDescent="0.35">
      <c r="A4" t="s">
        <v>1348</v>
      </c>
      <c r="B4">
        <v>1993</v>
      </c>
    </row>
    <row r="5" spans="1:2" x14ac:dyDescent="0.35">
      <c r="A5" t="s">
        <v>1349</v>
      </c>
      <c r="B5">
        <v>1994</v>
      </c>
    </row>
    <row r="6" spans="1:2" x14ac:dyDescent="0.35">
      <c r="A6" t="s">
        <v>1350</v>
      </c>
      <c r="B6">
        <v>1995</v>
      </c>
    </row>
    <row r="7" spans="1:2" x14ac:dyDescent="0.35">
      <c r="A7" t="s">
        <v>1356</v>
      </c>
      <c r="B7">
        <v>1996</v>
      </c>
    </row>
    <row r="8" spans="1:2" x14ac:dyDescent="0.35">
      <c r="A8" t="s">
        <v>1351</v>
      </c>
      <c r="B8">
        <v>1997</v>
      </c>
    </row>
    <row r="9" spans="1:2" x14ac:dyDescent="0.35">
      <c r="A9" t="s">
        <v>1352</v>
      </c>
      <c r="B9">
        <v>1998</v>
      </c>
    </row>
    <row r="10" spans="1:2" x14ac:dyDescent="0.35">
      <c r="A10" t="s">
        <v>1353</v>
      </c>
      <c r="B10">
        <v>1999</v>
      </c>
    </row>
    <row r="11" spans="1:2" x14ac:dyDescent="0.35">
      <c r="A11" t="s">
        <v>1354</v>
      </c>
      <c r="B11">
        <v>2000</v>
      </c>
    </row>
    <row r="12" spans="1:2" x14ac:dyDescent="0.35">
      <c r="A12" t="s">
        <v>1355</v>
      </c>
      <c r="B12">
        <v>2001</v>
      </c>
    </row>
    <row r="13" spans="1:2" x14ac:dyDescent="0.35">
      <c r="B13">
        <v>2002</v>
      </c>
    </row>
    <row r="14" spans="1:2" x14ac:dyDescent="0.35">
      <c r="B14">
        <v>2003</v>
      </c>
    </row>
    <row r="15" spans="1:2" x14ac:dyDescent="0.35">
      <c r="B15">
        <v>2004</v>
      </c>
    </row>
    <row r="16" spans="1:2" x14ac:dyDescent="0.35">
      <c r="B16">
        <v>2005</v>
      </c>
    </row>
    <row r="17" spans="2:2" x14ac:dyDescent="0.35">
      <c r="B17">
        <v>2006</v>
      </c>
    </row>
    <row r="18" spans="2:2" x14ac:dyDescent="0.35">
      <c r="B18">
        <v>2007</v>
      </c>
    </row>
    <row r="19" spans="2:2" x14ac:dyDescent="0.35">
      <c r="B19">
        <v>2008</v>
      </c>
    </row>
    <row r="20" spans="2:2" x14ac:dyDescent="0.35">
      <c r="B20">
        <v>2009</v>
      </c>
    </row>
    <row r="21" spans="2:2" x14ac:dyDescent="0.35">
      <c r="B21">
        <v>2010</v>
      </c>
    </row>
    <row r="22" spans="2:2" x14ac:dyDescent="0.35">
      <c r="B22">
        <v>2011</v>
      </c>
    </row>
    <row r="23" spans="2:2" x14ac:dyDescent="0.35">
      <c r="B23">
        <v>2012</v>
      </c>
    </row>
    <row r="24" spans="2:2" x14ac:dyDescent="0.35">
      <c r="B24">
        <v>2013</v>
      </c>
    </row>
    <row r="25" spans="2:2" x14ac:dyDescent="0.35">
      <c r="B25">
        <v>2014</v>
      </c>
    </row>
    <row r="26" spans="2:2" x14ac:dyDescent="0.35">
      <c r="B26">
        <v>2015</v>
      </c>
    </row>
    <row r="27" spans="2:2" x14ac:dyDescent="0.35">
      <c r="B27">
        <v>2016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Database</vt:lpstr>
      <vt:lpstr>Category</vt:lpstr>
      <vt:lpstr>Userdata</vt:lpstr>
      <vt:lpstr>Calculation</vt:lpstr>
      <vt:lpstr>Constraints</vt:lpstr>
      <vt:lpstr>Dates</vt:lpstr>
      <vt:lpstr>List1</vt:lpstr>
      <vt:lpstr>List2</vt:lpstr>
      <vt:lpstr>List4</vt:lpstr>
      <vt:lpstr>Months</vt:lpstr>
      <vt:lpstr>Years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Annabel Seah</dc:creator>
  <cp:lastModifiedBy>Jason Lim</cp:lastModifiedBy>
  <dcterms:created xsi:type="dcterms:W3CDTF">2017-05-02T09:02:30Z</dcterms:created>
  <dcterms:modified xsi:type="dcterms:W3CDTF">2017-06-04T11:11:20Z</dcterms:modified>
</cp:coreProperties>
</file>